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66925"/>
  <xr:revisionPtr revIDLastSave="1098" documentId="13_ncr:101_{F91931DE-2E26-415C-803D-3010464EB1F8}" xr6:coauthVersionLast="47" xr6:coauthVersionMax="47" xr10:uidLastSave="{4268F81A-E015-47C8-B3C9-6416CE850B85}"/>
  <bookViews>
    <workbookView xWindow="-9410" yWindow="10690" windowWidth="19420" windowHeight="10300" tabRatio="817" firstSheet="1" activeTab="3" xr2:uid="{6F7FFC75-5245-49D9-BA72-3291B22978C7}"/>
  </bookViews>
  <sheets>
    <sheet name="Attach 1" sheetId="52" r:id="rId1"/>
    <sheet name="Attach 2" sheetId="5" r:id="rId2"/>
    <sheet name="Attach 3" sheetId="53" r:id="rId3"/>
    <sheet name="Attach 4" sheetId="54" r:id="rId4"/>
    <sheet name="Attach 5" sheetId="55" r:id="rId5"/>
    <sheet name="Attach 6" sheetId="59" r:id="rId6"/>
    <sheet name="Attach 7" sheetId="14" r:id="rId7"/>
    <sheet name="Attach 8 p.1" sheetId="16" r:id="rId8"/>
    <sheet name="Attach 8 p.2-3" sheetId="42" r:id="rId9"/>
    <sheet name="Attach 8 p.4" sheetId="43" r:id="rId10"/>
    <sheet name="Attach 8 p.5-6" sheetId="44" r:id="rId11"/>
    <sheet name="Attach 8 p.7-8" sheetId="45" r:id="rId12"/>
    <sheet name="Attach 9 p.1" sheetId="60" r:id="rId13"/>
    <sheet name="Attach 9 p.2-3" sheetId="61" r:id="rId14"/>
    <sheet name="Attach 9 p.4" sheetId="62" r:id="rId15"/>
    <sheet name="Attach 9 p.5-6" sheetId="63" r:id="rId16"/>
    <sheet name="Attach 9 p.7-8" sheetId="64" r:id="rId17"/>
    <sheet name="Attach 10 p.1" sheetId="65" r:id="rId18"/>
    <sheet name="Attach 10 p.2-3" sheetId="66" r:id="rId19"/>
    <sheet name="Attach 10 p.4" sheetId="67" r:id="rId20"/>
    <sheet name="Attach 10 p.5-6" sheetId="68" r:id="rId21"/>
    <sheet name="Attach 10 p.7-8" sheetId="69" r:id="rId22"/>
    <sheet name="Attach 12 p.1-3" sheetId="70" r:id="rId23"/>
    <sheet name="Attach 12 p.4" sheetId="71" r:id="rId24"/>
    <sheet name="Attach 12 p.5-6" sheetId="72" r:id="rId25"/>
    <sheet name="Attach 12 p.7-8" sheetId="73" r:id="rId26"/>
    <sheet name="Attach 12 p.9-10" sheetId="74" r:id="rId27"/>
    <sheet name="Attach 12 p.11-12" sheetId="75" r:id="rId28"/>
    <sheet name="Attach 12 p.13" sheetId="76" r:id="rId29"/>
    <sheet name="Attach 12 p.14-15" sheetId="77" r:id="rId30"/>
    <sheet name="Attach 12 p.16-17" sheetId="78" r:id="rId31"/>
    <sheet name="Attach 12 p.18-19" sheetId="79" r:id="rId32"/>
    <sheet name="Attach 12 p.20-21" sheetId="80" r:id="rId33"/>
    <sheet name="Attach 13 p.1-2" sheetId="81" r:id="rId34"/>
    <sheet name="Attach 13 p.3-6" sheetId="82" r:id="rId35"/>
    <sheet name="Attach p.7-8" sheetId="83" r:id="rId36"/>
  </sheets>
  <definedNames>
    <definedName name="CurrentYear">#REF!</definedName>
    <definedName name="Demand_Dawn_to_Parkway">#REF!</definedName>
    <definedName name="Demand_FromDawn_Ojibway">#REF!</definedName>
    <definedName name="Demand_Rate_M12_Dawn_to_Kirkwall">#REF!</definedName>
    <definedName name="EV__EVCOM_OPTIONS__" hidden="1">8</definedName>
    <definedName name="EV__EXPOPTIONS__" hidden="1">0</definedName>
    <definedName name="EV__LASTREFTIME__" hidden="1">41247.4113888889</definedName>
    <definedName name="EV__MAXEXPCOLS__" hidden="1">100</definedName>
    <definedName name="EV__MAXEXPROWS__" hidden="1">200000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Fuel_UFG_West_to_Dawn_M16">#REF!</definedName>
    <definedName name="fuel_UFG_West_to_Pool_M16">#REF!</definedName>
    <definedName name="GSAdminChg">#REF!</definedName>
    <definedName name="Monthly_Fixed_Charge_M13_Large">#REF!</definedName>
    <definedName name="Monthly_Fixed_Charge_M13_Typical">#REF!</definedName>
    <definedName name="paolo" localSheetId="3" hidden="1">{#N/A,#N/A,FALSE,"H3 Tab 1"}</definedName>
    <definedName name="paolo" localSheetId="4" hidden="1">{#N/A,#N/A,FALSE,"H3 Tab 1"}</definedName>
    <definedName name="paolo" localSheetId="5" hidden="1">{#N/A,#N/A,FALSE,"H3 Tab 1"}</definedName>
    <definedName name="paolo" hidden="1">{#N/A,#N/A,FALSE,"H3 Tab 1"}</definedName>
    <definedName name="_xlnm.Print_Area" localSheetId="0">'Attach 1'!$A$1:$M$41</definedName>
    <definedName name="_xlnm.Print_Area" localSheetId="17">'Attach 10 p.1'!$A$1:$V$57</definedName>
    <definedName name="_xlnm.Print_Area" localSheetId="18">'Attach 10 p.2-3'!$A$1:$W$55</definedName>
    <definedName name="_xlnm.Print_Area" localSheetId="19">'Attach 10 p.4'!$A$1:$S$56</definedName>
    <definedName name="_xlnm.Print_Area" localSheetId="20">'Attach 10 p.5-6'!$A$1:$AC$56</definedName>
    <definedName name="_xlnm.Print_Area" localSheetId="21">'Attach 10 p.7-8'!$A$1:$X$56</definedName>
    <definedName name="_xlnm.Print_Area" localSheetId="27">'Attach 12 p.11-12'!$A$1:$N$81</definedName>
    <definedName name="_xlnm.Print_Area" localSheetId="28">'Attach 12 p.13'!$A$1:$M$54</definedName>
    <definedName name="_xlnm.Print_Area" localSheetId="22">'Attach 12 p.1-3'!$A$1:$N$142</definedName>
    <definedName name="_xlnm.Print_Area" localSheetId="29">'Attach 12 p.14-15'!$A$1:$Q$113</definedName>
    <definedName name="_xlnm.Print_Area" localSheetId="30">'Attach 12 p.16-17'!$A$1:$M$113</definedName>
    <definedName name="_xlnm.Print_Area" localSheetId="31">'Attach 12 p.18-19'!$A$1:$W$113</definedName>
    <definedName name="_xlnm.Print_Area" localSheetId="32">'Attach 12 p.20-21'!$A$1:$P$113</definedName>
    <definedName name="_xlnm.Print_Area" localSheetId="33">'Attach 13 p.1-2'!$B$1:$AQ$64</definedName>
    <definedName name="_xlnm.Print_Area" localSheetId="34">'Attach 13 p.3-6'!$B$1:$AQ$77</definedName>
    <definedName name="_xlnm.Print_Area" localSheetId="1">'Attach 2'!$A$1:$AU$45</definedName>
    <definedName name="_xlnm.Print_Area" localSheetId="2">'Attach 3'!$A$1:$Z$182</definedName>
    <definedName name="_xlnm.Print_Area" localSheetId="3">'Attach 4'!$A$1:$AA$182</definedName>
    <definedName name="_xlnm.Print_Area" localSheetId="4">'Attach 5'!$A$1:$V$183</definedName>
    <definedName name="_xlnm.Print_Area" localSheetId="5">'Attach 6'!$A$1:$AD$182</definedName>
    <definedName name="_xlnm.Print_Area" localSheetId="6">'Attach 7'!$A$1:$AJ$185</definedName>
    <definedName name="_xlnm.Print_Area" localSheetId="7">'Attach 8 p.1'!$A$1:$X$57</definedName>
    <definedName name="_xlnm.Print_Area" localSheetId="8">'Attach 8 p.2-3'!$A$1:$W$55</definedName>
    <definedName name="_xlnm.Print_Area" localSheetId="9">'Attach 8 p.4'!$A$1:$S$56</definedName>
    <definedName name="_xlnm.Print_Area" localSheetId="10">'Attach 8 p.5-6'!$A$1:$AA$56</definedName>
    <definedName name="_xlnm.Print_Area" localSheetId="11">'Attach 8 p.7-8'!$A$1:$V$56</definedName>
    <definedName name="_xlnm.Print_Area" localSheetId="12">'Attach 9 p.1'!$A$1:$V$57</definedName>
    <definedName name="_xlnm.Print_Area" localSheetId="13">'Attach 9 p.2-3'!$A$1:$W$55</definedName>
    <definedName name="_xlnm.Print_Area" localSheetId="14">'Attach 9 p.4'!$A$1:$S$56</definedName>
    <definedName name="_xlnm.Print_Area" localSheetId="15">'Attach 9 p.5-6'!$A$1:$AA$56</definedName>
    <definedName name="_xlnm.Print_Area" localSheetId="16">'Attach 9 p.7-8'!$A$1:$X$56</definedName>
    <definedName name="_xlnm.Print_Area" localSheetId="35">'Attach p.7-8'!$B$1:$AQ$60</definedName>
    <definedName name="_xlnm.Print_Titles" localSheetId="18">'Attach 10 p.2-3'!$A:$C</definedName>
    <definedName name="_xlnm.Print_Titles" localSheetId="20">'Attach 10 p.5-6'!$A:$C</definedName>
    <definedName name="_xlnm.Print_Titles" localSheetId="21">'Attach 10 p.7-8'!$A:$C</definedName>
    <definedName name="_xlnm.Print_Titles" localSheetId="27">'Attach 12 p.11-12'!$A:$F</definedName>
    <definedName name="_xlnm.Print_Titles" localSheetId="28">'Attach 12 p.13'!$A:$F</definedName>
    <definedName name="_xlnm.Print_Titles" localSheetId="29">'Attach 12 p.14-15'!$A:$F</definedName>
    <definedName name="_xlnm.Print_Titles" localSheetId="30">'Attach 12 p.16-17'!$A:$F</definedName>
    <definedName name="_xlnm.Print_Titles" localSheetId="31">'Attach 12 p.18-19'!$A:$F</definedName>
    <definedName name="_xlnm.Print_Titles" localSheetId="32">'Attach 12 p.20-21'!$A:$F</definedName>
    <definedName name="_xlnm.Print_Titles" localSheetId="33">'Attach 13 p.1-2'!$6:$11</definedName>
    <definedName name="_xlnm.Print_Titles" localSheetId="34">'Attach 13 p.3-6'!$6:$11</definedName>
    <definedName name="_xlnm.Print_Titles" localSheetId="1">'Attach 2'!$A:$D,'Attach 2'!$1:$15</definedName>
    <definedName name="_xlnm.Print_Titles" localSheetId="2">'Attach 3'!$1:$13</definedName>
    <definedName name="_xlnm.Print_Titles" localSheetId="3">'Attach 4'!$A:$G,'Attach 4'!$1:$13</definedName>
    <definedName name="_xlnm.Print_Titles" localSheetId="4">'Attach 5'!$1:$13</definedName>
    <definedName name="_xlnm.Print_Titles" localSheetId="5">'Attach 6'!$1:$13</definedName>
    <definedName name="_xlnm.Print_Titles" localSheetId="6">'Attach 7'!$1:$14</definedName>
    <definedName name="_xlnm.Print_Titles" localSheetId="8">'Attach 8 p.2-3'!$A:$C</definedName>
    <definedName name="_xlnm.Print_Titles" localSheetId="10">'Attach 8 p.5-6'!$A:$C</definedName>
    <definedName name="_xlnm.Print_Titles" localSheetId="11">'Attach 8 p.7-8'!$A:$C</definedName>
    <definedName name="_xlnm.Print_Titles" localSheetId="13">'Attach 9 p.2-3'!$A:$C</definedName>
    <definedName name="_xlnm.Print_Titles" localSheetId="15">'Attach 9 p.5-6'!$A:$C</definedName>
    <definedName name="_xlnm.Print_Titles" localSheetId="16">'Attach 9 p.7-8'!$A:$C</definedName>
    <definedName name="_xlnm.Print_Titles" localSheetId="35">'Attach p.7-8'!$6:$11</definedName>
    <definedName name="Refprice">#REF!</definedName>
    <definedName name="wrn.Backup." localSheetId="0" hidden="1">{#N/A,#N/A,FALSE,"Margins";#N/A,#N/A,FALSE,"Fuel $";#N/A,#N/A,FALSE,"Fuel";#N/A,#N/A,FALSE,"M12 Storage";#N/A,#N/A,FALSE,"M12 Transport";#N/A,#N/A,FALSE,"M12 OR";#N/A,#N/A,FALSE,"C1 OR"}</definedName>
    <definedName name="wrn.Backup." localSheetId="1" hidden="1">{#N/A,#N/A,FALSE,"Margins";#N/A,#N/A,FALSE,"Fuel $";#N/A,#N/A,FALSE,"Fuel";#N/A,#N/A,FALSE,"M12 Storage";#N/A,#N/A,FALSE,"M12 Transport";#N/A,#N/A,FALSE,"M12 OR";#N/A,#N/A,FALSE,"C1 OR"}</definedName>
    <definedName name="wrn.Backup." localSheetId="3" hidden="1">{#N/A,#N/A,FALSE,"Margins";#N/A,#N/A,FALSE,"Fuel $";#N/A,#N/A,FALSE,"Fuel";#N/A,#N/A,FALSE,"M12 Storage";#N/A,#N/A,FALSE,"M12 Transport";#N/A,#N/A,FALSE,"M12 OR";#N/A,#N/A,FALSE,"C1 OR"}</definedName>
    <definedName name="wrn.Backup." localSheetId="4" hidden="1">{#N/A,#N/A,FALSE,"Margins";#N/A,#N/A,FALSE,"Fuel $";#N/A,#N/A,FALSE,"Fuel";#N/A,#N/A,FALSE,"M12 Storage";#N/A,#N/A,FALSE,"M12 Transport";#N/A,#N/A,FALSE,"M12 OR";#N/A,#N/A,FALSE,"C1 OR"}</definedName>
    <definedName name="wrn.Backup." localSheetId="5" hidden="1">{#N/A,#N/A,FALSE,"Margins";#N/A,#N/A,FALSE,"Fuel $";#N/A,#N/A,FALSE,"Fuel";#N/A,#N/A,FALSE,"M12 Storage";#N/A,#N/A,FALSE,"M12 Transport";#N/A,#N/A,FALSE,"M12 OR";#N/A,#N/A,FALSE,"C1 OR"}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h3T1S1." localSheetId="3" hidden="1">{#N/A,#N/A,FALSE,"H3 Tab 1"}</definedName>
    <definedName name="wrn.h3T1S1." localSheetId="4" hidden="1">{#N/A,#N/A,FALSE,"H3 Tab 1"}</definedName>
    <definedName name="wrn.h3T1S1." localSheetId="5" hidden="1">{#N/A,#N/A,FALSE,"H3 Tab 1"}</definedName>
    <definedName name="wrn.h3T1S1." hidden="1">{#N/A,#N/A,FALSE,"H3 Tab 1"}</definedName>
    <definedName name="wrn.H3T1S2." localSheetId="3" hidden="1">{#N/A,#N/A,FALSE,"H3 Tab 1"}</definedName>
    <definedName name="wrn.H3T1S2." localSheetId="4" hidden="1">{#N/A,#N/A,FALSE,"H3 Tab 1"}</definedName>
    <definedName name="wrn.H3T1S2." localSheetId="5" hidden="1">{#N/A,#N/A,FALSE,"H3 Tab 1"}</definedName>
    <definedName name="wrn.H3T1S2." hidden="1">{#N/A,#N/A,FALSE,"H3 Tab 1"}</definedName>
    <definedName name="wrn.H3T2S3." localSheetId="3" hidden="1">{#N/A,#N/A,FALSE,"H3 Tab 2";#N/A,#N/A,FALSE,"H3 Tab 2"}</definedName>
    <definedName name="wrn.H3T2S3." localSheetId="4" hidden="1">{#N/A,#N/A,FALSE,"H3 Tab 2";#N/A,#N/A,FALSE,"H3 Tab 2"}</definedName>
    <definedName name="wrn.H3T2S3." localSheetId="5" hidden="1">{#N/A,#N/A,FALSE,"H3 Tab 2";#N/A,#N/A,FALSE,"H3 Tab 2"}</definedName>
    <definedName name="wrn.H3T2S3." hidden="1">{#N/A,#N/A,FALSE,"H3 Tab 2";#N/A,#N/A,FALSE,"H3 Tab 2"}</definedName>
    <definedName name="wrn.Print._.All." localSheetId="3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localSheetId="4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localSheetId="5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RevProof." localSheetId="3" hidden="1">{#N/A,#N/A,FALSE,"RevProof"}</definedName>
    <definedName name="wrn.RevProof." localSheetId="4" hidden="1">{#N/A,#N/A,FALSE,"RevProof"}</definedName>
    <definedName name="wrn.RevProof." localSheetId="5" hidden="1">{#N/A,#N/A,FALSE,"RevProof"}</definedName>
    <definedName name="wrn.RevProof." hidden="1">{#N/A,#N/A,FALSE,"RevProof"}</definedName>
    <definedName name="wrn.Schedules." localSheetId="0" hidden="1">{#N/A,#N/A,FALSE,"Filed Sheet";#N/A,#N/A,FALSE,"Schedule C";#N/A,#N/A,FALSE,"Appendix A"}</definedName>
    <definedName name="wrn.Schedules." localSheetId="1" hidden="1">{#N/A,#N/A,FALSE,"Filed Sheet";#N/A,#N/A,FALSE,"Schedule C";#N/A,#N/A,FALSE,"Appendix A"}</definedName>
    <definedName name="wrn.Schedules." localSheetId="3" hidden="1">{#N/A,#N/A,FALSE,"Filed Sheet";#N/A,#N/A,FALSE,"Schedule C";#N/A,#N/A,FALSE,"Appendix A"}</definedName>
    <definedName name="wrn.Schedules." localSheetId="4" hidden="1">{#N/A,#N/A,FALSE,"Filed Sheet";#N/A,#N/A,FALSE,"Schedule C";#N/A,#N/A,FALSE,"Appendix A"}</definedName>
    <definedName name="wrn.Schedules." localSheetId="5" hidden="1">{#N/A,#N/A,FALSE,"Filed Sheet";#N/A,#N/A,FALSE,"Schedule C";#N/A,#N/A,FALSE,"Appendix A"}</definedName>
    <definedName name="wrn.Schedules." hidden="1">{#N/A,#N/A,FALSE,"Filed Sheet";#N/A,#N/A,FALSE,"Schedule C";#N/A,#N/A,FALSE,"Appendix A"}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83" l="1"/>
  <c r="Y47" i="83"/>
  <c r="M48" i="83"/>
  <c r="Y48" i="83"/>
  <c r="AM48" i="83"/>
  <c r="F48" i="83" s="1"/>
  <c r="F55" i="83" s="1"/>
  <c r="AO48" i="83"/>
  <c r="AO55" i="83" s="1"/>
  <c r="AQ48" i="83"/>
  <c r="H49" i="83"/>
  <c r="I49" i="83"/>
  <c r="F49" i="83" s="1"/>
  <c r="J49" i="83"/>
  <c r="K49" i="83"/>
  <c r="L49" i="83"/>
  <c r="L55" i="83" s="1"/>
  <c r="N49" i="83"/>
  <c r="O49" i="83"/>
  <c r="O55" i="83" s="1"/>
  <c r="P49" i="83"/>
  <c r="Q49" i="83"/>
  <c r="S49" i="83"/>
  <c r="T49" i="83"/>
  <c r="U49" i="83"/>
  <c r="Y49" i="83"/>
  <c r="AA49" i="83"/>
  <c r="AB49" i="83"/>
  <c r="AB55" i="83" s="1"/>
  <c r="AD49" i="83"/>
  <c r="AE49" i="83"/>
  <c r="AF49" i="83"/>
  <c r="AG49" i="83"/>
  <c r="AH49" i="83"/>
  <c r="AI49" i="83"/>
  <c r="AJ49" i="83"/>
  <c r="AK49" i="83"/>
  <c r="AL49" i="83"/>
  <c r="AN49" i="83"/>
  <c r="AP49" i="83"/>
  <c r="H50" i="83"/>
  <c r="I50" i="83"/>
  <c r="F50" i="83" s="1"/>
  <c r="J50" i="83"/>
  <c r="J55" i="83" s="1"/>
  <c r="K50" i="83"/>
  <c r="L50" i="83"/>
  <c r="N50" i="83"/>
  <c r="O50" i="83"/>
  <c r="P50" i="83"/>
  <c r="Q50" i="83"/>
  <c r="S50" i="83"/>
  <c r="S55" i="83" s="1"/>
  <c r="T50" i="83"/>
  <c r="T55" i="83" s="1"/>
  <c r="U50" i="83"/>
  <c r="Y50" i="83"/>
  <c r="AA50" i="83"/>
  <c r="AB50" i="83"/>
  <c r="AD50" i="83"/>
  <c r="AE50" i="83"/>
  <c r="AE55" i="83" s="1"/>
  <c r="AF50" i="83"/>
  <c r="AF55" i="83" s="1"/>
  <c r="AG50" i="83"/>
  <c r="AH50" i="83"/>
  <c r="AI50" i="83"/>
  <c r="AJ50" i="83"/>
  <c r="AK50" i="83"/>
  <c r="AL50" i="83"/>
  <c r="H51" i="83"/>
  <c r="I51" i="83"/>
  <c r="J51" i="83"/>
  <c r="K51" i="83"/>
  <c r="L51" i="83"/>
  <c r="M51" i="83"/>
  <c r="M55" i="83" s="1"/>
  <c r="N51" i="83"/>
  <c r="O51" i="83"/>
  <c r="F51" i="83" s="1"/>
  <c r="P51" i="83"/>
  <c r="Q51" i="83"/>
  <c r="S51" i="83"/>
  <c r="T51" i="83"/>
  <c r="U51" i="83"/>
  <c r="U55" i="83" s="1"/>
  <c r="V51" i="83"/>
  <c r="Y51" i="83"/>
  <c r="AA51" i="83"/>
  <c r="AB51" i="83"/>
  <c r="AD51" i="83"/>
  <c r="AE51" i="83"/>
  <c r="AF51" i="83"/>
  <c r="AG51" i="83"/>
  <c r="AH51" i="83"/>
  <c r="AI51" i="83"/>
  <c r="AI55" i="83" s="1"/>
  <c r="AJ51" i="83"/>
  <c r="AK51" i="83"/>
  <c r="AL51" i="83"/>
  <c r="M52" i="83"/>
  <c r="Y52" i="83"/>
  <c r="AM52" i="83"/>
  <c r="AN52" i="83"/>
  <c r="AO52" i="83"/>
  <c r="AP52" i="83"/>
  <c r="AQ52" i="83"/>
  <c r="F52" i="83" s="1"/>
  <c r="U53" i="83"/>
  <c r="F53" i="83" s="1"/>
  <c r="Y53" i="83"/>
  <c r="S54" i="83"/>
  <c r="F54" i="83" s="1"/>
  <c r="T54" i="83"/>
  <c r="V54" i="83"/>
  <c r="V55" i="83" s="1"/>
  <c r="Y54" i="83"/>
  <c r="AM54" i="83"/>
  <c r="AO54" i="83"/>
  <c r="AQ54" i="83"/>
  <c r="H55" i="83"/>
  <c r="I55" i="83"/>
  <c r="K55" i="83"/>
  <c r="N55" i="83"/>
  <c r="P55" i="83"/>
  <c r="Q55" i="83"/>
  <c r="Y55" i="83"/>
  <c r="AA55" i="83"/>
  <c r="AD55" i="83"/>
  <c r="AG55" i="83"/>
  <c r="AH55" i="83"/>
  <c r="AJ55" i="83"/>
  <c r="AK55" i="83"/>
  <c r="AL55" i="83"/>
  <c r="AM55" i="83"/>
  <c r="AN55" i="83"/>
  <c r="AP55" i="83"/>
  <c r="Y45" i="83"/>
  <c r="Y41" i="83"/>
  <c r="F42" i="83"/>
  <c r="Y42" i="83"/>
  <c r="Y43" i="83"/>
  <c r="Y39" i="83"/>
  <c r="AA39" i="83"/>
  <c r="AA43" i="83" s="1"/>
  <c r="AG39" i="83"/>
  <c r="AG43" i="83" s="1"/>
  <c r="AJ39" i="83"/>
  <c r="AJ43" i="83" s="1"/>
  <c r="AO39" i="83"/>
  <c r="AO43" i="83" s="1"/>
  <c r="K39" i="83"/>
  <c r="K43" i="83" s="1"/>
  <c r="Y34" i="83"/>
  <c r="F35" i="83"/>
  <c r="Y35" i="83"/>
  <c r="F36" i="83"/>
  <c r="F37" i="83" s="1"/>
  <c r="Y36" i="83"/>
  <c r="H37" i="83"/>
  <c r="I37" i="83"/>
  <c r="J37" i="83"/>
  <c r="K37" i="83"/>
  <c r="L37" i="83"/>
  <c r="M37" i="83"/>
  <c r="N37" i="83"/>
  <c r="O37" i="83"/>
  <c r="P37" i="83"/>
  <c r="Q37" i="83"/>
  <c r="S37" i="83"/>
  <c r="T37" i="83"/>
  <c r="U37" i="83"/>
  <c r="V37" i="83"/>
  <c r="Y37" i="83"/>
  <c r="AA37" i="83"/>
  <c r="AB37" i="83"/>
  <c r="AD37" i="83"/>
  <c r="AE37" i="83"/>
  <c r="AF37" i="83"/>
  <c r="AG37" i="83"/>
  <c r="AH37" i="83"/>
  <c r="AI37" i="83"/>
  <c r="AJ37" i="83"/>
  <c r="AK37" i="83"/>
  <c r="AL37" i="83"/>
  <c r="AM37" i="83"/>
  <c r="AN37" i="83"/>
  <c r="AO37" i="83"/>
  <c r="AP37" i="83"/>
  <c r="AQ37" i="83"/>
  <c r="Y29" i="83"/>
  <c r="F30" i="83"/>
  <c r="Y30" i="83"/>
  <c r="F31" i="83"/>
  <c r="F32" i="83" s="1"/>
  <c r="Y31" i="83"/>
  <c r="H32" i="83"/>
  <c r="H39" i="83" s="1"/>
  <c r="H43" i="83" s="1"/>
  <c r="I32" i="83"/>
  <c r="J32" i="83"/>
  <c r="K32" i="83"/>
  <c r="L32" i="83"/>
  <c r="M32" i="83"/>
  <c r="N32" i="83"/>
  <c r="O32" i="83"/>
  <c r="P32" i="83"/>
  <c r="P39" i="83" s="1"/>
  <c r="P43" i="83" s="1"/>
  <c r="Q32" i="83"/>
  <c r="S32" i="83"/>
  <c r="T32" i="83"/>
  <c r="U32" i="83"/>
  <c r="V32" i="83"/>
  <c r="Y32" i="83"/>
  <c r="AA32" i="83"/>
  <c r="AB32" i="83"/>
  <c r="AD32" i="83"/>
  <c r="AE32" i="83"/>
  <c r="AF32" i="83"/>
  <c r="AG32" i="83"/>
  <c r="AH32" i="83"/>
  <c r="AI32" i="83"/>
  <c r="AJ32" i="83"/>
  <c r="AK32" i="83"/>
  <c r="AL32" i="83"/>
  <c r="AM32" i="83"/>
  <c r="AN32" i="83"/>
  <c r="AO32" i="83"/>
  <c r="AP32" i="83"/>
  <c r="AQ32" i="83"/>
  <c r="Y23" i="83"/>
  <c r="F24" i="83"/>
  <c r="Y24" i="83"/>
  <c r="F25" i="83"/>
  <c r="Y25" i="83"/>
  <c r="F26" i="83"/>
  <c r="Y26" i="83"/>
  <c r="F27" i="83"/>
  <c r="H27" i="83"/>
  <c r="I27" i="83"/>
  <c r="J27" i="83"/>
  <c r="J39" i="83" s="1"/>
  <c r="J43" i="83" s="1"/>
  <c r="K27" i="83"/>
  <c r="L27" i="83"/>
  <c r="M27" i="83"/>
  <c r="N27" i="83"/>
  <c r="O27" i="83"/>
  <c r="P27" i="83"/>
  <c r="Q27" i="83"/>
  <c r="S27" i="83"/>
  <c r="S39" i="83" s="1"/>
  <c r="S43" i="83" s="1"/>
  <c r="T27" i="83"/>
  <c r="U27" i="83"/>
  <c r="V27" i="83"/>
  <c r="Y27" i="83"/>
  <c r="AA27" i="83"/>
  <c r="AB27" i="83"/>
  <c r="AD27" i="83"/>
  <c r="AE27" i="83"/>
  <c r="AF27" i="83"/>
  <c r="AG27" i="83"/>
  <c r="AH27" i="83"/>
  <c r="AI27" i="83"/>
  <c r="AJ27" i="83"/>
  <c r="AK27" i="83"/>
  <c r="AL27" i="83"/>
  <c r="AM27" i="83"/>
  <c r="AN27" i="83"/>
  <c r="AO27" i="83"/>
  <c r="AP27" i="83"/>
  <c r="AQ27" i="83"/>
  <c r="Y15" i="83"/>
  <c r="F16" i="83"/>
  <c r="F21" i="83" s="1"/>
  <c r="F39" i="83" s="1"/>
  <c r="F43" i="83" s="1"/>
  <c r="W16" i="83"/>
  <c r="Y16" i="83"/>
  <c r="B17" i="83"/>
  <c r="F17" i="83"/>
  <c r="Y17" i="83"/>
  <c r="F18" i="83"/>
  <c r="Y18" i="83"/>
  <c r="F19" i="83"/>
  <c r="Y19" i="83"/>
  <c r="F20" i="83"/>
  <c r="Y20" i="83"/>
  <c r="H21" i="83"/>
  <c r="I21" i="83"/>
  <c r="I39" i="83" s="1"/>
  <c r="I43" i="83" s="1"/>
  <c r="J21" i="83"/>
  <c r="K21" i="83"/>
  <c r="L21" i="83"/>
  <c r="L39" i="83" s="1"/>
  <c r="L43" i="83" s="1"/>
  <c r="M21" i="83"/>
  <c r="M39" i="83" s="1"/>
  <c r="M43" i="83" s="1"/>
  <c r="N21" i="83"/>
  <c r="N39" i="83" s="1"/>
  <c r="N43" i="83" s="1"/>
  <c r="O21" i="83"/>
  <c r="O39" i="83" s="1"/>
  <c r="O43" i="83" s="1"/>
  <c r="P21" i="83"/>
  <c r="Q21" i="83"/>
  <c r="Q39" i="83" s="1"/>
  <c r="Q43" i="83" s="1"/>
  <c r="S21" i="83"/>
  <c r="T21" i="83"/>
  <c r="T39" i="83" s="1"/>
  <c r="T43" i="83" s="1"/>
  <c r="U21" i="83"/>
  <c r="U39" i="83" s="1"/>
  <c r="U43" i="83" s="1"/>
  <c r="V21" i="83"/>
  <c r="V39" i="83" s="1"/>
  <c r="V43" i="83" s="1"/>
  <c r="Y21" i="83"/>
  <c r="AA21" i="83"/>
  <c r="AB21" i="83"/>
  <c r="AB39" i="83" s="1"/>
  <c r="AB43" i="83" s="1"/>
  <c r="AD21" i="83"/>
  <c r="AD39" i="83" s="1"/>
  <c r="AD43" i="83" s="1"/>
  <c r="AE21" i="83"/>
  <c r="AE39" i="83" s="1"/>
  <c r="AE43" i="83" s="1"/>
  <c r="AF21" i="83"/>
  <c r="AF39" i="83" s="1"/>
  <c r="AF43" i="83" s="1"/>
  <c r="AG21" i="83"/>
  <c r="AH21" i="83"/>
  <c r="AH39" i="83" s="1"/>
  <c r="AH43" i="83" s="1"/>
  <c r="AI21" i="83"/>
  <c r="AI39" i="83" s="1"/>
  <c r="AI43" i="83" s="1"/>
  <c r="AJ21" i="83"/>
  <c r="AK21" i="83"/>
  <c r="AK39" i="83" s="1"/>
  <c r="AK43" i="83" s="1"/>
  <c r="AL21" i="83"/>
  <c r="AL39" i="83" s="1"/>
  <c r="AL43" i="83" s="1"/>
  <c r="AM21" i="83"/>
  <c r="AM39" i="83" s="1"/>
  <c r="AM43" i="83" s="1"/>
  <c r="AN21" i="83"/>
  <c r="AN39" i="83" s="1"/>
  <c r="AN43" i="83" s="1"/>
  <c r="AO21" i="83"/>
  <c r="AP21" i="83"/>
  <c r="AP39" i="83" s="1"/>
  <c r="AP43" i="83" s="1"/>
  <c r="AQ21" i="83"/>
  <c r="AQ39" i="83" s="1"/>
  <c r="AQ43" i="83" s="1"/>
  <c r="Y13" i="83"/>
  <c r="W7" i="83"/>
  <c r="H63" i="82"/>
  <c r="H70" i="82" s="1"/>
  <c r="I63" i="82"/>
  <c r="J63" i="82"/>
  <c r="K63" i="82"/>
  <c r="L63" i="82"/>
  <c r="M63" i="82"/>
  <c r="N63" i="82"/>
  <c r="O63" i="82"/>
  <c r="O70" i="82" s="1"/>
  <c r="P63" i="82"/>
  <c r="P70" i="82" s="1"/>
  <c r="Q63" i="82"/>
  <c r="S63" i="82"/>
  <c r="T63" i="82"/>
  <c r="U63" i="82"/>
  <c r="Y63" i="82"/>
  <c r="AA63" i="82"/>
  <c r="AB63" i="82"/>
  <c r="AB70" i="82" s="1"/>
  <c r="AD63" i="82"/>
  <c r="AE63" i="82"/>
  <c r="AG63" i="82"/>
  <c r="AH63" i="82"/>
  <c r="AI63" i="82"/>
  <c r="AI70" i="82" s="1"/>
  <c r="AM63" i="82"/>
  <c r="AN63" i="82"/>
  <c r="AO63" i="82"/>
  <c r="AP63" i="82"/>
  <c r="AQ63" i="82"/>
  <c r="J64" i="82"/>
  <c r="K64" i="82"/>
  <c r="L64" i="82"/>
  <c r="M64" i="82"/>
  <c r="O64" i="82"/>
  <c r="P64" i="82"/>
  <c r="Q64" i="82"/>
  <c r="Y64" i="82"/>
  <c r="AA64" i="82"/>
  <c r="AA70" i="82" s="1"/>
  <c r="AB64" i="82"/>
  <c r="AF64" i="82"/>
  <c r="AG64" i="82"/>
  <c r="AH64" i="82"/>
  <c r="AJ64" i="82"/>
  <c r="AJ70" i="82" s="1"/>
  <c r="AK64" i="82"/>
  <c r="AL64" i="82"/>
  <c r="AM64" i="82"/>
  <c r="AM70" i="82" s="1"/>
  <c r="AO64" i="82"/>
  <c r="AQ64" i="82"/>
  <c r="H65" i="82"/>
  <c r="F65" i="82" s="1"/>
  <c r="I65" i="82"/>
  <c r="N65" i="82"/>
  <c r="N70" i="82" s="1"/>
  <c r="S65" i="82"/>
  <c r="S70" i="82" s="1"/>
  <c r="T65" i="82"/>
  <c r="Y65" i="82"/>
  <c r="AA65" i="82"/>
  <c r="AD65" i="82"/>
  <c r="AE65" i="82"/>
  <c r="AG65" i="82"/>
  <c r="AI65" i="82"/>
  <c r="AK65" i="82"/>
  <c r="AN65" i="82"/>
  <c r="AP65" i="82"/>
  <c r="AP70" i="82" s="1"/>
  <c r="H66" i="82"/>
  <c r="I66" i="82"/>
  <c r="I70" i="82" s="1"/>
  <c r="J66" i="82"/>
  <c r="F66" i="82" s="1"/>
  <c r="K66" i="82"/>
  <c r="L66" i="82"/>
  <c r="N66" i="82"/>
  <c r="O66" i="82"/>
  <c r="P66" i="82"/>
  <c r="Q66" i="82"/>
  <c r="S66" i="82"/>
  <c r="T66" i="82"/>
  <c r="T70" i="82" s="1"/>
  <c r="U66" i="82"/>
  <c r="Y66" i="82"/>
  <c r="AA66" i="82"/>
  <c r="AB66" i="82"/>
  <c r="AD66" i="82"/>
  <c r="AE66" i="82"/>
  <c r="AE70" i="82" s="1"/>
  <c r="AF66" i="82"/>
  <c r="AF70" i="82" s="1"/>
  <c r="AG66" i="82"/>
  <c r="AH66" i="82"/>
  <c r="AI66" i="82"/>
  <c r="AJ66" i="82"/>
  <c r="AK66" i="82"/>
  <c r="AK70" i="82" s="1"/>
  <c r="AL66" i="82"/>
  <c r="F67" i="82"/>
  <c r="H67" i="82"/>
  <c r="I67" i="82"/>
  <c r="J67" i="82"/>
  <c r="K67" i="82"/>
  <c r="L67" i="82"/>
  <c r="N67" i="82"/>
  <c r="O67" i="82"/>
  <c r="P67" i="82"/>
  <c r="Q67" i="82"/>
  <c r="S67" i="82"/>
  <c r="T67" i="82"/>
  <c r="U67" i="82"/>
  <c r="Y67" i="82"/>
  <c r="AA67" i="82"/>
  <c r="AB67" i="82"/>
  <c r="AD67" i="82"/>
  <c r="AE67" i="82"/>
  <c r="AF67" i="82"/>
  <c r="AG67" i="82"/>
  <c r="AH67" i="82"/>
  <c r="AH70" i="82" s="1"/>
  <c r="AI67" i="82"/>
  <c r="AJ67" i="82"/>
  <c r="AK67" i="82"/>
  <c r="AL67" i="82"/>
  <c r="F68" i="82"/>
  <c r="U68" i="82"/>
  <c r="Y68" i="82"/>
  <c r="F69" i="82"/>
  <c r="S69" i="82"/>
  <c r="T69" i="82"/>
  <c r="V69" i="82"/>
  <c r="Y69" i="82"/>
  <c r="AM69" i="82"/>
  <c r="AO69" i="82"/>
  <c r="AQ69" i="82"/>
  <c r="AQ70" i="82" s="1"/>
  <c r="K70" i="82"/>
  <c r="L70" i="82"/>
  <c r="M70" i="82"/>
  <c r="Q70" i="82"/>
  <c r="Y70" i="82"/>
  <c r="AD70" i="82"/>
  <c r="AG70" i="82"/>
  <c r="AL70" i="82"/>
  <c r="AN70" i="82"/>
  <c r="AO70" i="82"/>
  <c r="Y61" i="82"/>
  <c r="Y53" i="82"/>
  <c r="F54" i="82"/>
  <c r="Y54" i="82"/>
  <c r="F55" i="82"/>
  <c r="Y55" i="82"/>
  <c r="V56" i="82"/>
  <c r="V64" i="82" s="1"/>
  <c r="V70" i="82" s="1"/>
  <c r="Y56" i="82"/>
  <c r="F57" i="82"/>
  <c r="Y57" i="82"/>
  <c r="F58" i="82"/>
  <c r="Y58" i="82"/>
  <c r="Y59" i="82"/>
  <c r="Y51" i="82"/>
  <c r="AD51" i="82"/>
  <c r="AD59" i="82" s="1"/>
  <c r="AL51" i="82"/>
  <c r="AL59" i="82" s="1"/>
  <c r="M51" i="82"/>
  <c r="M59" i="82" s="1"/>
  <c r="Y36" i="82"/>
  <c r="F37" i="82"/>
  <c r="Y37" i="82"/>
  <c r="F38" i="82"/>
  <c r="F49" i="82" s="1"/>
  <c r="Y38" i="82"/>
  <c r="F39" i="82"/>
  <c r="Y39" i="82"/>
  <c r="F40" i="82"/>
  <c r="Y40" i="82"/>
  <c r="F41" i="82"/>
  <c r="Y41" i="82"/>
  <c r="F42" i="82"/>
  <c r="Y42" i="82"/>
  <c r="F43" i="82"/>
  <c r="Y43" i="82"/>
  <c r="F44" i="82"/>
  <c r="Y44" i="82"/>
  <c r="F45" i="82"/>
  <c r="Y45" i="82"/>
  <c r="F46" i="82"/>
  <c r="Y46" i="82"/>
  <c r="F47" i="82"/>
  <c r="Y47" i="82"/>
  <c r="F48" i="82"/>
  <c r="Y48" i="82"/>
  <c r="H49" i="82"/>
  <c r="I49" i="82"/>
  <c r="J49" i="82"/>
  <c r="K49" i="82"/>
  <c r="L49" i="82"/>
  <c r="M49" i="82"/>
  <c r="N49" i="82"/>
  <c r="O49" i="82"/>
  <c r="P49" i="82"/>
  <c r="Q49" i="82"/>
  <c r="S49" i="82"/>
  <c r="T49" i="82"/>
  <c r="U49" i="82"/>
  <c r="V49" i="82"/>
  <c r="Y49" i="82"/>
  <c r="AA49" i="82"/>
  <c r="AB49" i="82"/>
  <c r="AD49" i="82"/>
  <c r="AE49" i="82"/>
  <c r="AF49" i="82"/>
  <c r="AG49" i="82"/>
  <c r="AH49" i="82"/>
  <c r="AI49" i="82"/>
  <c r="AJ49" i="82"/>
  <c r="AK49" i="82"/>
  <c r="AL49" i="82"/>
  <c r="AM49" i="82"/>
  <c r="AN49" i="82"/>
  <c r="AO49" i="82"/>
  <c r="AP49" i="82"/>
  <c r="AQ49" i="82"/>
  <c r="Y27" i="82"/>
  <c r="F28" i="82"/>
  <c r="Y28" i="82"/>
  <c r="F29" i="82"/>
  <c r="F34" i="82" s="1"/>
  <c r="Y29" i="82"/>
  <c r="F30" i="82"/>
  <c r="Y30" i="82"/>
  <c r="F31" i="82"/>
  <c r="Y31" i="82"/>
  <c r="F32" i="82"/>
  <c r="Y32" i="82"/>
  <c r="F33" i="82"/>
  <c r="Y33" i="82"/>
  <c r="H34" i="82"/>
  <c r="I34" i="82"/>
  <c r="J34" i="82"/>
  <c r="J51" i="82" s="1"/>
  <c r="J59" i="82" s="1"/>
  <c r="K34" i="82"/>
  <c r="L34" i="82"/>
  <c r="M34" i="82"/>
  <c r="N34" i="82"/>
  <c r="O34" i="82"/>
  <c r="P34" i="82"/>
  <c r="Q34" i="82"/>
  <c r="S34" i="82"/>
  <c r="T34" i="82"/>
  <c r="U34" i="82"/>
  <c r="V34" i="82"/>
  <c r="Y34" i="82"/>
  <c r="AA34" i="82"/>
  <c r="AB34" i="82"/>
  <c r="AD34" i="82"/>
  <c r="AE34" i="82"/>
  <c r="AF34" i="82"/>
  <c r="AG34" i="82"/>
  <c r="AH34" i="82"/>
  <c r="AI34" i="82"/>
  <c r="AJ34" i="82"/>
  <c r="AK34" i="82"/>
  <c r="AL34" i="82"/>
  <c r="AM34" i="82"/>
  <c r="AN34" i="82"/>
  <c r="AO34" i="82"/>
  <c r="AP34" i="82"/>
  <c r="AQ34" i="82"/>
  <c r="Y21" i="82"/>
  <c r="F22" i="82"/>
  <c r="F25" i="82" s="1"/>
  <c r="Y22" i="82"/>
  <c r="F23" i="82"/>
  <c r="Y23" i="82"/>
  <c r="F24" i="82"/>
  <c r="Y24" i="82"/>
  <c r="H25" i="82"/>
  <c r="I25" i="82"/>
  <c r="J25" i="82"/>
  <c r="K25" i="82"/>
  <c r="L25" i="82"/>
  <c r="L51" i="82" s="1"/>
  <c r="L59" i="82" s="1"/>
  <c r="M25" i="82"/>
  <c r="N25" i="82"/>
  <c r="O25" i="82"/>
  <c r="P25" i="82"/>
  <c r="Q25" i="82"/>
  <c r="S25" i="82"/>
  <c r="T25" i="82"/>
  <c r="U25" i="82"/>
  <c r="U51" i="82" s="1"/>
  <c r="V25" i="82"/>
  <c r="Y25" i="82"/>
  <c r="AA25" i="82"/>
  <c r="AB25" i="82"/>
  <c r="AD25" i="82"/>
  <c r="AE25" i="82"/>
  <c r="AF25" i="82"/>
  <c r="AG25" i="82"/>
  <c r="AH25" i="82"/>
  <c r="AI25" i="82"/>
  <c r="AJ25" i="82"/>
  <c r="AK25" i="82"/>
  <c r="AL25" i="82"/>
  <c r="AM25" i="82"/>
  <c r="AN25" i="82"/>
  <c r="AO25" i="82"/>
  <c r="AP25" i="82"/>
  <c r="AQ25" i="82"/>
  <c r="Y15" i="82"/>
  <c r="F16" i="82"/>
  <c r="F19" i="82" s="1"/>
  <c r="F51" i="82" s="1"/>
  <c r="W16" i="82"/>
  <c r="Y16" i="82"/>
  <c r="B17" i="82"/>
  <c r="F17" i="82"/>
  <c r="Y17" i="82"/>
  <c r="F18" i="82"/>
  <c r="Y18" i="82"/>
  <c r="H19" i="82"/>
  <c r="H51" i="82" s="1"/>
  <c r="H59" i="82" s="1"/>
  <c r="I19" i="82"/>
  <c r="I51" i="82" s="1"/>
  <c r="I59" i="82" s="1"/>
  <c r="J19" i="82"/>
  <c r="K19" i="82"/>
  <c r="K51" i="82" s="1"/>
  <c r="K59" i="82" s="1"/>
  <c r="L19" i="82"/>
  <c r="M19" i="82"/>
  <c r="N19" i="82"/>
  <c r="N51" i="82" s="1"/>
  <c r="N59" i="82" s="1"/>
  <c r="O19" i="82"/>
  <c r="O51" i="82" s="1"/>
  <c r="O59" i="82" s="1"/>
  <c r="P19" i="82"/>
  <c r="P51" i="82" s="1"/>
  <c r="P59" i="82" s="1"/>
  <c r="Q19" i="82"/>
  <c r="Q51" i="82" s="1"/>
  <c r="Q59" i="82" s="1"/>
  <c r="S19" i="82"/>
  <c r="S51" i="82" s="1"/>
  <c r="S59" i="82" s="1"/>
  <c r="T19" i="82"/>
  <c r="T51" i="82" s="1"/>
  <c r="T59" i="82" s="1"/>
  <c r="U19" i="82"/>
  <c r="V19" i="82"/>
  <c r="V51" i="82" s="1"/>
  <c r="V59" i="82" s="1"/>
  <c r="Y19" i="82"/>
  <c r="AA19" i="82"/>
  <c r="AA51" i="82" s="1"/>
  <c r="AA59" i="82" s="1"/>
  <c r="AB19" i="82"/>
  <c r="AB51" i="82" s="1"/>
  <c r="AB59" i="82" s="1"/>
  <c r="AD19" i="82"/>
  <c r="AE19" i="82"/>
  <c r="AE51" i="82" s="1"/>
  <c r="AE59" i="82" s="1"/>
  <c r="AF19" i="82"/>
  <c r="AF51" i="82" s="1"/>
  <c r="AF59" i="82" s="1"/>
  <c r="AG19" i="82"/>
  <c r="AG51" i="82" s="1"/>
  <c r="AG59" i="82" s="1"/>
  <c r="AH19" i="82"/>
  <c r="AH51" i="82" s="1"/>
  <c r="AH59" i="82" s="1"/>
  <c r="AI19" i="82"/>
  <c r="AI51" i="82" s="1"/>
  <c r="AI59" i="82" s="1"/>
  <c r="AJ19" i="82"/>
  <c r="AJ51" i="82" s="1"/>
  <c r="AJ59" i="82" s="1"/>
  <c r="AK19" i="82"/>
  <c r="AK51" i="82" s="1"/>
  <c r="AK59" i="82" s="1"/>
  <c r="AL19" i="82"/>
  <c r="AM19" i="82"/>
  <c r="AM51" i="82" s="1"/>
  <c r="AM59" i="82" s="1"/>
  <c r="AN19" i="82"/>
  <c r="AN51" i="82" s="1"/>
  <c r="AN59" i="82" s="1"/>
  <c r="AO19" i="82"/>
  <c r="AO51" i="82" s="1"/>
  <c r="AO59" i="82" s="1"/>
  <c r="AP19" i="82"/>
  <c r="AP51" i="82" s="1"/>
  <c r="AP59" i="82" s="1"/>
  <c r="AQ19" i="82"/>
  <c r="AQ51" i="82" s="1"/>
  <c r="AQ59" i="82" s="1"/>
  <c r="Y13" i="82"/>
  <c r="W7" i="82"/>
  <c r="Y50" i="81"/>
  <c r="H51" i="81"/>
  <c r="H59" i="81" s="1"/>
  <c r="I51" i="81"/>
  <c r="I59" i="81" s="1"/>
  <c r="J51" i="81"/>
  <c r="K51" i="81"/>
  <c r="L51" i="81"/>
  <c r="M51" i="81"/>
  <c r="N51" i="81"/>
  <c r="N59" i="81" s="1"/>
  <c r="O51" i="81"/>
  <c r="P51" i="81"/>
  <c r="P59" i="81" s="1"/>
  <c r="Q51" i="81"/>
  <c r="Q59" i="81" s="1"/>
  <c r="S51" i="81"/>
  <c r="T51" i="81"/>
  <c r="U51" i="81"/>
  <c r="V51" i="81"/>
  <c r="Y51" i="81"/>
  <c r="AA51" i="81"/>
  <c r="AA59" i="81" s="1"/>
  <c r="AB51" i="81"/>
  <c r="AB59" i="81" s="1"/>
  <c r="AD51" i="81"/>
  <c r="AE51" i="81"/>
  <c r="AF51" i="81"/>
  <c r="AG51" i="81"/>
  <c r="AH51" i="81"/>
  <c r="AH59" i="81" s="1"/>
  <c r="AI51" i="81"/>
  <c r="AJ51" i="81"/>
  <c r="AJ59" i="81" s="1"/>
  <c r="AK51" i="81"/>
  <c r="AK59" i="81" s="1"/>
  <c r="AL51" i="81"/>
  <c r="AM51" i="81"/>
  <c r="AN51" i="81"/>
  <c r="AO51" i="81"/>
  <c r="AP51" i="81"/>
  <c r="AP59" i="81" s="1"/>
  <c r="AQ51" i="81"/>
  <c r="F52" i="81"/>
  <c r="H52" i="81"/>
  <c r="I52" i="81"/>
  <c r="J52" i="81"/>
  <c r="J59" i="81" s="1"/>
  <c r="K52" i="81"/>
  <c r="L52" i="81"/>
  <c r="M52" i="81"/>
  <c r="N52" i="81"/>
  <c r="O52" i="81"/>
  <c r="O59" i="81" s="1"/>
  <c r="P52" i="81"/>
  <c r="Q52" i="81"/>
  <c r="S52" i="81"/>
  <c r="S59" i="81" s="1"/>
  <c r="T52" i="81"/>
  <c r="U52" i="81"/>
  <c r="V52" i="81"/>
  <c r="Y52" i="81"/>
  <c r="AA52" i="81"/>
  <c r="AB52" i="81"/>
  <c r="AD52" i="81"/>
  <c r="AD59" i="81" s="1"/>
  <c r="AE52" i="81"/>
  <c r="AF52" i="81"/>
  <c r="AG52" i="81"/>
  <c r="AH52" i="81"/>
  <c r="AI52" i="81"/>
  <c r="AI59" i="81" s="1"/>
  <c r="AJ52" i="81"/>
  <c r="AK52" i="81"/>
  <c r="AL52" i="81"/>
  <c r="AL59" i="81" s="1"/>
  <c r="AM52" i="81"/>
  <c r="AN52" i="81"/>
  <c r="AO52" i="81"/>
  <c r="AP52" i="81"/>
  <c r="AQ52" i="81"/>
  <c r="AQ59" i="81" s="1"/>
  <c r="H53" i="81"/>
  <c r="F53" i="81" s="1"/>
  <c r="I53" i="81"/>
  <c r="J53" i="81"/>
  <c r="K53" i="81"/>
  <c r="L53" i="81"/>
  <c r="M53" i="81"/>
  <c r="M59" i="81" s="1"/>
  <c r="N53" i="81"/>
  <c r="O53" i="81"/>
  <c r="P53" i="81"/>
  <c r="Q53" i="81"/>
  <c r="S53" i="81"/>
  <c r="T53" i="81"/>
  <c r="U53" i="81"/>
  <c r="V53" i="81"/>
  <c r="V59" i="81" s="1"/>
  <c r="Y53" i="81"/>
  <c r="AA53" i="81"/>
  <c r="AB53" i="81"/>
  <c r="AD53" i="81"/>
  <c r="AE53" i="81"/>
  <c r="AF53" i="81"/>
  <c r="AG53" i="81"/>
  <c r="AG59" i="81" s="1"/>
  <c r="AH53" i="81"/>
  <c r="AI53" i="81"/>
  <c r="AJ53" i="81"/>
  <c r="AK53" i="81"/>
  <c r="AL53" i="81"/>
  <c r="AM53" i="81"/>
  <c r="AN53" i="81"/>
  <c r="AO53" i="81"/>
  <c r="AO59" i="81" s="1"/>
  <c r="AP53" i="81"/>
  <c r="AQ53" i="81"/>
  <c r="H54" i="81"/>
  <c r="F54" i="81" s="1"/>
  <c r="I54" i="81"/>
  <c r="J54" i="81"/>
  <c r="K54" i="81"/>
  <c r="K59" i="81" s="1"/>
  <c r="L54" i="81"/>
  <c r="M54" i="81"/>
  <c r="N54" i="81"/>
  <c r="O54" i="81"/>
  <c r="P54" i="81"/>
  <c r="Q54" i="81"/>
  <c r="S54" i="81"/>
  <c r="T54" i="81"/>
  <c r="T59" i="81" s="1"/>
  <c r="U54" i="81"/>
  <c r="V54" i="81"/>
  <c r="Y54" i="81"/>
  <c r="AA54" i="81"/>
  <c r="AB54" i="81"/>
  <c r="AD54" i="81"/>
  <c r="AE54" i="81"/>
  <c r="AE59" i="81" s="1"/>
  <c r="AF54" i="81"/>
  <c r="AG54" i="81"/>
  <c r="AH54" i="81"/>
  <c r="AI54" i="81"/>
  <c r="AJ54" i="81"/>
  <c r="AK54" i="81"/>
  <c r="AL54" i="81"/>
  <c r="AM54" i="81"/>
  <c r="AM59" i="81" s="1"/>
  <c r="AN54" i="81"/>
  <c r="AO54" i="81"/>
  <c r="AP54" i="81"/>
  <c r="AQ54" i="81"/>
  <c r="H55" i="81"/>
  <c r="F55" i="81" s="1"/>
  <c r="I55" i="81"/>
  <c r="J55" i="81"/>
  <c r="K55" i="81"/>
  <c r="L55" i="81"/>
  <c r="M55" i="81"/>
  <c r="N55" i="81"/>
  <c r="O55" i="81"/>
  <c r="P55" i="81"/>
  <c r="Q55" i="81"/>
  <c r="S55" i="81"/>
  <c r="T55" i="81"/>
  <c r="U55" i="81"/>
  <c r="V55" i="81"/>
  <c r="Y55" i="81"/>
  <c r="AA55" i="81"/>
  <c r="AB55" i="81"/>
  <c r="AD55" i="81"/>
  <c r="AE55" i="81"/>
  <c r="AF55" i="81"/>
  <c r="AG55" i="81"/>
  <c r="AH55" i="81"/>
  <c r="AI55" i="81"/>
  <c r="AJ55" i="81"/>
  <c r="AK55" i="81"/>
  <c r="AL55" i="81"/>
  <c r="AM55" i="81"/>
  <c r="AN55" i="81"/>
  <c r="AO55" i="81"/>
  <c r="AP55" i="81"/>
  <c r="AQ55" i="81"/>
  <c r="F56" i="81"/>
  <c r="H56" i="81"/>
  <c r="I56" i="81"/>
  <c r="J56" i="81"/>
  <c r="K56" i="81"/>
  <c r="L56" i="81"/>
  <c r="M56" i="81"/>
  <c r="N56" i="81"/>
  <c r="O56" i="81"/>
  <c r="P56" i="81"/>
  <c r="Q56" i="81"/>
  <c r="S56" i="81"/>
  <c r="T56" i="81"/>
  <c r="U56" i="81"/>
  <c r="V56" i="81"/>
  <c r="AA56" i="81"/>
  <c r="AB56" i="81"/>
  <c r="AD56" i="81"/>
  <c r="AE56" i="81"/>
  <c r="AF56" i="81"/>
  <c r="AG56" i="81"/>
  <c r="AH56" i="81"/>
  <c r="AI56" i="81"/>
  <c r="AJ56" i="81"/>
  <c r="AK56" i="81"/>
  <c r="AL56" i="81"/>
  <c r="AM56" i="81"/>
  <c r="AN56" i="81"/>
  <c r="AO56" i="81"/>
  <c r="AP56" i="81"/>
  <c r="AQ56" i="81"/>
  <c r="H57" i="81"/>
  <c r="I57" i="81"/>
  <c r="F57" i="81" s="1"/>
  <c r="J57" i="81"/>
  <c r="K57" i="81"/>
  <c r="L57" i="81"/>
  <c r="M57" i="81"/>
  <c r="N57" i="81"/>
  <c r="O57" i="81"/>
  <c r="P57" i="81"/>
  <c r="Q57" i="81"/>
  <c r="S57" i="81"/>
  <c r="T57" i="81"/>
  <c r="U57" i="81"/>
  <c r="V57" i="81"/>
  <c r="AA57" i="81"/>
  <c r="AB57" i="81"/>
  <c r="AD57" i="81"/>
  <c r="AE57" i="81"/>
  <c r="AF57" i="81"/>
  <c r="AG57" i="81"/>
  <c r="AH57" i="81"/>
  <c r="AI57" i="81"/>
  <c r="AJ57" i="81"/>
  <c r="AK57" i="81"/>
  <c r="AL57" i="81"/>
  <c r="AM57" i="81"/>
  <c r="AN57" i="81"/>
  <c r="AO57" i="81"/>
  <c r="AP57" i="81"/>
  <c r="AQ57" i="81"/>
  <c r="H58" i="81"/>
  <c r="F58" i="81" s="1"/>
  <c r="I58" i="81"/>
  <c r="J58" i="81"/>
  <c r="K58" i="81"/>
  <c r="L58" i="81"/>
  <c r="M58" i="81"/>
  <c r="N58" i="81"/>
  <c r="O58" i="81"/>
  <c r="P58" i="81"/>
  <c r="Q58" i="81"/>
  <c r="S58" i="81"/>
  <c r="T58" i="81"/>
  <c r="U58" i="81"/>
  <c r="V58" i="81"/>
  <c r="AA58" i="81"/>
  <c r="AB58" i="81"/>
  <c r="AD58" i="81"/>
  <c r="AE58" i="81"/>
  <c r="AF58" i="81"/>
  <c r="AG58" i="81"/>
  <c r="AH58" i="81"/>
  <c r="AI58" i="81"/>
  <c r="AJ58" i="81"/>
  <c r="AK58" i="81"/>
  <c r="AL58" i="81"/>
  <c r="AM58" i="81"/>
  <c r="AN58" i="81"/>
  <c r="AO58" i="81"/>
  <c r="AP58" i="81"/>
  <c r="AQ58" i="81"/>
  <c r="L59" i="81"/>
  <c r="U59" i="81"/>
  <c r="Y59" i="81"/>
  <c r="AF59" i="81"/>
  <c r="AN59" i="81"/>
  <c r="Y45" i="81"/>
  <c r="H46" i="81"/>
  <c r="F46" i="81" s="1"/>
  <c r="F48" i="81" s="1"/>
  <c r="I46" i="81"/>
  <c r="I48" i="81" s="1"/>
  <c r="J46" i="81"/>
  <c r="K46" i="81"/>
  <c r="L46" i="81"/>
  <c r="M46" i="81"/>
  <c r="N46" i="81"/>
  <c r="N48" i="81" s="1"/>
  <c r="O46" i="81"/>
  <c r="P46" i="81"/>
  <c r="Q46" i="81"/>
  <c r="Q48" i="81" s="1"/>
  <c r="S46" i="81"/>
  <c r="T46" i="81"/>
  <c r="U46" i="81"/>
  <c r="V46" i="81"/>
  <c r="Y46" i="81"/>
  <c r="AA46" i="81"/>
  <c r="AB46" i="81"/>
  <c r="AB48" i="81" s="1"/>
  <c r="AD46" i="81"/>
  <c r="AE46" i="81"/>
  <c r="AF46" i="81"/>
  <c r="AG46" i="81"/>
  <c r="AH46" i="81"/>
  <c r="AH48" i="81" s="1"/>
  <c r="AI46" i="81"/>
  <c r="AJ46" i="81"/>
  <c r="AK46" i="81"/>
  <c r="AK48" i="81" s="1"/>
  <c r="AL46" i="81"/>
  <c r="AM46" i="81"/>
  <c r="AN46" i="81"/>
  <c r="AO46" i="81"/>
  <c r="AP46" i="81"/>
  <c r="AP48" i="81" s="1"/>
  <c r="AQ46" i="81"/>
  <c r="F47" i="81"/>
  <c r="H47" i="81"/>
  <c r="I47" i="81"/>
  <c r="J47" i="81"/>
  <c r="K47" i="81"/>
  <c r="L47" i="81"/>
  <c r="M47" i="81"/>
  <c r="N47" i="81"/>
  <c r="O47" i="81"/>
  <c r="O48" i="81" s="1"/>
  <c r="P47" i="81"/>
  <c r="Q47" i="81"/>
  <c r="S47" i="81"/>
  <c r="T47" i="81"/>
  <c r="U47" i="81"/>
  <c r="V47" i="81"/>
  <c r="Y47" i="81"/>
  <c r="AA47" i="81"/>
  <c r="AB47" i="81"/>
  <c r="AD47" i="81"/>
  <c r="AE47" i="81"/>
  <c r="AF47" i="81"/>
  <c r="AG47" i="81"/>
  <c r="AH47" i="81"/>
  <c r="AI47" i="81"/>
  <c r="AI48" i="81" s="1"/>
  <c r="AJ47" i="81"/>
  <c r="AK47" i="81"/>
  <c r="AL47" i="81"/>
  <c r="AM47" i="81"/>
  <c r="AN47" i="81"/>
  <c r="AO47" i="81"/>
  <c r="AP47" i="81"/>
  <c r="AQ47" i="81"/>
  <c r="AQ48" i="81" s="1"/>
  <c r="H48" i="81"/>
  <c r="J48" i="81"/>
  <c r="K48" i="81"/>
  <c r="L48" i="81"/>
  <c r="M48" i="81"/>
  <c r="P48" i="81"/>
  <c r="S48" i="81"/>
  <c r="T48" i="81"/>
  <c r="U48" i="81"/>
  <c r="V48" i="81"/>
  <c r="Y48" i="81"/>
  <c r="AA48" i="81"/>
  <c r="AD48" i="81"/>
  <c r="AE48" i="81"/>
  <c r="AF48" i="81"/>
  <c r="AG48" i="81"/>
  <c r="AJ48" i="81"/>
  <c r="AL48" i="81"/>
  <c r="AM48" i="81"/>
  <c r="AN48" i="81"/>
  <c r="AO48" i="81"/>
  <c r="Y34" i="81"/>
  <c r="F35" i="81"/>
  <c r="Y35" i="81"/>
  <c r="F36" i="81"/>
  <c r="Y36" i="81"/>
  <c r="F37" i="81"/>
  <c r="Y37" i="81"/>
  <c r="F38" i="81"/>
  <c r="Y38" i="81"/>
  <c r="F39" i="81"/>
  <c r="Y39" i="81"/>
  <c r="F40" i="81"/>
  <c r="Y40" i="81"/>
  <c r="F41" i="81"/>
  <c r="Y41" i="81"/>
  <c r="F42" i="81"/>
  <c r="Y42" i="81"/>
  <c r="F43" i="81"/>
  <c r="H43" i="81"/>
  <c r="I43" i="81"/>
  <c r="J43" i="81"/>
  <c r="K43" i="81"/>
  <c r="L43" i="81"/>
  <c r="M43" i="81"/>
  <c r="N43" i="81"/>
  <c r="O43" i="81"/>
  <c r="P43" i="81"/>
  <c r="Q43" i="81"/>
  <c r="S43" i="81"/>
  <c r="T43" i="81"/>
  <c r="U43" i="81"/>
  <c r="V43" i="81"/>
  <c r="Y43" i="81"/>
  <c r="AA43" i="81"/>
  <c r="AB43" i="81"/>
  <c r="AD43" i="81"/>
  <c r="AE43" i="81"/>
  <c r="AF43" i="81"/>
  <c r="AG43" i="81"/>
  <c r="AH43" i="81"/>
  <c r="AI43" i="81"/>
  <c r="AJ43" i="81"/>
  <c r="AK43" i="81"/>
  <c r="AL43" i="81"/>
  <c r="AM43" i="81"/>
  <c r="AN43" i="81"/>
  <c r="AO43" i="81"/>
  <c r="AP43" i="81"/>
  <c r="AQ43" i="81"/>
  <c r="Y29" i="81"/>
  <c r="F30" i="81"/>
  <c r="F32" i="81" s="1"/>
  <c r="Y30" i="81"/>
  <c r="F31" i="81"/>
  <c r="Y31" i="81"/>
  <c r="H32" i="81"/>
  <c r="I32" i="81"/>
  <c r="J32" i="81"/>
  <c r="K32" i="81"/>
  <c r="L32" i="81"/>
  <c r="M32" i="81"/>
  <c r="N32" i="81"/>
  <c r="O32" i="81"/>
  <c r="P32" i="81"/>
  <c r="Q32" i="81"/>
  <c r="S32" i="81"/>
  <c r="T32" i="81"/>
  <c r="U32" i="81"/>
  <c r="V32" i="81"/>
  <c r="Y32" i="81"/>
  <c r="AA32" i="81"/>
  <c r="AB32" i="81"/>
  <c r="AD32" i="81"/>
  <c r="AE32" i="81"/>
  <c r="AF32" i="81"/>
  <c r="AG32" i="81"/>
  <c r="AH32" i="81"/>
  <c r="AI32" i="81"/>
  <c r="AJ32" i="81"/>
  <c r="AK32" i="81"/>
  <c r="AL32" i="81"/>
  <c r="AM32" i="81"/>
  <c r="AN32" i="81"/>
  <c r="AO32" i="81"/>
  <c r="AP32" i="81"/>
  <c r="AQ32" i="81"/>
  <c r="Y19" i="81"/>
  <c r="F20" i="81"/>
  <c r="F27" i="81" s="1"/>
  <c r="Y20" i="81"/>
  <c r="F21" i="81"/>
  <c r="Y21" i="81"/>
  <c r="F22" i="81"/>
  <c r="Y22" i="81"/>
  <c r="F23" i="81"/>
  <c r="Y23" i="81"/>
  <c r="F24" i="81"/>
  <c r="Y24" i="81"/>
  <c r="F25" i="81"/>
  <c r="Y25" i="81"/>
  <c r="F26" i="81"/>
  <c r="Y26" i="81"/>
  <c r="H27" i="81"/>
  <c r="I27" i="81"/>
  <c r="J27" i="81"/>
  <c r="K27" i="81"/>
  <c r="L27" i="81"/>
  <c r="M27" i="81"/>
  <c r="N27" i="81"/>
  <c r="O27" i="81"/>
  <c r="P27" i="81"/>
  <c r="Q27" i="81"/>
  <c r="S27" i="81"/>
  <c r="T27" i="81"/>
  <c r="U27" i="81"/>
  <c r="V27" i="81"/>
  <c r="Y27" i="81"/>
  <c r="AA27" i="81"/>
  <c r="AB27" i="81"/>
  <c r="AD27" i="81"/>
  <c r="AE27" i="81"/>
  <c r="AF27" i="81"/>
  <c r="AG27" i="81"/>
  <c r="AH27" i="81"/>
  <c r="AI27" i="81"/>
  <c r="AJ27" i="81"/>
  <c r="AK27" i="81"/>
  <c r="AL27" i="81"/>
  <c r="AM27" i="81"/>
  <c r="AN27" i="81"/>
  <c r="AO27" i="81"/>
  <c r="AP27" i="81"/>
  <c r="AQ27" i="81"/>
  <c r="Y14" i="81"/>
  <c r="F15" i="81"/>
  <c r="W15" i="81"/>
  <c r="Y15" i="81"/>
  <c r="B16" i="81"/>
  <c r="F16" i="81"/>
  <c r="F17" i="81" s="1"/>
  <c r="Y16" i="81"/>
  <c r="B17" i="81"/>
  <c r="H17" i="81"/>
  <c r="I17" i="81"/>
  <c r="J17" i="81"/>
  <c r="K17" i="81"/>
  <c r="L17" i="81"/>
  <c r="M17" i="81"/>
  <c r="N17" i="81"/>
  <c r="O17" i="81"/>
  <c r="P17" i="81"/>
  <c r="Q17" i="81"/>
  <c r="S17" i="81"/>
  <c r="T17" i="81"/>
  <c r="U17" i="81"/>
  <c r="V17" i="81"/>
  <c r="Y17" i="81"/>
  <c r="AA17" i="81"/>
  <c r="AB17" i="81"/>
  <c r="AD17" i="81"/>
  <c r="AE17" i="81"/>
  <c r="AF17" i="81"/>
  <c r="AG17" i="81"/>
  <c r="AH17" i="81"/>
  <c r="AI17" i="81"/>
  <c r="AJ17" i="81"/>
  <c r="AK17" i="81"/>
  <c r="AL17" i="81"/>
  <c r="AM17" i="81"/>
  <c r="AN17" i="81"/>
  <c r="AO17" i="81"/>
  <c r="AP17" i="81"/>
  <c r="AQ17" i="81"/>
  <c r="W7" i="81"/>
  <c r="F27" i="80"/>
  <c r="P113" i="80"/>
  <c r="N113" i="80"/>
  <c r="L113" i="80"/>
  <c r="J113" i="80"/>
  <c r="I113" i="80"/>
  <c r="H113" i="80"/>
  <c r="F112" i="80"/>
  <c r="O113" i="80" s="1"/>
  <c r="P110" i="80"/>
  <c r="O110" i="80"/>
  <c r="N110" i="80"/>
  <c r="M110" i="80"/>
  <c r="L110" i="80"/>
  <c r="K110" i="80"/>
  <c r="J110" i="80"/>
  <c r="I110" i="80"/>
  <c r="H110" i="80"/>
  <c r="F109" i="80"/>
  <c r="P107" i="80"/>
  <c r="O107" i="80"/>
  <c r="N107" i="80"/>
  <c r="M107" i="80"/>
  <c r="L107" i="80"/>
  <c r="K107" i="80"/>
  <c r="J107" i="80"/>
  <c r="I107" i="80"/>
  <c r="H107" i="80"/>
  <c r="F106" i="80"/>
  <c r="P104" i="80"/>
  <c r="O104" i="80"/>
  <c r="N104" i="80"/>
  <c r="M104" i="80"/>
  <c r="F104" i="80" s="1"/>
  <c r="L104" i="80"/>
  <c r="K104" i="80"/>
  <c r="J104" i="80"/>
  <c r="I104" i="80"/>
  <c r="H104" i="80"/>
  <c r="F103" i="80"/>
  <c r="P101" i="80"/>
  <c r="O101" i="80"/>
  <c r="N101" i="80"/>
  <c r="M101" i="80"/>
  <c r="L101" i="80"/>
  <c r="K101" i="80"/>
  <c r="J101" i="80"/>
  <c r="I101" i="80"/>
  <c r="H101" i="80"/>
  <c r="F101" i="80" s="1"/>
  <c r="F100" i="80"/>
  <c r="P98" i="80"/>
  <c r="O98" i="80"/>
  <c r="N98" i="80"/>
  <c r="M98" i="80"/>
  <c r="L98" i="80"/>
  <c r="K98" i="80"/>
  <c r="J98" i="80"/>
  <c r="I98" i="80"/>
  <c r="H98" i="80"/>
  <c r="F97" i="80"/>
  <c r="P95" i="80"/>
  <c r="O95" i="80"/>
  <c r="N95" i="80"/>
  <c r="M95" i="80"/>
  <c r="L95" i="80"/>
  <c r="F95" i="80" s="1"/>
  <c r="K95" i="80"/>
  <c r="J95" i="80"/>
  <c r="I95" i="80"/>
  <c r="H95" i="80"/>
  <c r="F94" i="80"/>
  <c r="P92" i="80"/>
  <c r="O92" i="80"/>
  <c r="N92" i="80"/>
  <c r="M92" i="80"/>
  <c r="L92" i="80"/>
  <c r="K92" i="80"/>
  <c r="J92" i="80"/>
  <c r="I92" i="80"/>
  <c r="H92" i="80"/>
  <c r="F91" i="80"/>
  <c r="P89" i="80"/>
  <c r="N89" i="80"/>
  <c r="L89" i="80"/>
  <c r="J89" i="80"/>
  <c r="I89" i="80"/>
  <c r="H89" i="80"/>
  <c r="F88" i="80"/>
  <c r="O89" i="80" s="1"/>
  <c r="P86" i="80"/>
  <c r="O86" i="80"/>
  <c r="N86" i="80"/>
  <c r="M86" i="80"/>
  <c r="L86" i="80"/>
  <c r="K86" i="80"/>
  <c r="J86" i="80"/>
  <c r="I86" i="80"/>
  <c r="H86" i="80"/>
  <c r="F85" i="80"/>
  <c r="P83" i="80"/>
  <c r="N83" i="80"/>
  <c r="L83" i="80"/>
  <c r="K83" i="80"/>
  <c r="J83" i="80"/>
  <c r="H83" i="80"/>
  <c r="F82" i="80"/>
  <c r="I83" i="80" s="1"/>
  <c r="P80" i="80"/>
  <c r="O80" i="80"/>
  <c r="N80" i="80"/>
  <c r="M80" i="80"/>
  <c r="L80" i="80"/>
  <c r="K80" i="80"/>
  <c r="J80" i="80"/>
  <c r="I80" i="80"/>
  <c r="H80" i="80"/>
  <c r="F80" i="80" s="1"/>
  <c r="F79" i="80"/>
  <c r="P77" i="80"/>
  <c r="O77" i="80"/>
  <c r="N77" i="80"/>
  <c r="M77" i="80"/>
  <c r="L77" i="80"/>
  <c r="K77" i="80"/>
  <c r="J77" i="80"/>
  <c r="I77" i="80"/>
  <c r="H77" i="80"/>
  <c r="F76" i="80"/>
  <c r="P74" i="80"/>
  <c r="O74" i="80"/>
  <c r="N74" i="80"/>
  <c r="M74" i="80"/>
  <c r="L74" i="80"/>
  <c r="K74" i="80"/>
  <c r="J74" i="80"/>
  <c r="I74" i="80"/>
  <c r="H74" i="80"/>
  <c r="F74" i="80"/>
  <c r="F73" i="80"/>
  <c r="P60" i="80"/>
  <c r="O60" i="80"/>
  <c r="N60" i="80"/>
  <c r="M60" i="80"/>
  <c r="L60" i="80"/>
  <c r="K60" i="80"/>
  <c r="J60" i="80"/>
  <c r="I60" i="80"/>
  <c r="H60" i="80"/>
  <c r="F60" i="80"/>
  <c r="F59" i="80"/>
  <c r="L57" i="80"/>
  <c r="K57" i="80"/>
  <c r="I57" i="80"/>
  <c r="H57" i="80"/>
  <c r="F56" i="80"/>
  <c r="J57" i="80" s="1"/>
  <c r="P54" i="80"/>
  <c r="N54" i="80"/>
  <c r="I54" i="80"/>
  <c r="H54" i="80"/>
  <c r="F53" i="80"/>
  <c r="O54" i="80" s="1"/>
  <c r="P51" i="80"/>
  <c r="O51" i="80"/>
  <c r="N51" i="80"/>
  <c r="M51" i="80"/>
  <c r="L51" i="80"/>
  <c r="K51" i="80"/>
  <c r="J51" i="80"/>
  <c r="I51" i="80"/>
  <c r="H51" i="80"/>
  <c r="F50" i="80"/>
  <c r="P48" i="80"/>
  <c r="O48" i="80"/>
  <c r="N48" i="80"/>
  <c r="M48" i="80"/>
  <c r="L48" i="80"/>
  <c r="K48" i="80"/>
  <c r="J48" i="80"/>
  <c r="I48" i="80"/>
  <c r="H48" i="80"/>
  <c r="F47" i="80"/>
  <c r="P45" i="80"/>
  <c r="O45" i="80"/>
  <c r="N45" i="80"/>
  <c r="M45" i="80"/>
  <c r="L45" i="80"/>
  <c r="K45" i="80"/>
  <c r="J45" i="80"/>
  <c r="I45" i="80"/>
  <c r="H45" i="80"/>
  <c r="F45" i="80"/>
  <c r="F44" i="80"/>
  <c r="M42" i="80"/>
  <c r="F41" i="80"/>
  <c r="P39" i="80"/>
  <c r="O39" i="80"/>
  <c r="N39" i="80"/>
  <c r="M39" i="80"/>
  <c r="L39" i="80"/>
  <c r="K39" i="80"/>
  <c r="J39" i="80"/>
  <c r="I39" i="80"/>
  <c r="H39" i="80"/>
  <c r="F39" i="80"/>
  <c r="F38" i="80"/>
  <c r="O36" i="80"/>
  <c r="N36" i="80"/>
  <c r="L36" i="80"/>
  <c r="K36" i="80"/>
  <c r="F35" i="80"/>
  <c r="M36" i="80" s="1"/>
  <c r="P33" i="80"/>
  <c r="O33" i="80"/>
  <c r="N33" i="80"/>
  <c r="M33" i="80"/>
  <c r="L33" i="80"/>
  <c r="K33" i="80"/>
  <c r="J33" i="80"/>
  <c r="I33" i="80"/>
  <c r="H33" i="80"/>
  <c r="F32" i="80"/>
  <c r="P30" i="80"/>
  <c r="O30" i="80"/>
  <c r="N30" i="80"/>
  <c r="M30" i="80"/>
  <c r="L30" i="80"/>
  <c r="K30" i="80"/>
  <c r="J30" i="80"/>
  <c r="I30" i="80"/>
  <c r="H30" i="80"/>
  <c r="F29" i="80"/>
  <c r="H26" i="80"/>
  <c r="P24" i="80"/>
  <c r="O24" i="80"/>
  <c r="N24" i="80"/>
  <c r="M24" i="80"/>
  <c r="L24" i="80"/>
  <c r="K24" i="80"/>
  <c r="J24" i="80"/>
  <c r="I24" i="80"/>
  <c r="H24" i="80"/>
  <c r="F23" i="80"/>
  <c r="A23" i="80"/>
  <c r="A24" i="80" s="1"/>
  <c r="A26" i="80" s="1"/>
  <c r="A27" i="80" s="1"/>
  <c r="A29" i="80" s="1"/>
  <c r="A30" i="80" s="1"/>
  <c r="A32" i="80" s="1"/>
  <c r="A33" i="80" s="1"/>
  <c r="A35" i="80" s="1"/>
  <c r="A36" i="80" s="1"/>
  <c r="A38" i="80" s="1"/>
  <c r="A39" i="80" s="1"/>
  <c r="A41" i="80" s="1"/>
  <c r="A42" i="80" s="1"/>
  <c r="A44" i="80" s="1"/>
  <c r="A45" i="80" s="1"/>
  <c r="A47" i="80" s="1"/>
  <c r="A48" i="80" s="1"/>
  <c r="A50" i="80" s="1"/>
  <c r="A51" i="80" s="1"/>
  <c r="A53" i="80" s="1"/>
  <c r="A54" i="80" s="1"/>
  <c r="A56" i="80" s="1"/>
  <c r="A57" i="80" s="1"/>
  <c r="A59" i="80" s="1"/>
  <c r="A60" i="80" s="1"/>
  <c r="A73" i="80" s="1"/>
  <c r="A74" i="80" s="1"/>
  <c r="A76" i="80" s="1"/>
  <c r="A77" i="80" s="1"/>
  <c r="A79" i="80" s="1"/>
  <c r="A80" i="80" s="1"/>
  <c r="A82" i="80" s="1"/>
  <c r="A83" i="80" s="1"/>
  <c r="A85" i="80" s="1"/>
  <c r="A86" i="80" s="1"/>
  <c r="A88" i="80" s="1"/>
  <c r="A89" i="80" s="1"/>
  <c r="A91" i="80" s="1"/>
  <c r="A92" i="80" s="1"/>
  <c r="A94" i="80" s="1"/>
  <c r="A95" i="80" s="1"/>
  <c r="A97" i="80" s="1"/>
  <c r="A98" i="80" s="1"/>
  <c r="A100" i="80" s="1"/>
  <c r="A101" i="80" s="1"/>
  <c r="A103" i="80" s="1"/>
  <c r="A104" i="80" s="1"/>
  <c r="A106" i="80" s="1"/>
  <c r="A107" i="80" s="1"/>
  <c r="A109" i="80" s="1"/>
  <c r="A110" i="80" s="1"/>
  <c r="A112" i="80" s="1"/>
  <c r="A113" i="80" s="1"/>
  <c r="P21" i="80"/>
  <c r="N21" i="80"/>
  <c r="I21" i="80"/>
  <c r="H21" i="80"/>
  <c r="F20" i="80"/>
  <c r="O21" i="80" s="1"/>
  <c r="N18" i="80"/>
  <c r="M18" i="80"/>
  <c r="K18" i="80"/>
  <c r="A18" i="80"/>
  <c r="A20" i="80" s="1"/>
  <c r="A21" i="80" s="1"/>
  <c r="F17" i="80"/>
  <c r="P15" i="80"/>
  <c r="O15" i="80"/>
  <c r="N15" i="80"/>
  <c r="M15" i="80"/>
  <c r="L15" i="80"/>
  <c r="K15" i="80"/>
  <c r="J15" i="80"/>
  <c r="I15" i="80"/>
  <c r="H15" i="80"/>
  <c r="A15" i="80"/>
  <c r="A17" i="80" s="1"/>
  <c r="F14" i="80"/>
  <c r="U113" i="79"/>
  <c r="T113" i="79"/>
  <c r="R113" i="79"/>
  <c r="Q113" i="79"/>
  <c r="M113" i="79"/>
  <c r="L113" i="79"/>
  <c r="J113" i="79"/>
  <c r="I113" i="79"/>
  <c r="F112" i="79"/>
  <c r="S113" i="79" s="1"/>
  <c r="V110" i="79"/>
  <c r="A110" i="79"/>
  <c r="A112" i="79" s="1"/>
  <c r="A113" i="79" s="1"/>
  <c r="F109" i="79"/>
  <c r="V107" i="79"/>
  <c r="Q107" i="79"/>
  <c r="P107" i="79"/>
  <c r="F106" i="79"/>
  <c r="S104" i="79"/>
  <c r="R104" i="79"/>
  <c r="P104" i="79"/>
  <c r="O104" i="79"/>
  <c r="K104" i="79"/>
  <c r="J104" i="79"/>
  <c r="F103" i="79"/>
  <c r="Q104" i="79" s="1"/>
  <c r="U101" i="79"/>
  <c r="T101" i="79"/>
  <c r="R101" i="79"/>
  <c r="Q101" i="79"/>
  <c r="M101" i="79"/>
  <c r="L101" i="79"/>
  <c r="J101" i="79"/>
  <c r="I101" i="79"/>
  <c r="F100" i="79"/>
  <c r="S101" i="79" s="1"/>
  <c r="T98" i="79"/>
  <c r="F97" i="79"/>
  <c r="V95" i="79"/>
  <c r="Q95" i="79"/>
  <c r="P95" i="79"/>
  <c r="F94" i="79"/>
  <c r="S92" i="79"/>
  <c r="R92" i="79"/>
  <c r="P92" i="79"/>
  <c r="O92" i="79"/>
  <c r="K92" i="79"/>
  <c r="J92" i="79"/>
  <c r="F91" i="79"/>
  <c r="Q92" i="79" s="1"/>
  <c r="V89" i="79"/>
  <c r="U89" i="79"/>
  <c r="T89" i="79"/>
  <c r="S89" i="79"/>
  <c r="R89" i="79"/>
  <c r="Q89" i="79"/>
  <c r="P89" i="79"/>
  <c r="O89" i="79"/>
  <c r="N89" i="79"/>
  <c r="M89" i="79"/>
  <c r="L89" i="79"/>
  <c r="K89" i="79"/>
  <c r="J89" i="79"/>
  <c r="I89" i="79"/>
  <c r="F88" i="79"/>
  <c r="V86" i="79"/>
  <c r="T86" i="79"/>
  <c r="O86" i="79"/>
  <c r="N86" i="79"/>
  <c r="L86" i="79"/>
  <c r="F85" i="79"/>
  <c r="V83" i="79"/>
  <c r="Q83" i="79"/>
  <c r="P83" i="79"/>
  <c r="N83" i="79"/>
  <c r="I83" i="79"/>
  <c r="F82" i="79"/>
  <c r="S80" i="79"/>
  <c r="R80" i="79"/>
  <c r="P80" i="79"/>
  <c r="O80" i="79"/>
  <c r="K80" i="79"/>
  <c r="J80" i="79"/>
  <c r="F79" i="79"/>
  <c r="Q80" i="79" s="1"/>
  <c r="U77" i="79"/>
  <c r="T77" i="79"/>
  <c r="R77" i="79"/>
  <c r="Q77" i="79"/>
  <c r="M77" i="79"/>
  <c r="L77" i="79"/>
  <c r="J77" i="79"/>
  <c r="I77" i="79"/>
  <c r="F76" i="79"/>
  <c r="S77" i="79" s="1"/>
  <c r="V74" i="79"/>
  <c r="T74" i="79"/>
  <c r="O74" i="79"/>
  <c r="N74" i="79"/>
  <c r="L74" i="79"/>
  <c r="F73" i="79"/>
  <c r="V60" i="79"/>
  <c r="U60" i="79"/>
  <c r="T60" i="79"/>
  <c r="S60" i="79"/>
  <c r="R60" i="79"/>
  <c r="Q60" i="79"/>
  <c r="P60" i="79"/>
  <c r="O60" i="79"/>
  <c r="N60" i="79"/>
  <c r="M60" i="79"/>
  <c r="L60" i="79"/>
  <c r="K60" i="79"/>
  <c r="J60" i="79"/>
  <c r="I60" i="79"/>
  <c r="F60" i="79" s="1"/>
  <c r="F59" i="79"/>
  <c r="S57" i="79"/>
  <c r="R57" i="79"/>
  <c r="P57" i="79"/>
  <c r="O57" i="79"/>
  <c r="K57" i="79"/>
  <c r="J57" i="79"/>
  <c r="F56" i="79"/>
  <c r="Q57" i="79" s="1"/>
  <c r="U54" i="79"/>
  <c r="T54" i="79"/>
  <c r="R54" i="79"/>
  <c r="Q54" i="79"/>
  <c r="M54" i="79"/>
  <c r="L54" i="79"/>
  <c r="J54" i="79"/>
  <c r="I54" i="79"/>
  <c r="F53" i="79"/>
  <c r="S54" i="79" s="1"/>
  <c r="F50" i="79"/>
  <c r="V48" i="79"/>
  <c r="Q48" i="79"/>
  <c r="P48" i="79"/>
  <c r="N48" i="79"/>
  <c r="I48" i="79"/>
  <c r="F47" i="79"/>
  <c r="S45" i="79"/>
  <c r="R45" i="79"/>
  <c r="P45" i="79"/>
  <c r="O45" i="79"/>
  <c r="K45" i="79"/>
  <c r="J45" i="79"/>
  <c r="F44" i="79"/>
  <c r="Q45" i="79" s="1"/>
  <c r="U42" i="79"/>
  <c r="T42" i="79"/>
  <c r="R42" i="79"/>
  <c r="Q42" i="79"/>
  <c r="M42" i="79"/>
  <c r="L42" i="79"/>
  <c r="J42" i="79"/>
  <c r="I42" i="79"/>
  <c r="F41" i="79"/>
  <c r="S42" i="79" s="1"/>
  <c r="V39" i="79"/>
  <c r="T39" i="79"/>
  <c r="O39" i="79"/>
  <c r="F38" i="79"/>
  <c r="V36" i="79"/>
  <c r="Q36" i="79"/>
  <c r="P36" i="79"/>
  <c r="N36" i="79"/>
  <c r="I36" i="79"/>
  <c r="F35" i="79"/>
  <c r="S33" i="79"/>
  <c r="R33" i="79"/>
  <c r="P33" i="79"/>
  <c r="O33" i="79"/>
  <c r="K33" i="79"/>
  <c r="J33" i="79"/>
  <c r="F32" i="79"/>
  <c r="Q33" i="79" s="1"/>
  <c r="U30" i="79"/>
  <c r="T30" i="79"/>
  <c r="R30" i="79"/>
  <c r="Q30" i="79"/>
  <c r="M30" i="79"/>
  <c r="L30" i="79"/>
  <c r="J30" i="79"/>
  <c r="I30" i="79"/>
  <c r="F29" i="79"/>
  <c r="S30" i="79" s="1"/>
  <c r="V27" i="79"/>
  <c r="U27" i="79"/>
  <c r="T27" i="79"/>
  <c r="S27" i="79"/>
  <c r="R27" i="79"/>
  <c r="Q27" i="79"/>
  <c r="P27" i="79"/>
  <c r="O27" i="79"/>
  <c r="N27" i="79"/>
  <c r="M27" i="79"/>
  <c r="L27" i="79"/>
  <c r="K27" i="79"/>
  <c r="J27" i="79"/>
  <c r="I27" i="79"/>
  <c r="A27" i="79"/>
  <c r="A29" i="79" s="1"/>
  <c r="A30" i="79" s="1"/>
  <c r="A32" i="79" s="1"/>
  <c r="A33" i="79" s="1"/>
  <c r="A35" i="79" s="1"/>
  <c r="A36" i="79" s="1"/>
  <c r="A38" i="79" s="1"/>
  <c r="A39" i="79" s="1"/>
  <c r="A41" i="79" s="1"/>
  <c r="A42" i="79" s="1"/>
  <c r="A44" i="79" s="1"/>
  <c r="A45" i="79" s="1"/>
  <c r="A47" i="79" s="1"/>
  <c r="A48" i="79" s="1"/>
  <c r="A50" i="79" s="1"/>
  <c r="A51" i="79" s="1"/>
  <c r="A53" i="79" s="1"/>
  <c r="A54" i="79" s="1"/>
  <c r="A56" i="79" s="1"/>
  <c r="A57" i="79" s="1"/>
  <c r="A59" i="79" s="1"/>
  <c r="A60" i="79" s="1"/>
  <c r="A73" i="79" s="1"/>
  <c r="A74" i="79" s="1"/>
  <c r="A76" i="79" s="1"/>
  <c r="A77" i="79" s="1"/>
  <c r="A79" i="79" s="1"/>
  <c r="A80" i="79" s="1"/>
  <c r="A82" i="79" s="1"/>
  <c r="A83" i="79" s="1"/>
  <c r="A85" i="79" s="1"/>
  <c r="A86" i="79" s="1"/>
  <c r="A88" i="79" s="1"/>
  <c r="A89" i="79" s="1"/>
  <c r="A91" i="79" s="1"/>
  <c r="A92" i="79" s="1"/>
  <c r="A94" i="79" s="1"/>
  <c r="A95" i="79" s="1"/>
  <c r="A97" i="79" s="1"/>
  <c r="A98" i="79" s="1"/>
  <c r="A100" i="79" s="1"/>
  <c r="A101" i="79" s="1"/>
  <c r="A103" i="79" s="1"/>
  <c r="A104" i="79" s="1"/>
  <c r="A106" i="79" s="1"/>
  <c r="A107" i="79" s="1"/>
  <c r="A109" i="79" s="1"/>
  <c r="F26" i="79"/>
  <c r="V24" i="79"/>
  <c r="U24" i="79"/>
  <c r="T24" i="79"/>
  <c r="S24" i="79"/>
  <c r="R24" i="79"/>
  <c r="Q24" i="79"/>
  <c r="P24" i="79"/>
  <c r="O24" i="79"/>
  <c r="N24" i="79"/>
  <c r="M24" i="79"/>
  <c r="L24" i="79"/>
  <c r="K24" i="79"/>
  <c r="J24" i="79"/>
  <c r="I24" i="79"/>
  <c r="F24" i="79"/>
  <c r="F23" i="79"/>
  <c r="S21" i="79"/>
  <c r="R21" i="79"/>
  <c r="P21" i="79"/>
  <c r="O21" i="79"/>
  <c r="K21" i="79"/>
  <c r="J21" i="79"/>
  <c r="F20" i="79"/>
  <c r="Q21" i="79" s="1"/>
  <c r="U18" i="79"/>
  <c r="T18" i="79"/>
  <c r="R18" i="79"/>
  <c r="Q18" i="79"/>
  <c r="M18" i="79"/>
  <c r="L18" i="79"/>
  <c r="J18" i="79"/>
  <c r="I18" i="79"/>
  <c r="F17" i="79"/>
  <c r="S18" i="79" s="1"/>
  <c r="S15" i="79"/>
  <c r="O15" i="79"/>
  <c r="N15" i="79"/>
  <c r="L15" i="79"/>
  <c r="K15" i="79"/>
  <c r="A15" i="79"/>
  <c r="A17" i="79" s="1"/>
  <c r="A18" i="79" s="1"/>
  <c r="A20" i="79" s="1"/>
  <c r="A21" i="79" s="1"/>
  <c r="A23" i="79" s="1"/>
  <c r="A24" i="79" s="1"/>
  <c r="A26" i="79" s="1"/>
  <c r="F14" i="79"/>
  <c r="T15" i="79" s="1"/>
  <c r="F112" i="78"/>
  <c r="J110" i="78"/>
  <c r="I110" i="78"/>
  <c r="H110" i="78"/>
  <c r="F109" i="78"/>
  <c r="M110" i="78" s="1"/>
  <c r="L107" i="78"/>
  <c r="K107" i="78"/>
  <c r="J107" i="78"/>
  <c r="I107" i="78"/>
  <c r="H107" i="78"/>
  <c r="F106" i="78"/>
  <c r="M107" i="78" s="1"/>
  <c r="M104" i="78"/>
  <c r="L104" i="78"/>
  <c r="K104" i="78"/>
  <c r="F103" i="78"/>
  <c r="M101" i="78"/>
  <c r="L101" i="78"/>
  <c r="H101" i="78"/>
  <c r="F100" i="78"/>
  <c r="J98" i="78"/>
  <c r="I98" i="78"/>
  <c r="H98" i="78"/>
  <c r="F97" i="78"/>
  <c r="M98" i="78" s="1"/>
  <c r="L95" i="78"/>
  <c r="K95" i="78"/>
  <c r="J95" i="78"/>
  <c r="I95" i="78"/>
  <c r="H95" i="78"/>
  <c r="F94" i="78"/>
  <c r="M95" i="78" s="1"/>
  <c r="K92" i="78"/>
  <c r="F91" i="78"/>
  <c r="F88" i="78"/>
  <c r="M86" i="78"/>
  <c r="L86" i="78"/>
  <c r="K86" i="78"/>
  <c r="J86" i="78"/>
  <c r="I86" i="78"/>
  <c r="H86" i="78"/>
  <c r="F86" i="78"/>
  <c r="F85" i="78"/>
  <c r="L83" i="78"/>
  <c r="K83" i="78"/>
  <c r="J83" i="78"/>
  <c r="I83" i="78"/>
  <c r="H83" i="78"/>
  <c r="F82" i="78"/>
  <c r="M83" i="78" s="1"/>
  <c r="M80" i="78"/>
  <c r="L80" i="78"/>
  <c r="K80" i="78"/>
  <c r="J80" i="78"/>
  <c r="F79" i="78"/>
  <c r="L77" i="78"/>
  <c r="H77" i="78"/>
  <c r="F76" i="78"/>
  <c r="M77" i="78" s="1"/>
  <c r="J74" i="78"/>
  <c r="I74" i="78"/>
  <c r="H74" i="78"/>
  <c r="F73" i="78"/>
  <c r="M74" i="78" s="1"/>
  <c r="F60" i="78"/>
  <c r="F59" i="78"/>
  <c r="M57" i="78"/>
  <c r="L57" i="78"/>
  <c r="K57" i="78"/>
  <c r="J57" i="78"/>
  <c r="I57" i="78"/>
  <c r="H57" i="78"/>
  <c r="F57" i="78"/>
  <c r="F56" i="78"/>
  <c r="J54" i="78"/>
  <c r="I54" i="78"/>
  <c r="H54" i="78"/>
  <c r="F53" i="78"/>
  <c r="M54" i="78" s="1"/>
  <c r="L51" i="78"/>
  <c r="K51" i="78"/>
  <c r="J51" i="78"/>
  <c r="I51" i="78"/>
  <c r="H51" i="78"/>
  <c r="F51" i="78" s="1"/>
  <c r="F50" i="78"/>
  <c r="M51" i="78" s="1"/>
  <c r="M48" i="78"/>
  <c r="L48" i="78"/>
  <c r="K48" i="78"/>
  <c r="F47" i="78"/>
  <c r="M45" i="78"/>
  <c r="L45" i="78"/>
  <c r="H45" i="78"/>
  <c r="F44" i="78"/>
  <c r="J42" i="78"/>
  <c r="I42" i="78"/>
  <c r="H42" i="78"/>
  <c r="F41" i="78"/>
  <c r="M42" i="78" s="1"/>
  <c r="L39" i="78"/>
  <c r="K39" i="78"/>
  <c r="J39" i="78"/>
  <c r="I39" i="78"/>
  <c r="H39" i="78"/>
  <c r="F38" i="78"/>
  <c r="M39" i="78" s="1"/>
  <c r="K36" i="78"/>
  <c r="F35" i="78"/>
  <c r="F32" i="78"/>
  <c r="J30" i="78"/>
  <c r="I30" i="78"/>
  <c r="H30" i="78"/>
  <c r="F29" i="78"/>
  <c r="M30" i="78" s="1"/>
  <c r="M27" i="78"/>
  <c r="L27" i="78"/>
  <c r="K27" i="78"/>
  <c r="J27" i="78"/>
  <c r="I27" i="78"/>
  <c r="H27" i="78"/>
  <c r="F26" i="78"/>
  <c r="M24" i="78"/>
  <c r="L24" i="78"/>
  <c r="K24" i="78"/>
  <c r="J24" i="78"/>
  <c r="F23" i="78"/>
  <c r="L21" i="78"/>
  <c r="H21" i="78"/>
  <c r="F20" i="78"/>
  <c r="M21" i="78" s="1"/>
  <c r="J18" i="78"/>
  <c r="I18" i="78"/>
  <c r="H18" i="78"/>
  <c r="F17" i="78"/>
  <c r="M18" i="78" s="1"/>
  <c r="L15" i="78"/>
  <c r="K15" i="78"/>
  <c r="J15" i="78"/>
  <c r="I15" i="78"/>
  <c r="H15" i="78"/>
  <c r="F15" i="78" s="1"/>
  <c r="A15" i="78"/>
  <c r="A17" i="78" s="1"/>
  <c r="A18" i="78" s="1"/>
  <c r="A20" i="78" s="1"/>
  <c r="A21" i="78" s="1"/>
  <c r="A23" i="78" s="1"/>
  <c r="A24" i="78" s="1"/>
  <c r="A26" i="78" s="1"/>
  <c r="A27" i="78" s="1"/>
  <c r="A29" i="78" s="1"/>
  <c r="A30" i="78" s="1"/>
  <c r="A32" i="78" s="1"/>
  <c r="A33" i="78" s="1"/>
  <c r="A35" i="78" s="1"/>
  <c r="A36" i="78" s="1"/>
  <c r="A38" i="78" s="1"/>
  <c r="A39" i="78" s="1"/>
  <c r="A41" i="78" s="1"/>
  <c r="A42" i="78" s="1"/>
  <c r="A44" i="78" s="1"/>
  <c r="A45" i="78" s="1"/>
  <c r="A47" i="78" s="1"/>
  <c r="A48" i="78" s="1"/>
  <c r="A50" i="78" s="1"/>
  <c r="A51" i="78" s="1"/>
  <c r="A53" i="78" s="1"/>
  <c r="A54" i="78" s="1"/>
  <c r="A56" i="78" s="1"/>
  <c r="A57" i="78" s="1"/>
  <c r="A59" i="78" s="1"/>
  <c r="A60" i="78" s="1"/>
  <c r="A73" i="78" s="1"/>
  <c r="A74" i="78" s="1"/>
  <c r="A76" i="78" s="1"/>
  <c r="A77" i="78" s="1"/>
  <c r="A79" i="78" s="1"/>
  <c r="A80" i="78" s="1"/>
  <c r="A82" i="78" s="1"/>
  <c r="A83" i="78" s="1"/>
  <c r="A85" i="78" s="1"/>
  <c r="A86" i="78" s="1"/>
  <c r="A88" i="78" s="1"/>
  <c r="A89" i="78" s="1"/>
  <c r="A91" i="78" s="1"/>
  <c r="A92" i="78" s="1"/>
  <c r="A94" i="78" s="1"/>
  <c r="A95" i="78" s="1"/>
  <c r="A97" i="78" s="1"/>
  <c r="A98" i="78" s="1"/>
  <c r="A100" i="78" s="1"/>
  <c r="A101" i="78" s="1"/>
  <c r="A103" i="78" s="1"/>
  <c r="A104" i="78" s="1"/>
  <c r="A106" i="78" s="1"/>
  <c r="A107" i="78" s="1"/>
  <c r="A109" i="78" s="1"/>
  <c r="A110" i="78" s="1"/>
  <c r="A112" i="78" s="1"/>
  <c r="A113" i="78" s="1"/>
  <c r="F14" i="78"/>
  <c r="M15" i="78" s="1"/>
  <c r="Q113" i="77"/>
  <c r="N113" i="77"/>
  <c r="I113" i="77"/>
  <c r="H113" i="77"/>
  <c r="F112" i="77"/>
  <c r="O113" i="77" s="1"/>
  <c r="F110" i="77"/>
  <c r="F109" i="77"/>
  <c r="Q107" i="77"/>
  <c r="P107" i="77"/>
  <c r="O107" i="77"/>
  <c r="K107" i="77"/>
  <c r="J107" i="77"/>
  <c r="I107" i="77"/>
  <c r="H107" i="77"/>
  <c r="F106" i="77"/>
  <c r="N107" i="77" s="1"/>
  <c r="P104" i="77"/>
  <c r="I104" i="77"/>
  <c r="F103" i="77"/>
  <c r="Q104" i="77" s="1"/>
  <c r="F100" i="77"/>
  <c r="L98" i="77"/>
  <c r="J98" i="77"/>
  <c r="I98" i="77"/>
  <c r="F97" i="77"/>
  <c r="Q95" i="77"/>
  <c r="P95" i="77"/>
  <c r="O95" i="77"/>
  <c r="K95" i="77"/>
  <c r="J95" i="77"/>
  <c r="I95" i="77"/>
  <c r="H95" i="77"/>
  <c r="F94" i="77"/>
  <c r="N95" i="77" s="1"/>
  <c r="P92" i="77"/>
  <c r="F91" i="77"/>
  <c r="M89" i="77"/>
  <c r="L89" i="77"/>
  <c r="K89" i="77"/>
  <c r="F88" i="77"/>
  <c r="N89" i="77" s="1"/>
  <c r="Q86" i="77"/>
  <c r="P86" i="77"/>
  <c r="O86" i="77"/>
  <c r="N86" i="77"/>
  <c r="M86" i="77"/>
  <c r="L86" i="77"/>
  <c r="K86" i="77"/>
  <c r="J86" i="77"/>
  <c r="I86" i="77"/>
  <c r="H86" i="77"/>
  <c r="F85" i="77"/>
  <c r="Q83" i="77"/>
  <c r="P83" i="77"/>
  <c r="O83" i="77"/>
  <c r="K83" i="77"/>
  <c r="J83" i="77"/>
  <c r="I83" i="77"/>
  <c r="H83" i="77"/>
  <c r="F82" i="77"/>
  <c r="N83" i="77" s="1"/>
  <c r="F79" i="77"/>
  <c r="F76" i="77"/>
  <c r="M74" i="77"/>
  <c r="L74" i="77"/>
  <c r="K74" i="77"/>
  <c r="J74" i="77"/>
  <c r="F73" i="77"/>
  <c r="Q74" i="77" s="1"/>
  <c r="Q60" i="77"/>
  <c r="P60" i="77"/>
  <c r="O60" i="77"/>
  <c r="K60" i="77"/>
  <c r="J60" i="77"/>
  <c r="I60" i="77"/>
  <c r="H60" i="77"/>
  <c r="F59" i="77"/>
  <c r="N60" i="77" s="1"/>
  <c r="P57" i="77"/>
  <c r="N57" i="77"/>
  <c r="I57" i="77"/>
  <c r="F56" i="77"/>
  <c r="Q57" i="77" s="1"/>
  <c r="N54" i="77"/>
  <c r="F53" i="77"/>
  <c r="O54" i="77" s="1"/>
  <c r="F50" i="77"/>
  <c r="Q48" i="77"/>
  <c r="P48" i="77"/>
  <c r="O48" i="77"/>
  <c r="K48" i="77"/>
  <c r="J48" i="77"/>
  <c r="I48" i="77"/>
  <c r="H48" i="77"/>
  <c r="F47" i="77"/>
  <c r="N48" i="77" s="1"/>
  <c r="F44" i="77"/>
  <c r="P45" i="77" s="1"/>
  <c r="N42" i="77"/>
  <c r="M42" i="77"/>
  <c r="L42" i="77"/>
  <c r="F41" i="77"/>
  <c r="Q39" i="77"/>
  <c r="F38" i="77"/>
  <c r="K36" i="77"/>
  <c r="I36" i="77"/>
  <c r="F35" i="77"/>
  <c r="O36" i="77" s="1"/>
  <c r="Q33" i="77"/>
  <c r="O33" i="77"/>
  <c r="M33" i="77"/>
  <c r="K33" i="77"/>
  <c r="J33" i="77"/>
  <c r="I33" i="77"/>
  <c r="H33" i="77"/>
  <c r="F32" i="77"/>
  <c r="F29" i="77"/>
  <c r="Q27" i="77"/>
  <c r="K27" i="77"/>
  <c r="F26" i="77"/>
  <c r="N27" i="77" s="1"/>
  <c r="M24" i="77"/>
  <c r="K24" i="77"/>
  <c r="J24" i="77"/>
  <c r="I24" i="77"/>
  <c r="F23" i="77"/>
  <c r="O24" i="77" s="1"/>
  <c r="Q21" i="77"/>
  <c r="O21" i="77"/>
  <c r="M21" i="77"/>
  <c r="K21" i="77"/>
  <c r="J21" i="77"/>
  <c r="I21" i="77"/>
  <c r="F20" i="77"/>
  <c r="Q18" i="77"/>
  <c r="P18" i="77"/>
  <c r="I18" i="77"/>
  <c r="A18" i="77"/>
  <c r="A20" i="77" s="1"/>
  <c r="A21" i="77" s="1"/>
  <c r="A23" i="77" s="1"/>
  <c r="A24" i="77" s="1"/>
  <c r="A26" i="77" s="1"/>
  <c r="A27" i="77" s="1"/>
  <c r="A29" i="77" s="1"/>
  <c r="A30" i="77" s="1"/>
  <c r="A32" i="77" s="1"/>
  <c r="A33" i="77" s="1"/>
  <c r="A35" i="77" s="1"/>
  <c r="A36" i="77" s="1"/>
  <c r="A38" i="77" s="1"/>
  <c r="A39" i="77" s="1"/>
  <c r="A41" i="77" s="1"/>
  <c r="A42" i="77" s="1"/>
  <c r="A44" i="77" s="1"/>
  <c r="A45" i="77" s="1"/>
  <c r="A47" i="77" s="1"/>
  <c r="A48" i="77" s="1"/>
  <c r="A50" i="77" s="1"/>
  <c r="A51" i="77" s="1"/>
  <c r="A53" i="77" s="1"/>
  <c r="A54" i="77" s="1"/>
  <c r="A56" i="77" s="1"/>
  <c r="A57" i="77" s="1"/>
  <c r="A59" i="77" s="1"/>
  <c r="A60" i="77" s="1"/>
  <c r="A73" i="77" s="1"/>
  <c r="A74" i="77" s="1"/>
  <c r="A76" i="77" s="1"/>
  <c r="A77" i="77" s="1"/>
  <c r="A79" i="77" s="1"/>
  <c r="A80" i="77" s="1"/>
  <c r="A82" i="77" s="1"/>
  <c r="A83" i="77" s="1"/>
  <c r="A85" i="77" s="1"/>
  <c r="A86" i="77" s="1"/>
  <c r="A88" i="77" s="1"/>
  <c r="A89" i="77" s="1"/>
  <c r="A91" i="77" s="1"/>
  <c r="A92" i="77" s="1"/>
  <c r="A94" i="77" s="1"/>
  <c r="A95" i="77" s="1"/>
  <c r="A97" i="77" s="1"/>
  <c r="A98" i="77" s="1"/>
  <c r="A100" i="77" s="1"/>
  <c r="A101" i="77" s="1"/>
  <c r="A103" i="77" s="1"/>
  <c r="A104" i="77" s="1"/>
  <c r="A106" i="77" s="1"/>
  <c r="A107" i="77" s="1"/>
  <c r="A109" i="77" s="1"/>
  <c r="A110" i="77" s="1"/>
  <c r="A112" i="77" s="1"/>
  <c r="A113" i="77" s="1"/>
  <c r="F17" i="77"/>
  <c r="N18" i="77" s="1"/>
  <c r="Q15" i="77"/>
  <c r="M15" i="77"/>
  <c r="K15" i="77"/>
  <c r="I15" i="77"/>
  <c r="A15" i="77"/>
  <c r="A17" i="77" s="1"/>
  <c r="F14" i="77"/>
  <c r="N15" i="77" s="1"/>
  <c r="F52" i="76"/>
  <c r="K53" i="76" s="1"/>
  <c r="M50" i="76"/>
  <c r="L50" i="76"/>
  <c r="F49" i="76"/>
  <c r="K50" i="76" s="1"/>
  <c r="M47" i="76"/>
  <c r="L47" i="76"/>
  <c r="J47" i="76"/>
  <c r="F46" i="76"/>
  <c r="K47" i="76" s="1"/>
  <c r="L44" i="76"/>
  <c r="J44" i="76"/>
  <c r="F43" i="76"/>
  <c r="K44" i="76" s="1"/>
  <c r="F40" i="76"/>
  <c r="K41" i="76" s="1"/>
  <c r="M38" i="76"/>
  <c r="L38" i="76"/>
  <c r="F37" i="76"/>
  <c r="K38" i="76" s="1"/>
  <c r="M35" i="76"/>
  <c r="L35" i="76"/>
  <c r="J35" i="76"/>
  <c r="F34" i="76"/>
  <c r="K35" i="76" s="1"/>
  <c r="L32" i="76"/>
  <c r="J32" i="76"/>
  <c r="F31" i="76"/>
  <c r="K32" i="76" s="1"/>
  <c r="F28" i="76"/>
  <c r="K29" i="76" s="1"/>
  <c r="M26" i="76"/>
  <c r="L26" i="76"/>
  <c r="F25" i="76"/>
  <c r="K26" i="76" s="1"/>
  <c r="M23" i="76"/>
  <c r="L23" i="76"/>
  <c r="J23" i="76"/>
  <c r="F22" i="76"/>
  <c r="K23" i="76" s="1"/>
  <c r="L20" i="76"/>
  <c r="J20" i="76"/>
  <c r="F19" i="76"/>
  <c r="K20" i="76" s="1"/>
  <c r="F16" i="76"/>
  <c r="K17" i="76" s="1"/>
  <c r="M14" i="76"/>
  <c r="L14" i="76"/>
  <c r="A14" i="76"/>
  <c r="A16" i="76" s="1"/>
  <c r="A17" i="76" s="1"/>
  <c r="A19" i="76" s="1"/>
  <c r="A20" i="76" s="1"/>
  <c r="A22" i="76" s="1"/>
  <c r="A23" i="76" s="1"/>
  <c r="A25" i="76" s="1"/>
  <c r="A26" i="76" s="1"/>
  <c r="A28" i="76" s="1"/>
  <c r="A29" i="76" s="1"/>
  <c r="A31" i="76" s="1"/>
  <c r="A32" i="76" s="1"/>
  <c r="A34" i="76" s="1"/>
  <c r="A35" i="76" s="1"/>
  <c r="A37" i="76" s="1"/>
  <c r="A38" i="76" s="1"/>
  <c r="A40" i="76" s="1"/>
  <c r="A41" i="76" s="1"/>
  <c r="A43" i="76" s="1"/>
  <c r="A44" i="76" s="1"/>
  <c r="A46" i="76" s="1"/>
  <c r="A47" i="76" s="1"/>
  <c r="A49" i="76" s="1"/>
  <c r="A50" i="76" s="1"/>
  <c r="A52" i="76" s="1"/>
  <c r="A53" i="76" s="1"/>
  <c r="F13" i="76"/>
  <c r="K14" i="76" s="1"/>
  <c r="N79" i="75"/>
  <c r="M79" i="75"/>
  <c r="L79" i="75"/>
  <c r="J79" i="75"/>
  <c r="F78" i="75"/>
  <c r="K79" i="75" s="1"/>
  <c r="M76" i="75"/>
  <c r="K76" i="75"/>
  <c r="F75" i="75"/>
  <c r="N76" i="75" s="1"/>
  <c r="N73" i="75"/>
  <c r="J73" i="75"/>
  <c r="F72" i="75"/>
  <c r="L73" i="75" s="1"/>
  <c r="K70" i="75"/>
  <c r="F69" i="75"/>
  <c r="M70" i="75" s="1"/>
  <c r="N67" i="75"/>
  <c r="L67" i="75"/>
  <c r="K67" i="75"/>
  <c r="J67" i="75"/>
  <c r="F67" i="75" s="1"/>
  <c r="F66" i="75"/>
  <c r="M67" i="75" s="1"/>
  <c r="F63" i="75"/>
  <c r="N61" i="75"/>
  <c r="M61" i="75"/>
  <c r="L61" i="75"/>
  <c r="K61" i="75"/>
  <c r="J61" i="75"/>
  <c r="F60" i="75"/>
  <c r="N58" i="75"/>
  <c r="F57" i="75"/>
  <c r="J58" i="75" s="1"/>
  <c r="N55" i="75"/>
  <c r="M55" i="75"/>
  <c r="L55" i="75"/>
  <c r="J55" i="75"/>
  <c r="F54" i="75"/>
  <c r="K55" i="75" s="1"/>
  <c r="M41" i="75"/>
  <c r="K41" i="75"/>
  <c r="F40" i="75"/>
  <c r="N41" i="75" s="1"/>
  <c r="N38" i="75"/>
  <c r="J38" i="75"/>
  <c r="F37" i="75"/>
  <c r="L38" i="75" s="1"/>
  <c r="K35" i="75"/>
  <c r="F34" i="75"/>
  <c r="M35" i="75" s="1"/>
  <c r="N32" i="75"/>
  <c r="L32" i="75"/>
  <c r="K32" i="75"/>
  <c r="J32" i="75"/>
  <c r="F32" i="75" s="1"/>
  <c r="F31" i="75"/>
  <c r="M32" i="75" s="1"/>
  <c r="K29" i="75"/>
  <c r="F28" i="75"/>
  <c r="N29" i="75" s="1"/>
  <c r="L26" i="75"/>
  <c r="J26" i="75"/>
  <c r="F25" i="75"/>
  <c r="N26" i="75" s="1"/>
  <c r="M23" i="75"/>
  <c r="K23" i="75"/>
  <c r="J23" i="75"/>
  <c r="F22" i="75"/>
  <c r="N23" i="75" s="1"/>
  <c r="N20" i="75"/>
  <c r="L20" i="75"/>
  <c r="K20" i="75"/>
  <c r="F20" i="75" s="1"/>
  <c r="J20" i="75"/>
  <c r="F19" i="75"/>
  <c r="M20" i="75" s="1"/>
  <c r="M17" i="75"/>
  <c r="F16" i="75"/>
  <c r="L17" i="75" s="1"/>
  <c r="N14" i="75"/>
  <c r="M14" i="75"/>
  <c r="L14" i="75"/>
  <c r="K14" i="75"/>
  <c r="J14" i="75"/>
  <c r="F14" i="75" s="1"/>
  <c r="A14" i="75"/>
  <c r="A16" i="75" s="1"/>
  <c r="A17" i="75" s="1"/>
  <c r="A19" i="75" s="1"/>
  <c r="A20" i="75" s="1"/>
  <c r="A22" i="75" s="1"/>
  <c r="A23" i="75" s="1"/>
  <c r="A25" i="75" s="1"/>
  <c r="A26" i="75" s="1"/>
  <c r="A28" i="75" s="1"/>
  <c r="A29" i="75" s="1"/>
  <c r="A31" i="75" s="1"/>
  <c r="A32" i="75" s="1"/>
  <c r="A34" i="75" s="1"/>
  <c r="A35" i="75" s="1"/>
  <c r="A37" i="75" s="1"/>
  <c r="A38" i="75" s="1"/>
  <c r="A40" i="75" s="1"/>
  <c r="A41" i="75" s="1"/>
  <c r="A54" i="75" s="1"/>
  <c r="A55" i="75" s="1"/>
  <c r="A57" i="75" s="1"/>
  <c r="A58" i="75" s="1"/>
  <c r="A60" i="75" s="1"/>
  <c r="A61" i="75" s="1"/>
  <c r="A63" i="75" s="1"/>
  <c r="A64" i="75" s="1"/>
  <c r="A66" i="75" s="1"/>
  <c r="A67" i="75" s="1"/>
  <c r="A69" i="75" s="1"/>
  <c r="A70" i="75" s="1"/>
  <c r="A72" i="75" s="1"/>
  <c r="A73" i="75" s="1"/>
  <c r="A75" i="75" s="1"/>
  <c r="A76" i="75" s="1"/>
  <c r="A78" i="75" s="1"/>
  <c r="A79" i="75" s="1"/>
  <c r="F13" i="75"/>
  <c r="S105" i="74"/>
  <c r="Q105" i="74"/>
  <c r="P105" i="74"/>
  <c r="O105" i="74"/>
  <c r="K105" i="74"/>
  <c r="I105" i="74"/>
  <c r="H105" i="74"/>
  <c r="F104" i="74"/>
  <c r="N105" i="74" s="1"/>
  <c r="P102" i="74"/>
  <c r="M102" i="74"/>
  <c r="I102" i="74"/>
  <c r="F101" i="74"/>
  <c r="O102" i="74" s="1"/>
  <c r="N99" i="74"/>
  <c r="F98" i="74"/>
  <c r="K96" i="74"/>
  <c r="F95" i="74"/>
  <c r="J96" i="74" s="1"/>
  <c r="S93" i="74"/>
  <c r="Q93" i="74"/>
  <c r="P93" i="74"/>
  <c r="O93" i="74"/>
  <c r="K93" i="74"/>
  <c r="I93" i="74"/>
  <c r="H93" i="74"/>
  <c r="F92" i="74"/>
  <c r="N93" i="74" s="1"/>
  <c r="S90" i="74"/>
  <c r="P90" i="74"/>
  <c r="O90" i="74"/>
  <c r="I90" i="74"/>
  <c r="F89" i="74"/>
  <c r="N90" i="74" s="1"/>
  <c r="F86" i="74"/>
  <c r="K84" i="74"/>
  <c r="F83" i="74"/>
  <c r="J84" i="74" s="1"/>
  <c r="S81" i="74"/>
  <c r="Q81" i="74"/>
  <c r="P81" i="74"/>
  <c r="O81" i="74"/>
  <c r="K81" i="74"/>
  <c r="I81" i="74"/>
  <c r="H81" i="74"/>
  <c r="F80" i="74"/>
  <c r="N81" i="74" s="1"/>
  <c r="S78" i="74"/>
  <c r="P78" i="74"/>
  <c r="O78" i="74"/>
  <c r="I78" i="74"/>
  <c r="F77" i="74"/>
  <c r="N78" i="74" s="1"/>
  <c r="F74" i="74"/>
  <c r="K72" i="74"/>
  <c r="F71" i="74"/>
  <c r="J72" i="74" s="1"/>
  <c r="S69" i="74"/>
  <c r="Q69" i="74"/>
  <c r="P69" i="74"/>
  <c r="O69" i="74"/>
  <c r="K69" i="74"/>
  <c r="I69" i="74"/>
  <c r="H69" i="74"/>
  <c r="F68" i="74"/>
  <c r="N69" i="74" s="1"/>
  <c r="S66" i="74"/>
  <c r="P66" i="74"/>
  <c r="O66" i="74"/>
  <c r="I66" i="74"/>
  <c r="F65" i="74"/>
  <c r="N66" i="74" s="1"/>
  <c r="F48" i="74"/>
  <c r="K46" i="74"/>
  <c r="F45" i="74"/>
  <c r="J46" i="74" s="1"/>
  <c r="S43" i="74"/>
  <c r="Q43" i="74"/>
  <c r="P43" i="74"/>
  <c r="O43" i="74"/>
  <c r="K43" i="74"/>
  <c r="I43" i="74"/>
  <c r="H43" i="74"/>
  <c r="F42" i="74"/>
  <c r="N43" i="74" s="1"/>
  <c r="S40" i="74"/>
  <c r="P40" i="74"/>
  <c r="O40" i="74"/>
  <c r="I40" i="74"/>
  <c r="F39" i="74"/>
  <c r="N40" i="74" s="1"/>
  <c r="N37" i="74"/>
  <c r="F36" i="74"/>
  <c r="K34" i="74"/>
  <c r="F33" i="74"/>
  <c r="J34" i="74" s="1"/>
  <c r="S31" i="74"/>
  <c r="Q31" i="74"/>
  <c r="P31" i="74"/>
  <c r="O31" i="74"/>
  <c r="K31" i="74"/>
  <c r="I31" i="74"/>
  <c r="H31" i="74"/>
  <c r="F30" i="74"/>
  <c r="N31" i="74" s="1"/>
  <c r="S28" i="74"/>
  <c r="P28" i="74"/>
  <c r="O28" i="74"/>
  <c r="I28" i="74"/>
  <c r="F27" i="74"/>
  <c r="N28" i="74" s="1"/>
  <c r="F24" i="74"/>
  <c r="K22" i="74"/>
  <c r="F21" i="74"/>
  <c r="J22" i="74" s="1"/>
  <c r="S19" i="74"/>
  <c r="Q19" i="74"/>
  <c r="P19" i="74"/>
  <c r="O19" i="74"/>
  <c r="K19" i="74"/>
  <c r="I19" i="74"/>
  <c r="H19" i="74"/>
  <c r="F18" i="74"/>
  <c r="N19" i="74" s="1"/>
  <c r="S16" i="74"/>
  <c r="P16" i="74"/>
  <c r="O16" i="74"/>
  <c r="I16" i="74"/>
  <c r="A16" i="74"/>
  <c r="A18" i="74" s="1"/>
  <c r="A19" i="74" s="1"/>
  <c r="A21" i="74" s="1"/>
  <c r="A22" i="74" s="1"/>
  <c r="A24" i="74" s="1"/>
  <c r="A25" i="74" s="1"/>
  <c r="A27" i="74" s="1"/>
  <c r="A28" i="74" s="1"/>
  <c r="A30" i="74" s="1"/>
  <c r="A31" i="74" s="1"/>
  <c r="A33" i="74" s="1"/>
  <c r="A34" i="74" s="1"/>
  <c r="A36" i="74" s="1"/>
  <c r="A37" i="74" s="1"/>
  <c r="A39" i="74" s="1"/>
  <c r="A40" i="74" s="1"/>
  <c r="A42" i="74" s="1"/>
  <c r="A43" i="74" s="1"/>
  <c r="A45" i="74" s="1"/>
  <c r="A46" i="74" s="1"/>
  <c r="A48" i="74" s="1"/>
  <c r="A49" i="74" s="1"/>
  <c r="A65" i="74" s="1"/>
  <c r="A66" i="74" s="1"/>
  <c r="A68" i="74" s="1"/>
  <c r="A69" i="74" s="1"/>
  <c r="A71" i="74" s="1"/>
  <c r="A72" i="74" s="1"/>
  <c r="A74" i="74" s="1"/>
  <c r="A75" i="74" s="1"/>
  <c r="A77" i="74" s="1"/>
  <c r="A78" i="74" s="1"/>
  <c r="A80" i="74" s="1"/>
  <c r="A81" i="74" s="1"/>
  <c r="A83" i="74" s="1"/>
  <c r="A84" i="74" s="1"/>
  <c r="A86" i="74" s="1"/>
  <c r="A87" i="74" s="1"/>
  <c r="A89" i="74" s="1"/>
  <c r="A90" i="74" s="1"/>
  <c r="A92" i="74" s="1"/>
  <c r="A93" i="74" s="1"/>
  <c r="A95" i="74" s="1"/>
  <c r="A96" i="74" s="1"/>
  <c r="A98" i="74" s="1"/>
  <c r="A99" i="74" s="1"/>
  <c r="A101" i="74" s="1"/>
  <c r="A102" i="74" s="1"/>
  <c r="A104" i="74" s="1"/>
  <c r="A105" i="74" s="1"/>
  <c r="F15" i="74"/>
  <c r="N16" i="74" s="1"/>
  <c r="T94" i="73"/>
  <c r="N94" i="73"/>
  <c r="J94" i="73"/>
  <c r="H94" i="73"/>
  <c r="F93" i="73"/>
  <c r="R94" i="73" s="1"/>
  <c r="T91" i="73"/>
  <c r="P91" i="73"/>
  <c r="N91" i="73"/>
  <c r="L91" i="73"/>
  <c r="J91" i="73"/>
  <c r="H91" i="73"/>
  <c r="F91" i="73" s="1"/>
  <c r="F90" i="73"/>
  <c r="R91" i="73" s="1"/>
  <c r="T88" i="73"/>
  <c r="J88" i="73"/>
  <c r="F87" i="73"/>
  <c r="R88" i="73" s="1"/>
  <c r="T85" i="73"/>
  <c r="P85" i="73"/>
  <c r="L85" i="73"/>
  <c r="J85" i="73"/>
  <c r="H85" i="73"/>
  <c r="F84" i="73"/>
  <c r="R85" i="73" s="1"/>
  <c r="N82" i="73"/>
  <c r="F81" i="73"/>
  <c r="R82" i="73" s="1"/>
  <c r="H79" i="73"/>
  <c r="F78" i="73"/>
  <c r="T79" i="73" s="1"/>
  <c r="J76" i="73"/>
  <c r="F75" i="73"/>
  <c r="R76" i="73" s="1"/>
  <c r="T73" i="73"/>
  <c r="L73" i="73"/>
  <c r="F72" i="73"/>
  <c r="J73" i="73" s="1"/>
  <c r="F69" i="73"/>
  <c r="T70" i="73" s="1"/>
  <c r="T67" i="73"/>
  <c r="P67" i="73"/>
  <c r="N67" i="73"/>
  <c r="L67" i="73"/>
  <c r="J67" i="73"/>
  <c r="H67" i="73"/>
  <c r="F67" i="73" s="1"/>
  <c r="F66" i="73"/>
  <c r="R67" i="73" s="1"/>
  <c r="P64" i="73"/>
  <c r="J64" i="73"/>
  <c r="F63" i="73"/>
  <c r="T64" i="73" s="1"/>
  <c r="T50" i="73"/>
  <c r="P50" i="73"/>
  <c r="L50" i="73"/>
  <c r="J50" i="73"/>
  <c r="H50" i="73"/>
  <c r="F49" i="73"/>
  <c r="R50" i="73" s="1"/>
  <c r="R47" i="73"/>
  <c r="N47" i="73"/>
  <c r="L47" i="73"/>
  <c r="J47" i="73"/>
  <c r="F46" i="73"/>
  <c r="P47" i="73" s="1"/>
  <c r="T44" i="73"/>
  <c r="R44" i="73"/>
  <c r="P44" i="73"/>
  <c r="L44" i="73"/>
  <c r="H44" i="73"/>
  <c r="F43" i="73"/>
  <c r="R41" i="73"/>
  <c r="N41" i="73"/>
  <c r="L41" i="73"/>
  <c r="J41" i="73"/>
  <c r="H41" i="73"/>
  <c r="F40" i="73"/>
  <c r="T38" i="73"/>
  <c r="R38" i="73"/>
  <c r="P38" i="73"/>
  <c r="N38" i="73"/>
  <c r="L38" i="73"/>
  <c r="H38" i="73"/>
  <c r="F37" i="73"/>
  <c r="J38" i="73" s="1"/>
  <c r="R35" i="73"/>
  <c r="J35" i="73"/>
  <c r="F34" i="73"/>
  <c r="T35" i="73" s="1"/>
  <c r="T32" i="73"/>
  <c r="P32" i="73"/>
  <c r="N32" i="73"/>
  <c r="L32" i="73"/>
  <c r="J32" i="73"/>
  <c r="H32" i="73"/>
  <c r="F31" i="73"/>
  <c r="R32" i="73" s="1"/>
  <c r="T29" i="73"/>
  <c r="R29" i="73"/>
  <c r="P29" i="73"/>
  <c r="N29" i="73"/>
  <c r="J29" i="73"/>
  <c r="F28" i="73"/>
  <c r="T26" i="73"/>
  <c r="P26" i="73"/>
  <c r="L26" i="73"/>
  <c r="J26" i="73"/>
  <c r="H26" i="73"/>
  <c r="F25" i="73"/>
  <c r="R26" i="73" s="1"/>
  <c r="F22" i="73"/>
  <c r="L23" i="73" s="1"/>
  <c r="T20" i="73"/>
  <c r="H20" i="73"/>
  <c r="F19" i="73"/>
  <c r="R20" i="73" s="1"/>
  <c r="J17" i="73"/>
  <c r="F16" i="73"/>
  <c r="R17" i="73" s="1"/>
  <c r="T14" i="73"/>
  <c r="L14" i="73"/>
  <c r="A14" i="73"/>
  <c r="A16" i="73" s="1"/>
  <c r="A17" i="73" s="1"/>
  <c r="A19" i="73" s="1"/>
  <c r="A20" i="73" s="1"/>
  <c r="A22" i="73" s="1"/>
  <c r="A23" i="73" s="1"/>
  <c r="A25" i="73" s="1"/>
  <c r="A26" i="73" s="1"/>
  <c r="A28" i="73" s="1"/>
  <c r="A29" i="73" s="1"/>
  <c r="A31" i="73" s="1"/>
  <c r="A32" i="73" s="1"/>
  <c r="A34" i="73" s="1"/>
  <c r="A35" i="73" s="1"/>
  <c r="A37" i="73" s="1"/>
  <c r="A38" i="73" s="1"/>
  <c r="A40" i="73" s="1"/>
  <c r="A41" i="73" s="1"/>
  <c r="A43" i="73" s="1"/>
  <c r="A44" i="73" s="1"/>
  <c r="A46" i="73" s="1"/>
  <c r="A47" i="73" s="1"/>
  <c r="A49" i="73" s="1"/>
  <c r="A50" i="73" s="1"/>
  <c r="A63" i="73" s="1"/>
  <c r="A64" i="73" s="1"/>
  <c r="A66" i="73" s="1"/>
  <c r="A67" i="73" s="1"/>
  <c r="A69" i="73" s="1"/>
  <c r="A70" i="73" s="1"/>
  <c r="A72" i="73" s="1"/>
  <c r="A73" i="73" s="1"/>
  <c r="A75" i="73" s="1"/>
  <c r="A76" i="73" s="1"/>
  <c r="A78" i="73" s="1"/>
  <c r="A79" i="73" s="1"/>
  <c r="A81" i="73" s="1"/>
  <c r="A82" i="73" s="1"/>
  <c r="A84" i="73" s="1"/>
  <c r="A85" i="73" s="1"/>
  <c r="A87" i="73" s="1"/>
  <c r="A88" i="73" s="1"/>
  <c r="A90" i="73" s="1"/>
  <c r="A91" i="73" s="1"/>
  <c r="A93" i="73" s="1"/>
  <c r="A94" i="73" s="1"/>
  <c r="F13" i="73"/>
  <c r="J14" i="73" s="1"/>
  <c r="N85" i="72"/>
  <c r="F84" i="72"/>
  <c r="H85" i="72" s="1"/>
  <c r="N82" i="72"/>
  <c r="L82" i="72"/>
  <c r="J82" i="72"/>
  <c r="F82" i="72" s="1"/>
  <c r="F81" i="72"/>
  <c r="H82" i="72" s="1"/>
  <c r="J79" i="72"/>
  <c r="F78" i="72"/>
  <c r="H79" i="72" s="1"/>
  <c r="F75" i="72"/>
  <c r="H76" i="72" s="1"/>
  <c r="N73" i="72"/>
  <c r="F72" i="72"/>
  <c r="H73" i="72" s="1"/>
  <c r="N70" i="72"/>
  <c r="L70" i="72"/>
  <c r="J70" i="72"/>
  <c r="F70" i="72" s="1"/>
  <c r="F69" i="72"/>
  <c r="H70" i="72" s="1"/>
  <c r="J67" i="72"/>
  <c r="F66" i="72"/>
  <c r="H67" i="72" s="1"/>
  <c r="F63" i="72"/>
  <c r="H64" i="72" s="1"/>
  <c r="N61" i="72"/>
  <c r="F60" i="72"/>
  <c r="H61" i="72" s="1"/>
  <c r="N47" i="72"/>
  <c r="L47" i="72"/>
  <c r="J47" i="72"/>
  <c r="F47" i="72" s="1"/>
  <c r="F46" i="72"/>
  <c r="H47" i="72" s="1"/>
  <c r="J44" i="72"/>
  <c r="F43" i="72"/>
  <c r="H44" i="72" s="1"/>
  <c r="F40" i="72"/>
  <c r="H41" i="72" s="1"/>
  <c r="N38" i="72"/>
  <c r="F37" i="72"/>
  <c r="H38" i="72" s="1"/>
  <c r="N35" i="72"/>
  <c r="L35" i="72"/>
  <c r="J35" i="72"/>
  <c r="F35" i="72" s="1"/>
  <c r="F34" i="72"/>
  <c r="H35" i="72" s="1"/>
  <c r="J32" i="72"/>
  <c r="F31" i="72"/>
  <c r="H32" i="72" s="1"/>
  <c r="F28" i="72"/>
  <c r="H29" i="72" s="1"/>
  <c r="N26" i="72"/>
  <c r="F25" i="72"/>
  <c r="H26" i="72" s="1"/>
  <c r="N23" i="72"/>
  <c r="L23" i="72"/>
  <c r="J23" i="72"/>
  <c r="F23" i="72" s="1"/>
  <c r="F22" i="72"/>
  <c r="H23" i="72" s="1"/>
  <c r="J20" i="72"/>
  <c r="F19" i="72"/>
  <c r="H20" i="72" s="1"/>
  <c r="F16" i="72"/>
  <c r="H17" i="72" s="1"/>
  <c r="A16" i="72"/>
  <c r="A17" i="72" s="1"/>
  <c r="A19" i="72" s="1"/>
  <c r="A20" i="72" s="1"/>
  <c r="A22" i="72" s="1"/>
  <c r="A23" i="72" s="1"/>
  <c r="A25" i="72" s="1"/>
  <c r="A26" i="72" s="1"/>
  <c r="A28" i="72" s="1"/>
  <c r="A29" i="72" s="1"/>
  <c r="A31" i="72" s="1"/>
  <c r="A32" i="72" s="1"/>
  <c r="A34" i="72" s="1"/>
  <c r="A35" i="72" s="1"/>
  <c r="A37" i="72" s="1"/>
  <c r="A38" i="72" s="1"/>
  <c r="A40" i="72" s="1"/>
  <c r="A41" i="72" s="1"/>
  <c r="A43" i="72" s="1"/>
  <c r="A44" i="72" s="1"/>
  <c r="A46" i="72" s="1"/>
  <c r="A47" i="72" s="1"/>
  <c r="A60" i="72" s="1"/>
  <c r="A61" i="72" s="1"/>
  <c r="A63" i="72" s="1"/>
  <c r="A64" i="72" s="1"/>
  <c r="A66" i="72" s="1"/>
  <c r="A67" i="72" s="1"/>
  <c r="A69" i="72" s="1"/>
  <c r="A70" i="72" s="1"/>
  <c r="A72" i="72" s="1"/>
  <c r="A73" i="72" s="1"/>
  <c r="A75" i="72" s="1"/>
  <c r="A76" i="72" s="1"/>
  <c r="A78" i="72" s="1"/>
  <c r="A79" i="72" s="1"/>
  <c r="A81" i="72" s="1"/>
  <c r="A82" i="72" s="1"/>
  <c r="A84" i="72" s="1"/>
  <c r="A85" i="72" s="1"/>
  <c r="N14" i="72"/>
  <c r="L14" i="72"/>
  <c r="J14" i="72"/>
  <c r="A14" i="72"/>
  <c r="F13" i="72"/>
  <c r="H14" i="72" s="1"/>
  <c r="F14" i="72" s="1"/>
  <c r="R20" i="71"/>
  <c r="P20" i="71"/>
  <c r="N20" i="71"/>
  <c r="F19" i="71"/>
  <c r="J20" i="71" s="1"/>
  <c r="R17" i="71"/>
  <c r="F16" i="71"/>
  <c r="P17" i="71" s="1"/>
  <c r="A14" i="71"/>
  <c r="A16" i="71" s="1"/>
  <c r="A17" i="71" s="1"/>
  <c r="A19" i="71" s="1"/>
  <c r="A20" i="71" s="1"/>
  <c r="F13" i="71"/>
  <c r="R14" i="71" s="1"/>
  <c r="F140" i="70"/>
  <c r="N141" i="70" s="1"/>
  <c r="F137" i="70"/>
  <c r="N138" i="70" s="1"/>
  <c r="F134" i="70"/>
  <c r="N135" i="70" s="1"/>
  <c r="F131" i="70"/>
  <c r="N132" i="70" s="1"/>
  <c r="F128" i="70"/>
  <c r="N129" i="70" s="1"/>
  <c r="F125" i="70"/>
  <c r="N126" i="70" s="1"/>
  <c r="F122" i="70"/>
  <c r="N123" i="70" s="1"/>
  <c r="F119" i="70"/>
  <c r="N120" i="70" s="1"/>
  <c r="F116" i="70"/>
  <c r="N117" i="70" s="1"/>
  <c r="F113" i="70"/>
  <c r="N114" i="70" s="1"/>
  <c r="F110" i="70"/>
  <c r="N111" i="70" s="1"/>
  <c r="F107" i="70"/>
  <c r="N108" i="70" s="1"/>
  <c r="F104" i="70"/>
  <c r="N105" i="70" s="1"/>
  <c r="F90" i="70"/>
  <c r="N91" i="70" s="1"/>
  <c r="F87" i="70"/>
  <c r="N88" i="70" s="1"/>
  <c r="F84" i="70"/>
  <c r="N85" i="70" s="1"/>
  <c r="F81" i="70"/>
  <c r="N82" i="70" s="1"/>
  <c r="F78" i="70"/>
  <c r="N79" i="70" s="1"/>
  <c r="F75" i="70"/>
  <c r="N76" i="70" s="1"/>
  <c r="F72" i="70"/>
  <c r="N73" i="70" s="1"/>
  <c r="F69" i="70"/>
  <c r="N70" i="70" s="1"/>
  <c r="F66" i="70"/>
  <c r="N67" i="70" s="1"/>
  <c r="F63" i="70"/>
  <c r="N64" i="70" s="1"/>
  <c r="F60" i="70"/>
  <c r="N61" i="70" s="1"/>
  <c r="F46" i="70"/>
  <c r="N47" i="70" s="1"/>
  <c r="F43" i="70"/>
  <c r="N44" i="70" s="1"/>
  <c r="F40" i="70"/>
  <c r="N41" i="70" s="1"/>
  <c r="F37" i="70"/>
  <c r="N38" i="70" s="1"/>
  <c r="F34" i="70"/>
  <c r="N35" i="70" s="1"/>
  <c r="F31" i="70"/>
  <c r="N32" i="70" s="1"/>
  <c r="F28" i="70"/>
  <c r="N29" i="70" s="1"/>
  <c r="F25" i="70"/>
  <c r="N26" i="70" s="1"/>
  <c r="F22" i="70"/>
  <c r="N23" i="70" s="1"/>
  <c r="F19" i="70"/>
  <c r="N20" i="70" s="1"/>
  <c r="F16" i="70"/>
  <c r="N17" i="70" s="1"/>
  <c r="A14" i="70"/>
  <c r="A16" i="70" s="1"/>
  <c r="A17" i="70" s="1"/>
  <c r="A19" i="70" s="1"/>
  <c r="A20" i="70" s="1"/>
  <c r="A22" i="70" s="1"/>
  <c r="A23" i="70" s="1"/>
  <c r="A25" i="70" s="1"/>
  <c r="A26" i="70" s="1"/>
  <c r="A28" i="70" s="1"/>
  <c r="A29" i="70" s="1"/>
  <c r="A31" i="70" s="1"/>
  <c r="A32" i="70" s="1"/>
  <c r="A34" i="70" s="1"/>
  <c r="A35" i="70" s="1"/>
  <c r="A37" i="70" s="1"/>
  <c r="A38" i="70" s="1"/>
  <c r="A40" i="70" s="1"/>
  <c r="A41" i="70" s="1"/>
  <c r="A43" i="70" s="1"/>
  <c r="A44" i="70" s="1"/>
  <c r="A46" i="70" s="1"/>
  <c r="A47" i="70" s="1"/>
  <c r="A60" i="70" s="1"/>
  <c r="A61" i="70" s="1"/>
  <c r="A63" i="70" s="1"/>
  <c r="A64" i="70" s="1"/>
  <c r="F13" i="70"/>
  <c r="N14" i="70" s="1"/>
  <c r="D40" i="66"/>
  <c r="D47" i="66"/>
  <c r="J47" i="66" s="1"/>
  <c r="L49" i="69"/>
  <c r="H34" i="69"/>
  <c r="H24" i="69"/>
  <c r="X17" i="69"/>
  <c r="W17" i="69"/>
  <c r="V17" i="69"/>
  <c r="U17" i="69"/>
  <c r="T17" i="69"/>
  <c r="S17" i="69"/>
  <c r="R17" i="69"/>
  <c r="Q17" i="69"/>
  <c r="P17" i="69"/>
  <c r="H17" i="69"/>
  <c r="A13" i="69"/>
  <c r="A14" i="69" s="1"/>
  <c r="A15" i="69" s="1"/>
  <c r="A16" i="69" s="1"/>
  <c r="A17" i="69" s="1"/>
  <c r="A20" i="69" s="1"/>
  <c r="A21" i="69" s="1"/>
  <c r="A22" i="69" s="1"/>
  <c r="A23" i="69" s="1"/>
  <c r="A24" i="69" s="1"/>
  <c r="A27" i="69" s="1"/>
  <c r="A28" i="69" s="1"/>
  <c r="A29" i="69" s="1"/>
  <c r="A30" i="69" s="1"/>
  <c r="A31" i="69" s="1"/>
  <c r="A32" i="69" s="1"/>
  <c r="A33" i="69" s="1"/>
  <c r="A34" i="69" s="1"/>
  <c r="A37" i="69" s="1"/>
  <c r="A38" i="69" s="1"/>
  <c r="A39" i="69" s="1"/>
  <c r="A41" i="69" s="1"/>
  <c r="A42" i="69" s="1"/>
  <c r="A43" i="69" s="1"/>
  <c r="A44" i="69" s="1"/>
  <c r="A45" i="69" s="1"/>
  <c r="A46" i="69" s="1"/>
  <c r="A48" i="69" s="1"/>
  <c r="A49" i="69" s="1"/>
  <c r="A50" i="69" s="1"/>
  <c r="A51" i="69" s="1"/>
  <c r="A52" i="69" s="1"/>
  <c r="A54" i="69" s="1"/>
  <c r="A12" i="69"/>
  <c r="H52" i="68"/>
  <c r="F47" i="68"/>
  <c r="F40" i="68"/>
  <c r="H34" i="68"/>
  <c r="H24" i="68"/>
  <c r="H17" i="68"/>
  <c r="A12" i="68"/>
  <c r="A13" i="68" s="1"/>
  <c r="A14" i="68" s="1"/>
  <c r="A15" i="68" s="1"/>
  <c r="A16" i="68" s="1"/>
  <c r="A17" i="68" s="1"/>
  <c r="A20" i="68" s="1"/>
  <c r="A21" i="68" s="1"/>
  <c r="A22" i="68" s="1"/>
  <c r="A23" i="68" s="1"/>
  <c r="A24" i="68" s="1"/>
  <c r="A27" i="68" s="1"/>
  <c r="A28" i="68" s="1"/>
  <c r="A29" i="68" s="1"/>
  <c r="A30" i="68" s="1"/>
  <c r="A31" i="68" s="1"/>
  <c r="A32" i="68" s="1"/>
  <c r="A33" i="68" s="1"/>
  <c r="A34" i="68" s="1"/>
  <c r="A37" i="68" s="1"/>
  <c r="A38" i="68" s="1"/>
  <c r="A39" i="68" s="1"/>
  <c r="A41" i="68" s="1"/>
  <c r="A42" i="68" s="1"/>
  <c r="A43" i="68" s="1"/>
  <c r="A44" i="68" s="1"/>
  <c r="A45" i="68" s="1"/>
  <c r="A46" i="68" s="1"/>
  <c r="A48" i="68" s="1"/>
  <c r="A49" i="68" s="1"/>
  <c r="A50" i="68" s="1"/>
  <c r="A51" i="68" s="1"/>
  <c r="A52" i="68" s="1"/>
  <c r="A54" i="68" s="1"/>
  <c r="A12" i="67"/>
  <c r="A13" i="67" s="1"/>
  <c r="A14" i="67" s="1"/>
  <c r="A15" i="67" s="1"/>
  <c r="A16" i="67" s="1"/>
  <c r="A17" i="67" s="1"/>
  <c r="A20" i="67" s="1"/>
  <c r="A21" i="67" s="1"/>
  <c r="A22" i="67" s="1"/>
  <c r="A23" i="67" s="1"/>
  <c r="A24" i="67" s="1"/>
  <c r="A27" i="67" s="1"/>
  <c r="A28" i="67" s="1"/>
  <c r="A29" i="67" s="1"/>
  <c r="A30" i="67" s="1"/>
  <c r="A31" i="67" s="1"/>
  <c r="A32" i="67" s="1"/>
  <c r="A33" i="67" s="1"/>
  <c r="A34" i="67" s="1"/>
  <c r="A37" i="67" s="1"/>
  <c r="A38" i="67" s="1"/>
  <c r="A39" i="67" s="1"/>
  <c r="A41" i="67" s="1"/>
  <c r="A42" i="67" s="1"/>
  <c r="A43" i="67" s="1"/>
  <c r="A44" i="67" s="1"/>
  <c r="A45" i="67" s="1"/>
  <c r="A46" i="67" s="1"/>
  <c r="A48" i="67" s="1"/>
  <c r="A49" i="67" s="1"/>
  <c r="A50" i="67" s="1"/>
  <c r="A51" i="67" s="1"/>
  <c r="A52" i="67" s="1"/>
  <c r="A54" i="67" s="1"/>
  <c r="F52" i="66"/>
  <c r="J40" i="66"/>
  <c r="F24" i="66"/>
  <c r="F17" i="66"/>
  <c r="A12" i="66"/>
  <c r="A13" i="66" s="1"/>
  <c r="A14" i="66" s="1"/>
  <c r="A15" i="66" s="1"/>
  <c r="A16" i="66" s="1"/>
  <c r="A17" i="66" s="1"/>
  <c r="A20" i="66" s="1"/>
  <c r="A21" i="66" s="1"/>
  <c r="A22" i="66" s="1"/>
  <c r="A23" i="66" s="1"/>
  <c r="A24" i="66" s="1"/>
  <c r="A27" i="66" s="1"/>
  <c r="A28" i="66" s="1"/>
  <c r="A29" i="66" s="1"/>
  <c r="A30" i="66" s="1"/>
  <c r="A31" i="66" s="1"/>
  <c r="A32" i="66" s="1"/>
  <c r="A33" i="66" s="1"/>
  <c r="A34" i="66" s="1"/>
  <c r="A37" i="66" s="1"/>
  <c r="A38" i="66" s="1"/>
  <c r="A39" i="66" s="1"/>
  <c r="A41" i="66" s="1"/>
  <c r="A42" i="66" s="1"/>
  <c r="A43" i="66" s="1"/>
  <c r="A44" i="66" s="1"/>
  <c r="A45" i="66" s="1"/>
  <c r="A46" i="66" s="1"/>
  <c r="A48" i="66" s="1"/>
  <c r="A49" i="66" s="1"/>
  <c r="A50" i="66" s="1"/>
  <c r="A51" i="66" s="1"/>
  <c r="A52" i="66" s="1"/>
  <c r="A54" i="66" s="1"/>
  <c r="F52" i="65"/>
  <c r="F24" i="65"/>
  <c r="A12" i="65"/>
  <c r="A13" i="65" s="1"/>
  <c r="A14" i="65" s="1"/>
  <c r="A15" i="65" s="1"/>
  <c r="A16" i="65" s="1"/>
  <c r="A17" i="65" s="1"/>
  <c r="A20" i="65" s="1"/>
  <c r="A21" i="65" s="1"/>
  <c r="A22" i="65" s="1"/>
  <c r="A23" i="65" s="1"/>
  <c r="A24" i="65" s="1"/>
  <c r="A27" i="65" s="1"/>
  <c r="A28" i="65" s="1"/>
  <c r="A29" i="65" s="1"/>
  <c r="A30" i="65" s="1"/>
  <c r="A31" i="65" s="1"/>
  <c r="A32" i="65" s="1"/>
  <c r="A33" i="65" s="1"/>
  <c r="A34" i="65" s="1"/>
  <c r="A37" i="65" s="1"/>
  <c r="A38" i="65" s="1"/>
  <c r="A39" i="65" s="1"/>
  <c r="A41" i="65" s="1"/>
  <c r="A42" i="65" s="1"/>
  <c r="A43" i="65" s="1"/>
  <c r="A44" i="65" s="1"/>
  <c r="A45" i="65" s="1"/>
  <c r="A46" i="65" s="1"/>
  <c r="A48" i="65" s="1"/>
  <c r="A49" i="65" s="1"/>
  <c r="A50" i="65" s="1"/>
  <c r="A51" i="65" s="1"/>
  <c r="A52" i="65" s="1"/>
  <c r="A54" i="65" s="1"/>
  <c r="D40" i="63"/>
  <c r="D47" i="63"/>
  <c r="U59" i="82" l="1"/>
  <c r="B20" i="81"/>
  <c r="W20" i="81" s="1"/>
  <c r="W17" i="82"/>
  <c r="W17" i="81"/>
  <c r="B19" i="82"/>
  <c r="W19" i="82" s="1"/>
  <c r="U56" i="82"/>
  <c r="F63" i="82"/>
  <c r="W16" i="81"/>
  <c r="B21" i="81"/>
  <c r="W21" i="81" s="1"/>
  <c r="F51" i="81"/>
  <c r="F59" i="81" s="1"/>
  <c r="B22" i="82"/>
  <c r="W22" i="82" s="1"/>
  <c r="B18" i="83"/>
  <c r="AQ55" i="83"/>
  <c r="J70" i="82"/>
  <c r="B18" i="82"/>
  <c r="W18" i="82" s="1"/>
  <c r="W17" i="83"/>
  <c r="A69" i="70"/>
  <c r="A70" i="70" s="1"/>
  <c r="A72" i="70" s="1"/>
  <c r="A73" i="70" s="1"/>
  <c r="A75" i="70" s="1"/>
  <c r="A76" i="70" s="1"/>
  <c r="A78" i="70" s="1"/>
  <c r="A79" i="70" s="1"/>
  <c r="A81" i="70" s="1"/>
  <c r="A82" i="70" s="1"/>
  <c r="A84" i="70" s="1"/>
  <c r="A85" i="70" s="1"/>
  <c r="A87" i="70" s="1"/>
  <c r="A88" i="70" s="1"/>
  <c r="A90" i="70" s="1"/>
  <c r="A91" i="70" s="1"/>
  <c r="A104" i="70" s="1"/>
  <c r="A105" i="70" s="1"/>
  <c r="A107" i="70" s="1"/>
  <c r="A108" i="70" s="1"/>
  <c r="A110" i="70" s="1"/>
  <c r="A111" i="70" s="1"/>
  <c r="A113" i="70" s="1"/>
  <c r="A114" i="70" s="1"/>
  <c r="A116" i="70" s="1"/>
  <c r="A117" i="70" s="1"/>
  <c r="A119" i="70" s="1"/>
  <c r="A120" i="70" s="1"/>
  <c r="A122" i="70" s="1"/>
  <c r="A123" i="70" s="1"/>
  <c r="A125" i="70" s="1"/>
  <c r="A126" i="70" s="1"/>
  <c r="A128" i="70" s="1"/>
  <c r="A129" i="70" s="1"/>
  <c r="A131" i="70" s="1"/>
  <c r="A132" i="70" s="1"/>
  <c r="A134" i="70" s="1"/>
  <c r="A135" i="70" s="1"/>
  <c r="A137" i="70" s="1"/>
  <c r="A138" i="70" s="1"/>
  <c r="A140" i="70" s="1"/>
  <c r="A141" i="70" s="1"/>
  <c r="A66" i="70"/>
  <c r="A67" i="70" s="1"/>
  <c r="F17" i="72"/>
  <c r="F41" i="73"/>
  <c r="M75" i="74"/>
  <c r="K75" i="74"/>
  <c r="J75" i="74"/>
  <c r="S75" i="74"/>
  <c r="I75" i="74"/>
  <c r="Q75" i="74"/>
  <c r="H75" i="74"/>
  <c r="P75" i="74"/>
  <c r="O75" i="74"/>
  <c r="N64" i="75"/>
  <c r="M64" i="75"/>
  <c r="L64" i="75"/>
  <c r="K64" i="75"/>
  <c r="J64" i="75"/>
  <c r="H14" i="71"/>
  <c r="L20" i="72"/>
  <c r="F20" i="72" s="1"/>
  <c r="L32" i="72"/>
  <c r="F32" i="72" s="1"/>
  <c r="L44" i="72"/>
  <c r="L67" i="72"/>
  <c r="F67" i="72" s="1"/>
  <c r="L79" i="72"/>
  <c r="F79" i="72" s="1"/>
  <c r="H14" i="73"/>
  <c r="H17" i="73"/>
  <c r="L29" i="73"/>
  <c r="H29" i="73"/>
  <c r="F29" i="73" s="1"/>
  <c r="N64" i="73"/>
  <c r="H70" i="73"/>
  <c r="H73" i="73"/>
  <c r="H76" i="73"/>
  <c r="L82" i="73"/>
  <c r="N75" i="74"/>
  <c r="L80" i="77"/>
  <c r="K80" i="77"/>
  <c r="J80" i="77"/>
  <c r="Q80" i="77"/>
  <c r="O80" i="77"/>
  <c r="P80" i="77"/>
  <c r="N80" i="77"/>
  <c r="M80" i="77"/>
  <c r="I80" i="77"/>
  <c r="H80" i="77"/>
  <c r="J101" i="77"/>
  <c r="Q101" i="77"/>
  <c r="I101" i="77"/>
  <c r="P101" i="77"/>
  <c r="H101" i="77"/>
  <c r="N101" i="77"/>
  <c r="M101" i="77"/>
  <c r="K101" i="77"/>
  <c r="O101" i="77"/>
  <c r="L101" i="77"/>
  <c r="H26" i="70"/>
  <c r="H41" i="70"/>
  <c r="H64" i="70"/>
  <c r="H76" i="70"/>
  <c r="H85" i="70"/>
  <c r="H108" i="70"/>
  <c r="H120" i="70"/>
  <c r="H132" i="70"/>
  <c r="H141" i="70"/>
  <c r="J17" i="72"/>
  <c r="N20" i="72"/>
  <c r="J29" i="72"/>
  <c r="F29" i="72" s="1"/>
  <c r="N32" i="72"/>
  <c r="J41" i="72"/>
  <c r="F41" i="72" s="1"/>
  <c r="N44" i="72"/>
  <c r="F44" i="72" s="1"/>
  <c r="N79" i="72"/>
  <c r="M25" i="74"/>
  <c r="K25" i="74"/>
  <c r="J25" i="74"/>
  <c r="S25" i="74"/>
  <c r="I25" i="74"/>
  <c r="Q25" i="74"/>
  <c r="H25" i="74"/>
  <c r="P25" i="74"/>
  <c r="O25" i="74"/>
  <c r="M87" i="74"/>
  <c r="K87" i="74"/>
  <c r="J87" i="74"/>
  <c r="S87" i="74"/>
  <c r="I87" i="74"/>
  <c r="Q87" i="74"/>
  <c r="H87" i="74"/>
  <c r="P87" i="74"/>
  <c r="O87" i="74"/>
  <c r="H17" i="70"/>
  <c r="H23" i="70"/>
  <c r="H32" i="70"/>
  <c r="H38" i="70"/>
  <c r="H47" i="70"/>
  <c r="H67" i="70"/>
  <c r="H73" i="70"/>
  <c r="H82" i="70"/>
  <c r="F82" i="70" s="1"/>
  <c r="H91" i="70"/>
  <c r="H105" i="70"/>
  <c r="H111" i="70"/>
  <c r="H117" i="70"/>
  <c r="H126" i="70"/>
  <c r="H129" i="70"/>
  <c r="H135" i="70"/>
  <c r="J14" i="71"/>
  <c r="J64" i="72"/>
  <c r="F64" i="72" s="1"/>
  <c r="N67" i="72"/>
  <c r="J76" i="72"/>
  <c r="F76" i="72" s="1"/>
  <c r="J23" i="73"/>
  <c r="P35" i="73"/>
  <c r="L35" i="73"/>
  <c r="J70" i="73"/>
  <c r="J14" i="70"/>
  <c r="J17" i="70"/>
  <c r="J20" i="70"/>
  <c r="J23" i="70"/>
  <c r="J26" i="70"/>
  <c r="J29" i="70"/>
  <c r="J32" i="70"/>
  <c r="J35" i="70"/>
  <c r="J38" i="70"/>
  <c r="J41" i="70"/>
  <c r="J44" i="70"/>
  <c r="J47" i="70"/>
  <c r="J61" i="70"/>
  <c r="J64" i="70"/>
  <c r="J67" i="70"/>
  <c r="J70" i="70"/>
  <c r="J73" i="70"/>
  <c r="J76" i="70"/>
  <c r="J79" i="70"/>
  <c r="J82" i="70"/>
  <c r="J85" i="70"/>
  <c r="J88" i="70"/>
  <c r="J91" i="70"/>
  <c r="J105" i="70"/>
  <c r="J108" i="70"/>
  <c r="J111" i="70"/>
  <c r="J114" i="70"/>
  <c r="J117" i="70"/>
  <c r="J120" i="70"/>
  <c r="J123" i="70"/>
  <c r="J126" i="70"/>
  <c r="J129" i="70"/>
  <c r="J132" i="70"/>
  <c r="J135" i="70"/>
  <c r="J138" i="70"/>
  <c r="J141" i="70"/>
  <c r="L14" i="71"/>
  <c r="H17" i="71"/>
  <c r="L17" i="72"/>
  <c r="L29" i="72"/>
  <c r="L41" i="72"/>
  <c r="L64" i="72"/>
  <c r="L76" i="72"/>
  <c r="N14" i="73"/>
  <c r="L17" i="73"/>
  <c r="L20" i="73"/>
  <c r="T41" i="73"/>
  <c r="P41" i="73"/>
  <c r="N44" i="73"/>
  <c r="J44" i="73"/>
  <c r="F44" i="73" s="1"/>
  <c r="R64" i="73"/>
  <c r="N70" i="73"/>
  <c r="N73" i="73"/>
  <c r="L76" i="73"/>
  <c r="L79" i="73"/>
  <c r="P82" i="73"/>
  <c r="N25" i="74"/>
  <c r="F31" i="74"/>
  <c r="N87" i="74"/>
  <c r="P39" i="77"/>
  <c r="N39" i="77"/>
  <c r="J39" i="77"/>
  <c r="H39" i="77"/>
  <c r="O39" i="77"/>
  <c r="M39" i="77"/>
  <c r="L39" i="77"/>
  <c r="K39" i="77"/>
  <c r="I39" i="77"/>
  <c r="P51" i="77"/>
  <c r="H51" i="77"/>
  <c r="O51" i="77"/>
  <c r="N51" i="77"/>
  <c r="M51" i="77"/>
  <c r="K51" i="77"/>
  <c r="Q51" i="77"/>
  <c r="L51" i="77"/>
  <c r="J51" i="77"/>
  <c r="I51" i="77"/>
  <c r="U51" i="79"/>
  <c r="M51" i="79"/>
  <c r="S51" i="79"/>
  <c r="K51" i="79"/>
  <c r="R51" i="79"/>
  <c r="J51" i="79"/>
  <c r="Q51" i="79"/>
  <c r="I51" i="79"/>
  <c r="P51" i="79"/>
  <c r="N51" i="79"/>
  <c r="L51" i="79"/>
  <c r="V51" i="79"/>
  <c r="T51" i="79"/>
  <c r="O51" i="79"/>
  <c r="H23" i="73"/>
  <c r="T23" i="73"/>
  <c r="H14" i="70"/>
  <c r="F14" i="70" s="1"/>
  <c r="H20" i="70"/>
  <c r="F20" i="70" s="1"/>
  <c r="H29" i="70"/>
  <c r="H35" i="70"/>
  <c r="H44" i="70"/>
  <c r="F44" i="70" s="1"/>
  <c r="H61" i="70"/>
  <c r="H70" i="70"/>
  <c r="H79" i="70"/>
  <c r="F79" i="70" s="1"/>
  <c r="H88" i="70"/>
  <c r="H114" i="70"/>
  <c r="F114" i="70" s="1"/>
  <c r="H123" i="70"/>
  <c r="H138" i="70"/>
  <c r="F138" i="70" s="1"/>
  <c r="L14" i="70"/>
  <c r="L17" i="70"/>
  <c r="L20" i="70"/>
  <c r="L23" i="70"/>
  <c r="L26" i="70"/>
  <c r="L29" i="70"/>
  <c r="L32" i="70"/>
  <c r="L35" i="70"/>
  <c r="L38" i="70"/>
  <c r="L41" i="70"/>
  <c r="L44" i="70"/>
  <c r="L47" i="70"/>
  <c r="L61" i="70"/>
  <c r="L64" i="70"/>
  <c r="L67" i="70"/>
  <c r="L70" i="70"/>
  <c r="L73" i="70"/>
  <c r="L76" i="70"/>
  <c r="L79" i="70"/>
  <c r="L82" i="70"/>
  <c r="L85" i="70"/>
  <c r="L88" i="70"/>
  <c r="L91" i="70"/>
  <c r="L105" i="70"/>
  <c r="L108" i="70"/>
  <c r="L111" i="70"/>
  <c r="L114" i="70"/>
  <c r="L117" i="70"/>
  <c r="L120" i="70"/>
  <c r="L123" i="70"/>
  <c r="L126" i="70"/>
  <c r="L129" i="70"/>
  <c r="L132" i="70"/>
  <c r="L135" i="70"/>
  <c r="L138" i="70"/>
  <c r="L141" i="70"/>
  <c r="N14" i="71"/>
  <c r="J17" i="71"/>
  <c r="H20" i="71"/>
  <c r="N17" i="72"/>
  <c r="J26" i="72"/>
  <c r="F26" i="72" s="1"/>
  <c r="N29" i="72"/>
  <c r="J38" i="72"/>
  <c r="F38" i="72" s="1"/>
  <c r="N41" i="72"/>
  <c r="J61" i="72"/>
  <c r="F61" i="72" s="1"/>
  <c r="N64" i="72"/>
  <c r="J73" i="72"/>
  <c r="F73" i="72" s="1"/>
  <c r="N76" i="72"/>
  <c r="J85" i="72"/>
  <c r="F85" i="72" s="1"/>
  <c r="P14" i="73"/>
  <c r="N17" i="73"/>
  <c r="P20" i="73"/>
  <c r="N23" i="73"/>
  <c r="F32" i="73"/>
  <c r="H47" i="73"/>
  <c r="T47" i="73"/>
  <c r="R70" i="73"/>
  <c r="P73" i="73"/>
  <c r="N76" i="73"/>
  <c r="R79" i="73"/>
  <c r="M37" i="74"/>
  <c r="K37" i="74"/>
  <c r="J37" i="74"/>
  <c r="S37" i="74"/>
  <c r="I37" i="74"/>
  <c r="Q37" i="74"/>
  <c r="H37" i="74"/>
  <c r="P37" i="74"/>
  <c r="O37" i="74"/>
  <c r="M99" i="74"/>
  <c r="K99" i="74"/>
  <c r="J99" i="74"/>
  <c r="S99" i="74"/>
  <c r="I99" i="74"/>
  <c r="Q99" i="74"/>
  <c r="H99" i="74"/>
  <c r="P99" i="74"/>
  <c r="O99" i="74"/>
  <c r="P14" i="71"/>
  <c r="L17" i="71"/>
  <c r="L20" i="71"/>
  <c r="L26" i="72"/>
  <c r="L38" i="72"/>
  <c r="L61" i="72"/>
  <c r="L73" i="72"/>
  <c r="L85" i="72"/>
  <c r="R14" i="73"/>
  <c r="P23" i="73"/>
  <c r="H35" i="73"/>
  <c r="F38" i="73"/>
  <c r="L64" i="73"/>
  <c r="H64" i="73"/>
  <c r="R73" i="73"/>
  <c r="P88" i="73"/>
  <c r="N88" i="73"/>
  <c r="L88" i="73"/>
  <c r="H88" i="73"/>
  <c r="F88" i="73" s="1"/>
  <c r="F94" i="73"/>
  <c r="N17" i="71"/>
  <c r="R23" i="73"/>
  <c r="P70" i="73"/>
  <c r="L70" i="73"/>
  <c r="M49" i="74"/>
  <c r="K49" i="74"/>
  <c r="J49" i="74"/>
  <c r="S49" i="74"/>
  <c r="I49" i="74"/>
  <c r="Q49" i="74"/>
  <c r="H49" i="74"/>
  <c r="P49" i="74"/>
  <c r="O49" i="74"/>
  <c r="L30" i="77"/>
  <c r="J30" i="77"/>
  <c r="N30" i="77"/>
  <c r="M30" i="77"/>
  <c r="K30" i="77"/>
  <c r="I30" i="77"/>
  <c r="H30" i="77"/>
  <c r="F30" i="77" s="1"/>
  <c r="Q30" i="77"/>
  <c r="P30" i="77"/>
  <c r="T17" i="73"/>
  <c r="P17" i="73"/>
  <c r="N20" i="73"/>
  <c r="J20" i="73"/>
  <c r="F20" i="73" s="1"/>
  <c r="N35" i="73"/>
  <c r="T76" i="73"/>
  <c r="P76" i="73"/>
  <c r="P79" i="73"/>
  <c r="N79" i="73"/>
  <c r="J79" i="73"/>
  <c r="F79" i="73" s="1"/>
  <c r="J82" i="73"/>
  <c r="H82" i="73"/>
  <c r="T82" i="73"/>
  <c r="N49" i="74"/>
  <c r="O30" i="77"/>
  <c r="N26" i="73"/>
  <c r="F26" i="73" s="1"/>
  <c r="N50" i="73"/>
  <c r="F50" i="73" s="1"/>
  <c r="N85" i="73"/>
  <c r="F85" i="73" s="1"/>
  <c r="L94" i="73"/>
  <c r="H16" i="74"/>
  <c r="F16" i="74" s="1"/>
  <c r="Q16" i="74"/>
  <c r="J19" i="74"/>
  <c r="F19" i="74" s="1"/>
  <c r="M22" i="74"/>
  <c r="H28" i="74"/>
  <c r="Q28" i="74"/>
  <c r="J31" i="74"/>
  <c r="M34" i="74"/>
  <c r="H40" i="74"/>
  <c r="F40" i="74" s="1"/>
  <c r="Q40" i="74"/>
  <c r="J43" i="74"/>
  <c r="F43" i="74" s="1"/>
  <c r="M46" i="74"/>
  <c r="H66" i="74"/>
  <c r="Q66" i="74"/>
  <c r="J69" i="74"/>
  <c r="F69" i="74" s="1"/>
  <c r="M72" i="74"/>
  <c r="H78" i="74"/>
  <c r="F78" i="74" s="1"/>
  <c r="Q78" i="74"/>
  <c r="J81" i="74"/>
  <c r="F81" i="74" s="1"/>
  <c r="M84" i="74"/>
  <c r="H90" i="74"/>
  <c r="Q90" i="74"/>
  <c r="J93" i="74"/>
  <c r="F93" i="74" s="1"/>
  <c r="M96" i="74"/>
  <c r="H102" i="74"/>
  <c r="F102" i="74" s="1"/>
  <c r="Q102" i="74"/>
  <c r="J105" i="74"/>
  <c r="F105" i="74" s="1"/>
  <c r="N17" i="75"/>
  <c r="L23" i="75"/>
  <c r="F23" i="75" s="1"/>
  <c r="K26" i="75"/>
  <c r="F26" i="75" s="1"/>
  <c r="J29" i="75"/>
  <c r="J35" i="75"/>
  <c r="F35" i="75" s="1"/>
  <c r="J70" i="75"/>
  <c r="F70" i="75" s="1"/>
  <c r="J17" i="76"/>
  <c r="M20" i="76"/>
  <c r="J29" i="76"/>
  <c r="M32" i="76"/>
  <c r="F32" i="76" s="1"/>
  <c r="J41" i="76"/>
  <c r="M44" i="76"/>
  <c r="J53" i="76"/>
  <c r="F53" i="76" s="1"/>
  <c r="L15" i="77"/>
  <c r="H18" i="77"/>
  <c r="N21" i="77"/>
  <c r="L21" i="77"/>
  <c r="P21" i="77"/>
  <c r="L24" i="77"/>
  <c r="I27" i="77"/>
  <c r="J36" i="77"/>
  <c r="J42" i="77"/>
  <c r="Q42" i="77"/>
  <c r="I42" i="77"/>
  <c r="P42" i="77"/>
  <c r="H42" i="77"/>
  <c r="O42" i="77"/>
  <c r="H45" i="77"/>
  <c r="L54" i="77"/>
  <c r="O57" i="77"/>
  <c r="O104" i="77"/>
  <c r="U98" i="79"/>
  <c r="M98" i="79"/>
  <c r="S98" i="79"/>
  <c r="K98" i="79"/>
  <c r="R98" i="79"/>
  <c r="J98" i="79"/>
  <c r="Q98" i="79"/>
  <c r="I98" i="79"/>
  <c r="P98" i="79"/>
  <c r="O98" i="79"/>
  <c r="N98" i="79"/>
  <c r="L98" i="79"/>
  <c r="V98" i="79"/>
  <c r="N22" i="74"/>
  <c r="N34" i="74"/>
  <c r="N46" i="74"/>
  <c r="N72" i="74"/>
  <c r="N84" i="74"/>
  <c r="N96" i="74"/>
  <c r="S102" i="74"/>
  <c r="L17" i="76"/>
  <c r="L29" i="76"/>
  <c r="L41" i="76"/>
  <c r="L53" i="76"/>
  <c r="I45" i="77"/>
  <c r="J77" i="77"/>
  <c r="Q77" i="77"/>
  <c r="I77" i="77"/>
  <c r="P77" i="77"/>
  <c r="H77" i="77"/>
  <c r="O77" i="77"/>
  <c r="L92" i="77"/>
  <c r="K92" i="77"/>
  <c r="J92" i="77"/>
  <c r="Q92" i="77"/>
  <c r="O92" i="77"/>
  <c r="K33" i="78"/>
  <c r="J33" i="78"/>
  <c r="I33" i="78"/>
  <c r="L33" i="78"/>
  <c r="H33" i="78"/>
  <c r="K89" i="78"/>
  <c r="J89" i="78"/>
  <c r="I89" i="78"/>
  <c r="L89" i="78"/>
  <c r="H89" i="78"/>
  <c r="F107" i="78"/>
  <c r="F33" i="80"/>
  <c r="P94" i="73"/>
  <c r="J16" i="74"/>
  <c r="M19" i="74"/>
  <c r="O22" i="74"/>
  <c r="J28" i="74"/>
  <c r="M31" i="74"/>
  <c r="O34" i="74"/>
  <c r="J40" i="74"/>
  <c r="M43" i="74"/>
  <c r="O46" i="74"/>
  <c r="J66" i="74"/>
  <c r="M69" i="74"/>
  <c r="O72" i="74"/>
  <c r="J78" i="74"/>
  <c r="M81" i="74"/>
  <c r="O84" i="74"/>
  <c r="J90" i="74"/>
  <c r="M93" i="74"/>
  <c r="O96" i="74"/>
  <c r="J102" i="74"/>
  <c r="M105" i="74"/>
  <c r="M26" i="75"/>
  <c r="L29" i="75"/>
  <c r="F61" i="75"/>
  <c r="J14" i="76"/>
  <c r="F14" i="76" s="1"/>
  <c r="M17" i="76"/>
  <c r="J26" i="76"/>
  <c r="F26" i="76" s="1"/>
  <c r="M29" i="76"/>
  <c r="J38" i="76"/>
  <c r="F38" i="76" s="1"/>
  <c r="M41" i="76"/>
  <c r="J50" i="76"/>
  <c r="F50" i="76" s="1"/>
  <c r="M53" i="76"/>
  <c r="K18" i="77"/>
  <c r="H21" i="77"/>
  <c r="L27" i="77"/>
  <c r="N33" i="77"/>
  <c r="L33" i="77"/>
  <c r="F33" i="77" s="1"/>
  <c r="P33" i="77"/>
  <c r="L36" i="77"/>
  <c r="K42" i="77"/>
  <c r="M45" i="77"/>
  <c r="F86" i="77"/>
  <c r="P98" i="77"/>
  <c r="H98" i="77"/>
  <c r="O98" i="77"/>
  <c r="N98" i="77"/>
  <c r="Q98" i="77"/>
  <c r="M98" i="77"/>
  <c r="K98" i="77"/>
  <c r="F39" i="78"/>
  <c r="F95" i="78"/>
  <c r="O107" i="79"/>
  <c r="U107" i="79"/>
  <c r="M107" i="79"/>
  <c r="T107" i="79"/>
  <c r="L107" i="79"/>
  <c r="S107" i="79"/>
  <c r="K107" i="79"/>
  <c r="R107" i="79"/>
  <c r="J107" i="79"/>
  <c r="N107" i="79"/>
  <c r="I107" i="79"/>
  <c r="K16" i="74"/>
  <c r="P22" i="74"/>
  <c r="K28" i="74"/>
  <c r="P34" i="74"/>
  <c r="K40" i="74"/>
  <c r="P46" i="74"/>
  <c r="K66" i="74"/>
  <c r="P72" i="74"/>
  <c r="K78" i="74"/>
  <c r="P84" i="74"/>
  <c r="K90" i="74"/>
  <c r="P96" i="74"/>
  <c r="K102" i="74"/>
  <c r="M29" i="75"/>
  <c r="L41" i="75"/>
  <c r="J41" i="75"/>
  <c r="F41" i="75" s="1"/>
  <c r="K58" i="75"/>
  <c r="L76" i="75"/>
  <c r="J76" i="75"/>
  <c r="J15" i="77"/>
  <c r="P15" i="77"/>
  <c r="H15" i="77"/>
  <c r="F15" i="77" s="1"/>
  <c r="O15" i="77"/>
  <c r="M18" i="77"/>
  <c r="P24" i="77"/>
  <c r="H24" i="77"/>
  <c r="F24" i="77" s="1"/>
  <c r="N24" i="77"/>
  <c r="Q24" i="77"/>
  <c r="M27" i="77"/>
  <c r="M36" i="77"/>
  <c r="N45" i="77"/>
  <c r="L57" i="77"/>
  <c r="K57" i="77"/>
  <c r="J57" i="77"/>
  <c r="M57" i="77"/>
  <c r="H57" i="77"/>
  <c r="P74" i="77"/>
  <c r="H74" i="77"/>
  <c r="F74" i="77" s="1"/>
  <c r="O74" i="77"/>
  <c r="N74" i="77"/>
  <c r="I74" i="77"/>
  <c r="K77" i="77"/>
  <c r="J89" i="77"/>
  <c r="Q89" i="77"/>
  <c r="I89" i="77"/>
  <c r="P89" i="77"/>
  <c r="H89" i="77"/>
  <c r="O89" i="77"/>
  <c r="H92" i="77"/>
  <c r="M33" i="78"/>
  <c r="I48" i="78"/>
  <c r="H48" i="78"/>
  <c r="J48" i="78"/>
  <c r="M89" i="78"/>
  <c r="I104" i="78"/>
  <c r="H104" i="78"/>
  <c r="F104" i="78" s="1"/>
  <c r="J104" i="78"/>
  <c r="F101" i="79"/>
  <c r="M16" i="74"/>
  <c r="H22" i="74"/>
  <c r="Q22" i="74"/>
  <c r="M28" i="74"/>
  <c r="H34" i="74"/>
  <c r="Q34" i="74"/>
  <c r="M40" i="74"/>
  <c r="H46" i="74"/>
  <c r="Q46" i="74"/>
  <c r="M66" i="74"/>
  <c r="H72" i="74"/>
  <c r="F72" i="74" s="1"/>
  <c r="Q72" i="74"/>
  <c r="M78" i="74"/>
  <c r="H84" i="74"/>
  <c r="Q84" i="74"/>
  <c r="M90" i="74"/>
  <c r="H96" i="74"/>
  <c r="Q96" i="74"/>
  <c r="J17" i="75"/>
  <c r="M38" i="75"/>
  <c r="K38" i="75"/>
  <c r="F38" i="75" s="1"/>
  <c r="F55" i="75"/>
  <c r="L58" i="75"/>
  <c r="F58" i="75" s="1"/>
  <c r="M73" i="75"/>
  <c r="K73" i="75"/>
  <c r="F73" i="75" s="1"/>
  <c r="F79" i="75"/>
  <c r="F23" i="76"/>
  <c r="F35" i="76"/>
  <c r="F47" i="76"/>
  <c r="L77" i="77"/>
  <c r="I92" i="77"/>
  <c r="L104" i="77"/>
  <c r="K104" i="77"/>
  <c r="J104" i="77"/>
  <c r="N104" i="77"/>
  <c r="M104" i="77"/>
  <c r="H104" i="77"/>
  <c r="M113" i="78"/>
  <c r="J113" i="78"/>
  <c r="I113" i="78"/>
  <c r="H113" i="78"/>
  <c r="F113" i="78" s="1"/>
  <c r="L113" i="78"/>
  <c r="K113" i="78"/>
  <c r="I22" i="74"/>
  <c r="S22" i="74"/>
  <c r="I34" i="74"/>
  <c r="S34" i="74"/>
  <c r="I46" i="74"/>
  <c r="S46" i="74"/>
  <c r="I72" i="74"/>
  <c r="S72" i="74"/>
  <c r="I84" i="74"/>
  <c r="S84" i="74"/>
  <c r="I96" i="74"/>
  <c r="S96" i="74"/>
  <c r="N102" i="74"/>
  <c r="K17" i="75"/>
  <c r="N35" i="75"/>
  <c r="L35" i="75"/>
  <c r="M58" i="75"/>
  <c r="N70" i="75"/>
  <c r="L70" i="75"/>
  <c r="L18" i="77"/>
  <c r="J18" i="77"/>
  <c r="O18" i="77"/>
  <c r="J27" i="77"/>
  <c r="P27" i="77"/>
  <c r="H27" i="77"/>
  <c r="O27" i="77"/>
  <c r="P36" i="77"/>
  <c r="H36" i="77"/>
  <c r="N36" i="77"/>
  <c r="Q36" i="77"/>
  <c r="J54" i="77"/>
  <c r="Q54" i="77"/>
  <c r="I54" i="77"/>
  <c r="P54" i="77"/>
  <c r="H54" i="77"/>
  <c r="M54" i="77"/>
  <c r="K54" i="77"/>
  <c r="M77" i="77"/>
  <c r="M92" i="77"/>
  <c r="I36" i="78"/>
  <c r="H36" i="78"/>
  <c r="M36" i="78"/>
  <c r="L36" i="78"/>
  <c r="J36" i="78"/>
  <c r="K77" i="78"/>
  <c r="F77" i="78" s="1"/>
  <c r="J77" i="78"/>
  <c r="I77" i="78"/>
  <c r="I92" i="78"/>
  <c r="H92" i="78"/>
  <c r="M92" i="78"/>
  <c r="L92" i="78"/>
  <c r="J92" i="78"/>
  <c r="F20" i="76"/>
  <c r="F44" i="76"/>
  <c r="L45" i="77"/>
  <c r="K45" i="77"/>
  <c r="J45" i="77"/>
  <c r="Q45" i="77"/>
  <c r="O45" i="77"/>
  <c r="N77" i="77"/>
  <c r="N92" i="77"/>
  <c r="M113" i="77"/>
  <c r="I80" i="78"/>
  <c r="H80" i="78"/>
  <c r="F80" i="78" s="1"/>
  <c r="F83" i="78"/>
  <c r="U110" i="79"/>
  <c r="M110" i="79"/>
  <c r="S110" i="79"/>
  <c r="K110" i="79"/>
  <c r="R110" i="79"/>
  <c r="J110" i="79"/>
  <c r="Q110" i="79"/>
  <c r="I110" i="79"/>
  <c r="F110" i="79" s="1"/>
  <c r="P110" i="79"/>
  <c r="O110" i="79"/>
  <c r="N110" i="79"/>
  <c r="L110" i="79"/>
  <c r="I24" i="78"/>
  <c r="H24" i="78"/>
  <c r="F27" i="78"/>
  <c r="K45" i="78"/>
  <c r="J45" i="78"/>
  <c r="I45" i="78"/>
  <c r="K101" i="78"/>
  <c r="J101" i="78"/>
  <c r="I101" i="78"/>
  <c r="U39" i="79"/>
  <c r="M39" i="79"/>
  <c r="S39" i="79"/>
  <c r="K39" i="79"/>
  <c r="R39" i="79"/>
  <c r="J39" i="79"/>
  <c r="Q39" i="79"/>
  <c r="I39" i="79"/>
  <c r="P39" i="79"/>
  <c r="N39" i="79"/>
  <c r="L39" i="79"/>
  <c r="T110" i="79"/>
  <c r="L113" i="77"/>
  <c r="K113" i="77"/>
  <c r="J113" i="77"/>
  <c r="F113" i="77" s="1"/>
  <c r="P113" i="77"/>
  <c r="K21" i="78"/>
  <c r="J21" i="78"/>
  <c r="I21" i="78"/>
  <c r="F21" i="78" s="1"/>
  <c r="O95" i="79"/>
  <c r="U95" i="79"/>
  <c r="M95" i="79"/>
  <c r="T95" i="79"/>
  <c r="L95" i="79"/>
  <c r="S95" i="79"/>
  <c r="K95" i="79"/>
  <c r="R95" i="79"/>
  <c r="J95" i="79"/>
  <c r="N95" i="79"/>
  <c r="I95" i="79"/>
  <c r="F51" i="80"/>
  <c r="F98" i="80"/>
  <c r="F24" i="80"/>
  <c r="F92" i="80"/>
  <c r="L48" i="77"/>
  <c r="F48" i="77" s="1"/>
  <c r="L60" i="77"/>
  <c r="F60" i="77" s="1"/>
  <c r="L83" i="77"/>
  <c r="F83" i="77" s="1"/>
  <c r="L95" i="77"/>
  <c r="L107" i="77"/>
  <c r="K18" i="78"/>
  <c r="F18" i="78" s="1"/>
  <c r="K30" i="78"/>
  <c r="F30" i="78" s="1"/>
  <c r="K42" i="78"/>
  <c r="K54" i="78"/>
  <c r="F54" i="78" s="1"/>
  <c r="K74" i="78"/>
  <c r="F74" i="78" s="1"/>
  <c r="K98" i="78"/>
  <c r="F98" i="78" s="1"/>
  <c r="K110" i="78"/>
  <c r="F110" i="78" s="1"/>
  <c r="O36" i="79"/>
  <c r="U36" i="79"/>
  <c r="M36" i="79"/>
  <c r="T36" i="79"/>
  <c r="L36" i="79"/>
  <c r="S36" i="79"/>
  <c r="K36" i="79"/>
  <c r="R36" i="79"/>
  <c r="J36" i="79"/>
  <c r="F36" i="79" s="1"/>
  <c r="O48" i="79"/>
  <c r="U48" i="79"/>
  <c r="M48" i="79"/>
  <c r="T48" i="79"/>
  <c r="L48" i="79"/>
  <c r="S48" i="79"/>
  <c r="K48" i="79"/>
  <c r="R48" i="79"/>
  <c r="F48" i="79" s="1"/>
  <c r="J48" i="79"/>
  <c r="U74" i="79"/>
  <c r="M74" i="79"/>
  <c r="S74" i="79"/>
  <c r="K74" i="79"/>
  <c r="R74" i="79"/>
  <c r="J74" i="79"/>
  <c r="Q74" i="79"/>
  <c r="I74" i="79"/>
  <c r="P74" i="79"/>
  <c r="U86" i="79"/>
  <c r="M86" i="79"/>
  <c r="S86" i="79"/>
  <c r="K86" i="79"/>
  <c r="R86" i="79"/>
  <c r="J86" i="79"/>
  <c r="Q86" i="79"/>
  <c r="I86" i="79"/>
  <c r="P86" i="79"/>
  <c r="F30" i="80"/>
  <c r="K42" i="80"/>
  <c r="I42" i="80"/>
  <c r="P42" i="80"/>
  <c r="H42" i="80"/>
  <c r="O42" i="80"/>
  <c r="N42" i="80"/>
  <c r="F48" i="80"/>
  <c r="F86" i="80"/>
  <c r="F110" i="80"/>
  <c r="F113" i="80"/>
  <c r="M48" i="77"/>
  <c r="M60" i="77"/>
  <c r="M83" i="77"/>
  <c r="M95" i="77"/>
  <c r="M107" i="77"/>
  <c r="F107" i="77" s="1"/>
  <c r="L18" i="78"/>
  <c r="L30" i="78"/>
  <c r="L42" i="78"/>
  <c r="L54" i="78"/>
  <c r="L74" i="78"/>
  <c r="L98" i="78"/>
  <c r="L110" i="78"/>
  <c r="U15" i="79"/>
  <c r="M15" i="79"/>
  <c r="R15" i="79"/>
  <c r="J15" i="79"/>
  <c r="Q15" i="79"/>
  <c r="I15" i="79"/>
  <c r="P15" i="79"/>
  <c r="V15" i="79"/>
  <c r="O83" i="79"/>
  <c r="U83" i="79"/>
  <c r="M83" i="79"/>
  <c r="F83" i="79" s="1"/>
  <c r="T83" i="79"/>
  <c r="L83" i="79"/>
  <c r="S83" i="79"/>
  <c r="K83" i="79"/>
  <c r="R83" i="79"/>
  <c r="J83" i="79"/>
  <c r="F89" i="79"/>
  <c r="F15" i="80"/>
  <c r="F21" i="80"/>
  <c r="F26" i="80"/>
  <c r="H27" i="80"/>
  <c r="J42" i="80"/>
  <c r="F27" i="79"/>
  <c r="L18" i="80"/>
  <c r="J18" i="80"/>
  <c r="I18" i="80"/>
  <c r="P18" i="80"/>
  <c r="H18" i="80"/>
  <c r="O18" i="80"/>
  <c r="L42" i="80"/>
  <c r="F77" i="80"/>
  <c r="F107" i="80"/>
  <c r="N18" i="79"/>
  <c r="V18" i="79"/>
  <c r="L21" i="79"/>
  <c r="T21" i="79"/>
  <c r="N30" i="79"/>
  <c r="V30" i="79"/>
  <c r="L33" i="79"/>
  <c r="T33" i="79"/>
  <c r="N42" i="79"/>
  <c r="V42" i="79"/>
  <c r="F42" i="79" s="1"/>
  <c r="L45" i="79"/>
  <c r="T45" i="79"/>
  <c r="N54" i="79"/>
  <c r="V54" i="79"/>
  <c r="F54" i="79" s="1"/>
  <c r="L57" i="79"/>
  <c r="T57" i="79"/>
  <c r="N77" i="79"/>
  <c r="F77" i="79" s="1"/>
  <c r="V77" i="79"/>
  <c r="L80" i="79"/>
  <c r="T80" i="79"/>
  <c r="L92" i="79"/>
  <c r="T92" i="79"/>
  <c r="N101" i="79"/>
  <c r="V101" i="79"/>
  <c r="L104" i="79"/>
  <c r="T104" i="79"/>
  <c r="N113" i="79"/>
  <c r="V113" i="79"/>
  <c r="J21" i="80"/>
  <c r="H36" i="80"/>
  <c r="F36" i="80" s="1"/>
  <c r="P36" i="80"/>
  <c r="J54" i="80"/>
  <c r="F54" i="80" s="1"/>
  <c r="M57" i="80"/>
  <c r="F57" i="80" s="1"/>
  <c r="O18" i="79"/>
  <c r="M21" i="79"/>
  <c r="U21" i="79"/>
  <c r="O30" i="79"/>
  <c r="M33" i="79"/>
  <c r="U33" i="79"/>
  <c r="O42" i="79"/>
  <c r="M45" i="79"/>
  <c r="U45" i="79"/>
  <c r="O54" i="79"/>
  <c r="M57" i="79"/>
  <c r="U57" i="79"/>
  <c r="O77" i="79"/>
  <c r="M80" i="79"/>
  <c r="U80" i="79"/>
  <c r="M92" i="79"/>
  <c r="U92" i="79"/>
  <c r="O101" i="79"/>
  <c r="M104" i="79"/>
  <c r="U104" i="79"/>
  <c r="O113" i="79"/>
  <c r="K21" i="80"/>
  <c r="I36" i="80"/>
  <c r="K54" i="80"/>
  <c r="N57" i="80"/>
  <c r="M83" i="80"/>
  <c r="K89" i="80"/>
  <c r="F89" i="80" s="1"/>
  <c r="K113" i="80"/>
  <c r="P18" i="79"/>
  <c r="N21" i="79"/>
  <c r="V21" i="79"/>
  <c r="P30" i="79"/>
  <c r="N33" i="79"/>
  <c r="V33" i="79"/>
  <c r="P42" i="79"/>
  <c r="N45" i="79"/>
  <c r="V45" i="79"/>
  <c r="P54" i="79"/>
  <c r="N57" i="79"/>
  <c r="V57" i="79"/>
  <c r="P77" i="79"/>
  <c r="N80" i="79"/>
  <c r="V80" i="79"/>
  <c r="N92" i="79"/>
  <c r="V92" i="79"/>
  <c r="P101" i="79"/>
  <c r="N104" i="79"/>
  <c r="V104" i="79"/>
  <c r="P113" i="79"/>
  <c r="L21" i="80"/>
  <c r="J36" i="80"/>
  <c r="L54" i="80"/>
  <c r="O57" i="80"/>
  <c r="M21" i="80"/>
  <c r="M54" i="80"/>
  <c r="P57" i="80"/>
  <c r="O83" i="80"/>
  <c r="F83" i="80" s="1"/>
  <c r="M89" i="80"/>
  <c r="M113" i="80"/>
  <c r="K18" i="79"/>
  <c r="F18" i="79" s="1"/>
  <c r="I21" i="79"/>
  <c r="F21" i="79" s="1"/>
  <c r="K30" i="79"/>
  <c r="F30" i="79" s="1"/>
  <c r="I33" i="79"/>
  <c r="K42" i="79"/>
  <c r="I45" i="79"/>
  <c r="F45" i="79" s="1"/>
  <c r="K54" i="79"/>
  <c r="I57" i="79"/>
  <c r="K77" i="79"/>
  <c r="I80" i="79"/>
  <c r="F80" i="79" s="1"/>
  <c r="I92" i="79"/>
  <c r="K101" i="79"/>
  <c r="I104" i="79"/>
  <c r="K113" i="79"/>
  <c r="F113" i="79" s="1"/>
  <c r="H54" i="68"/>
  <c r="W18" i="83" l="1"/>
  <c r="B19" i="83"/>
  <c r="B22" i="81"/>
  <c r="U64" i="82"/>
  <c r="F56" i="82"/>
  <c r="F59" i="82" s="1"/>
  <c r="B23" i="82"/>
  <c r="F39" i="77"/>
  <c r="F64" i="70"/>
  <c r="F33" i="79"/>
  <c r="F24" i="78"/>
  <c r="F36" i="77"/>
  <c r="F96" i="74"/>
  <c r="F48" i="78"/>
  <c r="F57" i="77"/>
  <c r="F45" i="77"/>
  <c r="F29" i="75"/>
  <c r="F82" i="73"/>
  <c r="F49" i="74"/>
  <c r="F99" i="74"/>
  <c r="F51" i="79"/>
  <c r="F51" i="77"/>
  <c r="F135" i="70"/>
  <c r="F73" i="70"/>
  <c r="F41" i="70"/>
  <c r="F101" i="77"/>
  <c r="F35" i="73"/>
  <c r="F88" i="70"/>
  <c r="F92" i="79"/>
  <c r="F95" i="77"/>
  <c r="F39" i="79"/>
  <c r="F101" i="78"/>
  <c r="F54" i="77"/>
  <c r="F46" i="74"/>
  <c r="F76" i="75"/>
  <c r="F21" i="77"/>
  <c r="F41" i="76"/>
  <c r="F37" i="74"/>
  <c r="F70" i="70"/>
  <c r="F23" i="73"/>
  <c r="F129" i="70"/>
  <c r="F67" i="70"/>
  <c r="F141" i="70"/>
  <c r="F26" i="70"/>
  <c r="F14" i="71"/>
  <c r="F75" i="74"/>
  <c r="F22" i="74"/>
  <c r="F92" i="78"/>
  <c r="F42" i="77"/>
  <c r="F90" i="74"/>
  <c r="F28" i="74"/>
  <c r="F61" i="70"/>
  <c r="F17" i="71"/>
  <c r="F126" i="70"/>
  <c r="F47" i="70"/>
  <c r="F87" i="74"/>
  <c r="F132" i="70"/>
  <c r="F17" i="73"/>
  <c r="F64" i="75"/>
  <c r="F17" i="75"/>
  <c r="F36" i="78"/>
  <c r="F33" i="78"/>
  <c r="F66" i="74"/>
  <c r="F86" i="79"/>
  <c r="F95" i="79"/>
  <c r="F27" i="77"/>
  <c r="F104" i="77"/>
  <c r="F84" i="74"/>
  <c r="F92" i="77"/>
  <c r="F98" i="79"/>
  <c r="F29" i="76"/>
  <c r="F117" i="70"/>
  <c r="F38" i="70"/>
  <c r="F25" i="74"/>
  <c r="F120" i="70"/>
  <c r="F14" i="73"/>
  <c r="F98" i="77"/>
  <c r="F34" i="74"/>
  <c r="F107" i="79"/>
  <c r="F64" i="73"/>
  <c r="F35" i="70"/>
  <c r="F111" i="70"/>
  <c r="F32" i="70"/>
  <c r="F108" i="70"/>
  <c r="F76" i="73"/>
  <c r="F104" i="79"/>
  <c r="F57" i="79"/>
  <c r="F74" i="79"/>
  <c r="F45" i="78"/>
  <c r="F18" i="80"/>
  <c r="L27" i="80"/>
  <c r="J27" i="80"/>
  <c r="I27" i="80"/>
  <c r="P27" i="80"/>
  <c r="O27" i="80"/>
  <c r="M27" i="80"/>
  <c r="N27" i="80"/>
  <c r="K27" i="80"/>
  <c r="F15" i="79"/>
  <c r="F42" i="80"/>
  <c r="F42" i="78"/>
  <c r="F89" i="77"/>
  <c r="F89" i="78"/>
  <c r="F77" i="77"/>
  <c r="F18" i="77"/>
  <c r="F17" i="76"/>
  <c r="F47" i="73"/>
  <c r="F20" i="71"/>
  <c r="F123" i="70"/>
  <c r="F29" i="70"/>
  <c r="F105" i="70"/>
  <c r="F23" i="70"/>
  <c r="F85" i="70"/>
  <c r="F80" i="77"/>
  <c r="F73" i="73"/>
  <c r="F91" i="70"/>
  <c r="F17" i="70"/>
  <c r="F76" i="70"/>
  <c r="F70" i="73"/>
  <c r="J41" i="65"/>
  <c r="B24" i="81" l="1"/>
  <c r="W24" i="81" s="1"/>
  <c r="W23" i="82"/>
  <c r="W22" i="81"/>
  <c r="B24" i="82"/>
  <c r="W24" i="82" s="1"/>
  <c r="B23" i="81"/>
  <c r="W23" i="81" s="1"/>
  <c r="W19" i="83"/>
  <c r="B20" i="83"/>
  <c r="U70" i="82"/>
  <c r="F64" i="82"/>
  <c r="F70" i="82" s="1"/>
  <c r="L49" i="64"/>
  <c r="H24" i="64"/>
  <c r="X17" i="64"/>
  <c r="W17" i="64"/>
  <c r="V17" i="64"/>
  <c r="U17" i="64"/>
  <c r="T17" i="64"/>
  <c r="S17" i="64"/>
  <c r="R17" i="64"/>
  <c r="Q17" i="64"/>
  <c r="P17" i="64"/>
  <c r="H17" i="64"/>
  <c r="A14" i="64"/>
  <c r="A15" i="64" s="1"/>
  <c r="A16" i="64" s="1"/>
  <c r="A17" i="64" s="1"/>
  <c r="A20" i="64" s="1"/>
  <c r="A21" i="64" s="1"/>
  <c r="A22" i="64" s="1"/>
  <c r="A23" i="64" s="1"/>
  <c r="A24" i="64" s="1"/>
  <c r="A27" i="64" s="1"/>
  <c r="A28" i="64" s="1"/>
  <c r="A29" i="64" s="1"/>
  <c r="A30" i="64" s="1"/>
  <c r="A31" i="64" s="1"/>
  <c r="A32" i="64" s="1"/>
  <c r="A33" i="64" s="1"/>
  <c r="A34" i="64" s="1"/>
  <c r="A37" i="64" s="1"/>
  <c r="A38" i="64" s="1"/>
  <c r="A39" i="64" s="1"/>
  <c r="A41" i="64" s="1"/>
  <c r="A42" i="64" s="1"/>
  <c r="A43" i="64" s="1"/>
  <c r="A44" i="64" s="1"/>
  <c r="A45" i="64" s="1"/>
  <c r="A46" i="64" s="1"/>
  <c r="A48" i="64" s="1"/>
  <c r="A49" i="64" s="1"/>
  <c r="A50" i="64" s="1"/>
  <c r="A51" i="64" s="1"/>
  <c r="A52" i="64" s="1"/>
  <c r="A54" i="64" s="1"/>
  <c r="A12" i="64"/>
  <c r="A13" i="64" s="1"/>
  <c r="F52" i="63"/>
  <c r="F34" i="63"/>
  <c r="F24" i="63"/>
  <c r="A12" i="63"/>
  <c r="A13" i="63" s="1"/>
  <c r="A14" i="63" s="1"/>
  <c r="A15" i="63" s="1"/>
  <c r="A16" i="63" s="1"/>
  <c r="A17" i="63" s="1"/>
  <c r="A20" i="63" s="1"/>
  <c r="A21" i="63" s="1"/>
  <c r="A22" i="63" s="1"/>
  <c r="A23" i="63" s="1"/>
  <c r="A24" i="63" s="1"/>
  <c r="A27" i="63" s="1"/>
  <c r="A28" i="63" s="1"/>
  <c r="A29" i="63" s="1"/>
  <c r="A30" i="63" s="1"/>
  <c r="A31" i="63" s="1"/>
  <c r="A32" i="63" s="1"/>
  <c r="A33" i="63" s="1"/>
  <c r="A34" i="63" s="1"/>
  <c r="A37" i="63" s="1"/>
  <c r="A38" i="63" s="1"/>
  <c r="A39" i="63" s="1"/>
  <c r="A41" i="63" s="1"/>
  <c r="A42" i="63" s="1"/>
  <c r="A43" i="63" s="1"/>
  <c r="A44" i="63" s="1"/>
  <c r="A45" i="63" s="1"/>
  <c r="A46" i="63" s="1"/>
  <c r="A48" i="63" s="1"/>
  <c r="A49" i="63" s="1"/>
  <c r="A50" i="63" s="1"/>
  <c r="A51" i="63" s="1"/>
  <c r="A52" i="63" s="1"/>
  <c r="A54" i="63" s="1"/>
  <c r="A12" i="62"/>
  <c r="A13" i="62" s="1"/>
  <c r="A14" i="62" s="1"/>
  <c r="A15" i="62" s="1"/>
  <c r="A16" i="62" s="1"/>
  <c r="A17" i="62" s="1"/>
  <c r="A20" i="62" s="1"/>
  <c r="A21" i="62" s="1"/>
  <c r="A22" i="62" s="1"/>
  <c r="A23" i="62" s="1"/>
  <c r="A24" i="62" s="1"/>
  <c r="A27" i="62" s="1"/>
  <c r="A28" i="62" s="1"/>
  <c r="A29" i="62" s="1"/>
  <c r="A30" i="62" s="1"/>
  <c r="A31" i="62" s="1"/>
  <c r="A32" i="62" s="1"/>
  <c r="A33" i="62" s="1"/>
  <c r="A34" i="62" s="1"/>
  <c r="A37" i="62" s="1"/>
  <c r="A38" i="62" s="1"/>
  <c r="A39" i="62" s="1"/>
  <c r="A41" i="62" s="1"/>
  <c r="A42" i="62" s="1"/>
  <c r="A43" i="62" s="1"/>
  <c r="A44" i="62" s="1"/>
  <c r="A45" i="62" s="1"/>
  <c r="A46" i="62" s="1"/>
  <c r="A48" i="62" s="1"/>
  <c r="A49" i="62" s="1"/>
  <c r="A50" i="62" s="1"/>
  <c r="A51" i="62" s="1"/>
  <c r="A52" i="62" s="1"/>
  <c r="A54" i="62" s="1"/>
  <c r="F52" i="61"/>
  <c r="J47" i="61"/>
  <c r="J40" i="61"/>
  <c r="F34" i="61"/>
  <c r="F24" i="61"/>
  <c r="F17" i="61"/>
  <c r="A12" i="61"/>
  <c r="A13" i="61" s="1"/>
  <c r="A14" i="61" s="1"/>
  <c r="A15" i="61" s="1"/>
  <c r="A16" i="61" s="1"/>
  <c r="A17" i="61" s="1"/>
  <c r="A20" i="61" s="1"/>
  <c r="A21" i="61" s="1"/>
  <c r="A22" i="61" s="1"/>
  <c r="A23" i="61" s="1"/>
  <c r="A24" i="61" s="1"/>
  <c r="A27" i="61" s="1"/>
  <c r="A28" i="61" s="1"/>
  <c r="A29" i="61" s="1"/>
  <c r="A30" i="61" s="1"/>
  <c r="A31" i="61" s="1"/>
  <c r="A32" i="61" s="1"/>
  <c r="A33" i="61" s="1"/>
  <c r="A34" i="61" s="1"/>
  <c r="A37" i="61" s="1"/>
  <c r="A38" i="61" s="1"/>
  <c r="A39" i="61" s="1"/>
  <c r="A41" i="61" s="1"/>
  <c r="A42" i="61" s="1"/>
  <c r="A43" i="61" s="1"/>
  <c r="A44" i="61" s="1"/>
  <c r="A45" i="61" s="1"/>
  <c r="A46" i="61" s="1"/>
  <c r="A48" i="61" s="1"/>
  <c r="A49" i="61" s="1"/>
  <c r="A50" i="61" s="1"/>
  <c r="A51" i="61" s="1"/>
  <c r="A52" i="61" s="1"/>
  <c r="A54" i="61" s="1"/>
  <c r="F34" i="60"/>
  <c r="A12" i="60"/>
  <c r="A13" i="60" s="1"/>
  <c r="A14" i="60" s="1"/>
  <c r="A15" i="60" s="1"/>
  <c r="A16" i="60" s="1"/>
  <c r="A17" i="60" s="1"/>
  <c r="A20" i="60" s="1"/>
  <c r="A21" i="60" s="1"/>
  <c r="A22" i="60" s="1"/>
  <c r="A23" i="60" s="1"/>
  <c r="A24" i="60" s="1"/>
  <c r="A27" i="60" s="1"/>
  <c r="A28" i="60" s="1"/>
  <c r="A29" i="60" s="1"/>
  <c r="A30" i="60" s="1"/>
  <c r="A31" i="60" s="1"/>
  <c r="A32" i="60" s="1"/>
  <c r="A33" i="60" s="1"/>
  <c r="A34" i="60" s="1"/>
  <c r="A37" i="60" s="1"/>
  <c r="A38" i="60" s="1"/>
  <c r="A39" i="60" s="1"/>
  <c r="A41" i="60" s="1"/>
  <c r="A42" i="60" s="1"/>
  <c r="A43" i="60" s="1"/>
  <c r="A44" i="60" s="1"/>
  <c r="A45" i="60" s="1"/>
  <c r="A46" i="60" s="1"/>
  <c r="A48" i="60" s="1"/>
  <c r="A49" i="60" s="1"/>
  <c r="A50" i="60" s="1"/>
  <c r="A51" i="60" s="1"/>
  <c r="A52" i="60" s="1"/>
  <c r="A54" i="60" s="1"/>
  <c r="W20" i="83" l="1"/>
  <c r="B21" i="83"/>
  <c r="B25" i="82"/>
  <c r="B26" i="81"/>
  <c r="W26" i="81" s="1"/>
  <c r="B28" i="82"/>
  <c r="W28" i="82" s="1"/>
  <c r="B25" i="81"/>
  <c r="W25" i="81" s="1"/>
  <c r="F54" i="61"/>
  <c r="H34" i="64"/>
  <c r="W21" i="83" l="1"/>
  <c r="W25" i="82"/>
  <c r="B29" i="82"/>
  <c r="W29" i="82" s="1"/>
  <c r="B30" i="81"/>
  <c r="B27" i="81"/>
  <c r="B24" i="83"/>
  <c r="AF179" i="59"/>
  <c r="H178" i="59"/>
  <c r="AF177" i="59"/>
  <c r="AF169" i="59"/>
  <c r="AF168" i="59"/>
  <c r="AF167" i="59"/>
  <c r="AF166" i="59"/>
  <c r="AF165" i="59"/>
  <c r="AF163" i="59"/>
  <c r="H162" i="59"/>
  <c r="AF161" i="59"/>
  <c r="AF158" i="59"/>
  <c r="AF150" i="59"/>
  <c r="AF146" i="59"/>
  <c r="AF144" i="59"/>
  <c r="AF137" i="59"/>
  <c r="AF132" i="59"/>
  <c r="AF123" i="59"/>
  <c r="AF115" i="59"/>
  <c r="AF114" i="59"/>
  <c r="AF113" i="59"/>
  <c r="AF112" i="59"/>
  <c r="AF111" i="59"/>
  <c r="H110" i="59"/>
  <c r="AF107" i="59"/>
  <c r="AF106" i="59"/>
  <c r="AF105" i="59"/>
  <c r="H104" i="59"/>
  <c r="AF101" i="59"/>
  <c r="AF100" i="59"/>
  <c r="AF99" i="59"/>
  <c r="AD99" i="59"/>
  <c r="AF98" i="59"/>
  <c r="AD98" i="59"/>
  <c r="AF96" i="59"/>
  <c r="AF94" i="59"/>
  <c r="AF93" i="59"/>
  <c r="AF91" i="59"/>
  <c r="AF90" i="59"/>
  <c r="H89" i="59"/>
  <c r="AF83" i="59"/>
  <c r="AF82" i="59"/>
  <c r="AF81" i="59"/>
  <c r="AF80" i="59"/>
  <c r="AF78" i="59"/>
  <c r="AF76" i="59"/>
  <c r="H75" i="59"/>
  <c r="H79" i="59" s="1"/>
  <c r="AF61" i="59"/>
  <c r="AF59" i="59"/>
  <c r="AF58" i="59"/>
  <c r="AF56" i="59"/>
  <c r="AF54" i="59"/>
  <c r="H53" i="59"/>
  <c r="H57" i="59" s="1"/>
  <c r="AF39" i="59"/>
  <c r="AF37" i="59"/>
  <c r="AF36" i="59"/>
  <c r="H35" i="59"/>
  <c r="AF34" i="59"/>
  <c r="AF32" i="59"/>
  <c r="H31" i="59"/>
  <c r="B19" i="59"/>
  <c r="B20" i="59" s="1"/>
  <c r="B21" i="59" s="1"/>
  <c r="B22" i="59" s="1"/>
  <c r="B23" i="59" s="1"/>
  <c r="B24" i="59" s="1"/>
  <c r="B25" i="59" s="1"/>
  <c r="B26" i="59" s="1"/>
  <c r="B27" i="59" s="1"/>
  <c r="B28" i="59" s="1"/>
  <c r="B29" i="59" s="1"/>
  <c r="B30" i="59" s="1"/>
  <c r="B31" i="59" s="1"/>
  <c r="B33" i="59" s="1"/>
  <c r="B35" i="59" s="1"/>
  <c r="B40" i="59" s="1"/>
  <c r="B41" i="59" s="1"/>
  <c r="B42" i="59" s="1"/>
  <c r="B43" i="59" s="1"/>
  <c r="B44" i="59" s="1"/>
  <c r="B45" i="59" s="1"/>
  <c r="B46" i="59" s="1"/>
  <c r="B47" i="59" s="1"/>
  <c r="B48" i="59" s="1"/>
  <c r="B49" i="59" s="1"/>
  <c r="B50" i="59" s="1"/>
  <c r="B51" i="59" s="1"/>
  <c r="B52" i="59" s="1"/>
  <c r="B53" i="59" s="1"/>
  <c r="B55" i="59" s="1"/>
  <c r="B57" i="59" s="1"/>
  <c r="B62" i="59" s="1"/>
  <c r="B63" i="59" s="1"/>
  <c r="B64" i="59" s="1"/>
  <c r="B65" i="59" s="1"/>
  <c r="B66" i="59" s="1"/>
  <c r="B67" i="59" s="1"/>
  <c r="B68" i="59" s="1"/>
  <c r="B69" i="59" s="1"/>
  <c r="B70" i="59" s="1"/>
  <c r="B71" i="59" s="1"/>
  <c r="B72" i="59" s="1"/>
  <c r="B73" i="59" s="1"/>
  <c r="B74" i="59" s="1"/>
  <c r="B75" i="59" s="1"/>
  <c r="B77" i="59" s="1"/>
  <c r="B79" i="59" s="1"/>
  <c r="B84" i="59" s="1"/>
  <c r="B85" i="59" s="1"/>
  <c r="B86" i="59" s="1"/>
  <c r="B87" i="59" s="1"/>
  <c r="B88" i="59" s="1"/>
  <c r="B89" i="59" s="1"/>
  <c r="B92" i="59" s="1"/>
  <c r="B95" i="59" s="1"/>
  <c r="B97" i="59" s="1"/>
  <c r="B102" i="59" s="1"/>
  <c r="B103" i="59" s="1"/>
  <c r="B104" i="59" s="1"/>
  <c r="B108" i="59" s="1"/>
  <c r="B109" i="59" s="1"/>
  <c r="B110" i="59" s="1"/>
  <c r="B116" i="59" s="1"/>
  <c r="B117" i="59" s="1"/>
  <c r="B118" i="59" s="1"/>
  <c r="B119" i="59" s="1"/>
  <c r="B120" i="59" s="1"/>
  <c r="B121" i="59" s="1"/>
  <c r="B122" i="59" s="1"/>
  <c r="B124" i="59" s="1"/>
  <c r="B125" i="59" s="1"/>
  <c r="B126" i="59" s="1"/>
  <c r="B127" i="59" s="1"/>
  <c r="B128" i="59" s="1"/>
  <c r="B129" i="59" s="1"/>
  <c r="B130" i="59" s="1"/>
  <c r="B131" i="59" s="1"/>
  <c r="B133" i="59" s="1"/>
  <c r="B134" i="59" s="1"/>
  <c r="B135" i="59" s="1"/>
  <c r="B136" i="59" s="1"/>
  <c r="B138" i="59" s="1"/>
  <c r="B139" i="59" s="1"/>
  <c r="B140" i="59" s="1"/>
  <c r="B141" i="59" s="1"/>
  <c r="B142" i="59" s="1"/>
  <c r="B143" i="59" s="1"/>
  <c r="B145" i="59" s="1"/>
  <c r="B147" i="59" s="1"/>
  <c r="B148" i="59" s="1"/>
  <c r="B149" i="59" s="1"/>
  <c r="B151" i="59" s="1"/>
  <c r="B152" i="59" s="1"/>
  <c r="B153" i="59" s="1"/>
  <c r="B154" i="59" s="1"/>
  <c r="B155" i="59" s="1"/>
  <c r="B156" i="59" s="1"/>
  <c r="B157" i="59" s="1"/>
  <c r="B159" i="59" s="1"/>
  <c r="B160" i="59" s="1"/>
  <c r="B162" i="59" s="1"/>
  <c r="B164" i="59" s="1"/>
  <c r="B170" i="59" s="1"/>
  <c r="B171" i="59" s="1"/>
  <c r="B172" i="59" s="1"/>
  <c r="B173" i="59" s="1"/>
  <c r="B174" i="59" s="1"/>
  <c r="B175" i="59" s="1"/>
  <c r="B176" i="59" s="1"/>
  <c r="B178" i="59" s="1"/>
  <c r="B180" i="59" s="1"/>
  <c r="AF17" i="59"/>
  <c r="H178" i="55"/>
  <c r="H89" i="55"/>
  <c r="B19" i="55"/>
  <c r="B20" i="55" s="1"/>
  <c r="B21" i="55" s="1"/>
  <c r="B22" i="55" s="1"/>
  <c r="B23" i="55" s="1"/>
  <c r="B24" i="55" s="1"/>
  <c r="B25" i="55" s="1"/>
  <c r="B26" i="55" s="1"/>
  <c r="B27" i="55" s="1"/>
  <c r="B28" i="55" s="1"/>
  <c r="B29" i="55" s="1"/>
  <c r="B30" i="55" s="1"/>
  <c r="B31" i="55" s="1"/>
  <c r="B33" i="55" s="1"/>
  <c r="B35" i="55" s="1"/>
  <c r="B40" i="55" s="1"/>
  <c r="B41" i="55" s="1"/>
  <c r="B42" i="55" s="1"/>
  <c r="B43" i="55" s="1"/>
  <c r="B44" i="55" s="1"/>
  <c r="B45" i="55" s="1"/>
  <c r="B46" i="55" s="1"/>
  <c r="B47" i="55" s="1"/>
  <c r="B48" i="55" s="1"/>
  <c r="B49" i="55" s="1"/>
  <c r="B50" i="55" s="1"/>
  <c r="B51" i="55" s="1"/>
  <c r="B52" i="55" s="1"/>
  <c r="B53" i="55" s="1"/>
  <c r="B55" i="55" s="1"/>
  <c r="B57" i="55" s="1"/>
  <c r="B62" i="55" s="1"/>
  <c r="B63" i="55" s="1"/>
  <c r="B64" i="55" s="1"/>
  <c r="B65" i="55" s="1"/>
  <c r="B66" i="55" s="1"/>
  <c r="B67" i="55" s="1"/>
  <c r="B68" i="55" s="1"/>
  <c r="B69" i="55" s="1"/>
  <c r="B70" i="55" s="1"/>
  <c r="B71" i="55" s="1"/>
  <c r="B72" i="55" s="1"/>
  <c r="B73" i="55" s="1"/>
  <c r="B74" i="55" s="1"/>
  <c r="B75" i="55" s="1"/>
  <c r="B77" i="55" s="1"/>
  <c r="B79" i="55" s="1"/>
  <c r="B84" i="55" s="1"/>
  <c r="B85" i="55" s="1"/>
  <c r="B86" i="55" s="1"/>
  <c r="B87" i="55" s="1"/>
  <c r="B88" i="55" s="1"/>
  <c r="B89" i="55" s="1"/>
  <c r="B92" i="55" s="1"/>
  <c r="B95" i="55" s="1"/>
  <c r="B97" i="55" s="1"/>
  <c r="B102" i="55" s="1"/>
  <c r="B103" i="55" s="1"/>
  <c r="B104" i="55" s="1"/>
  <c r="B108" i="55" s="1"/>
  <c r="B109" i="55" s="1"/>
  <c r="B110" i="55" s="1"/>
  <c r="B116" i="55" s="1"/>
  <c r="B117" i="55" s="1"/>
  <c r="B118" i="55" s="1"/>
  <c r="B119" i="55" s="1"/>
  <c r="B120" i="55" s="1"/>
  <c r="B121" i="55" s="1"/>
  <c r="B122" i="55" s="1"/>
  <c r="B124" i="55" s="1"/>
  <c r="B125" i="55" s="1"/>
  <c r="B126" i="55" s="1"/>
  <c r="B127" i="55" s="1"/>
  <c r="B128" i="55" s="1"/>
  <c r="B129" i="55" s="1"/>
  <c r="B130" i="55" s="1"/>
  <c r="B131" i="55" s="1"/>
  <c r="B133" i="55" s="1"/>
  <c r="B134" i="55" s="1"/>
  <c r="B135" i="55" s="1"/>
  <c r="B136" i="55" s="1"/>
  <c r="B138" i="55" s="1"/>
  <c r="B139" i="55" s="1"/>
  <c r="B140" i="55" s="1"/>
  <c r="B141" i="55" s="1"/>
  <c r="B142" i="55" s="1"/>
  <c r="B143" i="55" s="1"/>
  <c r="B145" i="55" s="1"/>
  <c r="B147" i="55" s="1"/>
  <c r="B148" i="55" s="1"/>
  <c r="B149" i="55" s="1"/>
  <c r="B151" i="55" s="1"/>
  <c r="B152" i="55" s="1"/>
  <c r="B153" i="55" s="1"/>
  <c r="B154" i="55" s="1"/>
  <c r="B155" i="55" s="1"/>
  <c r="B156" i="55" s="1"/>
  <c r="B157" i="55" s="1"/>
  <c r="B159" i="55" s="1"/>
  <c r="B160" i="55" s="1"/>
  <c r="B162" i="55" s="1"/>
  <c r="B164" i="55" s="1"/>
  <c r="B170" i="55" s="1"/>
  <c r="B171" i="55" s="1"/>
  <c r="B172" i="55" s="1"/>
  <c r="B173" i="55" s="1"/>
  <c r="B174" i="55" s="1"/>
  <c r="B175" i="55" s="1"/>
  <c r="B176" i="55" s="1"/>
  <c r="B178" i="55" s="1"/>
  <c r="B180" i="55" s="1"/>
  <c r="AE179" i="54"/>
  <c r="H178" i="54"/>
  <c r="AE177" i="54"/>
  <c r="AE169" i="54"/>
  <c r="AE168" i="54"/>
  <c r="AE167" i="54"/>
  <c r="AE165" i="54"/>
  <c r="AE163" i="54"/>
  <c r="H162" i="54"/>
  <c r="AE161" i="54"/>
  <c r="AE158" i="54"/>
  <c r="AE150" i="54"/>
  <c r="AE146" i="54"/>
  <c r="AE144" i="54"/>
  <c r="AE137" i="54"/>
  <c r="AE132" i="54"/>
  <c r="AE123" i="54"/>
  <c r="AE115" i="54"/>
  <c r="AE114" i="54"/>
  <c r="AE113" i="54"/>
  <c r="AE112" i="54"/>
  <c r="AE111" i="54"/>
  <c r="H110" i="54"/>
  <c r="AE107" i="54"/>
  <c r="AE106" i="54"/>
  <c r="AE105" i="54"/>
  <c r="H104" i="54"/>
  <c r="AE101" i="54"/>
  <c r="AE100" i="54"/>
  <c r="AE99" i="54"/>
  <c r="AE98" i="54"/>
  <c r="AE96" i="54"/>
  <c r="AE94" i="54"/>
  <c r="AE93" i="54"/>
  <c r="AE91" i="54"/>
  <c r="AE90" i="54"/>
  <c r="H89" i="54"/>
  <c r="AE83" i="54"/>
  <c r="AE82" i="54"/>
  <c r="AE81" i="54"/>
  <c r="AE80" i="54"/>
  <c r="AE78" i="54"/>
  <c r="AE76" i="54"/>
  <c r="H75" i="54"/>
  <c r="H79" i="54" s="1"/>
  <c r="AE56" i="54"/>
  <c r="AE54" i="54"/>
  <c r="H53" i="54"/>
  <c r="H57" i="54" s="1"/>
  <c r="AE34" i="54"/>
  <c r="AE32" i="54"/>
  <c r="H31" i="54"/>
  <c r="H35" i="54" s="1"/>
  <c r="B19" i="54"/>
  <c r="B20" i="54" s="1"/>
  <c r="B21" i="54" s="1"/>
  <c r="B22" i="54" s="1"/>
  <c r="B23" i="54" s="1"/>
  <c r="B24" i="54" s="1"/>
  <c r="B25" i="54" s="1"/>
  <c r="B26" i="54" s="1"/>
  <c r="B27" i="54" s="1"/>
  <c r="B28" i="54" s="1"/>
  <c r="B29" i="54" s="1"/>
  <c r="B30" i="54" s="1"/>
  <c r="B31" i="54" s="1"/>
  <c r="B33" i="54" s="1"/>
  <c r="B35" i="54" s="1"/>
  <c r="B40" i="54" s="1"/>
  <c r="B41" i="54" s="1"/>
  <c r="B42" i="54" s="1"/>
  <c r="B43" i="54" s="1"/>
  <c r="B44" i="54" s="1"/>
  <c r="B45" i="54" s="1"/>
  <c r="B46" i="54" s="1"/>
  <c r="B47" i="54" s="1"/>
  <c r="B48" i="54" s="1"/>
  <c r="B49" i="54" s="1"/>
  <c r="B50" i="54" s="1"/>
  <c r="B51" i="54" s="1"/>
  <c r="B52" i="54" s="1"/>
  <c r="B53" i="54" s="1"/>
  <c r="B55" i="54" s="1"/>
  <c r="B57" i="54" s="1"/>
  <c r="B62" i="54" s="1"/>
  <c r="B63" i="54" s="1"/>
  <c r="B64" i="54" s="1"/>
  <c r="B65" i="54" s="1"/>
  <c r="B66" i="54" s="1"/>
  <c r="B67" i="54" s="1"/>
  <c r="B68" i="54" s="1"/>
  <c r="B69" i="54" s="1"/>
  <c r="B70" i="54" s="1"/>
  <c r="B71" i="54" s="1"/>
  <c r="B72" i="54" s="1"/>
  <c r="B73" i="54" s="1"/>
  <c r="B74" i="54" s="1"/>
  <c r="B75" i="54" s="1"/>
  <c r="B77" i="54" s="1"/>
  <c r="B79" i="54" s="1"/>
  <c r="B84" i="54" s="1"/>
  <c r="B85" i="54" s="1"/>
  <c r="B86" i="54" s="1"/>
  <c r="B87" i="54" s="1"/>
  <c r="B88" i="54" s="1"/>
  <c r="B89" i="54" s="1"/>
  <c r="B92" i="54" s="1"/>
  <c r="B95" i="54" s="1"/>
  <c r="B97" i="54" s="1"/>
  <c r="B102" i="54" s="1"/>
  <c r="B103" i="54" s="1"/>
  <c r="B104" i="54" s="1"/>
  <c r="B108" i="54" s="1"/>
  <c r="B109" i="54" s="1"/>
  <c r="B110" i="54" s="1"/>
  <c r="B116" i="54" s="1"/>
  <c r="B117" i="54" s="1"/>
  <c r="B118" i="54" s="1"/>
  <c r="B119" i="54" s="1"/>
  <c r="B120" i="54" s="1"/>
  <c r="B121" i="54" s="1"/>
  <c r="B122" i="54" s="1"/>
  <c r="B124" i="54" s="1"/>
  <c r="B125" i="54" s="1"/>
  <c r="B126" i="54" s="1"/>
  <c r="B127" i="54" s="1"/>
  <c r="B128" i="54" s="1"/>
  <c r="B129" i="54" s="1"/>
  <c r="B130" i="54" s="1"/>
  <c r="B131" i="54" s="1"/>
  <c r="B133" i="54" s="1"/>
  <c r="B134" i="54" s="1"/>
  <c r="B135" i="54" s="1"/>
  <c r="B136" i="54" s="1"/>
  <c r="B138" i="54" s="1"/>
  <c r="B139" i="54" s="1"/>
  <c r="B140" i="54" s="1"/>
  <c r="B141" i="54" s="1"/>
  <c r="B142" i="54" s="1"/>
  <c r="B143" i="54" s="1"/>
  <c r="B145" i="54" s="1"/>
  <c r="B147" i="54" s="1"/>
  <c r="B148" i="54" s="1"/>
  <c r="B149" i="54" s="1"/>
  <c r="B151" i="54" s="1"/>
  <c r="B152" i="54" s="1"/>
  <c r="B153" i="54" s="1"/>
  <c r="B154" i="54" s="1"/>
  <c r="B155" i="54" s="1"/>
  <c r="B156" i="54" s="1"/>
  <c r="B157" i="54" s="1"/>
  <c r="B159" i="54" s="1"/>
  <c r="B160" i="54" s="1"/>
  <c r="B162" i="54" s="1"/>
  <c r="B164" i="54" s="1"/>
  <c r="B170" i="54" s="1"/>
  <c r="B171" i="54" s="1"/>
  <c r="B172" i="54" s="1"/>
  <c r="B173" i="54" s="1"/>
  <c r="B174" i="54" s="1"/>
  <c r="B175" i="54" s="1"/>
  <c r="B176" i="54" s="1"/>
  <c r="B178" i="54" s="1"/>
  <c r="B180" i="54" s="1"/>
  <c r="Z179" i="53"/>
  <c r="H178" i="53"/>
  <c r="Z177" i="53"/>
  <c r="L176" i="53"/>
  <c r="L175" i="53"/>
  <c r="L173" i="53"/>
  <c r="L172" i="53"/>
  <c r="L170" i="53"/>
  <c r="Z169" i="53"/>
  <c r="Z168" i="53"/>
  <c r="Z167" i="53"/>
  <c r="Z166" i="53"/>
  <c r="Z165" i="53"/>
  <c r="Z163" i="53"/>
  <c r="Z161" i="53"/>
  <c r="Z158" i="53"/>
  <c r="L156" i="53"/>
  <c r="L155" i="53"/>
  <c r="L154" i="53"/>
  <c r="L153" i="53"/>
  <c r="L152" i="53"/>
  <c r="Z150" i="53"/>
  <c r="L149" i="53"/>
  <c r="L148" i="53"/>
  <c r="Z146" i="53"/>
  <c r="Z144" i="53"/>
  <c r="L143" i="53"/>
  <c r="L142" i="53"/>
  <c r="L141" i="53"/>
  <c r="L140" i="53"/>
  <c r="L139" i="53"/>
  <c r="Z137" i="53"/>
  <c r="L136" i="53"/>
  <c r="L135" i="53"/>
  <c r="L134" i="53"/>
  <c r="L133" i="53"/>
  <c r="Z132" i="53"/>
  <c r="L131" i="53"/>
  <c r="L130" i="53"/>
  <c r="L129" i="53"/>
  <c r="L128" i="53"/>
  <c r="L127" i="53"/>
  <c r="L125" i="53"/>
  <c r="L124" i="53"/>
  <c r="Z123" i="53"/>
  <c r="L122" i="53"/>
  <c r="L121" i="53"/>
  <c r="L119" i="53"/>
  <c r="L118" i="53"/>
  <c r="L116" i="53"/>
  <c r="Z115" i="53"/>
  <c r="Z114" i="53"/>
  <c r="Z113" i="53"/>
  <c r="Z112" i="53"/>
  <c r="Z111" i="53"/>
  <c r="H110" i="53"/>
  <c r="L109" i="53"/>
  <c r="Z107" i="53"/>
  <c r="Z106" i="53"/>
  <c r="Z105" i="53"/>
  <c r="H104" i="53"/>
  <c r="L102" i="53"/>
  <c r="Z101" i="53"/>
  <c r="Z100" i="53"/>
  <c r="Z99" i="53"/>
  <c r="Z98" i="53"/>
  <c r="Z96" i="53"/>
  <c r="X95" i="53"/>
  <c r="Z95" i="53" s="1"/>
  <c r="Z94" i="53"/>
  <c r="Z93" i="53"/>
  <c r="Z91" i="53"/>
  <c r="Z90" i="53"/>
  <c r="H89" i="53"/>
  <c r="L88" i="53"/>
  <c r="L87" i="53"/>
  <c r="L86" i="53"/>
  <c r="L85" i="53"/>
  <c r="L84" i="53"/>
  <c r="Z83" i="53"/>
  <c r="Z82" i="53"/>
  <c r="Z81" i="53"/>
  <c r="Z80" i="53"/>
  <c r="Z78" i="53"/>
  <c r="Z76" i="53"/>
  <c r="H75" i="53"/>
  <c r="H79" i="53" s="1"/>
  <c r="H92" i="53" s="1"/>
  <c r="Z61" i="53"/>
  <c r="Z60" i="53"/>
  <c r="Z59" i="53"/>
  <c r="Z58" i="53"/>
  <c r="Z56" i="53"/>
  <c r="Z54" i="53"/>
  <c r="H53" i="53"/>
  <c r="H57" i="53" s="1"/>
  <c r="L52" i="53"/>
  <c r="L51" i="53"/>
  <c r="L50" i="53"/>
  <c r="L49" i="53"/>
  <c r="L48" i="53"/>
  <c r="L47" i="53"/>
  <c r="L45" i="53"/>
  <c r="L44" i="53"/>
  <c r="L43" i="53"/>
  <c r="L42" i="53"/>
  <c r="L41" i="53"/>
  <c r="L40" i="53"/>
  <c r="Z39" i="53"/>
  <c r="Z38" i="53"/>
  <c r="Z37" i="53"/>
  <c r="Z36" i="53"/>
  <c r="H35" i="53"/>
  <c r="Z34" i="53"/>
  <c r="Z32" i="53"/>
  <c r="H31" i="53"/>
  <c r="L29" i="53"/>
  <c r="L26" i="53"/>
  <c r="L25" i="53"/>
  <c r="L24" i="53"/>
  <c r="L20" i="53"/>
  <c r="B19" i="53"/>
  <c r="B20" i="53" s="1"/>
  <c r="B21" i="53" s="1"/>
  <c r="B22" i="53" s="1"/>
  <c r="B23" i="53" s="1"/>
  <c r="B24" i="53" s="1"/>
  <c r="B25" i="53" s="1"/>
  <c r="B26" i="53" s="1"/>
  <c r="B27" i="53" s="1"/>
  <c r="B28" i="53" s="1"/>
  <c r="B29" i="53" s="1"/>
  <c r="B30" i="53" s="1"/>
  <c r="B31" i="53" s="1"/>
  <c r="B33" i="53" s="1"/>
  <c r="B35" i="53" s="1"/>
  <c r="B40" i="53" s="1"/>
  <c r="B41" i="53" s="1"/>
  <c r="B42" i="53" s="1"/>
  <c r="B43" i="53" s="1"/>
  <c r="B44" i="53" s="1"/>
  <c r="B45" i="53" s="1"/>
  <c r="B46" i="53" s="1"/>
  <c r="B47" i="53" s="1"/>
  <c r="B48" i="53" s="1"/>
  <c r="B49" i="53" s="1"/>
  <c r="B50" i="53" s="1"/>
  <c r="B51" i="53" s="1"/>
  <c r="B52" i="53" s="1"/>
  <c r="B53" i="53" s="1"/>
  <c r="B55" i="53" s="1"/>
  <c r="B57" i="53" s="1"/>
  <c r="B62" i="53" s="1"/>
  <c r="B63" i="53" s="1"/>
  <c r="B64" i="53" s="1"/>
  <c r="B65" i="53" s="1"/>
  <c r="B66" i="53" s="1"/>
  <c r="B67" i="53" s="1"/>
  <c r="B68" i="53" s="1"/>
  <c r="B69" i="53" s="1"/>
  <c r="B70" i="53" s="1"/>
  <c r="B71" i="53" s="1"/>
  <c r="B72" i="53" s="1"/>
  <c r="B73" i="53" s="1"/>
  <c r="B74" i="53" s="1"/>
  <c r="B75" i="53" s="1"/>
  <c r="B77" i="53" s="1"/>
  <c r="B79" i="53" s="1"/>
  <c r="B84" i="53" s="1"/>
  <c r="B85" i="53" s="1"/>
  <c r="B86" i="53" s="1"/>
  <c r="B87" i="53" s="1"/>
  <c r="B88" i="53" s="1"/>
  <c r="B89" i="53" s="1"/>
  <c r="B92" i="53" s="1"/>
  <c r="B95" i="53" s="1"/>
  <c r="B97" i="53" s="1"/>
  <c r="B102" i="53" s="1"/>
  <c r="B103" i="53" s="1"/>
  <c r="B104" i="53" s="1"/>
  <c r="B108" i="53" s="1"/>
  <c r="B109" i="53" s="1"/>
  <c r="B110" i="53" s="1"/>
  <c r="B116" i="53" s="1"/>
  <c r="B117" i="53" s="1"/>
  <c r="B118" i="53" s="1"/>
  <c r="B119" i="53" s="1"/>
  <c r="B120" i="53" s="1"/>
  <c r="B121" i="53" s="1"/>
  <c r="B122" i="53" s="1"/>
  <c r="B124" i="53" s="1"/>
  <c r="B125" i="53" s="1"/>
  <c r="B126" i="53" s="1"/>
  <c r="B127" i="53" s="1"/>
  <c r="B128" i="53" s="1"/>
  <c r="B129" i="53" s="1"/>
  <c r="B130" i="53" s="1"/>
  <c r="B131" i="53" s="1"/>
  <c r="B133" i="53" s="1"/>
  <c r="B134" i="53" s="1"/>
  <c r="B135" i="53" s="1"/>
  <c r="B136" i="53" s="1"/>
  <c r="B138" i="53" s="1"/>
  <c r="B139" i="53" s="1"/>
  <c r="B140" i="53" s="1"/>
  <c r="B141" i="53" s="1"/>
  <c r="B142" i="53" s="1"/>
  <c r="B143" i="53" s="1"/>
  <c r="B145" i="53" s="1"/>
  <c r="B147" i="53" s="1"/>
  <c r="B148" i="53" s="1"/>
  <c r="B149" i="53" s="1"/>
  <c r="B151" i="53" s="1"/>
  <c r="B152" i="53" s="1"/>
  <c r="B153" i="53" s="1"/>
  <c r="B154" i="53" s="1"/>
  <c r="B155" i="53" s="1"/>
  <c r="B156" i="53" s="1"/>
  <c r="B157" i="53" s="1"/>
  <c r="B159" i="53" s="1"/>
  <c r="B160" i="53" s="1"/>
  <c r="B162" i="53" s="1"/>
  <c r="B164" i="53" s="1"/>
  <c r="B170" i="53" s="1"/>
  <c r="B171" i="53" s="1"/>
  <c r="B172" i="53" s="1"/>
  <c r="B173" i="53" s="1"/>
  <c r="B174" i="53" s="1"/>
  <c r="B175" i="53" s="1"/>
  <c r="B176" i="53" s="1"/>
  <c r="B178" i="53" s="1"/>
  <c r="B180" i="53" s="1"/>
  <c r="L18" i="53"/>
  <c r="Z17" i="53"/>
  <c r="Z16" i="53"/>
  <c r="Z15" i="53"/>
  <c r="Z14" i="53"/>
  <c r="A25" i="52"/>
  <c r="A26" i="52" s="1"/>
  <c r="A27" i="52" s="1"/>
  <c r="A28" i="52" s="1"/>
  <c r="A29" i="52" s="1"/>
  <c r="A30" i="52" s="1"/>
  <c r="A31" i="52" s="1"/>
  <c r="A32" i="52" s="1"/>
  <c r="A33" i="52" s="1"/>
  <c r="A34" i="52" s="1"/>
  <c r="A36" i="52" s="1"/>
  <c r="A38" i="52" s="1"/>
  <c r="A40" i="52" s="1"/>
  <c r="W24" i="83" l="1"/>
  <c r="B25" i="83"/>
  <c r="W27" i="81"/>
  <c r="B30" i="82"/>
  <c r="B26" i="83"/>
  <c r="W26" i="83" s="1"/>
  <c r="W30" i="81"/>
  <c r="B31" i="81"/>
  <c r="B27" i="83"/>
  <c r="W27" i="83" s="1"/>
  <c r="H92" i="54"/>
  <c r="H92" i="59"/>
  <c r="F71" i="53"/>
  <c r="L71" i="53" s="1"/>
  <c r="F77" i="53"/>
  <c r="L77" i="53" s="1"/>
  <c r="F66" i="53"/>
  <c r="L66" i="53" s="1"/>
  <c r="F74" i="53"/>
  <c r="L74" i="53" s="1"/>
  <c r="P95" i="53"/>
  <c r="R95" i="53"/>
  <c r="T95" i="53"/>
  <c r="V95" i="53"/>
  <c r="L95" i="53"/>
  <c r="L33" i="53"/>
  <c r="F65" i="53"/>
  <c r="L65" i="53" s="1"/>
  <c r="L89" i="53"/>
  <c r="L21" i="53"/>
  <c r="F68" i="53"/>
  <c r="L68" i="53" s="1"/>
  <c r="L27" i="53"/>
  <c r="F63" i="53"/>
  <c r="F31" i="53"/>
  <c r="L23" i="53"/>
  <c r="F67" i="53"/>
  <c r="L19" i="53"/>
  <c r="L22" i="53"/>
  <c r="F73" i="53"/>
  <c r="L30" i="53"/>
  <c r="L46" i="53"/>
  <c r="L53" i="53" s="1"/>
  <c r="F64" i="53"/>
  <c r="F89" i="53"/>
  <c r="L120" i="53"/>
  <c r="L126" i="53"/>
  <c r="L117" i="53"/>
  <c r="L171" i="53"/>
  <c r="L28" i="53"/>
  <c r="F53" i="53"/>
  <c r="F72" i="53"/>
  <c r="L103" i="53"/>
  <c r="F110" i="53"/>
  <c r="L108" i="53"/>
  <c r="L138" i="53"/>
  <c r="L147" i="53"/>
  <c r="L55" i="53"/>
  <c r="F69" i="53"/>
  <c r="F62" i="53"/>
  <c r="F70" i="53"/>
  <c r="F104" i="53"/>
  <c r="F162" i="53"/>
  <c r="L174" i="53"/>
  <c r="F178" i="53"/>
  <c r="W30" i="82" l="1"/>
  <c r="B31" i="82"/>
  <c r="W25" i="83"/>
  <c r="B30" i="83"/>
  <c r="W30" i="83" s="1"/>
  <c r="W31" i="81"/>
  <c r="B32" i="81"/>
  <c r="R71" i="53"/>
  <c r="R70" i="53"/>
  <c r="V70" i="53"/>
  <c r="R69" i="53"/>
  <c r="T71" i="53"/>
  <c r="V71" i="53"/>
  <c r="T70" i="53"/>
  <c r="X47" i="53"/>
  <c r="Z47" i="53" s="1"/>
  <c r="X26" i="53"/>
  <c r="Z26" i="53" s="1"/>
  <c r="X139" i="53"/>
  <c r="Z139" i="53" s="1"/>
  <c r="X148" i="53"/>
  <c r="Z148" i="53" s="1"/>
  <c r="X52" i="53"/>
  <c r="Z52" i="53" s="1"/>
  <c r="X133" i="53"/>
  <c r="Z133" i="53" s="1"/>
  <c r="V69" i="53"/>
  <c r="X121" i="53"/>
  <c r="Z121" i="53" s="1"/>
  <c r="X154" i="53"/>
  <c r="Z154" i="53" s="1"/>
  <c r="X130" i="53"/>
  <c r="Z130" i="53" s="1"/>
  <c r="L57" i="53"/>
  <c r="X172" i="53"/>
  <c r="Z172" i="53" s="1"/>
  <c r="R73" i="53"/>
  <c r="X87" i="53"/>
  <c r="Z87" i="53" s="1"/>
  <c r="X124" i="53"/>
  <c r="Z124" i="53" s="1"/>
  <c r="X175" i="53"/>
  <c r="Z175" i="53" s="1"/>
  <c r="X156" i="53"/>
  <c r="Z156" i="53" s="1"/>
  <c r="X128" i="53"/>
  <c r="Z128" i="53" s="1"/>
  <c r="X153" i="53"/>
  <c r="Z153" i="53" s="1"/>
  <c r="X155" i="53"/>
  <c r="Z155" i="53" s="1"/>
  <c r="X141" i="53"/>
  <c r="Z141" i="53" s="1"/>
  <c r="X176" i="53"/>
  <c r="Z176" i="53" s="1"/>
  <c r="X129" i="53"/>
  <c r="Z129" i="53" s="1"/>
  <c r="X40" i="53"/>
  <c r="X24" i="53"/>
  <c r="Z24" i="53" s="1"/>
  <c r="L73" i="53"/>
  <c r="X173" i="53"/>
  <c r="Z173" i="53" s="1"/>
  <c r="L69" i="53"/>
  <c r="L110" i="53"/>
  <c r="X49" i="53"/>
  <c r="Z49" i="53" s="1"/>
  <c r="L31" i="53"/>
  <c r="L35" i="53" s="1"/>
  <c r="X116" i="53"/>
  <c r="X143" i="53"/>
  <c r="Z143" i="53" s="1"/>
  <c r="X140" i="53"/>
  <c r="Z140" i="53" s="1"/>
  <c r="X29" i="53"/>
  <c r="Z29" i="53" s="1"/>
  <c r="P73" i="53"/>
  <c r="L72" i="53"/>
  <c r="F57" i="53"/>
  <c r="X136" i="53"/>
  <c r="Z136" i="53" s="1"/>
  <c r="T69" i="53"/>
  <c r="P69" i="53"/>
  <c r="X25" i="53"/>
  <c r="Z25" i="53" s="1"/>
  <c r="P71" i="53"/>
  <c r="T178" i="53"/>
  <c r="L70" i="53"/>
  <c r="R178" i="53"/>
  <c r="F35" i="53"/>
  <c r="L62" i="53"/>
  <c r="F75" i="53"/>
  <c r="X152" i="53"/>
  <c r="Z152" i="53" s="1"/>
  <c r="T73" i="53"/>
  <c r="X142" i="53"/>
  <c r="Z142" i="53" s="1"/>
  <c r="L64" i="53"/>
  <c r="L63" i="53"/>
  <c r="X131" i="53"/>
  <c r="Z131" i="53" s="1"/>
  <c r="X134" i="53"/>
  <c r="Z134" i="53" s="1"/>
  <c r="V73" i="53"/>
  <c r="X51" i="53"/>
  <c r="Z51" i="53" s="1"/>
  <c r="X135" i="53"/>
  <c r="Z135" i="53" s="1"/>
  <c r="X50" i="53"/>
  <c r="Z50" i="53" s="1"/>
  <c r="X48" i="53"/>
  <c r="Z48" i="53" s="1"/>
  <c r="X149" i="53"/>
  <c r="Z149" i="53" s="1"/>
  <c r="R72" i="53"/>
  <c r="T72" i="53"/>
  <c r="V72" i="53"/>
  <c r="P70" i="53"/>
  <c r="X170" i="53"/>
  <c r="T68" i="53"/>
  <c r="R68" i="53"/>
  <c r="V68" i="53"/>
  <c r="L178" i="53"/>
  <c r="L67" i="53"/>
  <c r="L104" i="53"/>
  <c r="W31" i="82" l="1"/>
  <c r="B32" i="82"/>
  <c r="W32" i="81"/>
  <c r="B35" i="81"/>
  <c r="B31" i="83"/>
  <c r="X171" i="53"/>
  <c r="Z171" i="53" s="1"/>
  <c r="V178" i="53"/>
  <c r="P178" i="53"/>
  <c r="X27" i="53"/>
  <c r="Z27" i="53" s="1"/>
  <c r="X70" i="53"/>
  <c r="Z70" i="53" s="1"/>
  <c r="X138" i="53"/>
  <c r="Z138" i="53" s="1"/>
  <c r="X126" i="53"/>
  <c r="Z126" i="53" s="1"/>
  <c r="X46" i="53"/>
  <c r="Z46" i="53" s="1"/>
  <c r="X69" i="53"/>
  <c r="Z69" i="53" s="1"/>
  <c r="X120" i="53"/>
  <c r="Z120" i="53" s="1"/>
  <c r="X147" i="53"/>
  <c r="Z147" i="53" s="1"/>
  <c r="Z116" i="53"/>
  <c r="L75" i="53"/>
  <c r="L79" i="53" s="1"/>
  <c r="L92" i="53" s="1"/>
  <c r="L97" i="53" s="1"/>
  <c r="P72" i="53"/>
  <c r="X72" i="53" s="1"/>
  <c r="Z72" i="53" s="1"/>
  <c r="X28" i="53"/>
  <c r="Z28" i="53" s="1"/>
  <c r="Z170" i="53"/>
  <c r="X71" i="53"/>
  <c r="Z71" i="53" s="1"/>
  <c r="Z40" i="53"/>
  <c r="F79" i="53"/>
  <c r="X174" i="53"/>
  <c r="Z174" i="53" s="1"/>
  <c r="X73" i="53"/>
  <c r="Z73" i="53" s="1"/>
  <c r="P68" i="53"/>
  <c r="X68" i="53" s="1"/>
  <c r="Z68" i="53" s="1"/>
  <c r="W31" i="83" l="1"/>
  <c r="B32" i="83"/>
  <c r="W35" i="81"/>
  <c r="B36" i="81"/>
  <c r="W32" i="82"/>
  <c r="B33" i="82"/>
  <c r="X178" i="53"/>
  <c r="Z178" i="53" s="1"/>
  <c r="F92" i="53"/>
  <c r="W33" i="82" l="1"/>
  <c r="B34" i="82"/>
  <c r="W36" i="81"/>
  <c r="B37" i="81"/>
  <c r="W32" i="83"/>
  <c r="B35" i="83"/>
  <c r="F97" i="53"/>
  <c r="W35" i="83" l="1"/>
  <c r="B36" i="83"/>
  <c r="W37" i="81"/>
  <c r="B38" i="81"/>
  <c r="W34" i="82"/>
  <c r="B37" i="82"/>
  <c r="F164" i="53"/>
  <c r="W37" i="82" l="1"/>
  <c r="B38" i="82"/>
  <c r="W38" i="81"/>
  <c r="B39" i="81"/>
  <c r="W36" i="83"/>
  <c r="B37" i="83"/>
  <c r="F180" i="53"/>
  <c r="W39" i="81" l="1"/>
  <c r="B40" i="81"/>
  <c r="W38" i="82"/>
  <c r="B39" i="82"/>
  <c r="W37" i="83"/>
  <c r="B39" i="83"/>
  <c r="J49" i="45"/>
  <c r="F52" i="45"/>
  <c r="F24" i="45"/>
  <c r="V17" i="45"/>
  <c r="U17" i="45"/>
  <c r="T17" i="45"/>
  <c r="S17" i="45"/>
  <c r="R17" i="45"/>
  <c r="Q17" i="45"/>
  <c r="P17" i="45"/>
  <c r="O17" i="45"/>
  <c r="N17" i="45"/>
  <c r="F17" i="45"/>
  <c r="A12" i="45"/>
  <c r="A13" i="45" s="1"/>
  <c r="A14" i="45" s="1"/>
  <c r="A15" i="45" s="1"/>
  <c r="A16" i="45" s="1"/>
  <c r="A17" i="45" s="1"/>
  <c r="A20" i="45" s="1"/>
  <c r="A21" i="45" s="1"/>
  <c r="A22" i="45" s="1"/>
  <c r="A23" i="45" s="1"/>
  <c r="A24" i="45" s="1"/>
  <c r="A27" i="45" s="1"/>
  <c r="A28" i="45" s="1"/>
  <c r="A29" i="45" s="1"/>
  <c r="A30" i="45" s="1"/>
  <c r="A31" i="45" s="1"/>
  <c r="A32" i="45" s="1"/>
  <c r="A33" i="45" s="1"/>
  <c r="A34" i="45" s="1"/>
  <c r="A37" i="45" s="1"/>
  <c r="A38" i="45" s="1"/>
  <c r="A39" i="45" s="1"/>
  <c r="A41" i="45" s="1"/>
  <c r="A42" i="45" s="1"/>
  <c r="A43" i="45" s="1"/>
  <c r="A44" i="45" s="1"/>
  <c r="A45" i="45" s="1"/>
  <c r="A46" i="45" s="1"/>
  <c r="A48" i="45" s="1"/>
  <c r="A49" i="45" s="1"/>
  <c r="A50" i="45" s="1"/>
  <c r="A51" i="45" s="1"/>
  <c r="A52" i="45" s="1"/>
  <c r="A54" i="45" s="1"/>
  <c r="F52" i="44"/>
  <c r="A12" i="44"/>
  <c r="A13" i="44" s="1"/>
  <c r="A14" i="44" s="1"/>
  <c r="A15" i="44" s="1"/>
  <c r="A16" i="44" s="1"/>
  <c r="A17" i="44" s="1"/>
  <c r="A20" i="44" s="1"/>
  <c r="A21" i="44" s="1"/>
  <c r="A22" i="44" s="1"/>
  <c r="A23" i="44" s="1"/>
  <c r="A24" i="44" s="1"/>
  <c r="A27" i="44" s="1"/>
  <c r="A28" i="44" s="1"/>
  <c r="A29" i="44" s="1"/>
  <c r="A30" i="44" s="1"/>
  <c r="A31" i="44" s="1"/>
  <c r="A32" i="44" s="1"/>
  <c r="A33" i="44" s="1"/>
  <c r="A34" i="44" s="1"/>
  <c r="A37" i="44" s="1"/>
  <c r="A38" i="44" s="1"/>
  <c r="A39" i="44" s="1"/>
  <c r="A41" i="44" s="1"/>
  <c r="A42" i="44" s="1"/>
  <c r="A43" i="44" s="1"/>
  <c r="A44" i="44" s="1"/>
  <c r="A45" i="44" s="1"/>
  <c r="A46" i="44" s="1"/>
  <c r="A48" i="44" s="1"/>
  <c r="A49" i="44" s="1"/>
  <c r="A50" i="44" s="1"/>
  <c r="A51" i="44" s="1"/>
  <c r="A52" i="44" s="1"/>
  <c r="A54" i="44" s="1"/>
  <c r="A12" i="43"/>
  <c r="A13" i="43" s="1"/>
  <c r="A14" i="43" s="1"/>
  <c r="A15" i="43" s="1"/>
  <c r="A16" i="43" s="1"/>
  <c r="A17" i="43" s="1"/>
  <c r="A20" i="43" s="1"/>
  <c r="A21" i="43" s="1"/>
  <c r="A22" i="43" s="1"/>
  <c r="A23" i="43" s="1"/>
  <c r="A24" i="43" s="1"/>
  <c r="A27" i="43" s="1"/>
  <c r="A28" i="43" s="1"/>
  <c r="A29" i="43" s="1"/>
  <c r="A30" i="43" s="1"/>
  <c r="A31" i="43" s="1"/>
  <c r="A32" i="43" s="1"/>
  <c r="A33" i="43" s="1"/>
  <c r="A34" i="43" s="1"/>
  <c r="A37" i="43" s="1"/>
  <c r="A38" i="43" s="1"/>
  <c r="A39" i="43" s="1"/>
  <c r="A41" i="43" s="1"/>
  <c r="A42" i="43" s="1"/>
  <c r="A43" i="43" s="1"/>
  <c r="A44" i="43" s="1"/>
  <c r="A45" i="43" s="1"/>
  <c r="A46" i="43" s="1"/>
  <c r="A48" i="43" s="1"/>
  <c r="A49" i="43" s="1"/>
  <c r="A50" i="43" s="1"/>
  <c r="A51" i="43" s="1"/>
  <c r="A52" i="43" s="1"/>
  <c r="A54" i="43" s="1"/>
  <c r="F52" i="42"/>
  <c r="J47" i="42"/>
  <c r="J40" i="42"/>
  <c r="A12" i="42"/>
  <c r="A13" i="42" s="1"/>
  <c r="A14" i="42" s="1"/>
  <c r="A15" i="42" s="1"/>
  <c r="A16" i="42" s="1"/>
  <c r="A17" i="42" s="1"/>
  <c r="A20" i="42" s="1"/>
  <c r="A21" i="42" s="1"/>
  <c r="A22" i="42" s="1"/>
  <c r="A23" i="42" s="1"/>
  <c r="A24" i="42" s="1"/>
  <c r="A27" i="42" s="1"/>
  <c r="A28" i="42" s="1"/>
  <c r="A29" i="42" s="1"/>
  <c r="A30" i="42" s="1"/>
  <c r="A31" i="42" s="1"/>
  <c r="A32" i="42" s="1"/>
  <c r="A33" i="42" s="1"/>
  <c r="A34" i="42" s="1"/>
  <c r="A37" i="42" s="1"/>
  <c r="A38" i="42" s="1"/>
  <c r="A39" i="42" s="1"/>
  <c r="A41" i="42" s="1"/>
  <c r="A42" i="42" s="1"/>
  <c r="A43" i="42" s="1"/>
  <c r="A44" i="42" s="1"/>
  <c r="A45" i="42" s="1"/>
  <c r="A46" i="42" s="1"/>
  <c r="A48" i="42" s="1"/>
  <c r="A49" i="42" s="1"/>
  <c r="A50" i="42" s="1"/>
  <c r="A51" i="42" s="1"/>
  <c r="A52" i="42" s="1"/>
  <c r="A54" i="42" s="1"/>
  <c r="A12" i="16"/>
  <c r="A13" i="16" s="1"/>
  <c r="A14" i="16" s="1"/>
  <c r="A15" i="16" s="1"/>
  <c r="A16" i="16" s="1"/>
  <c r="A17" i="16" s="1"/>
  <c r="A20" i="16" s="1"/>
  <c r="A21" i="16" s="1"/>
  <c r="A22" i="16" s="1"/>
  <c r="A23" i="16" s="1"/>
  <c r="A24" i="16" s="1"/>
  <c r="A27" i="16" s="1"/>
  <c r="A28" i="16" s="1"/>
  <c r="A29" i="16" s="1"/>
  <c r="A30" i="16" s="1"/>
  <c r="A31" i="16" s="1"/>
  <c r="A32" i="16" s="1"/>
  <c r="A33" i="16" s="1"/>
  <c r="A34" i="16" s="1"/>
  <c r="A37" i="16" s="1"/>
  <c r="A38" i="16" s="1"/>
  <c r="A39" i="16" s="1"/>
  <c r="A41" i="16" s="1"/>
  <c r="A42" i="16" s="1"/>
  <c r="A43" i="16" s="1"/>
  <c r="A44" i="16" s="1"/>
  <c r="A45" i="16" s="1"/>
  <c r="A46" i="16" s="1"/>
  <c r="A48" i="16" s="1"/>
  <c r="A49" i="16" s="1"/>
  <c r="A50" i="16" s="1"/>
  <c r="A51" i="16" s="1"/>
  <c r="A52" i="16" s="1"/>
  <c r="A54" i="16" s="1"/>
  <c r="W39" i="82" l="1"/>
  <c r="B40" i="82"/>
  <c r="W39" i="83"/>
  <c r="B42" i="83"/>
  <c r="W40" i="81"/>
  <c r="B41" i="81"/>
  <c r="A28" i="5"/>
  <c r="A29" i="5" s="1"/>
  <c r="A30" i="5" s="1"/>
  <c r="A31" i="5" s="1"/>
  <c r="A32" i="5" s="1"/>
  <c r="A33" i="5" s="1"/>
  <c r="A34" i="5" s="1"/>
  <c r="A35" i="5" s="1"/>
  <c r="A36" i="5" s="1"/>
  <c r="A37" i="5" s="1"/>
  <c r="AL17" i="5"/>
  <c r="W17" i="5"/>
  <c r="H178" i="14"/>
  <c r="AJ177" i="14"/>
  <c r="AJ161" i="14"/>
  <c r="AJ158" i="14"/>
  <c r="AJ150" i="14"/>
  <c r="AL150" i="14" s="1"/>
  <c r="AL146" i="14"/>
  <c r="AJ146" i="14"/>
  <c r="AL144" i="14"/>
  <c r="AJ137" i="14"/>
  <c r="AL137" i="14" s="1"/>
  <c r="AL132" i="14"/>
  <c r="AJ132" i="14"/>
  <c r="AL123" i="14"/>
  <c r="AJ123" i="14"/>
  <c r="AL115" i="14"/>
  <c r="AL114" i="14"/>
  <c r="AL113" i="14"/>
  <c r="AL112" i="14"/>
  <c r="AL111" i="14"/>
  <c r="H110" i="14"/>
  <c r="AL107" i="14"/>
  <c r="AL106" i="14"/>
  <c r="AL105" i="14"/>
  <c r="H104" i="14"/>
  <c r="AL101" i="14"/>
  <c r="AL100" i="14"/>
  <c r="AL99" i="14"/>
  <c r="AL98" i="14"/>
  <c r="AL96" i="14"/>
  <c r="AL94" i="14"/>
  <c r="AL93" i="14"/>
  <c r="AL91" i="14"/>
  <c r="AL90" i="14"/>
  <c r="H89" i="14"/>
  <c r="AL83" i="14"/>
  <c r="AL82" i="14"/>
  <c r="AL81" i="14"/>
  <c r="AL80" i="14"/>
  <c r="H79" i="14"/>
  <c r="AL78" i="14"/>
  <c r="AL76" i="14"/>
  <c r="H75" i="14"/>
  <c r="AL61" i="14"/>
  <c r="AL59" i="14"/>
  <c r="AL58" i="14"/>
  <c r="AL56" i="14"/>
  <c r="AL54" i="14"/>
  <c r="H53" i="14"/>
  <c r="H57" i="14" s="1"/>
  <c r="AL39" i="14"/>
  <c r="AL37" i="14"/>
  <c r="AL36" i="14"/>
  <c r="AL34" i="14"/>
  <c r="AL32" i="14"/>
  <c r="H31" i="14"/>
  <c r="H35" i="14" s="1"/>
  <c r="B20" i="14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3" i="14" s="1"/>
  <c r="B35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5" i="14" s="1"/>
  <c r="B57" i="14" s="1"/>
  <c r="B62" i="14" s="1"/>
  <c r="B63" i="14" s="1"/>
  <c r="B64" i="14" s="1"/>
  <c r="B65" i="14" s="1"/>
  <c r="B66" i="14" s="1"/>
  <c r="B67" i="14" s="1"/>
  <c r="B68" i="14" s="1"/>
  <c r="B69" i="14" s="1"/>
  <c r="B70" i="14" s="1"/>
  <c r="B71" i="14" s="1"/>
  <c r="B72" i="14" s="1"/>
  <c r="B73" i="14" s="1"/>
  <c r="B74" i="14" s="1"/>
  <c r="B75" i="14" s="1"/>
  <c r="B77" i="14" s="1"/>
  <c r="B79" i="14" s="1"/>
  <c r="B84" i="14" s="1"/>
  <c r="B85" i="14" s="1"/>
  <c r="B86" i="14" s="1"/>
  <c r="B87" i="14" s="1"/>
  <c r="B88" i="14" s="1"/>
  <c r="B89" i="14" s="1"/>
  <c r="B92" i="14" s="1"/>
  <c r="B95" i="14" s="1"/>
  <c r="B97" i="14" s="1"/>
  <c r="B102" i="14" s="1"/>
  <c r="B103" i="14" s="1"/>
  <c r="B104" i="14" s="1"/>
  <c r="B108" i="14" s="1"/>
  <c r="B109" i="14" s="1"/>
  <c r="B110" i="14" s="1"/>
  <c r="B116" i="14" s="1"/>
  <c r="B117" i="14" s="1"/>
  <c r="B118" i="14" s="1"/>
  <c r="B119" i="14" s="1"/>
  <c r="B120" i="14" s="1"/>
  <c r="B121" i="14" s="1"/>
  <c r="B122" i="14" s="1"/>
  <c r="B124" i="14" s="1"/>
  <c r="B125" i="14" s="1"/>
  <c r="B126" i="14" s="1"/>
  <c r="B127" i="14" s="1"/>
  <c r="B128" i="14" s="1"/>
  <c r="B129" i="14" s="1"/>
  <c r="B130" i="14" s="1"/>
  <c r="B131" i="14" s="1"/>
  <c r="B133" i="14" s="1"/>
  <c r="B134" i="14" s="1"/>
  <c r="B135" i="14" s="1"/>
  <c r="B136" i="14" s="1"/>
  <c r="B138" i="14" s="1"/>
  <c r="B139" i="14" s="1"/>
  <c r="B140" i="14" s="1"/>
  <c r="B141" i="14" s="1"/>
  <c r="B142" i="14" s="1"/>
  <c r="B143" i="14" s="1"/>
  <c r="B145" i="14" s="1"/>
  <c r="B147" i="14" s="1"/>
  <c r="B148" i="14" s="1"/>
  <c r="B149" i="14" s="1"/>
  <c r="B151" i="14" s="1"/>
  <c r="B152" i="14" s="1"/>
  <c r="B153" i="14" s="1"/>
  <c r="B154" i="14" s="1"/>
  <c r="B155" i="14" s="1"/>
  <c r="B156" i="14" s="1"/>
  <c r="B157" i="14" s="1"/>
  <c r="B159" i="14" s="1"/>
  <c r="B160" i="14" s="1"/>
  <c r="B162" i="14" s="1"/>
  <c r="B164" i="14" s="1"/>
  <c r="B170" i="14" s="1"/>
  <c r="B171" i="14" s="1"/>
  <c r="B172" i="14" s="1"/>
  <c r="B173" i="14" s="1"/>
  <c r="B174" i="14" s="1"/>
  <c r="B175" i="14" s="1"/>
  <c r="B176" i="14" s="1"/>
  <c r="B178" i="14" s="1"/>
  <c r="B180" i="14" s="1"/>
  <c r="B19" i="14"/>
  <c r="AL17" i="14"/>
  <c r="W41" i="81" l="1"/>
  <c r="B42" i="81"/>
  <c r="W42" i="83"/>
  <c r="B43" i="83"/>
  <c r="W40" i="82"/>
  <c r="B41" i="82"/>
  <c r="H92" i="14"/>
  <c r="A39" i="5"/>
  <c r="A41" i="5" s="1"/>
  <c r="A43" i="5" s="1"/>
  <c r="W43" i="83" l="1"/>
  <c r="B47" i="83"/>
  <c r="W41" i="82"/>
  <c r="B42" i="82"/>
  <c r="W42" i="81"/>
  <c r="B43" i="81"/>
  <c r="AJ121" i="14"/>
  <c r="AJ125" i="14"/>
  <c r="W43" i="81" l="1"/>
  <c r="B46" i="81"/>
  <c r="W42" i="82"/>
  <c r="B43" i="82"/>
  <c r="W47" i="83"/>
  <c r="B48" i="83"/>
  <c r="F34" i="44"/>
  <c r="F34" i="42"/>
  <c r="W48" i="83" l="1"/>
  <c r="B49" i="83"/>
  <c r="W43" i="82"/>
  <c r="B44" i="82"/>
  <c r="W46" i="81"/>
  <c r="B47" i="81"/>
  <c r="F34" i="45"/>
  <c r="F54" i="45" s="1"/>
  <c r="W47" i="81" l="1"/>
  <c r="B48" i="81"/>
  <c r="W44" i="82"/>
  <c r="B45" i="82"/>
  <c r="W49" i="83"/>
  <c r="B50" i="83"/>
  <c r="G24" i="5"/>
  <c r="H24" i="5"/>
  <c r="I24" i="5"/>
  <c r="J24" i="5"/>
  <c r="K24" i="5"/>
  <c r="M24" i="5"/>
  <c r="N24" i="5"/>
  <c r="O24" i="5"/>
  <c r="P24" i="5"/>
  <c r="AM24" i="5"/>
  <c r="AN24" i="5"/>
  <c r="AO24" i="5"/>
  <c r="AP24" i="5"/>
  <c r="AQ24" i="5"/>
  <c r="AR24" i="5"/>
  <c r="AS24" i="5"/>
  <c r="AT24" i="5"/>
  <c r="AU24" i="5"/>
  <c r="AR37" i="5"/>
  <c r="W50" i="83" l="1"/>
  <c r="B51" i="83"/>
  <c r="W45" i="82"/>
  <c r="B46" i="82"/>
  <c r="W48" i="81"/>
  <c r="B51" i="81"/>
  <c r="M37" i="5"/>
  <c r="H37" i="5"/>
  <c r="L37" i="5"/>
  <c r="AN37" i="5"/>
  <c r="O37" i="5"/>
  <c r="P37" i="5"/>
  <c r="AO37" i="5"/>
  <c r="J37" i="5"/>
  <c r="AT37" i="5"/>
  <c r="G37" i="5"/>
  <c r="AS37" i="5"/>
  <c r="AQ37" i="5"/>
  <c r="AP37" i="5"/>
  <c r="AU37" i="5"/>
  <c r="AM37" i="5"/>
  <c r="K37" i="5"/>
  <c r="I37" i="5"/>
  <c r="L24" i="5"/>
  <c r="N37" i="5"/>
  <c r="W51" i="81" l="1"/>
  <c r="B52" i="81"/>
  <c r="W46" i="82"/>
  <c r="B47" i="82"/>
  <c r="W51" i="83"/>
  <c r="B52" i="83"/>
  <c r="J48" i="65"/>
  <c r="J49" i="65"/>
  <c r="J50" i="65"/>
  <c r="W52" i="81" l="1"/>
  <c r="B53" i="81"/>
  <c r="W52" i="83"/>
  <c r="B53" i="83"/>
  <c r="W47" i="82"/>
  <c r="B48" i="82"/>
  <c r="F17" i="65"/>
  <c r="W53" i="81" l="1"/>
  <c r="B54" i="81"/>
  <c r="W48" i="82"/>
  <c r="B49" i="82"/>
  <c r="W53" i="83"/>
  <c r="B54" i="83"/>
  <c r="H52" i="69"/>
  <c r="H54" i="69"/>
  <c r="W54" i="81" l="1"/>
  <c r="B55" i="81"/>
  <c r="W54" i="83"/>
  <c r="B55" i="83"/>
  <c r="W55" i="83" s="1"/>
  <c r="W49" i="82"/>
  <c r="B51" i="82"/>
  <c r="F17" i="42"/>
  <c r="F24" i="42"/>
  <c r="F17" i="44"/>
  <c r="F17" i="63"/>
  <c r="F54" i="63" s="1"/>
  <c r="W51" i="82" l="1"/>
  <c r="B54" i="82"/>
  <c r="W55" i="81"/>
  <c r="B56" i="81"/>
  <c r="F54" i="42"/>
  <c r="F24" i="44"/>
  <c r="F54" i="44" s="1"/>
  <c r="W54" i="82" l="1"/>
  <c r="B55" i="82"/>
  <c r="W56" i="81"/>
  <c r="B57" i="81"/>
  <c r="Q24" i="5"/>
  <c r="U24" i="5"/>
  <c r="R24" i="5"/>
  <c r="W55" i="82" l="1"/>
  <c r="B56" i="82"/>
  <c r="W57" i="81"/>
  <c r="B58" i="81"/>
  <c r="T24" i="5"/>
  <c r="S24" i="5"/>
  <c r="V24" i="5"/>
  <c r="W58" i="81" l="1"/>
  <c r="B59" i="81"/>
  <c r="W59" i="81" s="1"/>
  <c r="W56" i="82"/>
  <c r="B57" i="82"/>
  <c r="Q37" i="5"/>
  <c r="W57" i="82" l="1"/>
  <c r="B58" i="82"/>
  <c r="V37" i="5"/>
  <c r="U37" i="5"/>
  <c r="T37" i="5"/>
  <c r="S37" i="5"/>
  <c r="W58" i="82" l="1"/>
  <c r="B59" i="82"/>
  <c r="R37" i="5"/>
  <c r="W59" i="82" l="1"/>
  <c r="B63" i="82"/>
  <c r="H52" i="64"/>
  <c r="H54" i="64" s="1"/>
  <c r="W63" i="82" l="1"/>
  <c r="B64" i="82"/>
  <c r="H162" i="14"/>
  <c r="W64" i="82" l="1"/>
  <c r="B65" i="82"/>
  <c r="L48" i="14"/>
  <c r="W65" i="82" l="1"/>
  <c r="B66" i="82"/>
  <c r="AJ48" i="14"/>
  <c r="AL48" i="14" s="1"/>
  <c r="W66" i="82" l="1"/>
  <c r="B67" i="82"/>
  <c r="L52" i="14"/>
  <c r="W67" i="82" l="1"/>
  <c r="B68" i="82"/>
  <c r="L140" i="14"/>
  <c r="W68" i="82" l="1"/>
  <c r="B69" i="82"/>
  <c r="AJ140" i="14"/>
  <c r="AL140" i="14" s="1"/>
  <c r="W69" i="82" l="1"/>
  <c r="B70" i="82"/>
  <c r="W70" i="82" s="1"/>
  <c r="F52" i="60"/>
  <c r="L120" i="14" l="1"/>
  <c r="AJ120" i="14" l="1"/>
  <c r="AL120" i="14" s="1"/>
  <c r="L171" i="14" l="1"/>
  <c r="L174" i="14"/>
  <c r="L173" i="14"/>
  <c r="L175" i="14" l="1"/>
  <c r="AJ173" i="14" l="1"/>
  <c r="L170" i="14"/>
  <c r="AJ174" i="14"/>
  <c r="AJ171" i="14"/>
  <c r="AJ175" i="14" l="1"/>
  <c r="AJ170" i="14" l="1"/>
  <c r="L117" i="14" l="1"/>
  <c r="AJ117" i="14" l="1"/>
  <c r="AL117" i="14" s="1"/>
  <c r="H34" i="16"/>
  <c r="L122" i="14" l="1"/>
  <c r="AJ122" i="14" l="1"/>
  <c r="AL122" i="14" s="1"/>
  <c r="L136" i="14" l="1"/>
  <c r="L151" i="14"/>
  <c r="L155" i="14"/>
  <c r="L152" i="14"/>
  <c r="L131" i="14"/>
  <c r="L127" i="14" l="1"/>
  <c r="L156" i="14"/>
  <c r="L143" i="14"/>
  <c r="L133" i="14"/>
  <c r="L142" i="14"/>
  <c r="L147" i="14"/>
  <c r="L154" i="14"/>
  <c r="L153" i="14"/>
  <c r="L139" i="14"/>
  <c r="L134" i="14"/>
  <c r="L141" i="14"/>
  <c r="L135" i="14"/>
  <c r="AJ152" i="14" l="1"/>
  <c r="AL152" i="14" s="1"/>
  <c r="AJ131" i="14"/>
  <c r="AL131" i="14" s="1"/>
  <c r="AJ136" i="14"/>
  <c r="AL136" i="14" s="1"/>
  <c r="AJ151" i="14"/>
  <c r="AL151" i="14" s="1"/>
  <c r="AJ155" i="14"/>
  <c r="AL155" i="14" s="1"/>
  <c r="L128" i="14"/>
  <c r="L138" i="14"/>
  <c r="L124" i="14"/>
  <c r="L129" i="14"/>
  <c r="L126" i="14"/>
  <c r="L130" i="14"/>
  <c r="AJ147" i="14" l="1"/>
  <c r="AL147" i="14" s="1"/>
  <c r="AJ156" i="14"/>
  <c r="AL156" i="14" s="1"/>
  <c r="AJ139" i="14"/>
  <c r="AL139" i="14" s="1"/>
  <c r="AJ135" i="14"/>
  <c r="AL135" i="14" s="1"/>
  <c r="AJ153" i="14"/>
  <c r="AL153" i="14" s="1"/>
  <c r="AJ154" i="14"/>
  <c r="AL154" i="14" s="1"/>
  <c r="AJ127" i="14"/>
  <c r="AL127" i="14" s="1"/>
  <c r="AJ133" i="14"/>
  <c r="AL133" i="14" s="1"/>
  <c r="AJ134" i="14"/>
  <c r="AL134" i="14" s="1"/>
  <c r="AJ124" i="14" l="1"/>
  <c r="AL124" i="14" s="1"/>
  <c r="AJ126" i="14"/>
  <c r="AL126" i="14" s="1"/>
  <c r="AJ128" i="14"/>
  <c r="AL128" i="14" s="1"/>
  <c r="AJ129" i="14"/>
  <c r="AL129" i="14" s="1"/>
  <c r="AJ130" i="14"/>
  <c r="AL130" i="14" s="1"/>
  <c r="AL125" i="14" l="1"/>
  <c r="L157" i="14" l="1"/>
  <c r="AJ157" i="14" l="1"/>
  <c r="L145" i="14" l="1"/>
  <c r="L109" i="14" l="1"/>
  <c r="L87" i="14" l="1"/>
  <c r="AJ87" i="14" l="1"/>
  <c r="AL87" i="14" s="1"/>
  <c r="L51" i="14" l="1"/>
  <c r="L46" i="14"/>
  <c r="L47" i="14" l="1"/>
  <c r="AJ46" i="14" l="1"/>
  <c r="AL46" i="14" s="1"/>
  <c r="AJ51" i="14"/>
  <c r="AL51" i="14" s="1"/>
  <c r="L50" i="14"/>
  <c r="L49" i="14"/>
  <c r="AJ47" i="14" l="1"/>
  <c r="AL47" i="14" s="1"/>
  <c r="F73" i="14"/>
  <c r="L73" i="14" s="1"/>
  <c r="L29" i="14"/>
  <c r="L27" i="14" l="1"/>
  <c r="F71" i="14"/>
  <c r="L71" i="14" s="1"/>
  <c r="AJ49" i="14"/>
  <c r="AL49" i="14" s="1"/>
  <c r="AJ50" i="14"/>
  <c r="AL50" i="14" s="1"/>
  <c r="L40" i="14"/>
  <c r="AB73" i="14"/>
  <c r="R73" i="14"/>
  <c r="V73" i="14"/>
  <c r="Z73" i="14"/>
  <c r="X73" i="14"/>
  <c r="AD73" i="14"/>
  <c r="AH73" i="14"/>
  <c r="T73" i="14"/>
  <c r="AF73" i="14"/>
  <c r="L24" i="14"/>
  <c r="F68" i="14"/>
  <c r="L68" i="14" s="1"/>
  <c r="F69" i="14"/>
  <c r="L69" i="14" s="1"/>
  <c r="L25" i="14"/>
  <c r="F70" i="14"/>
  <c r="L70" i="14" s="1"/>
  <c r="L26" i="14"/>
  <c r="AJ29" i="14" l="1"/>
  <c r="AL29" i="14" s="1"/>
  <c r="P73" i="14"/>
  <c r="AJ73" i="14" s="1"/>
  <c r="AL73" i="14" s="1"/>
  <c r="L28" i="14"/>
  <c r="F72" i="14"/>
  <c r="L72" i="14" s="1"/>
  <c r="AD71" i="14"/>
  <c r="AF71" i="14"/>
  <c r="Z71" i="14"/>
  <c r="AB71" i="14"/>
  <c r="R71" i="14"/>
  <c r="X71" i="14"/>
  <c r="T71" i="14"/>
  <c r="V71" i="14"/>
  <c r="AH71" i="14"/>
  <c r="AD68" i="14" l="1"/>
  <c r="V69" i="14"/>
  <c r="V70" i="14"/>
  <c r="Z68" i="14"/>
  <c r="X69" i="14"/>
  <c r="AJ25" i="14"/>
  <c r="AL25" i="14" s="1"/>
  <c r="P69" i="14"/>
  <c r="AF70" i="14"/>
  <c r="V68" i="14"/>
  <c r="T69" i="14"/>
  <c r="AB69" i="14"/>
  <c r="AD70" i="14"/>
  <c r="AJ27" i="14"/>
  <c r="AL27" i="14" s="1"/>
  <c r="P71" i="14"/>
  <c r="AJ71" i="14" s="1"/>
  <c r="AL71" i="14" s="1"/>
  <c r="X68" i="14"/>
  <c r="AH68" i="14"/>
  <c r="AH69" i="14"/>
  <c r="P70" i="14"/>
  <c r="AJ26" i="14"/>
  <c r="AL26" i="14" s="1"/>
  <c r="AF68" i="14"/>
  <c r="R68" i="14"/>
  <c r="AD69" i="14"/>
  <c r="AB70" i="14"/>
  <c r="AB68" i="14"/>
  <c r="R69" i="14"/>
  <c r="X70" i="14"/>
  <c r="T68" i="14"/>
  <c r="AB72" i="14"/>
  <c r="X72" i="14"/>
  <c r="AD72" i="14"/>
  <c r="V72" i="14"/>
  <c r="Z72" i="14"/>
  <c r="T72" i="14"/>
  <c r="R72" i="14"/>
  <c r="AF72" i="14"/>
  <c r="AH72" i="14"/>
  <c r="Z69" i="14"/>
  <c r="Z70" i="14"/>
  <c r="R70" i="14"/>
  <c r="AJ24" i="14"/>
  <c r="AL24" i="14" s="1"/>
  <c r="P68" i="14"/>
  <c r="AF69" i="14"/>
  <c r="T70" i="14"/>
  <c r="AH70" i="14"/>
  <c r="AJ68" i="14" l="1"/>
  <c r="AL68" i="14" s="1"/>
  <c r="AJ28" i="14"/>
  <c r="AL28" i="14" s="1"/>
  <c r="P72" i="14"/>
  <c r="AJ72" i="14" s="1"/>
  <c r="AL72" i="14" s="1"/>
  <c r="AJ69" i="14"/>
  <c r="AL69" i="14" s="1"/>
  <c r="AJ70" i="14"/>
  <c r="AL70" i="14" s="1"/>
  <c r="F74" i="14" l="1"/>
  <c r="L74" i="14" s="1"/>
  <c r="L30" i="14"/>
  <c r="AB95" i="14" l="1"/>
  <c r="T95" i="14"/>
  <c r="L95" i="14"/>
  <c r="R95" i="14"/>
  <c r="AF95" i="14"/>
  <c r="X95" i="14"/>
  <c r="P95" i="14"/>
  <c r="AD95" i="14"/>
  <c r="V95" i="14"/>
  <c r="Z95" i="14"/>
  <c r="AH95" i="14"/>
  <c r="H95" i="14"/>
  <c r="H97" i="14" s="1"/>
  <c r="H164" i="14" s="1"/>
  <c r="H180" i="14" s="1"/>
  <c r="L41" i="14" l="1"/>
  <c r="L44" i="14"/>
  <c r="L21" i="14" l="1"/>
  <c r="L20" i="14" l="1"/>
  <c r="L19" i="14"/>
  <c r="F63" i="14"/>
  <c r="L63" i="14" s="1"/>
  <c r="L23" i="14"/>
  <c r="L18" i="14" l="1"/>
  <c r="F62" i="14"/>
  <c r="L62" i="14" l="1"/>
  <c r="AJ23" i="14"/>
  <c r="AL23" i="14" s="1"/>
  <c r="L45" i="14" l="1"/>
  <c r="F67" i="14"/>
  <c r="L67" i="14" s="1"/>
  <c r="L43" i="14" l="1"/>
  <c r="F65" i="14"/>
  <c r="L65" i="14" s="1"/>
  <c r="AH67" i="14"/>
  <c r="R67" i="14"/>
  <c r="X67" i="14"/>
  <c r="AB67" i="14"/>
  <c r="AF67" i="14"/>
  <c r="V67" i="14"/>
  <c r="T67" i="14"/>
  <c r="Z67" i="14"/>
  <c r="AD67" i="14"/>
  <c r="AJ45" i="14" l="1"/>
  <c r="AL45" i="14" s="1"/>
  <c r="P67" i="14"/>
  <c r="AJ67" i="14" s="1"/>
  <c r="AL67" i="14" s="1"/>
  <c r="L42" i="14" l="1"/>
  <c r="F53" i="14"/>
  <c r="F64" i="14"/>
  <c r="L64" i="14" l="1"/>
  <c r="L53" i="14"/>
  <c r="F66" i="14" l="1"/>
  <c r="L22" i="14"/>
  <c r="F31" i="14"/>
  <c r="L31" i="14" l="1"/>
  <c r="L66" i="14"/>
  <c r="L75" i="14" s="1"/>
  <c r="F75" i="14"/>
  <c r="L102" i="14" l="1"/>
  <c r="L172" i="14" l="1"/>
  <c r="AJ172" i="14" l="1"/>
  <c r="L119" i="14" l="1"/>
  <c r="AJ119" i="14" l="1"/>
  <c r="L149" i="14" l="1"/>
  <c r="L148" i="14"/>
  <c r="AJ148" i="14" l="1"/>
  <c r="AL148" i="14" s="1"/>
  <c r="AJ149" i="14"/>
  <c r="AL149" i="14" s="1"/>
  <c r="F41" i="16"/>
  <c r="L41" i="16" s="1"/>
  <c r="L116" i="14" l="1"/>
  <c r="AJ116" i="14" l="1"/>
  <c r="AL116" i="14" s="1"/>
  <c r="L118" i="14" l="1"/>
  <c r="AJ118" i="14" l="1"/>
  <c r="AL118" i="14" s="1"/>
  <c r="J30" i="65"/>
  <c r="J28" i="65"/>
  <c r="J31" i="65"/>
  <c r="J32" i="65"/>
  <c r="J29" i="65"/>
  <c r="J27" i="65" l="1"/>
  <c r="D34" i="65"/>
  <c r="J43" i="65"/>
  <c r="J21" i="65"/>
  <c r="J51" i="65"/>
  <c r="J23" i="65"/>
  <c r="J44" i="65"/>
  <c r="J46" i="65"/>
  <c r="J38" i="65"/>
  <c r="J42" i="65"/>
  <c r="J39" i="65"/>
  <c r="J22" i="65"/>
  <c r="J45" i="65"/>
  <c r="J20" i="65" l="1"/>
  <c r="D24" i="65"/>
  <c r="J37" i="65"/>
  <c r="D52" i="65"/>
  <c r="J14" i="65"/>
  <c r="J16" i="65"/>
  <c r="J15" i="65"/>
  <c r="J12" i="65"/>
  <c r="J13" i="65"/>
  <c r="J11" i="65" l="1"/>
  <c r="D17" i="65"/>
  <c r="D54" i="65" s="1"/>
  <c r="J24" i="65"/>
  <c r="J52" i="65"/>
  <c r="J17" i="65" l="1"/>
  <c r="F15" i="69" l="1"/>
  <c r="L15" i="69" s="1"/>
  <c r="F15" i="68" l="1"/>
  <c r="D15" i="66" l="1"/>
  <c r="L15" i="68"/>
  <c r="J15" i="66" l="1"/>
  <c r="F41" i="69" l="1"/>
  <c r="L41" i="69" s="1"/>
  <c r="J41" i="42"/>
  <c r="F41" i="68"/>
  <c r="D41" i="66"/>
  <c r="J41" i="45"/>
  <c r="L41" i="68" l="1"/>
  <c r="J41" i="66"/>
  <c r="J41" i="44"/>
  <c r="J41" i="60" l="1"/>
  <c r="F34" i="66"/>
  <c r="F54" i="66" s="1"/>
  <c r="F41" i="64" l="1"/>
  <c r="L41" i="64" s="1"/>
  <c r="D41" i="63"/>
  <c r="J41" i="63" s="1"/>
  <c r="D41" i="61" l="1"/>
  <c r="J41" i="61" l="1"/>
  <c r="V66" i="14" l="1"/>
  <c r="Z66" i="14" l="1"/>
  <c r="R66" i="14"/>
  <c r="AF66" i="14"/>
  <c r="AH66" i="14"/>
  <c r="AD66" i="14"/>
  <c r="X66" i="14" l="1"/>
  <c r="Z65" i="14"/>
  <c r="T66" i="14"/>
  <c r="AB66" i="14"/>
  <c r="P66" i="14"/>
  <c r="AJ22" i="14"/>
  <c r="AL22" i="14" s="1"/>
  <c r="AD65" i="14"/>
  <c r="AJ44" i="14"/>
  <c r="AL44" i="14" s="1"/>
  <c r="P65" i="14"/>
  <c r="AJ66" i="14" l="1"/>
  <c r="AL66" i="14" s="1"/>
  <c r="AF65" i="14"/>
  <c r="AJ43" i="14"/>
  <c r="AL43" i="14" s="1"/>
  <c r="X65" i="14"/>
  <c r="AB65" i="14"/>
  <c r="R65" i="14"/>
  <c r="AJ21" i="14"/>
  <c r="AL21" i="14" s="1"/>
  <c r="AJ142" i="14"/>
  <c r="AL142" i="14" s="1"/>
  <c r="V65" i="14"/>
  <c r="AH65" i="14"/>
  <c r="T65" i="14"/>
  <c r="AJ65" i="14" l="1"/>
  <c r="AL65" i="14" s="1"/>
  <c r="AB63" i="14" l="1"/>
  <c r="X64" i="14"/>
  <c r="X63" i="14"/>
  <c r="AB64" i="14"/>
  <c r="AD63" i="14"/>
  <c r="AH64" i="14"/>
  <c r="Z63" i="14"/>
  <c r="AF63" i="14"/>
  <c r="AJ42" i="14"/>
  <c r="AL42" i="14" s="1"/>
  <c r="P63" i="14"/>
  <c r="AJ19" i="14"/>
  <c r="AL19" i="14" s="1"/>
  <c r="T63" i="14"/>
  <c r="T62" i="14"/>
  <c r="AJ41" i="14"/>
  <c r="AL41" i="14" s="1"/>
  <c r="AJ20" i="14"/>
  <c r="AL20" i="14" s="1"/>
  <c r="P64" i="14"/>
  <c r="AJ18" i="14"/>
  <c r="AL18" i="14" s="1"/>
  <c r="AJ64" i="14" l="1"/>
  <c r="AL64" i="14" s="1"/>
  <c r="AJ63" i="14"/>
  <c r="AL63" i="14" s="1"/>
  <c r="AH62" i="14"/>
  <c r="AB62" i="14"/>
  <c r="AF62" i="14"/>
  <c r="X62" i="14"/>
  <c r="R62" i="14"/>
  <c r="AJ141" i="14"/>
  <c r="AL141" i="14" s="1"/>
  <c r="Z62" i="14"/>
  <c r="AJ143" i="14"/>
  <c r="AL143" i="14" s="1"/>
  <c r="V62" i="14"/>
  <c r="AD62" i="14"/>
  <c r="AJ40" i="14" l="1"/>
  <c r="AL40" i="14" s="1"/>
  <c r="P62" i="14"/>
  <c r="AJ62" i="14" l="1"/>
  <c r="AL62" i="14" s="1"/>
  <c r="AH53" i="14" l="1"/>
  <c r="Z53" i="14" l="1"/>
  <c r="X53" i="14"/>
  <c r="AJ138" i="14"/>
  <c r="AL138" i="14" s="1"/>
  <c r="V53" i="14"/>
  <c r="R53" i="14"/>
  <c r="AD53" i="14"/>
  <c r="AF53" i="14"/>
  <c r="T53" i="14"/>
  <c r="AH74" i="14"/>
  <c r="AH75" i="14" s="1"/>
  <c r="AH31" i="14"/>
  <c r="AB53" i="14"/>
  <c r="AF74" i="14" l="1"/>
  <c r="AF75" i="14" s="1"/>
  <c r="AF31" i="14"/>
  <c r="Z74" i="14"/>
  <c r="Z75" i="14" s="1"/>
  <c r="Z31" i="14"/>
  <c r="AB74" i="14"/>
  <c r="AB75" i="14" s="1"/>
  <c r="AB31" i="14"/>
  <c r="AJ52" i="14"/>
  <c r="AL52" i="14" s="1"/>
  <c r="P53" i="14"/>
  <c r="AD74" i="14"/>
  <c r="AD75" i="14" s="1"/>
  <c r="AD31" i="14"/>
  <c r="V74" i="14"/>
  <c r="V75" i="14" s="1"/>
  <c r="V31" i="14"/>
  <c r="X74" i="14"/>
  <c r="X75" i="14" s="1"/>
  <c r="X31" i="14"/>
  <c r="T74" i="14"/>
  <c r="T75" i="14" s="1"/>
  <c r="T31" i="14"/>
  <c r="R74" i="14"/>
  <c r="R75" i="14" s="1"/>
  <c r="R31" i="14"/>
  <c r="P74" i="14"/>
  <c r="AJ30" i="14"/>
  <c r="P31" i="14"/>
  <c r="AJ53" i="14" l="1"/>
  <c r="AJ31" i="14"/>
  <c r="AL30" i="14"/>
  <c r="AJ74" i="14"/>
  <c r="AL74" i="14" s="1"/>
  <c r="P75" i="14"/>
  <c r="AL31" i="14" l="1"/>
  <c r="AJ75" i="14"/>
  <c r="AL53" i="14"/>
  <c r="AL75" i="14" l="1"/>
  <c r="AJ145" i="14" l="1"/>
  <c r="AL145" i="14" s="1"/>
  <c r="D14" i="66" l="1"/>
  <c r="F14" i="68"/>
  <c r="F14" i="69"/>
  <c r="L14" i="69" s="1"/>
  <c r="F12" i="69"/>
  <c r="L12" i="69" s="1"/>
  <c r="F12" i="68"/>
  <c r="D12" i="66" l="1"/>
  <c r="L14" i="68"/>
  <c r="J14" i="66"/>
  <c r="L12" i="68"/>
  <c r="J12" i="66" l="1"/>
  <c r="F34" i="65" l="1"/>
  <c r="F54" i="65" s="1"/>
  <c r="J33" i="65"/>
  <c r="J34" i="65" l="1"/>
  <c r="J54" i="65" s="1"/>
  <c r="F11" i="69" l="1"/>
  <c r="D11" i="66"/>
  <c r="F11" i="68"/>
  <c r="L11" i="68" l="1"/>
  <c r="J11" i="66"/>
  <c r="L11" i="69"/>
  <c r="D20" i="66" l="1"/>
  <c r="D13" i="66"/>
  <c r="F20" i="68" l="1"/>
  <c r="J20" i="66"/>
  <c r="F13" i="68"/>
  <c r="J13" i="66"/>
  <c r="F20" i="69"/>
  <c r="F13" i="69"/>
  <c r="L20" i="69" l="1"/>
  <c r="L13" i="68"/>
  <c r="L13" i="69"/>
  <c r="L20" i="68"/>
  <c r="F33" i="68" l="1"/>
  <c r="F33" i="69"/>
  <c r="L33" i="69" s="1"/>
  <c r="D33" i="66" l="1"/>
  <c r="L33" i="68"/>
  <c r="J33" i="66" l="1"/>
  <c r="L176" i="14" l="1"/>
  <c r="F178" i="14"/>
  <c r="L178" i="14" l="1"/>
  <c r="AJ109" i="14" l="1"/>
  <c r="AL109" i="14" s="1"/>
  <c r="X37" i="5" l="1"/>
  <c r="AA37" i="5"/>
  <c r="AA24" i="5"/>
  <c r="AF24" i="5" l="1"/>
  <c r="AC24" i="5"/>
  <c r="AK37" i="5"/>
  <c r="AH37" i="5"/>
  <c r="AI37" i="5"/>
  <c r="E36" i="5"/>
  <c r="Y24" i="5"/>
  <c r="Z24" i="5"/>
  <c r="AJ37" i="5"/>
  <c r="E32" i="5"/>
  <c r="D31" i="66" l="1"/>
  <c r="L44" i="68"/>
  <c r="D51" i="66"/>
  <c r="D23" i="66"/>
  <c r="D39" i="66"/>
  <c r="F37" i="69"/>
  <c r="L37" i="69" s="1"/>
  <c r="F27" i="68"/>
  <c r="L48" i="68"/>
  <c r="L22" i="68"/>
  <c r="P178" i="14"/>
  <c r="D29" i="66"/>
  <c r="L31" i="68"/>
  <c r="F16" i="68"/>
  <c r="T17" i="65"/>
  <c r="F21" i="69"/>
  <c r="D22" i="66"/>
  <c r="D48" i="66"/>
  <c r="D38" i="66"/>
  <c r="D21" i="66"/>
  <c r="N24" i="65"/>
  <c r="D50" i="66"/>
  <c r="L46" i="68"/>
  <c r="F21" i="68"/>
  <c r="R24" i="69"/>
  <c r="V24" i="69"/>
  <c r="X24" i="69"/>
  <c r="S24" i="69"/>
  <c r="T24" i="69"/>
  <c r="W24" i="69"/>
  <c r="U24" i="69"/>
  <c r="P24" i="69"/>
  <c r="Q24" i="69"/>
  <c r="L29" i="68"/>
  <c r="D27" i="66" l="1"/>
  <c r="N34" i="65"/>
  <c r="AB178" i="14"/>
  <c r="D46" i="66"/>
  <c r="L43" i="68"/>
  <c r="J50" i="66"/>
  <c r="L50" i="68"/>
  <c r="D45" i="66"/>
  <c r="L42" i="68"/>
  <c r="L32" i="68"/>
  <c r="D43" i="66"/>
  <c r="L51" i="68"/>
  <c r="J22" i="66"/>
  <c r="T34" i="65"/>
  <c r="J23" i="66"/>
  <c r="D42" i="66"/>
  <c r="L45" i="68"/>
  <c r="D37" i="66"/>
  <c r="P17" i="65"/>
  <c r="J21" i="66"/>
  <c r="D24" i="66"/>
  <c r="V24" i="65"/>
  <c r="J29" i="66"/>
  <c r="L27" i="68"/>
  <c r="F34" i="68"/>
  <c r="J39" i="66"/>
  <c r="J31" i="66"/>
  <c r="D30" i="66"/>
  <c r="F37" i="68"/>
  <c r="R34" i="65"/>
  <c r="D16" i="66"/>
  <c r="N17" i="65"/>
  <c r="J28" i="66"/>
  <c r="T24" i="65"/>
  <c r="L21" i="69"/>
  <c r="L24" i="69" s="1"/>
  <c r="F24" i="69"/>
  <c r="J51" i="66"/>
  <c r="L23" i="68"/>
  <c r="D44" i="66"/>
  <c r="R17" i="65"/>
  <c r="L30" i="68"/>
  <c r="L39" i="68"/>
  <c r="J38" i="66"/>
  <c r="P52" i="69"/>
  <c r="R52" i="69"/>
  <c r="V52" i="69"/>
  <c r="S52" i="69"/>
  <c r="Q52" i="69"/>
  <c r="W52" i="69"/>
  <c r="X52" i="69"/>
  <c r="U52" i="69"/>
  <c r="T52" i="69"/>
  <c r="F24" i="60"/>
  <c r="V34" i="65"/>
  <c r="F27" i="69"/>
  <c r="L28" i="68"/>
  <c r="L21" i="68"/>
  <c r="F24" i="68"/>
  <c r="D32" i="66"/>
  <c r="F16" i="69"/>
  <c r="V17" i="65"/>
  <c r="J48" i="66"/>
  <c r="L16" i="68"/>
  <c r="F17" i="68"/>
  <c r="P24" i="65"/>
  <c r="L38" i="68"/>
  <c r="R24" i="65"/>
  <c r="AJ176" i="14" l="1"/>
  <c r="L37" i="68"/>
  <c r="L16" i="69"/>
  <c r="L17" i="69" s="1"/>
  <c r="F17" i="69"/>
  <c r="J16" i="66"/>
  <c r="D17" i="66"/>
  <c r="J44" i="66"/>
  <c r="J32" i="66"/>
  <c r="J30" i="66"/>
  <c r="J42" i="66"/>
  <c r="J43" i="66"/>
  <c r="P34" i="65"/>
  <c r="J24" i="66"/>
  <c r="J37" i="66"/>
  <c r="F34" i="69"/>
  <c r="L27" i="69"/>
  <c r="X17" i="68"/>
  <c r="S17" i="68"/>
  <c r="Z17" i="68"/>
  <c r="R17" i="68"/>
  <c r="V17" i="68"/>
  <c r="Y17" i="68"/>
  <c r="Q17" i="68"/>
  <c r="T17" i="68"/>
  <c r="AA17" i="68"/>
  <c r="AB17" i="68"/>
  <c r="AC17" i="68"/>
  <c r="W17" i="68"/>
  <c r="U17" i="68"/>
  <c r="L17" i="68"/>
  <c r="T24" i="68"/>
  <c r="Z24" i="68"/>
  <c r="Y24" i="68"/>
  <c r="Q24" i="68"/>
  <c r="X24" i="68"/>
  <c r="AB24" i="68"/>
  <c r="L24" i="68"/>
  <c r="F48" i="69"/>
  <c r="L48" i="69" s="1"/>
  <c r="L52" i="69" s="1"/>
  <c r="AJ178" i="14"/>
  <c r="L34" i="68"/>
  <c r="AA34" i="68"/>
  <c r="J27" i="66"/>
  <c r="D34" i="66"/>
  <c r="J46" i="66"/>
  <c r="J45" i="66"/>
  <c r="S24" i="68" l="1"/>
  <c r="R24" i="68"/>
  <c r="V24" i="68"/>
  <c r="S34" i="68"/>
  <c r="U24" i="68"/>
  <c r="U34" i="68"/>
  <c r="T34" i="68"/>
  <c r="W24" i="68"/>
  <c r="AC24" i="68"/>
  <c r="S24" i="66"/>
  <c r="U24" i="66"/>
  <c r="J34" i="66"/>
  <c r="Z34" i="68"/>
  <c r="X34" i="68"/>
  <c r="X34" i="69"/>
  <c r="X54" i="69" s="1"/>
  <c r="S34" i="69"/>
  <c r="S54" i="69" s="1"/>
  <c r="T34" i="69"/>
  <c r="T54" i="69" s="1"/>
  <c r="R34" i="69"/>
  <c r="R54" i="69" s="1"/>
  <c r="Q34" i="69"/>
  <c r="Q54" i="69" s="1"/>
  <c r="L34" i="69"/>
  <c r="L54" i="69" s="1"/>
  <c r="P34" i="69"/>
  <c r="P54" i="69" s="1"/>
  <c r="V34" i="69"/>
  <c r="V54" i="69" s="1"/>
  <c r="W34" i="69"/>
  <c r="W54" i="69" s="1"/>
  <c r="U34" i="69"/>
  <c r="U54" i="69" s="1"/>
  <c r="O24" i="66"/>
  <c r="P34" i="68"/>
  <c r="Q24" i="66"/>
  <c r="AA24" i="68"/>
  <c r="P24" i="66"/>
  <c r="Y34" i="68"/>
  <c r="AC34" i="68"/>
  <c r="W24" i="66"/>
  <c r="U17" i="66"/>
  <c r="P17" i="66"/>
  <c r="R17" i="66"/>
  <c r="V17" i="66"/>
  <c r="S17" i="66"/>
  <c r="T17" i="66"/>
  <c r="O17" i="66"/>
  <c r="Q17" i="66"/>
  <c r="W17" i="66"/>
  <c r="J17" i="66"/>
  <c r="V34" i="68"/>
  <c r="P17" i="68"/>
  <c r="R24" i="66"/>
  <c r="W34" i="68"/>
  <c r="AB34" i="68"/>
  <c r="T24" i="66"/>
  <c r="Q34" i="68"/>
  <c r="R34" i="68"/>
  <c r="P24" i="68"/>
  <c r="V24" i="66"/>
  <c r="N24" i="66"/>
  <c r="T34" i="66" l="1"/>
  <c r="W34" i="66"/>
  <c r="N34" i="66"/>
  <c r="S34" i="66"/>
  <c r="R34" i="66"/>
  <c r="V34" i="66"/>
  <c r="Q34" i="66"/>
  <c r="N17" i="66"/>
  <c r="O34" i="66"/>
  <c r="U34" i="66"/>
  <c r="P34" i="66"/>
  <c r="L24" i="54" l="1"/>
  <c r="L47" i="55"/>
  <c r="L48" i="55"/>
  <c r="L136" i="55"/>
  <c r="L139" i="59"/>
  <c r="L148" i="54"/>
  <c r="L149" i="59"/>
  <c r="L152" i="55"/>
  <c r="L153" i="55"/>
  <c r="L155" i="59"/>
  <c r="L175" i="54"/>
  <c r="L174" i="55"/>
  <c r="L171" i="54"/>
  <c r="T17" i="5"/>
  <c r="T39" i="5" s="1"/>
  <c r="T43" i="5" s="1"/>
  <c r="AM17" i="5"/>
  <c r="AM39" i="5" s="1"/>
  <c r="AM43" i="5" s="1"/>
  <c r="AT17" i="5"/>
  <c r="AT39" i="5" s="1"/>
  <c r="AT43" i="5" s="1"/>
  <c r="R17" i="5"/>
  <c r="R39" i="5" s="1"/>
  <c r="R43" i="5" s="1"/>
  <c r="AR17" i="5"/>
  <c r="AR39" i="5" s="1"/>
  <c r="AR43" i="5" s="1"/>
  <c r="AS17" i="5"/>
  <c r="AS39" i="5" s="1"/>
  <c r="AS43" i="5" s="1"/>
  <c r="AO17" i="5"/>
  <c r="AO39" i="5" s="1"/>
  <c r="AO43" i="5" s="1"/>
  <c r="AN17" i="5"/>
  <c r="AN39" i="5" s="1"/>
  <c r="AN43" i="5" s="1"/>
  <c r="AE17" i="5"/>
  <c r="AE39" i="5" s="1"/>
  <c r="AE43" i="5" s="1"/>
  <c r="AQ17" i="5"/>
  <c r="AQ39" i="5" s="1"/>
  <c r="AQ43" i="5" s="1"/>
  <c r="H17" i="5"/>
  <c r="H39" i="5" s="1"/>
  <c r="H43" i="5" s="1"/>
  <c r="J17" i="5"/>
  <c r="J39" i="5" s="1"/>
  <c r="J43" i="5" s="1"/>
  <c r="O17" i="5"/>
  <c r="O39" i="5" s="1"/>
  <c r="O43" i="5" s="1"/>
  <c r="Z17" i="5"/>
  <c r="Z39" i="5" s="1"/>
  <c r="Z43" i="5" s="1"/>
  <c r="AB17" i="5"/>
  <c r="AB39" i="5" s="1"/>
  <c r="AB43" i="5" s="1"/>
  <c r="AA17" i="5"/>
  <c r="AA39" i="5" s="1"/>
  <c r="AA43" i="5" s="1"/>
  <c r="Y17" i="5"/>
  <c r="Y39" i="5" s="1"/>
  <c r="Y43" i="5" s="1"/>
  <c r="U17" i="5"/>
  <c r="U39" i="5" s="1"/>
  <c r="U43" i="5" s="1"/>
  <c r="L139" i="54"/>
  <c r="L139" i="55"/>
  <c r="L134" i="54"/>
  <c r="L147" i="54" l="1"/>
  <c r="L133" i="55"/>
  <c r="V17" i="5"/>
  <c r="V39" i="5" s="1"/>
  <c r="V43" i="5" s="1"/>
  <c r="L170" i="59"/>
  <c r="H97" i="54"/>
  <c r="H164" i="54" s="1"/>
  <c r="H180" i="54" s="1"/>
  <c r="AU17" i="5"/>
  <c r="AU39" i="5" s="1"/>
  <c r="AU43" i="5" s="1"/>
  <c r="S17" i="5"/>
  <c r="S39" i="5" s="1"/>
  <c r="S43" i="5" s="1"/>
  <c r="Q17" i="5"/>
  <c r="Q39" i="5" s="1"/>
  <c r="Q43" i="5" s="1"/>
  <c r="L124" i="59"/>
  <c r="AK17" i="5"/>
  <c r="AK39" i="5" s="1"/>
  <c r="AK43" i="5" s="1"/>
  <c r="L141" i="54"/>
  <c r="AJ17" i="5"/>
  <c r="AJ39" i="5" s="1"/>
  <c r="AJ43" i="5" s="1"/>
  <c r="L17" i="5"/>
  <c r="L39" i="5" s="1"/>
  <c r="L43" i="5" s="1"/>
  <c r="AC17" i="5"/>
  <c r="AC39" i="5" s="1"/>
  <c r="AC43" i="5" s="1"/>
  <c r="I17" i="5"/>
  <c r="I39" i="5" s="1"/>
  <c r="I43" i="5" s="1"/>
  <c r="K17" i="5"/>
  <c r="K39" i="5" s="1"/>
  <c r="K43" i="5" s="1"/>
  <c r="AG17" i="5"/>
  <c r="AG39" i="5" s="1"/>
  <c r="AG43" i="5" s="1"/>
  <c r="AD17" i="5"/>
  <c r="AD39" i="5" s="1"/>
  <c r="AD43" i="5" s="1"/>
  <c r="N17" i="5"/>
  <c r="N39" i="5" s="1"/>
  <c r="N43" i="5" s="1"/>
  <c r="AI17" i="5"/>
  <c r="AI39" i="5" s="1"/>
  <c r="AI43" i="5" s="1"/>
  <c r="M17" i="5"/>
  <c r="M39" i="5" s="1"/>
  <c r="M43" i="5" s="1"/>
  <c r="G17" i="5"/>
  <c r="G39" i="5" s="1"/>
  <c r="AH17" i="5"/>
  <c r="AH39" i="5" s="1"/>
  <c r="AH43" i="5" s="1"/>
  <c r="P17" i="5"/>
  <c r="P39" i="5" s="1"/>
  <c r="P43" i="5" s="1"/>
  <c r="AP17" i="5"/>
  <c r="AP39" i="5" s="1"/>
  <c r="AP43" i="5" s="1"/>
  <c r="X17" i="5"/>
  <c r="X39" i="5" s="1"/>
  <c r="X43" i="5" s="1"/>
  <c r="AF17" i="5"/>
  <c r="AF39" i="5" s="1"/>
  <c r="AF43" i="5" s="1"/>
  <c r="L29" i="54"/>
  <c r="L87" i="59"/>
  <c r="L87" i="55"/>
  <c r="L157" i="53"/>
  <c r="L160" i="53"/>
  <c r="L176" i="59"/>
  <c r="L126" i="59"/>
  <c r="L126" i="54"/>
  <c r="L126" i="55"/>
  <c r="L135" i="59"/>
  <c r="L135" i="55"/>
  <c r="L135" i="54"/>
  <c r="L143" i="59"/>
  <c r="L143" i="54"/>
  <c r="L143" i="55"/>
  <c r="L142" i="59"/>
  <c r="L142" i="55"/>
  <c r="L142" i="54"/>
  <c r="L172" i="55"/>
  <c r="L176" i="54"/>
  <c r="L171" i="59"/>
  <c r="L28" i="59"/>
  <c r="L28" i="54"/>
  <c r="L173" i="59"/>
  <c r="L173" i="55"/>
  <c r="L173" i="54"/>
  <c r="L50" i="54"/>
  <c r="L50" i="59"/>
  <c r="L50" i="55"/>
  <c r="L140" i="59"/>
  <c r="L140" i="55"/>
  <c r="L140" i="54"/>
  <c r="L154" i="59"/>
  <c r="L154" i="54"/>
  <c r="L26" i="59"/>
  <c r="L26" i="54"/>
  <c r="L25" i="54"/>
  <c r="T74" i="53"/>
  <c r="L87" i="54"/>
  <c r="L174" i="59"/>
  <c r="L171" i="55"/>
  <c r="L149" i="55"/>
  <c r="L149" i="54"/>
  <c r="L151" i="53"/>
  <c r="L128" i="54"/>
  <c r="L175" i="55"/>
  <c r="L175" i="59"/>
  <c r="L148" i="59"/>
  <c r="L148" i="55"/>
  <c r="L136" i="54"/>
  <c r="L136" i="59"/>
  <c r="L156" i="59"/>
  <c r="L156" i="55"/>
  <c r="L156" i="54"/>
  <c r="L121" i="59"/>
  <c r="L121" i="54"/>
  <c r="L51" i="54"/>
  <c r="L51" i="55"/>
  <c r="L51" i="59"/>
  <c r="L49" i="55"/>
  <c r="L49" i="54"/>
  <c r="L49" i="59"/>
  <c r="L46" i="59"/>
  <c r="L46" i="54"/>
  <c r="L27" i="54"/>
  <c r="L24" i="59"/>
  <c r="L48" i="59"/>
  <c r="L48" i="54"/>
  <c r="L134" i="59"/>
  <c r="L134" i="55"/>
  <c r="L46" i="55"/>
  <c r="L130" i="59"/>
  <c r="L130" i="54"/>
  <c r="L130" i="55"/>
  <c r="L129" i="59"/>
  <c r="L129" i="54"/>
  <c r="L129" i="55"/>
  <c r="L47" i="54"/>
  <c r="L47" i="59"/>
  <c r="L159" i="53"/>
  <c r="L153" i="59"/>
  <c r="L152" i="59"/>
  <c r="L155" i="54"/>
  <c r="L176" i="55"/>
  <c r="L172" i="59"/>
  <c r="L174" i="54"/>
  <c r="L155" i="55"/>
  <c r="L153" i="54"/>
  <c r="L154" i="55"/>
  <c r="L152" i="54"/>
  <c r="X174" i="55" l="1"/>
  <c r="AC24" i="54"/>
  <c r="AE24" i="54" s="1"/>
  <c r="X119" i="53"/>
  <c r="X136" i="55"/>
  <c r="AD155" i="59"/>
  <c r="AF155" i="59" s="1"/>
  <c r="L124" i="54"/>
  <c r="L26" i="55"/>
  <c r="F70" i="55"/>
  <c r="L70" i="55" s="1"/>
  <c r="H53" i="55"/>
  <c r="H57" i="55" s="1"/>
  <c r="H68" i="55"/>
  <c r="AC95" i="54"/>
  <c r="AE95" i="54" s="1"/>
  <c r="Q95" i="54"/>
  <c r="W95" i="54"/>
  <c r="U95" i="54"/>
  <c r="AA95" i="54"/>
  <c r="Y95" i="54"/>
  <c r="S95" i="54"/>
  <c r="L147" i="55"/>
  <c r="L25" i="55"/>
  <c r="F69" i="55"/>
  <c r="L69" i="55" s="1"/>
  <c r="G43" i="5"/>
  <c r="L141" i="59"/>
  <c r="AC134" i="54"/>
  <c r="AE134" i="54" s="1"/>
  <c r="L27" i="59"/>
  <c r="L172" i="54"/>
  <c r="L25" i="59"/>
  <c r="L133" i="59"/>
  <c r="L29" i="59"/>
  <c r="AC139" i="54"/>
  <c r="AE139" i="54" s="1"/>
  <c r="X153" i="55"/>
  <c r="L145" i="53"/>
  <c r="H162" i="53"/>
  <c r="H164" i="53" s="1"/>
  <c r="H180" i="53" s="1"/>
  <c r="F73" i="55"/>
  <c r="L73" i="55" s="1"/>
  <c r="L29" i="55"/>
  <c r="X139" i="55"/>
  <c r="AC175" i="54"/>
  <c r="AE175" i="54" s="1"/>
  <c r="R95" i="55"/>
  <c r="V95" i="55"/>
  <c r="X95" i="55" s="1"/>
  <c r="T95" i="55"/>
  <c r="P95" i="55"/>
  <c r="AC171" i="54"/>
  <c r="AE171" i="54" s="1"/>
  <c r="L27" i="55"/>
  <c r="F71" i="55"/>
  <c r="L71" i="55" s="1"/>
  <c r="L170" i="55"/>
  <c r="F178" i="55"/>
  <c r="T62" i="53"/>
  <c r="L28" i="55"/>
  <c r="F72" i="55"/>
  <c r="L72" i="55" s="1"/>
  <c r="H64" i="55"/>
  <c r="AD149" i="59"/>
  <c r="AF149" i="59" s="1"/>
  <c r="X152" i="55"/>
  <c r="Z95" i="59"/>
  <c r="AB95" i="59"/>
  <c r="V95" i="59"/>
  <c r="H95" i="59"/>
  <c r="H97" i="59" s="1"/>
  <c r="H164" i="59" s="1"/>
  <c r="H180" i="59" s="1"/>
  <c r="T95" i="59"/>
  <c r="R95" i="59"/>
  <c r="P95" i="59"/>
  <c r="X95" i="59"/>
  <c r="F178" i="59"/>
  <c r="P63" i="53"/>
  <c r="F178" i="54"/>
  <c r="L170" i="54"/>
  <c r="X49" i="55"/>
  <c r="AC148" i="54"/>
  <c r="AE148" i="54" s="1"/>
  <c r="L178" i="59"/>
  <c r="L24" i="55"/>
  <c r="F68" i="55"/>
  <c r="L147" i="59"/>
  <c r="L141" i="55"/>
  <c r="AD139" i="59"/>
  <c r="AF139" i="59" s="1"/>
  <c r="V66" i="53"/>
  <c r="T66" i="53"/>
  <c r="X41" i="53"/>
  <c r="L42" i="55"/>
  <c r="L128" i="55"/>
  <c r="L128" i="59"/>
  <c r="V64" i="53"/>
  <c r="X122" i="53"/>
  <c r="Z122" i="53" s="1"/>
  <c r="R64" i="53"/>
  <c r="T63" i="53"/>
  <c r="R63" i="53"/>
  <c r="L44" i="59"/>
  <c r="L119" i="59"/>
  <c r="L30" i="59"/>
  <c r="L41" i="59"/>
  <c r="R66" i="53"/>
  <c r="L127" i="55"/>
  <c r="L119" i="55"/>
  <c r="V74" i="53"/>
  <c r="R74" i="53"/>
  <c r="L45" i="54"/>
  <c r="L41" i="55"/>
  <c r="L122" i="55"/>
  <c r="L118" i="55"/>
  <c r="L73" i="54"/>
  <c r="L73" i="59"/>
  <c r="L69" i="59"/>
  <c r="V65" i="53"/>
  <c r="V67" i="53"/>
  <c r="L72" i="54"/>
  <c r="L52" i="59"/>
  <c r="L52" i="54"/>
  <c r="L52" i="55"/>
  <c r="T65" i="53"/>
  <c r="L72" i="59"/>
  <c r="L120" i="55"/>
  <c r="L120" i="59"/>
  <c r="L120" i="54"/>
  <c r="L70" i="54"/>
  <c r="L69" i="54"/>
  <c r="L68" i="54"/>
  <c r="L41" i="54"/>
  <c r="L122" i="54"/>
  <c r="L71" i="59"/>
  <c r="L42" i="54"/>
  <c r="L71" i="54"/>
  <c r="H52" i="16"/>
  <c r="L119" i="54"/>
  <c r="L23" i="54"/>
  <c r="L44" i="54"/>
  <c r="L131" i="59"/>
  <c r="L131" i="54"/>
  <c r="L131" i="55"/>
  <c r="L43" i="54"/>
  <c r="L68" i="59"/>
  <c r="L20" i="54"/>
  <c r="L70" i="59"/>
  <c r="L19" i="54"/>
  <c r="L22" i="54"/>
  <c r="X173" i="55" l="1"/>
  <c r="AC140" i="54"/>
  <c r="AE140" i="54" s="1"/>
  <c r="T64" i="53"/>
  <c r="X148" i="55"/>
  <c r="AC46" i="54"/>
  <c r="AE46" i="54" s="1"/>
  <c r="X43" i="53"/>
  <c r="Z43" i="53" s="1"/>
  <c r="X45" i="53"/>
  <c r="Z45" i="53" s="1"/>
  <c r="V63" i="53"/>
  <c r="X63" i="53" s="1"/>
  <c r="Z63" i="53" s="1"/>
  <c r="T53" i="53"/>
  <c r="X109" i="53"/>
  <c r="Z109" i="53" s="1"/>
  <c r="X47" i="55"/>
  <c r="R53" i="53"/>
  <c r="X175" i="55"/>
  <c r="AC153" i="54"/>
  <c r="AE153" i="54" s="1"/>
  <c r="AD175" i="59"/>
  <c r="AF175" i="59" s="1"/>
  <c r="X135" i="55"/>
  <c r="Z178" i="59"/>
  <c r="AD156" i="59"/>
  <c r="AF156" i="59" s="1"/>
  <c r="X143" i="55"/>
  <c r="AC26" i="54"/>
  <c r="AE26" i="54" s="1"/>
  <c r="AB178" i="59"/>
  <c r="E26" i="52"/>
  <c r="L68" i="55"/>
  <c r="X156" i="55"/>
  <c r="X157" i="53"/>
  <c r="Z157" i="53" s="1"/>
  <c r="AD136" i="59"/>
  <c r="AF136" i="59" s="1"/>
  <c r="AD134" i="59"/>
  <c r="AF134" i="59" s="1"/>
  <c r="X87" i="55"/>
  <c r="Z41" i="53"/>
  <c r="AD135" i="59"/>
  <c r="AF135" i="59" s="1"/>
  <c r="X46" i="55"/>
  <c r="L30" i="54"/>
  <c r="P66" i="53"/>
  <c r="X66" i="53" s="1"/>
  <c r="Z66" i="53" s="1"/>
  <c r="X22" i="53"/>
  <c r="Z22" i="53" s="1"/>
  <c r="AC176" i="54"/>
  <c r="AE176" i="54" s="1"/>
  <c r="AC25" i="54"/>
  <c r="AE25" i="54" s="1"/>
  <c r="AC155" i="54"/>
  <c r="AE155" i="54" s="1"/>
  <c r="AC141" i="54"/>
  <c r="AE141" i="54" s="1"/>
  <c r="X149" i="55"/>
  <c r="AD121" i="59"/>
  <c r="L178" i="54"/>
  <c r="L178" i="55"/>
  <c r="V178" i="55"/>
  <c r="R178" i="55"/>
  <c r="T178" i="55"/>
  <c r="V71" i="55"/>
  <c r="R71" i="55"/>
  <c r="T71" i="55"/>
  <c r="AC126" i="54"/>
  <c r="AE126" i="54" s="1"/>
  <c r="AC28" i="54"/>
  <c r="AE28" i="54" s="1"/>
  <c r="AC87" i="54"/>
  <c r="AE87" i="54" s="1"/>
  <c r="X134" i="55"/>
  <c r="T70" i="59"/>
  <c r="X171" i="55"/>
  <c r="AD87" i="59"/>
  <c r="AF87" i="59" s="1"/>
  <c r="AD140" i="59"/>
  <c r="AF140" i="59" s="1"/>
  <c r="X68" i="59"/>
  <c r="AD152" i="59"/>
  <c r="AF152" i="59" s="1"/>
  <c r="L138" i="55"/>
  <c r="L22" i="55"/>
  <c r="L151" i="54"/>
  <c r="X155" i="55"/>
  <c r="R72" i="59"/>
  <c r="AD154" i="59"/>
  <c r="AF154" i="59" s="1"/>
  <c r="T73" i="55"/>
  <c r="R73" i="55"/>
  <c r="V73" i="55"/>
  <c r="X44" i="53"/>
  <c r="Z44" i="53" s="1"/>
  <c r="R70" i="59"/>
  <c r="R69" i="55"/>
  <c r="V69" i="55"/>
  <c r="T69" i="55"/>
  <c r="Z68" i="59"/>
  <c r="X102" i="53"/>
  <c r="L102" i="59"/>
  <c r="P64" i="53"/>
  <c r="X64" i="53" s="1"/>
  <c r="Z64" i="53" s="1"/>
  <c r="X42" i="53"/>
  <c r="Z42" i="53" s="1"/>
  <c r="AC142" i="54"/>
  <c r="AE142" i="54" s="1"/>
  <c r="X72" i="59"/>
  <c r="AC50" i="54"/>
  <c r="AE50" i="54" s="1"/>
  <c r="AC128" i="54"/>
  <c r="AE128" i="54" s="1"/>
  <c r="P53" i="53"/>
  <c r="X133" i="55"/>
  <c r="H62" i="55"/>
  <c r="H75" i="55" s="1"/>
  <c r="H79" i="55" s="1"/>
  <c r="H92" i="55" s="1"/>
  <c r="H97" i="55" s="1"/>
  <c r="H31" i="55"/>
  <c r="H35" i="55" s="1"/>
  <c r="AD172" i="59"/>
  <c r="AF172" i="59" s="1"/>
  <c r="L133" i="54"/>
  <c r="AE133" i="54"/>
  <c r="X50" i="55"/>
  <c r="AC136" i="54"/>
  <c r="AE136" i="54" s="1"/>
  <c r="AB70" i="59"/>
  <c r="AD46" i="59"/>
  <c r="AF46" i="59" s="1"/>
  <c r="AB71" i="59"/>
  <c r="AD24" i="59"/>
  <c r="AF24" i="59" s="1"/>
  <c r="P68" i="59"/>
  <c r="AD170" i="59"/>
  <c r="P178" i="59"/>
  <c r="V72" i="59"/>
  <c r="T72" i="55"/>
  <c r="R72" i="55"/>
  <c r="V72" i="55"/>
  <c r="L116" i="55"/>
  <c r="AC27" i="54"/>
  <c r="AE27" i="54" s="1"/>
  <c r="AC29" i="54"/>
  <c r="AE29" i="54" s="1"/>
  <c r="X151" i="53"/>
  <c r="Z151" i="53" s="1"/>
  <c r="AC129" i="54"/>
  <c r="AE129" i="54" s="1"/>
  <c r="AC135" i="54"/>
  <c r="AE135" i="54" s="1"/>
  <c r="R70" i="55"/>
  <c r="E38" i="52"/>
  <c r="T67" i="53"/>
  <c r="T75" i="53" s="1"/>
  <c r="L21" i="59"/>
  <c r="V53" i="53"/>
  <c r="R62" i="53"/>
  <c r="R31" i="53"/>
  <c r="AC173" i="54"/>
  <c r="AE173" i="54" s="1"/>
  <c r="AD51" i="59"/>
  <c r="AF51" i="59" s="1"/>
  <c r="AD48" i="59"/>
  <c r="AF48" i="59" s="1"/>
  <c r="V178" i="59"/>
  <c r="AB72" i="59"/>
  <c r="AD148" i="59"/>
  <c r="AF148" i="59" s="1"/>
  <c r="AC156" i="54"/>
  <c r="AE156" i="54" s="1"/>
  <c r="AD49" i="59"/>
  <c r="AF49" i="59" s="1"/>
  <c r="AD130" i="59"/>
  <c r="AF130" i="59" s="1"/>
  <c r="AD124" i="59"/>
  <c r="AF124" i="59" s="1"/>
  <c r="X70" i="59"/>
  <c r="V69" i="59"/>
  <c r="AC51" i="54"/>
  <c r="AE51" i="54" s="1"/>
  <c r="AB68" i="59"/>
  <c r="L40" i="59"/>
  <c r="L109" i="54"/>
  <c r="L151" i="55"/>
  <c r="L151" i="59"/>
  <c r="V31" i="53"/>
  <c r="V62" i="53"/>
  <c r="V75" i="53" s="1"/>
  <c r="X178" i="59"/>
  <c r="Z72" i="59"/>
  <c r="L116" i="54"/>
  <c r="T31" i="53"/>
  <c r="AD47" i="59"/>
  <c r="AF47" i="59" s="1"/>
  <c r="X20" i="53"/>
  <c r="Z20" i="53" s="1"/>
  <c r="V70" i="59"/>
  <c r="X19" i="53"/>
  <c r="Z19" i="53" s="1"/>
  <c r="X51" i="55"/>
  <c r="AD174" i="59"/>
  <c r="AF174" i="59" s="1"/>
  <c r="V68" i="59"/>
  <c r="X129" i="55"/>
  <c r="L109" i="55"/>
  <c r="X23" i="53"/>
  <c r="Z23" i="53" s="1"/>
  <c r="P67" i="53"/>
  <c r="R65" i="53"/>
  <c r="P65" i="53"/>
  <c r="X21" i="53"/>
  <c r="Z21" i="53" s="1"/>
  <c r="R67" i="53"/>
  <c r="L118" i="54"/>
  <c r="X118" i="53"/>
  <c r="Z118" i="53" s="1"/>
  <c r="X154" i="55"/>
  <c r="AC174" i="54"/>
  <c r="AE174" i="54" s="1"/>
  <c r="R178" i="59"/>
  <c r="AD143" i="59"/>
  <c r="AF143" i="59" s="1"/>
  <c r="T72" i="59"/>
  <c r="AC48" i="54"/>
  <c r="AE48" i="54" s="1"/>
  <c r="AC47" i="54"/>
  <c r="AE47" i="54" s="1"/>
  <c r="AC152" i="54"/>
  <c r="AE152" i="54" s="1"/>
  <c r="AD129" i="59"/>
  <c r="AF129" i="59" s="1"/>
  <c r="AC130" i="54"/>
  <c r="AE130" i="54" s="1"/>
  <c r="AD153" i="59"/>
  <c r="AF153" i="59" s="1"/>
  <c r="X176" i="55"/>
  <c r="L116" i="59"/>
  <c r="AD173" i="59"/>
  <c r="AF173" i="59" s="1"/>
  <c r="P70" i="59"/>
  <c r="AD26" i="59"/>
  <c r="AF26" i="59" s="1"/>
  <c r="AD176" i="59"/>
  <c r="AF176" i="59" s="1"/>
  <c r="X142" i="55"/>
  <c r="X140" i="55"/>
  <c r="T68" i="59"/>
  <c r="L18" i="59"/>
  <c r="X127" i="53"/>
  <c r="Z127" i="53" s="1"/>
  <c r="L109" i="59"/>
  <c r="X117" i="53"/>
  <c r="X18" i="53"/>
  <c r="P62" i="53"/>
  <c r="P31" i="53"/>
  <c r="AC147" i="54"/>
  <c r="AE147" i="54" s="1"/>
  <c r="T68" i="55"/>
  <c r="V68" i="55"/>
  <c r="R68" i="55"/>
  <c r="E29" i="52"/>
  <c r="T178" i="59"/>
  <c r="P72" i="59"/>
  <c r="AD28" i="59"/>
  <c r="AF28" i="59" s="1"/>
  <c r="AD126" i="59"/>
  <c r="AF126" i="59" s="1"/>
  <c r="AC143" i="54"/>
  <c r="AE143" i="54" s="1"/>
  <c r="AD50" i="59"/>
  <c r="AF50" i="59" s="1"/>
  <c r="AC149" i="54"/>
  <c r="AE149" i="54" s="1"/>
  <c r="AC49" i="54"/>
  <c r="AE49" i="54" s="1"/>
  <c r="X172" i="55"/>
  <c r="AC154" i="54"/>
  <c r="AE154" i="54" s="1"/>
  <c r="L162" i="53"/>
  <c r="L164" i="53" s="1"/>
  <c r="L180" i="53" s="1"/>
  <c r="AC121" i="54"/>
  <c r="AE121" i="54" s="1"/>
  <c r="AD142" i="59"/>
  <c r="AF142" i="59" s="1"/>
  <c r="AD171" i="59"/>
  <c r="AF171" i="59" s="1"/>
  <c r="Z70" i="59"/>
  <c r="R68" i="59"/>
  <c r="L122" i="59"/>
  <c r="L20" i="59"/>
  <c r="L21" i="54"/>
  <c r="L19" i="59"/>
  <c r="L157" i="59"/>
  <c r="L157" i="54"/>
  <c r="L44" i="55"/>
  <c r="L127" i="59"/>
  <c r="L45" i="59"/>
  <c r="L102" i="55"/>
  <c r="L118" i="59"/>
  <c r="L43" i="55"/>
  <c r="L45" i="55"/>
  <c r="L43" i="59"/>
  <c r="L74" i="59"/>
  <c r="L66" i="54"/>
  <c r="L127" i="54"/>
  <c r="L67" i="54"/>
  <c r="L63" i="54"/>
  <c r="L64" i="54"/>
  <c r="L74" i="54" l="1"/>
  <c r="L66" i="59"/>
  <c r="X126" i="55"/>
  <c r="X67" i="53"/>
  <c r="Z67" i="53" s="1"/>
  <c r="AD72" i="59"/>
  <c r="AF72" i="59" s="1"/>
  <c r="X145" i="53"/>
  <c r="Z145" i="53" s="1"/>
  <c r="AC52" i="54"/>
  <c r="AE52" i="54" s="1"/>
  <c r="AC68" i="54"/>
  <c r="AE68" i="54" s="1"/>
  <c r="E27" i="52"/>
  <c r="X130" i="55"/>
  <c r="L145" i="54"/>
  <c r="L23" i="59"/>
  <c r="L31" i="59" s="1"/>
  <c r="L157" i="55"/>
  <c r="AB74" i="59"/>
  <c r="X119" i="55"/>
  <c r="AC23" i="54"/>
  <c r="AE23" i="54" s="1"/>
  <c r="AC122" i="54"/>
  <c r="AE122" i="54" s="1"/>
  <c r="P69" i="59"/>
  <c r="AD25" i="59"/>
  <c r="AD178" i="59"/>
  <c r="AF178" i="59" s="1"/>
  <c r="AF170" i="59"/>
  <c r="X71" i="59"/>
  <c r="AB73" i="59"/>
  <c r="X29" i="55"/>
  <c r="P73" i="55"/>
  <c r="X73" i="55" s="1"/>
  <c r="AC73" i="54"/>
  <c r="AE73" i="54" s="1"/>
  <c r="AC170" i="54"/>
  <c r="X30" i="53"/>
  <c r="Z30" i="53" s="1"/>
  <c r="P74" i="53"/>
  <c r="X74" i="53" s="1"/>
  <c r="Z74" i="53" s="1"/>
  <c r="L30" i="55"/>
  <c r="F74" i="55"/>
  <c r="L74" i="55" s="1"/>
  <c r="T74" i="59"/>
  <c r="L22" i="59"/>
  <c r="R69" i="59"/>
  <c r="AD68" i="59"/>
  <c r="AF68" i="59" s="1"/>
  <c r="T71" i="59"/>
  <c r="AD29" i="59"/>
  <c r="AF29" i="59" s="1"/>
  <c r="P73" i="59"/>
  <c r="AD41" i="59"/>
  <c r="AF41" i="59" s="1"/>
  <c r="X52" i="55"/>
  <c r="AC69" i="54"/>
  <c r="AE69" i="54" s="1"/>
  <c r="F66" i="55"/>
  <c r="L66" i="55" s="1"/>
  <c r="X53" i="53"/>
  <c r="L21" i="55"/>
  <c r="F65" i="55"/>
  <c r="L65" i="55" s="1"/>
  <c r="R74" i="59"/>
  <c r="AC71" i="54"/>
  <c r="AE71" i="54" s="1"/>
  <c r="F31" i="59"/>
  <c r="AD141" i="59"/>
  <c r="AF141" i="59" s="1"/>
  <c r="AD70" i="59"/>
  <c r="AF70" i="59" s="1"/>
  <c r="AD120" i="59"/>
  <c r="AF120" i="59" s="1"/>
  <c r="AC119" i="54"/>
  <c r="AE119" i="54" s="1"/>
  <c r="AC131" i="54"/>
  <c r="AE131" i="54" s="1"/>
  <c r="AC120" i="54"/>
  <c r="AE120" i="54" s="1"/>
  <c r="X147" i="55"/>
  <c r="X122" i="55"/>
  <c r="V71" i="59"/>
  <c r="V73" i="59"/>
  <c r="AC45" i="54"/>
  <c r="AE45" i="54" s="1"/>
  <c r="T66" i="55"/>
  <c r="V66" i="55"/>
  <c r="L62" i="59"/>
  <c r="L102" i="54"/>
  <c r="F63" i="55"/>
  <c r="L63" i="55" s="1"/>
  <c r="L19" i="55"/>
  <c r="X62" i="53"/>
  <c r="V74" i="59"/>
  <c r="X69" i="59"/>
  <c r="R75" i="53"/>
  <c r="L138" i="54"/>
  <c r="AE138" i="54"/>
  <c r="V70" i="55"/>
  <c r="P72" i="55"/>
  <c r="X72" i="55" s="1"/>
  <c r="X28" i="55"/>
  <c r="AC41" i="54"/>
  <c r="Z71" i="59"/>
  <c r="AD44" i="59"/>
  <c r="AF44" i="59" s="1"/>
  <c r="P71" i="55"/>
  <c r="X71" i="55" s="1"/>
  <c r="X27" i="55"/>
  <c r="P178" i="55"/>
  <c r="X170" i="55"/>
  <c r="X178" i="55" s="1"/>
  <c r="AD119" i="59"/>
  <c r="X41" i="55"/>
  <c r="F67" i="55"/>
  <c r="L67" i="55" s="1"/>
  <c r="L23" i="55"/>
  <c r="AC124" i="54"/>
  <c r="AE124" i="54" s="1"/>
  <c r="Z18" i="53"/>
  <c r="Z74" i="59"/>
  <c r="AC72" i="54"/>
  <c r="AE72" i="54" s="1"/>
  <c r="AD131" i="59"/>
  <c r="AF131" i="59" s="1"/>
  <c r="X118" i="55"/>
  <c r="AC44" i="54"/>
  <c r="AE44" i="54" s="1"/>
  <c r="Z69" i="59"/>
  <c r="T70" i="55"/>
  <c r="AC43" i="54"/>
  <c r="AE43" i="54" s="1"/>
  <c r="T73" i="59"/>
  <c r="Z102" i="53"/>
  <c r="AC42" i="54"/>
  <c r="AE42" i="54" s="1"/>
  <c r="X24" i="55"/>
  <c r="P68" i="55"/>
  <c r="X68" i="55" s="1"/>
  <c r="X65" i="53"/>
  <c r="Z65" i="53" s="1"/>
  <c r="AD147" i="59"/>
  <c r="AF147" i="59" s="1"/>
  <c r="AC22" i="54"/>
  <c r="AE22" i="54" s="1"/>
  <c r="AD52" i="59"/>
  <c r="AF52" i="59" s="1"/>
  <c r="AC20" i="54"/>
  <c r="AE20" i="54" s="1"/>
  <c r="R71" i="59"/>
  <c r="Z73" i="59"/>
  <c r="P69" i="55"/>
  <c r="X69" i="55" s="1"/>
  <c r="X25" i="55"/>
  <c r="X42" i="55"/>
  <c r="P70" i="55"/>
  <c r="F62" i="55"/>
  <c r="X74" i="59"/>
  <c r="Z117" i="53"/>
  <c r="T69" i="59"/>
  <c r="X73" i="59"/>
  <c r="X127" i="55"/>
  <c r="L145" i="55"/>
  <c r="L18" i="55"/>
  <c r="AD30" i="59"/>
  <c r="AF30" i="59" s="1"/>
  <c r="P74" i="59"/>
  <c r="X128" i="55"/>
  <c r="AC70" i="54"/>
  <c r="AE70" i="54" s="1"/>
  <c r="E20" i="52"/>
  <c r="AC19" i="54"/>
  <c r="AB69" i="59"/>
  <c r="X131" i="55"/>
  <c r="AD128" i="59"/>
  <c r="AF128" i="59" s="1"/>
  <c r="L138" i="59"/>
  <c r="AF138" i="59"/>
  <c r="P71" i="59"/>
  <c r="AD27" i="59"/>
  <c r="R73" i="59"/>
  <c r="X141" i="55"/>
  <c r="L63" i="59"/>
  <c r="L67" i="59"/>
  <c r="L65" i="59"/>
  <c r="AD74" i="59" l="1"/>
  <c r="AF74" i="59" s="1"/>
  <c r="X31" i="53"/>
  <c r="X70" i="55"/>
  <c r="P75" i="53"/>
  <c r="AC157" i="54"/>
  <c r="AE157" i="54" s="1"/>
  <c r="X151" i="55"/>
  <c r="AD157" i="59"/>
  <c r="AF157" i="59" s="1"/>
  <c r="AD109" i="59"/>
  <c r="AF109" i="59" s="1"/>
  <c r="Z65" i="59"/>
  <c r="L18" i="54"/>
  <c r="F31" i="54"/>
  <c r="Z62" i="59"/>
  <c r="L42" i="59"/>
  <c r="F53" i="59"/>
  <c r="R63" i="59"/>
  <c r="T74" i="55"/>
  <c r="V74" i="55"/>
  <c r="R74" i="55"/>
  <c r="X116" i="55"/>
  <c r="H162" i="55"/>
  <c r="H164" i="55" s="1"/>
  <c r="H180" i="55" s="1"/>
  <c r="L124" i="55"/>
  <c r="L62" i="55"/>
  <c r="V65" i="59"/>
  <c r="X48" i="55"/>
  <c r="AC118" i="54"/>
  <c r="AE118" i="54" s="1"/>
  <c r="V62" i="59"/>
  <c r="Z63" i="59"/>
  <c r="AC151" i="54"/>
  <c r="AE151" i="54" s="1"/>
  <c r="AD116" i="59"/>
  <c r="X138" i="55"/>
  <c r="AC63" i="54"/>
  <c r="T65" i="59"/>
  <c r="L40" i="55"/>
  <c r="F53" i="55"/>
  <c r="AD43" i="59"/>
  <c r="AF43" i="59" s="1"/>
  <c r="AC66" i="54"/>
  <c r="AE66" i="54" s="1"/>
  <c r="AD151" i="59"/>
  <c r="AF151" i="59" s="1"/>
  <c r="P62" i="59"/>
  <c r="AD18" i="59"/>
  <c r="X75" i="53"/>
  <c r="Z62" i="53"/>
  <c r="V63" i="55"/>
  <c r="R63" i="55"/>
  <c r="T63" i="55"/>
  <c r="AC30" i="54"/>
  <c r="AE30" i="54" s="1"/>
  <c r="AD19" i="59"/>
  <c r="AF19" i="59" s="1"/>
  <c r="P63" i="59"/>
  <c r="AC109" i="54"/>
  <c r="AE109" i="54" s="1"/>
  <c r="E24" i="52"/>
  <c r="X65" i="59"/>
  <c r="AC21" i="54"/>
  <c r="AE21" i="54" s="1"/>
  <c r="T67" i="55"/>
  <c r="V67" i="55"/>
  <c r="R67" i="55"/>
  <c r="T62" i="59"/>
  <c r="V65" i="55"/>
  <c r="R65" i="55"/>
  <c r="T65" i="55"/>
  <c r="V63" i="59"/>
  <c r="F75" i="59"/>
  <c r="X109" i="55"/>
  <c r="L117" i="54"/>
  <c r="R65" i="59"/>
  <c r="F31" i="55"/>
  <c r="F64" i="55"/>
  <c r="L64" i="55" s="1"/>
  <c r="L20" i="55"/>
  <c r="AD127" i="59"/>
  <c r="AF127" i="59" s="1"/>
  <c r="X62" i="59"/>
  <c r="AC116" i="54"/>
  <c r="L40" i="54"/>
  <c r="F53" i="54"/>
  <c r="T63" i="59"/>
  <c r="AD45" i="59"/>
  <c r="AF45" i="59" s="1"/>
  <c r="AF25" i="59"/>
  <c r="L65" i="54"/>
  <c r="AF27" i="59"/>
  <c r="AD122" i="59"/>
  <c r="AF122" i="59" s="1"/>
  <c r="X43" i="55"/>
  <c r="AD102" i="59"/>
  <c r="AB65" i="59"/>
  <c r="L117" i="59"/>
  <c r="Z31" i="53"/>
  <c r="R62" i="59"/>
  <c r="L117" i="55"/>
  <c r="AE170" i="54"/>
  <c r="AD69" i="59"/>
  <c r="AF69" i="59" s="1"/>
  <c r="AC67" i="54"/>
  <c r="AE67" i="54" s="1"/>
  <c r="E30" i="52"/>
  <c r="AD71" i="59"/>
  <c r="AF71" i="59" s="1"/>
  <c r="AC127" i="54"/>
  <c r="AE127" i="54" s="1"/>
  <c r="P65" i="59"/>
  <c r="AD21" i="59"/>
  <c r="X45" i="55"/>
  <c r="AD40" i="59"/>
  <c r="AB62" i="59"/>
  <c r="R66" i="55"/>
  <c r="L145" i="59"/>
  <c r="X63" i="59"/>
  <c r="X26" i="55"/>
  <c r="AC64" i="54"/>
  <c r="AE64" i="54" s="1"/>
  <c r="AD20" i="59"/>
  <c r="AF20" i="59" s="1"/>
  <c r="AC74" i="54"/>
  <c r="AE74" i="54" s="1"/>
  <c r="P66" i="55"/>
  <c r="X22" i="55"/>
  <c r="AD118" i="59"/>
  <c r="AF118" i="59" s="1"/>
  <c r="Z53" i="53"/>
  <c r="AD73" i="59"/>
  <c r="AF73" i="59" s="1"/>
  <c r="X66" i="59"/>
  <c r="AB31" i="59"/>
  <c r="AB63" i="59"/>
  <c r="X44" i="55"/>
  <c r="E28" i="52"/>
  <c r="T31" i="59" l="1"/>
  <c r="P31" i="59"/>
  <c r="X66" i="55"/>
  <c r="R31" i="59"/>
  <c r="AD63" i="59"/>
  <c r="AF63" i="59" s="1"/>
  <c r="Z66" i="59"/>
  <c r="AF40" i="59"/>
  <c r="L62" i="54"/>
  <c r="F75" i="54"/>
  <c r="X67" i="59"/>
  <c r="V64" i="55"/>
  <c r="T64" i="55"/>
  <c r="R64" i="55"/>
  <c r="P31" i="55"/>
  <c r="X18" i="55"/>
  <c r="AB66" i="59"/>
  <c r="AF102" i="59"/>
  <c r="X31" i="59"/>
  <c r="P65" i="55"/>
  <c r="X65" i="55" s="1"/>
  <c r="X21" i="55"/>
  <c r="L53" i="55"/>
  <c r="V53" i="55"/>
  <c r="T53" i="55"/>
  <c r="R53" i="55"/>
  <c r="P62" i="55"/>
  <c r="V62" i="55"/>
  <c r="V75" i="55" s="1"/>
  <c r="Z31" i="59"/>
  <c r="T66" i="59"/>
  <c r="AF21" i="59"/>
  <c r="AD23" i="59"/>
  <c r="P67" i="59"/>
  <c r="W53" i="54"/>
  <c r="L53" i="54"/>
  <c r="S53" i="54"/>
  <c r="AA53" i="54"/>
  <c r="Y53" i="54"/>
  <c r="U53" i="54"/>
  <c r="AF18" i="59"/>
  <c r="T62" i="55"/>
  <c r="T75" i="55" s="1"/>
  <c r="T31" i="55"/>
  <c r="AD22" i="59"/>
  <c r="P66" i="59"/>
  <c r="AD65" i="59"/>
  <c r="AF65" i="59" s="1"/>
  <c r="T67" i="59"/>
  <c r="AD62" i="59"/>
  <c r="R67" i="59"/>
  <c r="AE116" i="54"/>
  <c r="X23" i="55"/>
  <c r="P67" i="55"/>
  <c r="X67" i="55" s="1"/>
  <c r="P63" i="55"/>
  <c r="X63" i="55" s="1"/>
  <c r="X19" i="55"/>
  <c r="AF116" i="59"/>
  <c r="AB67" i="59"/>
  <c r="AJ102" i="14"/>
  <c r="L53" i="59"/>
  <c r="Y31" i="54"/>
  <c r="L31" i="54"/>
  <c r="U31" i="54"/>
  <c r="S31" i="54"/>
  <c r="W31" i="54"/>
  <c r="AA31" i="54"/>
  <c r="V66" i="59"/>
  <c r="Z67" i="59"/>
  <c r="L64" i="59"/>
  <c r="L75" i="59" s="1"/>
  <c r="AC102" i="54"/>
  <c r="L31" i="55"/>
  <c r="F75" i="55"/>
  <c r="X30" i="55"/>
  <c r="P74" i="55"/>
  <c r="X74" i="55" s="1"/>
  <c r="R66" i="59"/>
  <c r="AC145" i="54"/>
  <c r="AE145" i="54" s="1"/>
  <c r="V67" i="59"/>
  <c r="X157" i="55"/>
  <c r="Z75" i="53"/>
  <c r="V31" i="59"/>
  <c r="L75" i="55"/>
  <c r="R31" i="55" l="1"/>
  <c r="R62" i="55"/>
  <c r="R75" i="55" s="1"/>
  <c r="V31" i="55"/>
  <c r="AD67" i="59"/>
  <c r="AF67" i="59" s="1"/>
  <c r="X64" i="59"/>
  <c r="X75" i="59" s="1"/>
  <c r="X53" i="59"/>
  <c r="AD117" i="59"/>
  <c r="P64" i="55"/>
  <c r="X64" i="55" s="1"/>
  <c r="X20" i="55"/>
  <c r="X31" i="55" s="1"/>
  <c r="X124" i="55"/>
  <c r="T64" i="59"/>
  <c r="T75" i="59" s="1"/>
  <c r="T53" i="59"/>
  <c r="AC40" i="54"/>
  <c r="Q53" i="54"/>
  <c r="AD42" i="59"/>
  <c r="P53" i="59"/>
  <c r="P64" i="59"/>
  <c r="AD133" i="59"/>
  <c r="AF133" i="59" s="1"/>
  <c r="AB53" i="59"/>
  <c r="AB64" i="59"/>
  <c r="AB75" i="59" s="1"/>
  <c r="AL102" i="14"/>
  <c r="X125" i="53"/>
  <c r="Z53" i="59"/>
  <c r="Z64" i="59"/>
  <c r="Z75" i="59" s="1"/>
  <c r="X62" i="55"/>
  <c r="AC65" i="54"/>
  <c r="AE65" i="54" s="1"/>
  <c r="R64" i="59"/>
  <c r="R75" i="59" s="1"/>
  <c r="R53" i="59"/>
  <c r="AF23" i="59"/>
  <c r="AA75" i="54"/>
  <c r="W75" i="54"/>
  <c r="Y75" i="54"/>
  <c r="U75" i="54"/>
  <c r="S75" i="54"/>
  <c r="L75" i="54"/>
  <c r="F49" i="68"/>
  <c r="T52" i="65"/>
  <c r="T54" i="65" s="1"/>
  <c r="F49" i="69"/>
  <c r="F52" i="69" s="1"/>
  <c r="F54" i="69" s="1"/>
  <c r="V52" i="65"/>
  <c r="V54" i="65" s="1"/>
  <c r="Q31" i="54"/>
  <c r="AC18" i="54"/>
  <c r="V64" i="59"/>
  <c r="V75" i="59" s="1"/>
  <c r="V53" i="59"/>
  <c r="AF62" i="59"/>
  <c r="AD66" i="59"/>
  <c r="AF66" i="59" s="1"/>
  <c r="AC117" i="54"/>
  <c r="AE102" i="54"/>
  <c r="AF22" i="59"/>
  <c r="AD31" i="59"/>
  <c r="X40" i="55"/>
  <c r="X53" i="55" s="1"/>
  <c r="P53" i="55"/>
  <c r="X117" i="55"/>
  <c r="P75" i="55" l="1"/>
  <c r="L49" i="68"/>
  <c r="F52" i="68"/>
  <c r="Q75" i="54"/>
  <c r="AC62" i="54"/>
  <c r="Z125" i="53"/>
  <c r="P75" i="59"/>
  <c r="AD64" i="59"/>
  <c r="D49" i="66"/>
  <c r="N52" i="65"/>
  <c r="AC53" i="54"/>
  <c r="AE40" i="54"/>
  <c r="AF31" i="59"/>
  <c r="AE117" i="54"/>
  <c r="AC31" i="54"/>
  <c r="AE18" i="54"/>
  <c r="L125" i="54"/>
  <c r="AF42" i="59"/>
  <c r="AD53" i="59"/>
  <c r="AF117" i="59"/>
  <c r="X75" i="55"/>
  <c r="R52" i="65"/>
  <c r="R54" i="65" s="1"/>
  <c r="AF64" i="59" l="1"/>
  <c r="AD75" i="59"/>
  <c r="AC52" i="68"/>
  <c r="AC54" i="68" s="1"/>
  <c r="R52" i="68"/>
  <c r="R54" i="68" s="1"/>
  <c r="V52" i="68"/>
  <c r="V54" i="68" s="1"/>
  <c r="Z52" i="68"/>
  <c r="Z54" i="68" s="1"/>
  <c r="U52" i="68"/>
  <c r="U54" i="68" s="1"/>
  <c r="W52" i="68"/>
  <c r="W54" i="68" s="1"/>
  <c r="Q52" i="68"/>
  <c r="Q54" i="68" s="1"/>
  <c r="AB52" i="68"/>
  <c r="AB54" i="68" s="1"/>
  <c r="Y52" i="68"/>
  <c r="Y54" i="68" s="1"/>
  <c r="X52" i="68"/>
  <c r="X54" i="68" s="1"/>
  <c r="T52" i="68"/>
  <c r="T54" i="68" s="1"/>
  <c r="S52" i="68"/>
  <c r="S54" i="68" s="1"/>
  <c r="AA52" i="68"/>
  <c r="AA54" i="68" s="1"/>
  <c r="L52" i="68"/>
  <c r="L54" i="68" s="1"/>
  <c r="J49" i="66"/>
  <c r="D52" i="66"/>
  <c r="L125" i="59"/>
  <c r="L125" i="55"/>
  <c r="E25" i="52"/>
  <c r="AC75" i="54"/>
  <c r="AE62" i="54"/>
  <c r="AF53" i="59"/>
  <c r="AE53" i="54"/>
  <c r="F54" i="68"/>
  <c r="AE31" i="54"/>
  <c r="N54" i="65"/>
  <c r="D54" i="66" l="1"/>
  <c r="P52" i="68"/>
  <c r="AE75" i="54"/>
  <c r="V52" i="66"/>
  <c r="V54" i="66" s="1"/>
  <c r="R52" i="66"/>
  <c r="R54" i="66" s="1"/>
  <c r="T52" i="66"/>
  <c r="T54" i="66" s="1"/>
  <c r="Q52" i="66"/>
  <c r="Q54" i="66" s="1"/>
  <c r="S52" i="66"/>
  <c r="S54" i="66" s="1"/>
  <c r="W52" i="66"/>
  <c r="W54" i="66" s="1"/>
  <c r="P52" i="66"/>
  <c r="P54" i="66" s="1"/>
  <c r="U52" i="66"/>
  <c r="U54" i="66" s="1"/>
  <c r="O52" i="66"/>
  <c r="O54" i="66" s="1"/>
  <c r="J52" i="66"/>
  <c r="J54" i="66" s="1"/>
  <c r="AC125" i="54"/>
  <c r="AF75" i="59"/>
  <c r="X102" i="55" l="1"/>
  <c r="N52" i="66"/>
  <c r="X125" i="55"/>
  <c r="AE125" i="54"/>
  <c r="AD125" i="59"/>
  <c r="P54" i="68"/>
  <c r="AH63" i="14" l="1"/>
  <c r="Z64" i="14"/>
  <c r="AF64" i="14"/>
  <c r="AD64" i="14"/>
  <c r="V64" i="14"/>
  <c r="R63" i="14"/>
  <c r="T64" i="14"/>
  <c r="R64" i="14"/>
  <c r="V63" i="14"/>
  <c r="AF125" i="59"/>
  <c r="N54" i="66"/>
  <c r="X145" i="55"/>
  <c r="X120" i="55" l="1"/>
  <c r="AF37" i="5" l="1"/>
  <c r="AJ24" i="5"/>
  <c r="X24" i="5"/>
  <c r="AD37" i="5" l="1"/>
  <c r="AE24" i="5"/>
  <c r="AC37" i="5"/>
  <c r="AI24" i="5"/>
  <c r="AB37" i="5"/>
  <c r="Z37" i="5"/>
  <c r="AB24" i="5"/>
  <c r="AD24" i="5"/>
  <c r="AH24" i="5"/>
  <c r="AG24" i="5"/>
  <c r="AK24" i="5"/>
  <c r="Y37" i="5"/>
  <c r="AG37" i="5"/>
  <c r="AE37" i="5"/>
  <c r="E12" i="52" l="1"/>
  <c r="G14" i="52"/>
  <c r="I14" i="52"/>
  <c r="K14" i="52"/>
  <c r="M14" i="52"/>
  <c r="E16" i="52"/>
  <c r="E19" i="52"/>
  <c r="E21" i="52"/>
  <c r="G21" i="52"/>
  <c r="I21" i="52"/>
  <c r="I36" i="52" s="1"/>
  <c r="I40" i="52" s="1"/>
  <c r="K21" i="52"/>
  <c r="M21" i="52"/>
  <c r="E32" i="52"/>
  <c r="E33" i="52"/>
  <c r="E34" i="52" s="1"/>
  <c r="G34" i="52"/>
  <c r="I34" i="52"/>
  <c r="K34" i="52"/>
  <c r="K36" i="52" s="1"/>
  <c r="K40" i="52" s="1"/>
  <c r="M34" i="52"/>
  <c r="M36" i="52"/>
  <c r="M40" i="52" s="1"/>
  <c r="E39" i="5"/>
  <c r="X33" i="53"/>
  <c r="X35" i="53" s="1"/>
  <c r="Z35" i="53" s="1"/>
  <c r="P35" i="53"/>
  <c r="R35" i="53"/>
  <c r="T35" i="53"/>
  <c r="V35" i="53"/>
  <c r="X55" i="53"/>
  <c r="X57" i="53" s="1"/>
  <c r="Z57" i="53" s="1"/>
  <c r="Z55" i="53"/>
  <c r="P57" i="53"/>
  <c r="R57" i="53"/>
  <c r="T57" i="53"/>
  <c r="V57" i="53"/>
  <c r="P77" i="53"/>
  <c r="R77" i="53"/>
  <c r="R79" i="53" s="1"/>
  <c r="R92" i="53" s="1"/>
  <c r="R97" i="53" s="1"/>
  <c r="T77" i="53"/>
  <c r="T79" i="53" s="1"/>
  <c r="V77" i="53"/>
  <c r="V79" i="53" s="1"/>
  <c r="V92" i="53" s="1"/>
  <c r="V97" i="53" s="1"/>
  <c r="V164" i="53" s="1"/>
  <c r="V180" i="53" s="1"/>
  <c r="X77" i="53"/>
  <c r="P79" i="53"/>
  <c r="X84" i="53"/>
  <c r="X85" i="53"/>
  <c r="Z85" i="53"/>
  <c r="X86" i="53"/>
  <c r="Z86" i="53"/>
  <c r="X88" i="53"/>
  <c r="Z88" i="53" s="1"/>
  <c r="P89" i="53"/>
  <c r="P92" i="53" s="1"/>
  <c r="P97" i="53" s="1"/>
  <c r="R89" i="53"/>
  <c r="T89" i="53"/>
  <c r="V89" i="53"/>
  <c r="T92" i="53"/>
  <c r="T97" i="53" s="1"/>
  <c r="X97" i="53" s="1"/>
  <c r="Z97" i="53" s="1"/>
  <c r="X103" i="53"/>
  <c r="Z103" i="53"/>
  <c r="P104" i="53"/>
  <c r="R104" i="53"/>
  <c r="T104" i="53"/>
  <c r="V104" i="53"/>
  <c r="X104" i="53"/>
  <c r="Z104" i="53" s="1"/>
  <c r="X108" i="53"/>
  <c r="Z108" i="53"/>
  <c r="P110" i="53"/>
  <c r="R110" i="53"/>
  <c r="T110" i="53"/>
  <c r="V110" i="53"/>
  <c r="X110" i="53"/>
  <c r="Z110" i="53" s="1"/>
  <c r="X159" i="53"/>
  <c r="Z159" i="53"/>
  <c r="X160" i="53"/>
  <c r="Z160" i="53"/>
  <c r="P162" i="53"/>
  <c r="P164" i="53" s="1"/>
  <c r="P180" i="53" s="1"/>
  <c r="R162" i="53"/>
  <c r="R164" i="53" s="1"/>
  <c r="R180" i="53" s="1"/>
  <c r="T162" i="53"/>
  <c r="V162" i="53"/>
  <c r="X162" i="53"/>
  <c r="Z162" i="53"/>
  <c r="L33" i="54"/>
  <c r="L35" i="54" s="1"/>
  <c r="AC33" i="54"/>
  <c r="AE33" i="54" s="1"/>
  <c r="F35" i="54"/>
  <c r="AE35" i="54" s="1"/>
  <c r="Q35" i="54"/>
  <c r="S35" i="54"/>
  <c r="U35" i="54"/>
  <c r="W35" i="54"/>
  <c r="Y35" i="54"/>
  <c r="AA35" i="54"/>
  <c r="AC35" i="54"/>
  <c r="L55" i="54"/>
  <c r="L57" i="54" s="1"/>
  <c r="AC55" i="54"/>
  <c r="AE55" i="54" s="1"/>
  <c r="F57" i="54"/>
  <c r="Q57" i="54"/>
  <c r="S57" i="54"/>
  <c r="U57" i="54"/>
  <c r="W57" i="54"/>
  <c r="Y57" i="54"/>
  <c r="AA57" i="54"/>
  <c r="AC57" i="54"/>
  <c r="L77" i="54"/>
  <c r="AC77" i="54"/>
  <c r="AE77" i="54" s="1"/>
  <c r="F79" i="54"/>
  <c r="L79" i="54"/>
  <c r="Q79" i="54"/>
  <c r="S79" i="54"/>
  <c r="U79" i="54"/>
  <c r="W79" i="54"/>
  <c r="Y79" i="54"/>
  <c r="AA79" i="54"/>
  <c r="L84" i="54"/>
  <c r="L89" i="54" s="1"/>
  <c r="L92" i="54" s="1"/>
  <c r="L97" i="54" s="1"/>
  <c r="AC84" i="54"/>
  <c r="L85" i="54"/>
  <c r="AC85" i="54"/>
  <c r="AE85" i="54" s="1"/>
  <c r="L86" i="54"/>
  <c r="AC86" i="54"/>
  <c r="AE86" i="54" s="1"/>
  <c r="L88" i="54"/>
  <c r="AC88" i="54"/>
  <c r="AE88" i="54" s="1"/>
  <c r="F89" i="54"/>
  <c r="Q89" i="54"/>
  <c r="S89" i="54"/>
  <c r="U89" i="54"/>
  <c r="U92" i="54" s="1"/>
  <c r="U97" i="54" s="1"/>
  <c r="W89" i="54"/>
  <c r="W92" i="54" s="1"/>
  <c r="W97" i="54" s="1"/>
  <c r="Y89" i="54"/>
  <c r="AA89" i="54"/>
  <c r="Q92" i="54"/>
  <c r="Q97" i="54" s="1"/>
  <c r="AC97" i="54" s="1"/>
  <c r="S92" i="54"/>
  <c r="S97" i="54" s="1"/>
  <c r="S164" i="54" s="1"/>
  <c r="S180" i="54" s="1"/>
  <c r="Y92" i="54"/>
  <c r="Y97" i="54" s="1"/>
  <c r="AA92" i="54"/>
  <c r="AA97" i="54"/>
  <c r="L103" i="54"/>
  <c r="L104" i="54" s="1"/>
  <c r="AC103" i="54"/>
  <c r="AE103" i="54"/>
  <c r="F104" i="54"/>
  <c r="Q104" i="54"/>
  <c r="S104" i="54"/>
  <c r="U104" i="54"/>
  <c r="U164" i="54" s="1"/>
  <c r="U180" i="54" s="1"/>
  <c r="W104" i="54"/>
  <c r="Y104" i="54"/>
  <c r="AA104" i="54"/>
  <c r="AC104" i="54"/>
  <c r="AE104" i="54" s="1"/>
  <c r="L108" i="54"/>
  <c r="L110" i="54" s="1"/>
  <c r="AC108" i="54"/>
  <c r="AC110" i="54" s="1"/>
  <c r="AE110" i="54" s="1"/>
  <c r="AE108" i="54"/>
  <c r="F110" i="54"/>
  <c r="Q110" i="54"/>
  <c r="S110" i="54"/>
  <c r="U110" i="54"/>
  <c r="W110" i="54"/>
  <c r="Y110" i="54"/>
  <c r="AA110" i="54"/>
  <c r="L159" i="54"/>
  <c r="AC159" i="54"/>
  <c r="AE159" i="54"/>
  <c r="L160" i="54"/>
  <c r="L162" i="54" s="1"/>
  <c r="AC160" i="54"/>
  <c r="AC162" i="54" s="1"/>
  <c r="AE160" i="54"/>
  <c r="F162" i="54"/>
  <c r="Q162" i="54"/>
  <c r="S162" i="54"/>
  <c r="U162" i="54"/>
  <c r="W162" i="54"/>
  <c r="Y162" i="54"/>
  <c r="AA162" i="54"/>
  <c r="AA164" i="54" s="1"/>
  <c r="AA180" i="54" s="1"/>
  <c r="W164" i="54"/>
  <c r="W180" i="54" s="1"/>
  <c r="AE166" i="54"/>
  <c r="AC172" i="54"/>
  <c r="AE172" i="54" s="1"/>
  <c r="Q178" i="54"/>
  <c r="S178" i="54"/>
  <c r="U178" i="54"/>
  <c r="W178" i="54"/>
  <c r="Y178" i="54"/>
  <c r="AA178" i="54"/>
  <c r="AC178" i="54"/>
  <c r="AE178" i="54" s="1"/>
  <c r="L33" i="55"/>
  <c r="X33" i="55"/>
  <c r="F35" i="55"/>
  <c r="L35" i="55"/>
  <c r="P35" i="55"/>
  <c r="R35" i="55"/>
  <c r="T35" i="55"/>
  <c r="V35" i="55"/>
  <c r="X35" i="55"/>
  <c r="L55" i="55"/>
  <c r="X55" i="55"/>
  <c r="X57" i="55" s="1"/>
  <c r="F57" i="55"/>
  <c r="L57" i="55"/>
  <c r="P57" i="55"/>
  <c r="R57" i="55"/>
  <c r="T57" i="55"/>
  <c r="V57" i="55"/>
  <c r="F77" i="55"/>
  <c r="F79" i="55" s="1"/>
  <c r="F92" i="55" s="1"/>
  <c r="P77" i="55"/>
  <c r="R77" i="55"/>
  <c r="T77" i="55"/>
  <c r="T79" i="55" s="1"/>
  <c r="T92" i="55" s="1"/>
  <c r="T97" i="55" s="1"/>
  <c r="T164" i="55" s="1"/>
  <c r="T180" i="55" s="1"/>
  <c r="V77" i="55"/>
  <c r="R79" i="55"/>
  <c r="R92" i="55" s="1"/>
  <c r="R97" i="55" s="1"/>
  <c r="V79" i="55"/>
  <c r="V92" i="55" s="1"/>
  <c r="V97" i="55" s="1"/>
  <c r="L84" i="55"/>
  <c r="X84" i="55"/>
  <c r="L85" i="55"/>
  <c r="X85" i="55"/>
  <c r="L86" i="55"/>
  <c r="X86" i="55"/>
  <c r="L88" i="55"/>
  <c r="X88" i="55"/>
  <c r="F89" i="55"/>
  <c r="P89" i="55"/>
  <c r="R89" i="55"/>
  <c r="T89" i="55"/>
  <c r="V89" i="55"/>
  <c r="X89" i="55"/>
  <c r="F97" i="55"/>
  <c r="L103" i="55"/>
  <c r="X103" i="55"/>
  <c r="L104" i="55"/>
  <c r="P104" i="55"/>
  <c r="R104" i="55"/>
  <c r="T104" i="55"/>
  <c r="V104" i="55"/>
  <c r="X104" i="55"/>
  <c r="L108" i="55"/>
  <c r="X108" i="55"/>
  <c r="L110" i="55"/>
  <c r="P110" i="55"/>
  <c r="R110" i="55"/>
  <c r="T110" i="55"/>
  <c r="V110" i="55"/>
  <c r="X110" i="55"/>
  <c r="L159" i="55"/>
  <c r="X159" i="55"/>
  <c r="X162" i="55" s="1"/>
  <c r="L160" i="55"/>
  <c r="X160" i="55"/>
  <c r="F162" i="55"/>
  <c r="F164" i="55" s="1"/>
  <c r="F180" i="55" s="1"/>
  <c r="L162" i="55"/>
  <c r="P162" i="55"/>
  <c r="R162" i="55"/>
  <c r="R164" i="55" s="1"/>
  <c r="R180" i="55" s="1"/>
  <c r="T162" i="55"/>
  <c r="V162" i="55"/>
  <c r="V164" i="55" s="1"/>
  <c r="V180" i="55" s="1"/>
  <c r="L33" i="59"/>
  <c r="L35" i="59" s="1"/>
  <c r="AD33" i="59"/>
  <c r="AF33" i="59" s="1"/>
  <c r="F35" i="59"/>
  <c r="P35" i="59"/>
  <c r="R35" i="59"/>
  <c r="T35" i="59"/>
  <c r="V35" i="59"/>
  <c r="X35" i="59"/>
  <c r="Z35" i="59"/>
  <c r="AB35" i="59"/>
  <c r="L55" i="59"/>
  <c r="L57" i="59" s="1"/>
  <c r="AD55" i="59"/>
  <c r="AD57" i="59" s="1"/>
  <c r="AF57" i="59" s="1"/>
  <c r="AF55" i="59"/>
  <c r="F57" i="59"/>
  <c r="P57" i="59"/>
  <c r="R57" i="59"/>
  <c r="T57" i="59"/>
  <c r="V57" i="59"/>
  <c r="X57" i="59"/>
  <c r="Z57" i="59"/>
  <c r="AB57" i="59"/>
  <c r="L77" i="59"/>
  <c r="P77" i="59"/>
  <c r="R77" i="59"/>
  <c r="R79" i="59" s="1"/>
  <c r="R92" i="59" s="1"/>
  <c r="R97" i="59" s="1"/>
  <c r="R164" i="59" s="1"/>
  <c r="R180" i="59" s="1"/>
  <c r="T77" i="59"/>
  <c r="T79" i="59" s="1"/>
  <c r="T92" i="59" s="1"/>
  <c r="T97" i="59" s="1"/>
  <c r="V77" i="59"/>
  <c r="V79" i="59" s="1"/>
  <c r="V92" i="59" s="1"/>
  <c r="V97" i="59" s="1"/>
  <c r="X77" i="59"/>
  <c r="X79" i="59" s="1"/>
  <c r="X92" i="59" s="1"/>
  <c r="X97" i="59" s="1"/>
  <c r="X164" i="59" s="1"/>
  <c r="X180" i="59" s="1"/>
  <c r="Z77" i="59"/>
  <c r="AB77" i="59"/>
  <c r="F79" i="59"/>
  <c r="L79" i="59"/>
  <c r="L92" i="59" s="1"/>
  <c r="L97" i="59" s="1"/>
  <c r="P79" i="59"/>
  <c r="P92" i="59" s="1"/>
  <c r="P97" i="59" s="1"/>
  <c r="Z79" i="59"/>
  <c r="AB79" i="59"/>
  <c r="L84" i="59"/>
  <c r="AD84" i="59"/>
  <c r="AF84" i="59"/>
  <c r="L85" i="59"/>
  <c r="AD85" i="59"/>
  <c r="AF85" i="59"/>
  <c r="L86" i="59"/>
  <c r="AD86" i="59"/>
  <c r="L88" i="59"/>
  <c r="AD88" i="59"/>
  <c r="AF88" i="59" s="1"/>
  <c r="F89" i="59"/>
  <c r="L89" i="59"/>
  <c r="P89" i="59"/>
  <c r="R89" i="59"/>
  <c r="T89" i="59"/>
  <c r="V89" i="59"/>
  <c r="X89" i="59"/>
  <c r="Z89" i="59"/>
  <c r="AB89" i="59"/>
  <c r="F92" i="59"/>
  <c r="Z92" i="59"/>
  <c r="Z97" i="59" s="1"/>
  <c r="AB92" i="59"/>
  <c r="AB97" i="59" s="1"/>
  <c r="L103" i="59"/>
  <c r="L104" i="59" s="1"/>
  <c r="AD103" i="59"/>
  <c r="AD104" i="59" s="1"/>
  <c r="AF103" i="59"/>
  <c r="F104" i="59"/>
  <c r="P104" i="59"/>
  <c r="R104" i="59"/>
  <c r="T104" i="59"/>
  <c r="V104" i="59"/>
  <c r="X104" i="59"/>
  <c r="Z104" i="59"/>
  <c r="Z164" i="59" s="1"/>
  <c r="Z180" i="59" s="1"/>
  <c r="AB104" i="59"/>
  <c r="L108" i="59"/>
  <c r="AD108" i="59"/>
  <c r="AF108" i="59"/>
  <c r="F110" i="59"/>
  <c r="L110" i="59"/>
  <c r="P110" i="59"/>
  <c r="R110" i="59"/>
  <c r="T110" i="59"/>
  <c r="V110" i="59"/>
  <c r="X110" i="59"/>
  <c r="Z110" i="59"/>
  <c r="AB110" i="59"/>
  <c r="AD110" i="59"/>
  <c r="AD145" i="59"/>
  <c r="AF145" i="59"/>
  <c r="L159" i="59"/>
  <c r="AD159" i="59"/>
  <c r="AF159" i="59"/>
  <c r="L160" i="59"/>
  <c r="L162" i="59" s="1"/>
  <c r="L164" i="59" s="1"/>
  <c r="L180" i="59" s="1"/>
  <c r="AD160" i="59"/>
  <c r="AF160" i="59"/>
  <c r="F162" i="59"/>
  <c r="P162" i="59"/>
  <c r="P164" i="59" s="1"/>
  <c r="P180" i="59" s="1"/>
  <c r="R162" i="59"/>
  <c r="T162" i="59"/>
  <c r="T164" i="59" s="1"/>
  <c r="T180" i="59" s="1"/>
  <c r="V162" i="59"/>
  <c r="X162" i="59"/>
  <c r="Z162" i="59"/>
  <c r="AB162" i="59"/>
  <c r="AD162" i="59"/>
  <c r="AF162" i="59"/>
  <c r="AB164" i="59"/>
  <c r="AB180" i="59" s="1"/>
  <c r="L33" i="14"/>
  <c r="L35" i="14" s="1"/>
  <c r="AJ33" i="14"/>
  <c r="AJ35" i="14" s="1"/>
  <c r="AL35" i="14" s="1"/>
  <c r="AL33" i="14"/>
  <c r="F35" i="14"/>
  <c r="P35" i="14"/>
  <c r="R35" i="14"/>
  <c r="T35" i="14"/>
  <c r="V35" i="14"/>
  <c r="X35" i="14"/>
  <c r="Z35" i="14"/>
  <c r="AB35" i="14"/>
  <c r="AD35" i="14"/>
  <c r="AF35" i="14"/>
  <c r="AH35" i="14"/>
  <c r="L55" i="14"/>
  <c r="L57" i="14" s="1"/>
  <c r="AJ55" i="14"/>
  <c r="AJ57" i="14" s="1"/>
  <c r="AL57" i="14" s="1"/>
  <c r="AL55" i="14"/>
  <c r="F57" i="14"/>
  <c r="P57" i="14"/>
  <c r="R57" i="14"/>
  <c r="T57" i="14"/>
  <c r="V57" i="14"/>
  <c r="X57" i="14"/>
  <c r="Z57" i="14"/>
  <c r="AB57" i="14"/>
  <c r="AD57" i="14"/>
  <c r="AF57" i="14"/>
  <c r="AH57" i="14"/>
  <c r="P77" i="14"/>
  <c r="R77" i="14"/>
  <c r="T77" i="14"/>
  <c r="T79" i="14" s="1"/>
  <c r="T92" i="14" s="1"/>
  <c r="T97" i="14" s="1"/>
  <c r="V77" i="14"/>
  <c r="V79" i="14" s="1"/>
  <c r="X77" i="14"/>
  <c r="Z77" i="14"/>
  <c r="AB77" i="14"/>
  <c r="AD77" i="14"/>
  <c r="AF77" i="14"/>
  <c r="AH77" i="14"/>
  <c r="AH79" i="14" s="1"/>
  <c r="P79" i="14"/>
  <c r="Z79" i="14"/>
  <c r="AB79" i="14"/>
  <c r="AB92" i="14" s="1"/>
  <c r="AB97" i="14" s="1"/>
  <c r="AB164" i="14" s="1"/>
  <c r="AB180" i="14" s="1"/>
  <c r="AD79" i="14"/>
  <c r="AF79" i="14"/>
  <c r="L84" i="14"/>
  <c r="AJ84" i="14"/>
  <c r="L85" i="14"/>
  <c r="AJ85" i="14"/>
  <c r="AL85" i="14" s="1"/>
  <c r="L86" i="14"/>
  <c r="AJ86" i="14"/>
  <c r="AL86" i="14" s="1"/>
  <c r="L88" i="14"/>
  <c r="AJ88" i="14"/>
  <c r="AL88" i="14"/>
  <c r="F89" i="14"/>
  <c r="P89" i="14"/>
  <c r="R89" i="14"/>
  <c r="T89" i="14"/>
  <c r="V89" i="14"/>
  <c r="X89" i="14"/>
  <c r="Z89" i="14"/>
  <c r="AB89" i="14"/>
  <c r="AD89" i="14"/>
  <c r="AF89" i="14"/>
  <c r="AH89" i="14"/>
  <c r="P92" i="14"/>
  <c r="Z92" i="14"/>
  <c r="AD92" i="14"/>
  <c r="AF92" i="14"/>
  <c r="P97" i="14"/>
  <c r="Z97" i="14"/>
  <c r="Z164" i="14" s="1"/>
  <c r="Z180" i="14" s="1"/>
  <c r="AD97" i="14"/>
  <c r="AF97" i="14"/>
  <c r="L103" i="14"/>
  <c r="L104" i="14" s="1"/>
  <c r="AJ103" i="14"/>
  <c r="AJ104" i="14" s="1"/>
  <c r="AL104" i="14" s="1"/>
  <c r="AL103" i="14"/>
  <c r="F104" i="14"/>
  <c r="P104" i="14"/>
  <c r="R104" i="14"/>
  <c r="T104" i="14"/>
  <c r="V104" i="14"/>
  <c r="X104" i="14"/>
  <c r="Z104" i="14"/>
  <c r="AB104" i="14"/>
  <c r="AD104" i="14"/>
  <c r="AF104" i="14"/>
  <c r="AH104" i="14"/>
  <c r="L108" i="14"/>
  <c r="AJ108" i="14"/>
  <c r="AJ110" i="14" s="1"/>
  <c r="AL110" i="14" s="1"/>
  <c r="AL108" i="14"/>
  <c r="F110" i="14"/>
  <c r="L110" i="14"/>
  <c r="P110" i="14"/>
  <c r="R110" i="14"/>
  <c r="T110" i="14"/>
  <c r="V110" i="14"/>
  <c r="X110" i="14"/>
  <c r="Z110" i="14"/>
  <c r="AB110" i="14"/>
  <c r="AD110" i="14"/>
  <c r="AF110" i="14"/>
  <c r="AH110" i="14"/>
  <c r="L159" i="14"/>
  <c r="AJ159" i="14"/>
  <c r="L160" i="14"/>
  <c r="AJ160" i="14"/>
  <c r="F162" i="14"/>
  <c r="L162" i="14"/>
  <c r="P162" i="14"/>
  <c r="R162" i="14"/>
  <c r="T162" i="14"/>
  <c r="V162" i="14"/>
  <c r="X162" i="14"/>
  <c r="Z162" i="14"/>
  <c r="AB162" i="14"/>
  <c r="AD162" i="14"/>
  <c r="AF162" i="14"/>
  <c r="AH162" i="14"/>
  <c r="P164" i="14"/>
  <c r="AD164" i="14"/>
  <c r="AD180" i="14" s="1"/>
  <c r="AF164" i="14"/>
  <c r="P180" i="14"/>
  <c r="AF180" i="14"/>
  <c r="L11" i="16"/>
  <c r="L12" i="16"/>
  <c r="L13" i="16"/>
  <c r="L14" i="16"/>
  <c r="L15" i="16"/>
  <c r="L17" i="16" s="1"/>
  <c r="L16" i="16"/>
  <c r="D17" i="16"/>
  <c r="F17" i="16"/>
  <c r="H17" i="16"/>
  <c r="P17" i="16"/>
  <c r="R17" i="16"/>
  <c r="T17" i="16"/>
  <c r="V17" i="16"/>
  <c r="X17" i="16"/>
  <c r="L20" i="16"/>
  <c r="L21" i="16"/>
  <c r="L22" i="16"/>
  <c r="L23" i="16"/>
  <c r="D24" i="16"/>
  <c r="F24" i="16"/>
  <c r="H24" i="16"/>
  <c r="L24" i="16"/>
  <c r="P24" i="16"/>
  <c r="R24" i="16"/>
  <c r="T24" i="16"/>
  <c r="V24" i="16"/>
  <c r="X24" i="16"/>
  <c r="L27" i="16"/>
  <c r="L28" i="16"/>
  <c r="L29" i="16"/>
  <c r="L30" i="16"/>
  <c r="L31" i="16"/>
  <c r="L32" i="16"/>
  <c r="L33" i="16"/>
  <c r="D34" i="16"/>
  <c r="F34" i="16"/>
  <c r="L34" i="16"/>
  <c r="P34" i="16"/>
  <c r="R34" i="16"/>
  <c r="T34" i="16"/>
  <c r="V34" i="16"/>
  <c r="X34" i="16"/>
  <c r="X54" i="16" s="1"/>
  <c r="L37" i="16"/>
  <c r="L38" i="16"/>
  <c r="L39" i="16"/>
  <c r="F42" i="16"/>
  <c r="L43" i="16"/>
  <c r="L44" i="16"/>
  <c r="L45" i="16"/>
  <c r="L46" i="16"/>
  <c r="L48" i="16"/>
  <c r="L49" i="16"/>
  <c r="L50" i="16"/>
  <c r="L51" i="16"/>
  <c r="D52" i="16"/>
  <c r="P52" i="16"/>
  <c r="T52" i="16"/>
  <c r="V52" i="16"/>
  <c r="X52" i="16"/>
  <c r="D54" i="16"/>
  <c r="H54" i="16"/>
  <c r="T54" i="16"/>
  <c r="J11" i="42"/>
  <c r="J12" i="42"/>
  <c r="J17" i="42" s="1"/>
  <c r="J13" i="42"/>
  <c r="J14" i="42"/>
  <c r="J15" i="42"/>
  <c r="J16" i="42"/>
  <c r="D17" i="42"/>
  <c r="N17" i="42"/>
  <c r="O17" i="42"/>
  <c r="P17" i="42"/>
  <c r="Q17" i="42"/>
  <c r="R17" i="42"/>
  <c r="S17" i="42"/>
  <c r="T17" i="42"/>
  <c r="U17" i="42"/>
  <c r="V17" i="42"/>
  <c r="W17" i="42"/>
  <c r="J20" i="42"/>
  <c r="J21" i="42"/>
  <c r="J22" i="42"/>
  <c r="J23" i="42"/>
  <c r="D24" i="42"/>
  <c r="J24" i="42"/>
  <c r="N24" i="42"/>
  <c r="O24" i="42"/>
  <c r="P24" i="42"/>
  <c r="Q24" i="42"/>
  <c r="R24" i="42"/>
  <c r="S24" i="42"/>
  <c r="T24" i="42"/>
  <c r="U24" i="42"/>
  <c r="U54" i="42" s="1"/>
  <c r="V24" i="42"/>
  <c r="W24" i="42"/>
  <c r="J27" i="42"/>
  <c r="J28" i="42"/>
  <c r="J29" i="42"/>
  <c r="J30" i="42"/>
  <c r="J31" i="42"/>
  <c r="J32" i="42"/>
  <c r="J33" i="42"/>
  <c r="D34" i="42"/>
  <c r="N34" i="42"/>
  <c r="O34" i="42"/>
  <c r="P34" i="42"/>
  <c r="Q34" i="42"/>
  <c r="R34" i="42"/>
  <c r="S34" i="42"/>
  <c r="T34" i="42"/>
  <c r="U34" i="42"/>
  <c r="V34" i="42"/>
  <c r="W34" i="42"/>
  <c r="J37" i="42"/>
  <c r="J38" i="42"/>
  <c r="J39" i="42"/>
  <c r="J42" i="42"/>
  <c r="J43" i="42"/>
  <c r="J44" i="42"/>
  <c r="J45" i="42"/>
  <c r="J46" i="42"/>
  <c r="J48" i="42"/>
  <c r="J49" i="42"/>
  <c r="J50" i="42"/>
  <c r="J51" i="42"/>
  <c r="D52" i="42"/>
  <c r="J52" i="42"/>
  <c r="N52" i="42"/>
  <c r="O52" i="42"/>
  <c r="P52" i="42"/>
  <c r="Q52" i="42"/>
  <c r="R52" i="42"/>
  <c r="S52" i="42"/>
  <c r="T52" i="42"/>
  <c r="U52" i="42"/>
  <c r="V52" i="42"/>
  <c r="W52" i="42"/>
  <c r="N54" i="42"/>
  <c r="P54" i="42"/>
  <c r="Q54" i="42"/>
  <c r="R54" i="42"/>
  <c r="S54" i="42"/>
  <c r="V54" i="42"/>
  <c r="J11" i="44"/>
  <c r="J12" i="44"/>
  <c r="J13" i="44"/>
  <c r="J17" i="44" s="1"/>
  <c r="J14" i="44"/>
  <c r="J15" i="44"/>
  <c r="J16" i="44"/>
  <c r="D17" i="44"/>
  <c r="D54" i="44" s="1"/>
  <c r="N17" i="44"/>
  <c r="O17" i="44"/>
  <c r="P17" i="44"/>
  <c r="Q17" i="44"/>
  <c r="R17" i="44"/>
  <c r="S17" i="44"/>
  <c r="T17" i="44"/>
  <c r="U17" i="44"/>
  <c r="V17" i="44"/>
  <c r="W17" i="44"/>
  <c r="X17" i="44"/>
  <c r="Y17" i="44"/>
  <c r="Z17" i="44"/>
  <c r="AA17" i="44"/>
  <c r="J20" i="44"/>
  <c r="J24" i="44" s="1"/>
  <c r="J21" i="44"/>
  <c r="J22" i="44"/>
  <c r="J23" i="44"/>
  <c r="D24" i="44"/>
  <c r="N24" i="44"/>
  <c r="O24" i="44"/>
  <c r="P24" i="44"/>
  <c r="Q24" i="44"/>
  <c r="R24" i="44"/>
  <c r="S24" i="44"/>
  <c r="T24" i="44"/>
  <c r="U24" i="44"/>
  <c r="V24" i="44"/>
  <c r="W24" i="44"/>
  <c r="X24" i="44"/>
  <c r="Y24" i="44"/>
  <c r="Z24" i="44"/>
  <c r="AA24" i="44"/>
  <c r="AA54" i="44" s="1"/>
  <c r="J27" i="44"/>
  <c r="J28" i="44"/>
  <c r="J29" i="44"/>
  <c r="J30" i="44"/>
  <c r="J34" i="44" s="1"/>
  <c r="J31" i="44"/>
  <c r="J32" i="44"/>
  <c r="J33" i="44"/>
  <c r="D34" i="44"/>
  <c r="N34" i="44"/>
  <c r="O34" i="44"/>
  <c r="P34" i="44"/>
  <c r="Q34" i="44"/>
  <c r="R34" i="44"/>
  <c r="S34" i="44"/>
  <c r="T34" i="44"/>
  <c r="U34" i="44"/>
  <c r="V34" i="44"/>
  <c r="W34" i="44"/>
  <c r="X34" i="44"/>
  <c r="Y34" i="44"/>
  <c r="Z34" i="44"/>
  <c r="AA34" i="44"/>
  <c r="J37" i="44"/>
  <c r="J38" i="44"/>
  <c r="J39" i="44"/>
  <c r="J42" i="44"/>
  <c r="J43" i="44"/>
  <c r="J44" i="44"/>
  <c r="J45" i="44"/>
  <c r="J46" i="44"/>
  <c r="J48" i="44"/>
  <c r="J49" i="44"/>
  <c r="J50" i="44"/>
  <c r="J51" i="44"/>
  <c r="D52" i="44"/>
  <c r="J52" i="44"/>
  <c r="N52" i="44"/>
  <c r="O52" i="44"/>
  <c r="P52" i="44"/>
  <c r="Q52" i="44"/>
  <c r="R52" i="44"/>
  <c r="S52" i="44"/>
  <c r="T52" i="44"/>
  <c r="U52" i="44"/>
  <c r="V52" i="44"/>
  <c r="W52" i="44"/>
  <c r="X52" i="44"/>
  <c r="Y52" i="44"/>
  <c r="Y54" i="44" s="1"/>
  <c r="Z52" i="44"/>
  <c r="AA52" i="44"/>
  <c r="N54" i="44"/>
  <c r="O54" i="44"/>
  <c r="P54" i="44"/>
  <c r="R54" i="44"/>
  <c r="U54" i="44"/>
  <c r="V54" i="44"/>
  <c r="W54" i="44"/>
  <c r="X54" i="44"/>
  <c r="Z54" i="44"/>
  <c r="J11" i="45"/>
  <c r="J12" i="45"/>
  <c r="J13" i="45"/>
  <c r="J14" i="45"/>
  <c r="J15" i="45"/>
  <c r="J16" i="45"/>
  <c r="D17" i="45"/>
  <c r="J17" i="45"/>
  <c r="J20" i="45"/>
  <c r="J21" i="45"/>
  <c r="J22" i="45"/>
  <c r="J23" i="45"/>
  <c r="D24" i="45"/>
  <c r="J24" i="45"/>
  <c r="N24" i="45"/>
  <c r="O24" i="45"/>
  <c r="P24" i="45"/>
  <c r="Q24" i="45"/>
  <c r="R24" i="45"/>
  <c r="S24" i="45"/>
  <c r="T24" i="45"/>
  <c r="U24" i="45"/>
  <c r="V24" i="45"/>
  <c r="J27" i="45"/>
  <c r="J28" i="45"/>
  <c r="J29" i="45"/>
  <c r="J30" i="45"/>
  <c r="J31" i="45"/>
  <c r="J32" i="45"/>
  <c r="J33" i="45"/>
  <c r="D34" i="45"/>
  <c r="J34" i="45"/>
  <c r="N34" i="45"/>
  <c r="O34" i="45"/>
  <c r="P34" i="45"/>
  <c r="Q34" i="45"/>
  <c r="R34" i="45"/>
  <c r="S34" i="45"/>
  <c r="T34" i="45"/>
  <c r="U34" i="45"/>
  <c r="U54" i="45" s="1"/>
  <c r="V34" i="45"/>
  <c r="J37" i="45"/>
  <c r="J38" i="45"/>
  <c r="J39" i="45"/>
  <c r="J42" i="45"/>
  <c r="J43" i="45"/>
  <c r="J44" i="45"/>
  <c r="J45" i="45"/>
  <c r="J52" i="45" s="1"/>
  <c r="J46" i="45"/>
  <c r="J48" i="45"/>
  <c r="J50" i="45"/>
  <c r="J51" i="45"/>
  <c r="D52" i="45"/>
  <c r="N52" i="45"/>
  <c r="O52" i="45"/>
  <c r="P52" i="45"/>
  <c r="Q52" i="45"/>
  <c r="R52" i="45"/>
  <c r="S52" i="45"/>
  <c r="T52" i="45"/>
  <c r="U52" i="45"/>
  <c r="V52" i="45"/>
  <c r="D54" i="45"/>
  <c r="N54" i="45"/>
  <c r="P54" i="45"/>
  <c r="Q54" i="45"/>
  <c r="R54" i="45"/>
  <c r="S54" i="45"/>
  <c r="T54" i="45"/>
  <c r="V54" i="45"/>
  <c r="J11" i="60"/>
  <c r="J17" i="60" s="1"/>
  <c r="J12" i="60"/>
  <c r="J13" i="60"/>
  <c r="J14" i="60"/>
  <c r="J15" i="60"/>
  <c r="J16" i="60"/>
  <c r="D17" i="60"/>
  <c r="D54" i="60" s="1"/>
  <c r="F17" i="60"/>
  <c r="N17" i="60"/>
  <c r="P17" i="60"/>
  <c r="R17" i="60"/>
  <c r="T17" i="60"/>
  <c r="V17" i="60"/>
  <c r="J20" i="60"/>
  <c r="J24" i="60" s="1"/>
  <c r="J21" i="60"/>
  <c r="J22" i="60"/>
  <c r="J23" i="60"/>
  <c r="D24" i="60"/>
  <c r="N24" i="60"/>
  <c r="P24" i="60"/>
  <c r="R24" i="60"/>
  <c r="T24" i="60"/>
  <c r="V24" i="60"/>
  <c r="J27" i="60"/>
  <c r="J28" i="60"/>
  <c r="J29" i="60"/>
  <c r="J30" i="60"/>
  <c r="J31" i="60"/>
  <c r="J32" i="60"/>
  <c r="J33" i="60"/>
  <c r="D34" i="60"/>
  <c r="J34" i="60"/>
  <c r="N34" i="60"/>
  <c r="P34" i="60"/>
  <c r="R34" i="60"/>
  <c r="T34" i="60"/>
  <c r="V34" i="60"/>
  <c r="J37" i="60"/>
  <c r="J38" i="60"/>
  <c r="J39" i="60"/>
  <c r="J42" i="60"/>
  <c r="J43" i="60"/>
  <c r="J44" i="60"/>
  <c r="J45" i="60"/>
  <c r="J46" i="60"/>
  <c r="J48" i="60"/>
  <c r="J49" i="60"/>
  <c r="J50" i="60"/>
  <c r="J51" i="60"/>
  <c r="D52" i="60"/>
  <c r="J52" i="60"/>
  <c r="N52" i="60"/>
  <c r="R52" i="60"/>
  <c r="T52" i="60"/>
  <c r="V52" i="60"/>
  <c r="F54" i="60"/>
  <c r="J54" i="60"/>
  <c r="N54" i="60"/>
  <c r="R54" i="60"/>
  <c r="T54" i="60"/>
  <c r="V54" i="60"/>
  <c r="D11" i="61"/>
  <c r="J11" i="61" s="1"/>
  <c r="D12" i="61"/>
  <c r="J12" i="61" s="1"/>
  <c r="D13" i="61"/>
  <c r="J13" i="61" s="1"/>
  <c r="D14" i="61"/>
  <c r="J14" i="61"/>
  <c r="D15" i="61"/>
  <c r="J15" i="61" s="1"/>
  <c r="D16" i="61"/>
  <c r="J16" i="61"/>
  <c r="D17" i="61"/>
  <c r="N17" i="61"/>
  <c r="O17" i="61"/>
  <c r="P17" i="61"/>
  <c r="Q17" i="61"/>
  <c r="R17" i="61"/>
  <c r="S17" i="61"/>
  <c r="T17" i="61"/>
  <c r="T54" i="61" s="1"/>
  <c r="U17" i="61"/>
  <c r="V17" i="61"/>
  <c r="W17" i="61"/>
  <c r="D20" i="61"/>
  <c r="J20" i="61"/>
  <c r="D21" i="61"/>
  <c r="D22" i="61"/>
  <c r="J22" i="61" s="1"/>
  <c r="D23" i="61"/>
  <c r="J23" i="61" s="1"/>
  <c r="N24" i="61"/>
  <c r="O24" i="61"/>
  <c r="P24" i="61"/>
  <c r="Q24" i="61"/>
  <c r="R24" i="61"/>
  <c r="S24" i="61"/>
  <c r="S54" i="61" s="1"/>
  <c r="T24" i="61"/>
  <c r="U24" i="61"/>
  <c r="V24" i="61"/>
  <c r="W24" i="61"/>
  <c r="D27" i="61"/>
  <c r="D28" i="61"/>
  <c r="J28" i="61" s="1"/>
  <c r="D29" i="61"/>
  <c r="J29" i="61"/>
  <c r="D30" i="61"/>
  <c r="J30" i="61"/>
  <c r="D31" i="61"/>
  <c r="J31" i="61" s="1"/>
  <c r="D32" i="61"/>
  <c r="J32" i="61"/>
  <c r="D33" i="61"/>
  <c r="N34" i="61"/>
  <c r="O34" i="61"/>
  <c r="P34" i="61"/>
  <c r="Q34" i="61"/>
  <c r="Q54" i="61" s="1"/>
  <c r="R34" i="61"/>
  <c r="S34" i="61"/>
  <c r="T34" i="61"/>
  <c r="U34" i="61"/>
  <c r="V34" i="61"/>
  <c r="W34" i="61"/>
  <c r="D37" i="61"/>
  <c r="D38" i="61"/>
  <c r="J38" i="61" s="1"/>
  <c r="D39" i="61"/>
  <c r="J39" i="61" s="1"/>
  <c r="D42" i="61"/>
  <c r="J42" i="61" s="1"/>
  <c r="D43" i="61"/>
  <c r="J43" i="61"/>
  <c r="D44" i="61"/>
  <c r="J44" i="61"/>
  <c r="D45" i="61"/>
  <c r="J45" i="61" s="1"/>
  <c r="D46" i="61"/>
  <c r="J46" i="61"/>
  <c r="D48" i="61"/>
  <c r="D49" i="61"/>
  <c r="J49" i="61" s="1"/>
  <c r="D50" i="61"/>
  <c r="J50" i="61" s="1"/>
  <c r="D51" i="61"/>
  <c r="J51" i="61" s="1"/>
  <c r="N52" i="61"/>
  <c r="N54" i="61" s="1"/>
  <c r="O52" i="61"/>
  <c r="P52" i="61"/>
  <c r="P54" i="61" s="1"/>
  <c r="Q52" i="61"/>
  <c r="R52" i="61"/>
  <c r="S52" i="61"/>
  <c r="T52" i="61"/>
  <c r="U52" i="61"/>
  <c r="V52" i="61"/>
  <c r="V54" i="61" s="1"/>
  <c r="W52" i="61"/>
  <c r="O54" i="61"/>
  <c r="R54" i="61"/>
  <c r="U54" i="61"/>
  <c r="W54" i="61"/>
  <c r="D11" i="63"/>
  <c r="J11" i="63" s="1"/>
  <c r="D12" i="63"/>
  <c r="J12" i="63" s="1"/>
  <c r="D13" i="63"/>
  <c r="J13" i="63"/>
  <c r="D14" i="63"/>
  <c r="J14" i="63" s="1"/>
  <c r="D15" i="63"/>
  <c r="J15" i="63" s="1"/>
  <c r="D16" i="63"/>
  <c r="J16" i="63" s="1"/>
  <c r="N17" i="63"/>
  <c r="O17" i="63"/>
  <c r="P17" i="63"/>
  <c r="Q17" i="63"/>
  <c r="R17" i="63"/>
  <c r="S17" i="63"/>
  <c r="T17" i="63"/>
  <c r="U17" i="63"/>
  <c r="V17" i="63"/>
  <c r="W17" i="63"/>
  <c r="X17" i="63"/>
  <c r="Y17" i="63"/>
  <c r="Z17" i="63"/>
  <c r="AA17" i="63"/>
  <c r="D20" i="63"/>
  <c r="J20" i="63"/>
  <c r="D21" i="63"/>
  <c r="D22" i="63"/>
  <c r="J22" i="63" s="1"/>
  <c r="D23" i="63"/>
  <c r="J23" i="63" s="1"/>
  <c r="N24" i="63"/>
  <c r="O24" i="63"/>
  <c r="P24" i="63"/>
  <c r="Q24" i="63"/>
  <c r="R24" i="63"/>
  <c r="S24" i="63"/>
  <c r="T24" i="63"/>
  <c r="U24" i="63"/>
  <c r="V24" i="63"/>
  <c r="W24" i="63"/>
  <c r="X24" i="63"/>
  <c r="Y24" i="63"/>
  <c r="Z24" i="63"/>
  <c r="AA24" i="63"/>
  <c r="D27" i="63"/>
  <c r="J27" i="63"/>
  <c r="D28" i="63"/>
  <c r="D29" i="63"/>
  <c r="J29" i="63" s="1"/>
  <c r="D30" i="63"/>
  <c r="J30" i="63" s="1"/>
  <c r="D31" i="63"/>
  <c r="J31" i="63"/>
  <c r="D32" i="63"/>
  <c r="J32" i="63" s="1"/>
  <c r="D33" i="63"/>
  <c r="J33" i="63" s="1"/>
  <c r="N34" i="63"/>
  <c r="O34" i="63"/>
  <c r="P34" i="63"/>
  <c r="Q34" i="63"/>
  <c r="R34" i="63"/>
  <c r="S34" i="63"/>
  <c r="T34" i="63"/>
  <c r="U34" i="63"/>
  <c r="V34" i="63"/>
  <c r="W34" i="63"/>
  <c r="X34" i="63"/>
  <c r="Y34" i="63"/>
  <c r="Z34" i="63"/>
  <c r="AA34" i="63"/>
  <c r="D37" i="63"/>
  <c r="J37" i="63"/>
  <c r="D38" i="63"/>
  <c r="J38" i="63"/>
  <c r="D39" i="63"/>
  <c r="D42" i="63"/>
  <c r="J42" i="63" s="1"/>
  <c r="D43" i="63"/>
  <c r="J43" i="63" s="1"/>
  <c r="D44" i="63"/>
  <c r="J44" i="63"/>
  <c r="D45" i="63"/>
  <c r="J45" i="63" s="1"/>
  <c r="D46" i="63"/>
  <c r="J46" i="63" s="1"/>
  <c r="D48" i="63"/>
  <c r="J48" i="63"/>
  <c r="D49" i="63"/>
  <c r="J49" i="63"/>
  <c r="D50" i="63"/>
  <c r="J50" i="63" s="1"/>
  <c r="D51" i="63"/>
  <c r="J51" i="63" s="1"/>
  <c r="N52" i="63"/>
  <c r="O52" i="63"/>
  <c r="P52" i="63"/>
  <c r="P54" i="63" s="1"/>
  <c r="Q52" i="63"/>
  <c r="R52" i="63"/>
  <c r="S52" i="63"/>
  <c r="T52" i="63"/>
  <c r="U52" i="63"/>
  <c r="V52" i="63"/>
  <c r="W52" i="63"/>
  <c r="X52" i="63"/>
  <c r="X54" i="63" s="1"/>
  <c r="Y52" i="63"/>
  <c r="Z52" i="63"/>
  <c r="AA52" i="63"/>
  <c r="O54" i="63"/>
  <c r="Q54" i="63"/>
  <c r="R54" i="63"/>
  <c r="S54" i="63"/>
  <c r="T54" i="63"/>
  <c r="U54" i="63"/>
  <c r="W54" i="63"/>
  <c r="Y54" i="63"/>
  <c r="Z54" i="63"/>
  <c r="AA54" i="63"/>
  <c r="F11" i="64"/>
  <c r="L11" i="64"/>
  <c r="F12" i="64"/>
  <c r="L12" i="64"/>
  <c r="F13" i="64"/>
  <c r="L13" i="64" s="1"/>
  <c r="F14" i="64"/>
  <c r="L14" i="64" s="1"/>
  <c r="F15" i="64"/>
  <c r="L15" i="64"/>
  <c r="F16" i="64"/>
  <c r="L16" i="64"/>
  <c r="F20" i="64"/>
  <c r="L20" i="64" s="1"/>
  <c r="F21" i="64"/>
  <c r="L21" i="64"/>
  <c r="F22" i="64"/>
  <c r="L22" i="64"/>
  <c r="F23" i="64"/>
  <c r="P24" i="64"/>
  <c r="Q24" i="64"/>
  <c r="R24" i="64"/>
  <c r="S24" i="64"/>
  <c r="T24" i="64"/>
  <c r="T54" i="64" s="1"/>
  <c r="U24" i="64"/>
  <c r="V24" i="64"/>
  <c r="W24" i="64"/>
  <c r="X24" i="64"/>
  <c r="F27" i="64"/>
  <c r="F34" i="64" s="1"/>
  <c r="F28" i="64"/>
  <c r="L28" i="64"/>
  <c r="F29" i="64"/>
  <c r="L29" i="64"/>
  <c r="F30" i="64"/>
  <c r="L30" i="64" s="1"/>
  <c r="F31" i="64"/>
  <c r="L31" i="64" s="1"/>
  <c r="F32" i="64"/>
  <c r="L32" i="64"/>
  <c r="F33" i="64"/>
  <c r="L33" i="64"/>
  <c r="P34" i="64"/>
  <c r="Q34" i="64"/>
  <c r="R34" i="64"/>
  <c r="S34" i="64"/>
  <c r="S54" i="64" s="1"/>
  <c r="T34" i="64"/>
  <c r="U34" i="64"/>
  <c r="V34" i="64"/>
  <c r="W34" i="64"/>
  <c r="X34" i="64"/>
  <c r="F37" i="64"/>
  <c r="L37" i="64"/>
  <c r="F38" i="64"/>
  <c r="F39" i="64"/>
  <c r="L39" i="64" s="1"/>
  <c r="F42" i="64"/>
  <c r="L42" i="64"/>
  <c r="F43" i="64"/>
  <c r="L43" i="64"/>
  <c r="F44" i="64"/>
  <c r="L44" i="64" s="1"/>
  <c r="F45" i="64"/>
  <c r="L45" i="64" s="1"/>
  <c r="F46" i="64"/>
  <c r="L46" i="64"/>
  <c r="F48" i="64"/>
  <c r="L48" i="64"/>
  <c r="F49" i="64"/>
  <c r="F50" i="64"/>
  <c r="L50" i="64"/>
  <c r="F51" i="64"/>
  <c r="L51" i="64" s="1"/>
  <c r="P52" i="64"/>
  <c r="Q52" i="64"/>
  <c r="Q54" i="64" s="1"/>
  <c r="R52" i="64"/>
  <c r="S52" i="64"/>
  <c r="T52" i="64"/>
  <c r="U52" i="64"/>
  <c r="V52" i="64"/>
  <c r="W52" i="64"/>
  <c r="X52" i="64"/>
  <c r="P54" i="64"/>
  <c r="R54" i="64"/>
  <c r="U54" i="64"/>
  <c r="V54" i="64"/>
  <c r="W54" i="64"/>
  <c r="X54" i="64"/>
  <c r="AH92" i="14" l="1"/>
  <c r="AH97" i="14" s="1"/>
  <c r="AH164" i="14" s="1"/>
  <c r="AH180" i="14" s="1"/>
  <c r="L38" i="64"/>
  <c r="L52" i="64" s="1"/>
  <c r="F52" i="64"/>
  <c r="V164" i="59"/>
  <c r="V180" i="59" s="1"/>
  <c r="J21" i="61"/>
  <c r="D24" i="61"/>
  <c r="D54" i="42"/>
  <c r="L89" i="14"/>
  <c r="F77" i="14"/>
  <c r="AF110" i="59"/>
  <c r="L89" i="55"/>
  <c r="X77" i="55"/>
  <c r="X79" i="55" s="1"/>
  <c r="X92" i="55" s="1"/>
  <c r="Y164" i="54"/>
  <c r="Y180" i="54" s="1"/>
  <c r="L164" i="54"/>
  <c r="L180" i="54" s="1"/>
  <c r="AE57" i="54"/>
  <c r="J28" i="63"/>
  <c r="J34" i="63" s="1"/>
  <c r="D34" i="63"/>
  <c r="AE162" i="54"/>
  <c r="AC164" i="54"/>
  <c r="AC180" i="54" s="1"/>
  <c r="J17" i="63"/>
  <c r="T54" i="42"/>
  <c r="AD97" i="59"/>
  <c r="AD164" i="59" s="1"/>
  <c r="AD180" i="59" s="1"/>
  <c r="T164" i="53"/>
  <c r="T180" i="53" s="1"/>
  <c r="Z84" i="53"/>
  <c r="X89" i="53"/>
  <c r="Z89" i="53" s="1"/>
  <c r="L23" i="64"/>
  <c r="F24" i="64"/>
  <c r="E43" i="5"/>
  <c r="J21" i="63"/>
  <c r="J24" i="63" s="1"/>
  <c r="D24" i="63"/>
  <c r="V54" i="63"/>
  <c r="N54" i="63"/>
  <c r="D34" i="61"/>
  <c r="J24" i="61"/>
  <c r="J17" i="61"/>
  <c r="W54" i="42"/>
  <c r="O54" i="42"/>
  <c r="AJ162" i="14"/>
  <c r="V164" i="14"/>
  <c r="V180" i="14" s="1"/>
  <c r="F97" i="59"/>
  <c r="AD77" i="59"/>
  <c r="Z77" i="53"/>
  <c r="X79" i="53"/>
  <c r="L24" i="64"/>
  <c r="J48" i="61"/>
  <c r="T164" i="14"/>
  <c r="T180" i="14" s="1"/>
  <c r="Q164" i="54"/>
  <c r="Q180" i="54" s="1"/>
  <c r="AL84" i="14"/>
  <c r="AJ89" i="14"/>
  <c r="AL89" i="14" s="1"/>
  <c r="J37" i="61"/>
  <c r="J52" i="61" s="1"/>
  <c r="D52" i="61"/>
  <c r="J54" i="44"/>
  <c r="J34" i="42"/>
  <c r="J54" i="42" s="1"/>
  <c r="AJ77" i="14"/>
  <c r="AJ79" i="14" s="1"/>
  <c r="AJ92" i="14" s="1"/>
  <c r="X79" i="14"/>
  <c r="X92" i="14" s="1"/>
  <c r="X97" i="14" s="1"/>
  <c r="X164" i="14" s="1"/>
  <c r="X180" i="14" s="1"/>
  <c r="AF104" i="59"/>
  <c r="AE84" i="54"/>
  <c r="AC89" i="54"/>
  <c r="X164" i="53"/>
  <c r="S54" i="44"/>
  <c r="F17" i="64"/>
  <c r="F54" i="64" s="1"/>
  <c r="L17" i="64"/>
  <c r="J39" i="63"/>
  <c r="J52" i="63" s="1"/>
  <c r="D52" i="63"/>
  <c r="J33" i="61"/>
  <c r="D54" i="61"/>
  <c r="O54" i="45"/>
  <c r="J54" i="45"/>
  <c r="T54" i="44"/>
  <c r="L42" i="16"/>
  <c r="L52" i="16" s="1"/>
  <c r="L54" i="16" s="1"/>
  <c r="F52" i="16"/>
  <c r="F54" i="16" s="1"/>
  <c r="V54" i="16"/>
  <c r="V92" i="14"/>
  <c r="V97" i="14" s="1"/>
  <c r="AF86" i="59"/>
  <c r="AD89" i="59"/>
  <c r="AF89" i="59" s="1"/>
  <c r="AF35" i="59"/>
  <c r="AE89" i="54"/>
  <c r="G36" i="52"/>
  <c r="G40" i="52" s="1"/>
  <c r="E14" i="52"/>
  <c r="E36" i="52" s="1"/>
  <c r="E40" i="52" s="1"/>
  <c r="J27" i="61"/>
  <c r="Q54" i="44"/>
  <c r="P54" i="16"/>
  <c r="L27" i="64"/>
  <c r="L34" i="64" s="1"/>
  <c r="D17" i="63"/>
  <c r="D54" i="63" s="1"/>
  <c r="P79" i="55"/>
  <c r="P92" i="55" s="1"/>
  <c r="P97" i="55" s="1"/>
  <c r="L77" i="55"/>
  <c r="L79" i="55" s="1"/>
  <c r="L92" i="55" s="1"/>
  <c r="L97" i="55" s="1"/>
  <c r="L164" i="55" s="1"/>
  <c r="L180" i="55" s="1"/>
  <c r="F92" i="54"/>
  <c r="AC79" i="54"/>
  <c r="Z33" i="53"/>
  <c r="AD35" i="59"/>
  <c r="R79" i="14"/>
  <c r="R92" i="14" s="1"/>
  <c r="R97" i="14" s="1"/>
  <c r="AF97" i="59" l="1"/>
  <c r="F164" i="59"/>
  <c r="AC92" i="54"/>
  <c r="AE79" i="54"/>
  <c r="Z164" i="53"/>
  <c r="X180" i="53"/>
  <c r="Z180" i="53" s="1"/>
  <c r="L77" i="14"/>
  <c r="L79" i="14" s="1"/>
  <c r="L92" i="14" s="1"/>
  <c r="L97" i="14" s="1"/>
  <c r="L164" i="14" s="1"/>
  <c r="L180" i="14" s="1"/>
  <c r="AL77" i="14"/>
  <c r="F79" i="14"/>
  <c r="AJ97" i="14"/>
  <c r="AJ164" i="14" s="1"/>
  <c r="AJ180" i="14" s="1"/>
  <c r="R164" i="14"/>
  <c r="R180" i="14" s="1"/>
  <c r="AE92" i="54"/>
  <c r="F97" i="54"/>
  <c r="L54" i="64"/>
  <c r="J54" i="61"/>
  <c r="P164" i="55"/>
  <c r="P180" i="55" s="1"/>
  <c r="X97" i="55"/>
  <c r="X164" i="55" s="1"/>
  <c r="X180" i="55" s="1"/>
  <c r="J34" i="61"/>
  <c r="J54" i="63"/>
  <c r="X92" i="53"/>
  <c r="Z92" i="53" s="1"/>
  <c r="Z79" i="53"/>
  <c r="AF77" i="59"/>
  <c r="AD79" i="59"/>
  <c r="AD92" i="59" l="1"/>
  <c r="AF92" i="59" s="1"/>
  <c r="AF79" i="59"/>
  <c r="F164" i="54"/>
  <c r="AE97" i="54"/>
  <c r="AF164" i="59"/>
  <c r="F180" i="59"/>
  <c r="AF180" i="59" s="1"/>
  <c r="F92" i="14"/>
  <c r="AL79" i="14"/>
  <c r="AE164" i="54" l="1"/>
  <c r="F180" i="54"/>
  <c r="AE180" i="54" s="1"/>
  <c r="F97" i="14"/>
  <c r="AL92" i="14"/>
  <c r="F164" i="14" l="1"/>
  <c r="AL97" i="14"/>
  <c r="F180" i="14" l="1"/>
  <c r="F29" i="68" l="1"/>
  <c r="L28" i="69"/>
  <c r="F28" i="69"/>
  <c r="F28" i="68"/>
  <c r="L51" i="69"/>
  <c r="F51" i="69"/>
  <c r="L50" i="69"/>
  <c r="F50" i="69"/>
  <c r="L46" i="69"/>
  <c r="F46" i="69"/>
  <c r="L45" i="69"/>
  <c r="F45" i="69"/>
  <c r="L44" i="69"/>
  <c r="F44" i="69"/>
  <c r="L43" i="69"/>
  <c r="F43" i="69"/>
  <c r="L42" i="69"/>
  <c r="F42" i="69"/>
  <c r="L39" i="69"/>
  <c r="F39" i="69"/>
  <c r="L38" i="69"/>
  <c r="F38" i="69"/>
  <c r="F51" i="68"/>
  <c r="F50" i="68"/>
  <c r="F48" i="68"/>
  <c r="F46" i="68"/>
  <c r="F45" i="68"/>
  <c r="F44" i="68"/>
  <c r="F43" i="68"/>
  <c r="F42" i="68"/>
  <c r="F39" i="68"/>
  <c r="F38" i="68"/>
  <c r="L32" i="69"/>
  <c r="F32" i="69"/>
  <c r="L23" i="69"/>
  <c r="F23" i="69"/>
  <c r="F32" i="68"/>
  <c r="L31" i="69"/>
  <c r="F31" i="69"/>
  <c r="F23" i="68"/>
  <c r="L22" i="69"/>
  <c r="F22" i="69"/>
  <c r="F31" i="68"/>
  <c r="L30" i="69"/>
  <c r="F30" i="69"/>
  <c r="F22" i="68"/>
  <c r="F30" i="68"/>
  <c r="L29" i="69"/>
  <c r="F29" i="69"/>
  <c r="X178" i="14"/>
  <c r="Z178" i="14"/>
  <c r="D28" i="66"/>
  <c r="AH178" i="14"/>
  <c r="R178" i="14"/>
  <c r="AF178" i="14"/>
  <c r="V178" i="14"/>
  <c r="AD178" i="14"/>
  <c r="T178" i="14"/>
</calcChain>
</file>

<file path=xl/sharedStrings.xml><?xml version="1.0" encoding="utf-8"?>
<sst xmlns="http://schemas.openxmlformats.org/spreadsheetml/2006/main" count="4579" uniqueCount="632">
  <si>
    <t>2024 Cost Allocation Study - Current Rate Zones</t>
  </si>
  <si>
    <t>Revenue Requirement Summary - By Function</t>
  </si>
  <si>
    <t>Function</t>
  </si>
  <si>
    <t>Line</t>
  </si>
  <si>
    <t>Revenue</t>
  </si>
  <si>
    <t>No.</t>
  </si>
  <si>
    <t>Particulars ($000s)</t>
  </si>
  <si>
    <t>Requirement</t>
  </si>
  <si>
    <t>Gas Supply</t>
  </si>
  <si>
    <t>Storage</t>
  </si>
  <si>
    <t>Transmission</t>
  </si>
  <si>
    <t>Distribution</t>
  </si>
  <si>
    <t>(a) = (sum b:e)</t>
  </si>
  <si>
    <t>(b)</t>
  </si>
  <si>
    <t>(c)</t>
  </si>
  <si>
    <t>(d)</t>
  </si>
  <si>
    <t>(e)</t>
  </si>
  <si>
    <t>Return on Rate Base</t>
  </si>
  <si>
    <t>Rate Base</t>
  </si>
  <si>
    <t>Rate of Return on Rate Base</t>
  </si>
  <si>
    <t>Total Return on Rate Base</t>
  </si>
  <si>
    <t>Depreciation Expense</t>
  </si>
  <si>
    <t>Taxes</t>
  </si>
  <si>
    <t>Income Tax</t>
  </si>
  <si>
    <t>Property Tax</t>
  </si>
  <si>
    <t>Total Taxes</t>
  </si>
  <si>
    <t>Operating Expenses</t>
  </si>
  <si>
    <t>General Operating &amp; Engineering</t>
  </si>
  <si>
    <t>Sales Promotion &amp; Merchandise</t>
  </si>
  <si>
    <t>Distribution Customer Accounting</t>
  </si>
  <si>
    <t>Administrative &amp; General Expense</t>
  </si>
  <si>
    <t xml:space="preserve">Employee Benefits </t>
  </si>
  <si>
    <t>Administrative &amp; General</t>
  </si>
  <si>
    <t>Total Operating Expenses</t>
  </si>
  <si>
    <t>Total Revenue Requirement</t>
  </si>
  <si>
    <t>Other Revenue</t>
  </si>
  <si>
    <t>Total Revenue Requirement Less Other Revenue</t>
  </si>
  <si>
    <r>
      <rPr>
        <sz val="10"/>
        <color theme="1"/>
        <rFont val="Arial"/>
        <family val="2"/>
      </rPr>
      <t xml:space="preserve">                   </t>
    </r>
    <r>
      <rPr>
        <u/>
        <sz val="10"/>
        <color theme="1"/>
        <rFont val="Arial"/>
        <family val="2"/>
      </rPr>
      <t>2024 Cost Allocation Study - Current Rate Zones</t>
    </r>
  </si>
  <si>
    <r>
      <rPr>
        <sz val="10"/>
        <color theme="1"/>
        <rFont val="Arial"/>
        <family val="2"/>
      </rPr>
      <t xml:space="preserve">        </t>
    </r>
    <r>
      <rPr>
        <u/>
        <sz val="10"/>
        <color theme="1"/>
        <rFont val="Arial"/>
        <family val="2"/>
      </rPr>
      <t>Cost Allocation Study - Current Rate Zones</t>
    </r>
  </si>
  <si>
    <r>
      <rPr>
        <sz val="10"/>
        <color theme="1"/>
        <rFont val="Arial"/>
        <family val="2"/>
      </rPr>
      <t xml:space="preserve">     </t>
    </r>
    <r>
      <rPr>
        <u/>
        <sz val="10"/>
        <color theme="1"/>
        <rFont val="Arial"/>
        <family val="2"/>
      </rPr>
      <t>Cost Allocation Study - Current Rate Zones</t>
    </r>
  </si>
  <si>
    <r>
      <rPr>
        <sz val="10"/>
        <color theme="1"/>
        <rFont val="Arial"/>
        <family val="2"/>
      </rPr>
      <t xml:space="preserve">                   </t>
    </r>
    <r>
      <rPr>
        <u/>
        <sz val="10"/>
        <color theme="1"/>
        <rFont val="Arial"/>
        <family val="2"/>
      </rPr>
      <t>Revenue Requirement Summary - By Rate Class</t>
    </r>
  </si>
  <si>
    <r>
      <rPr>
        <sz val="10"/>
        <color theme="1"/>
        <rFont val="Arial"/>
        <family val="2"/>
      </rPr>
      <t xml:space="preserve">        </t>
    </r>
    <r>
      <rPr>
        <u/>
        <sz val="10"/>
        <color theme="1"/>
        <rFont val="Arial"/>
        <family val="2"/>
      </rPr>
      <t>Revenue Requirement Summary - By Rate Class</t>
    </r>
  </si>
  <si>
    <r>
      <rPr>
        <sz val="10"/>
        <color theme="1"/>
        <rFont val="Arial"/>
        <family val="2"/>
      </rPr>
      <t xml:space="preserve">     </t>
    </r>
    <r>
      <rPr>
        <u/>
        <sz val="10"/>
        <color theme="1"/>
        <rFont val="Arial"/>
        <family val="2"/>
      </rPr>
      <t>Revenue Requirement Summary - By Rate Class</t>
    </r>
  </si>
  <si>
    <t>EGD Rate Zone</t>
  </si>
  <si>
    <t>Union North Rate Zone</t>
  </si>
  <si>
    <t>Union South Rate Zone</t>
  </si>
  <si>
    <t xml:space="preserve">Union South Rate Classes </t>
  </si>
  <si>
    <t>Ex-Franchise Rate Classes</t>
  </si>
  <si>
    <t>North Unb</t>
  </si>
  <si>
    <t>Rate 1</t>
  </si>
  <si>
    <t>Rate 6</t>
  </si>
  <si>
    <t>Rate 100</t>
  </si>
  <si>
    <t>Rate 110</t>
  </si>
  <si>
    <t>Rate 115</t>
  </si>
  <si>
    <t>Rate 125</t>
  </si>
  <si>
    <t>Rate 135</t>
  </si>
  <si>
    <t>Rate 145</t>
  </si>
  <si>
    <t>Rate 170</t>
  </si>
  <si>
    <t>Rate 200</t>
  </si>
  <si>
    <t>Rate 01</t>
  </si>
  <si>
    <t>Rate 10</t>
  </si>
  <si>
    <t>Rate 20</t>
  </si>
  <si>
    <t>Rate 25</t>
  </si>
  <si>
    <t>Rate M1</t>
  </si>
  <si>
    <t>Rate M2</t>
  </si>
  <si>
    <t>Rate M4(F)</t>
  </si>
  <si>
    <t>Rate M4(I)</t>
  </si>
  <si>
    <t>Rate M5(F)</t>
  </si>
  <si>
    <t>Rate M5(I)</t>
  </si>
  <si>
    <t>Rate M7(F)</t>
  </si>
  <si>
    <t>Rate M7(I)</t>
  </si>
  <si>
    <t>Rate M9</t>
  </si>
  <si>
    <t>Rate T1(F)</t>
  </si>
  <si>
    <t>Rate T1(I)</t>
  </si>
  <si>
    <t>Rate T2(F)</t>
  </si>
  <si>
    <t>Rate T2(I)</t>
  </si>
  <si>
    <t>Rate T3</t>
  </si>
  <si>
    <t>Rate 331</t>
  </si>
  <si>
    <t>Rate 332</t>
  </si>
  <si>
    <t>Rate 401</t>
  </si>
  <si>
    <t>Rate C1(F)</t>
  </si>
  <si>
    <t>Rate C1(I)</t>
  </si>
  <si>
    <t>Rate M12</t>
  </si>
  <si>
    <t>Rate M13</t>
  </si>
  <si>
    <t>Rate M16</t>
  </si>
  <si>
    <t>Rate M17</t>
  </si>
  <si>
    <t>(a)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</si>
  <si>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</si>
  <si>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</si>
  <si>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</si>
  <si>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</si>
  <si>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</si>
  <si>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</si>
  <si>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</si>
  <si>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</si>
  <si>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</si>
  <si>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</si>
  <si>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</si>
  <si>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</si>
  <si>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(r)</t>
  </si>
  <si>
    <t>(s)</t>
  </si>
  <si>
    <t>(t)</t>
  </si>
  <si>
    <t>(u)</t>
  </si>
  <si>
    <t>(v)</t>
  </si>
  <si>
    <t>(w)</t>
  </si>
  <si>
    <t>(x)</t>
  </si>
  <si>
    <t>(y)</t>
  </si>
  <si>
    <t>(z)</t>
  </si>
  <si>
    <t>(aa)</t>
  </si>
  <si>
    <t>(ab)</t>
  </si>
  <si>
    <t>(ac)</t>
  </si>
  <si>
    <t>(ad)</t>
  </si>
  <si>
    <t>(ae)</t>
  </si>
  <si>
    <t>(af)</t>
  </si>
  <si>
    <t>(ag)</t>
  </si>
  <si>
    <t>(ah)</t>
  </si>
  <si>
    <t>(ai)</t>
  </si>
  <si>
    <t>(aj)</t>
  </si>
  <si>
    <t>(ak)</t>
  </si>
  <si>
    <t>(al)</t>
  </si>
  <si>
    <t>(am)</t>
  </si>
  <si>
    <t>(an)</t>
  </si>
  <si>
    <t>Cost of Gas</t>
  </si>
  <si>
    <t>Functionalization</t>
  </si>
  <si>
    <t>Total</t>
  </si>
  <si>
    <t>Direct</t>
  </si>
  <si>
    <t>Balance</t>
  </si>
  <si>
    <t>Functional</t>
  </si>
  <si>
    <t>Assignment</t>
  </si>
  <si>
    <t>to be</t>
  </si>
  <si>
    <t>Allocation</t>
  </si>
  <si>
    <t>Factor</t>
  </si>
  <si>
    <t xml:space="preserve">Match </t>
  </si>
  <si>
    <t>Functionalized</t>
  </si>
  <si>
    <t>Check</t>
  </si>
  <si>
    <t>(d) = (a-b)</t>
  </si>
  <si>
    <t>(j) = (f+g+h+i)</t>
  </si>
  <si>
    <t>Gross Plant</t>
  </si>
  <si>
    <t xml:space="preserve">Land </t>
  </si>
  <si>
    <t>LAND</t>
  </si>
  <si>
    <t>Land Rights</t>
  </si>
  <si>
    <t>LANDRIGHTS</t>
  </si>
  <si>
    <t>Structures &amp; Improvements</t>
  </si>
  <si>
    <t>STRUC&amp;IMP</t>
  </si>
  <si>
    <t>Measuring &amp; Regulating</t>
  </si>
  <si>
    <t>MEAS&amp;REG</t>
  </si>
  <si>
    <t>Mains</t>
  </si>
  <si>
    <t>MAINS</t>
  </si>
  <si>
    <t>Compressor Equipment</t>
  </si>
  <si>
    <t>COMPRESSORS</t>
  </si>
  <si>
    <t>Gas Holders Storage and Equipment</t>
  </si>
  <si>
    <t>STORAGE</t>
  </si>
  <si>
    <t>Wells and Lines</t>
  </si>
  <si>
    <t>Base Pressure Gas</t>
  </si>
  <si>
    <t>Services</t>
  </si>
  <si>
    <t>DISTRIBUTION</t>
  </si>
  <si>
    <t>Meters &amp; Regulators</t>
  </si>
  <si>
    <t>Customer Stations</t>
  </si>
  <si>
    <t>Linepack</t>
  </si>
  <si>
    <t>LINEPACK</t>
  </si>
  <si>
    <t>Subtotal   (sum line 1-13)</t>
  </si>
  <si>
    <t>General Plant</t>
  </si>
  <si>
    <t>GENPLANT</t>
  </si>
  <si>
    <t>Total Gross Plant (lines 14+15)</t>
  </si>
  <si>
    <t>Accumulated Depreciation</t>
  </si>
  <si>
    <t>LANDRIGHTS_AD</t>
  </si>
  <si>
    <t>STRUC&amp;IMP_AD</t>
  </si>
  <si>
    <t>MEAS&amp;REG_AD</t>
  </si>
  <si>
    <t>MAINS_AD</t>
  </si>
  <si>
    <t>COMPRESSORS_AD</t>
  </si>
  <si>
    <t>Subtotal   (sum line 17-29)</t>
  </si>
  <si>
    <t>Total Accumulated Depreciation (lines 30+31)</t>
  </si>
  <si>
    <t>Net Plant</t>
  </si>
  <si>
    <t>Subtotal (sum line 33 to 45)</t>
  </si>
  <si>
    <t>Total Net Plant (lines 46+47)</t>
  </si>
  <si>
    <t>Working Capital</t>
  </si>
  <si>
    <t>Materials and Supplies</t>
  </si>
  <si>
    <t>NETPLANT</t>
  </si>
  <si>
    <t>DCB Receivable/(Payable)</t>
  </si>
  <si>
    <t>Customer Security Deposits</t>
  </si>
  <si>
    <t xml:space="preserve">Gas in Storage </t>
  </si>
  <si>
    <t>Working Cash Allowance</t>
  </si>
  <si>
    <t>Subtotal   (sum lines 49 to 53)</t>
  </si>
  <si>
    <t>Total Rate Base (lines 48+54)</t>
  </si>
  <si>
    <t>Percent Return on Rate Base</t>
  </si>
  <si>
    <t>Return on Rate Base   (line 55 x line 56)</t>
  </si>
  <si>
    <t>Storage, Transmission, and Distribution</t>
  </si>
  <si>
    <t>DEPEXP</t>
  </si>
  <si>
    <t>Total Depreciation Expense</t>
  </si>
  <si>
    <t>Income &amp; Property Taxes</t>
  </si>
  <si>
    <t>Income Taxes</t>
  </si>
  <si>
    <t>RATEBASE</t>
  </si>
  <si>
    <t>Property Taxes</t>
  </si>
  <si>
    <t>PROPTAX</t>
  </si>
  <si>
    <t xml:space="preserve">Total Taxes </t>
  </si>
  <si>
    <t>Operating &amp; Maintenance Expenses</t>
  </si>
  <si>
    <t>Gas Commodity, Transportation &amp; Load Balancing</t>
  </si>
  <si>
    <t>GASSUPPLY</t>
  </si>
  <si>
    <t>Compressor Fuel</t>
  </si>
  <si>
    <t>COMPFUEL</t>
  </si>
  <si>
    <t>Unaccounted For Gas</t>
  </si>
  <si>
    <t>UFG</t>
  </si>
  <si>
    <t>Company Use Gas</t>
  </si>
  <si>
    <t>OWN_USE_GAS</t>
  </si>
  <si>
    <t>Market Based Storage</t>
  </si>
  <si>
    <t>Parkway Delivery Commitment Incentive</t>
  </si>
  <si>
    <t>TRANSMISSION</t>
  </si>
  <si>
    <t>Other Transportation</t>
  </si>
  <si>
    <t>GS_OTHERTRANS</t>
  </si>
  <si>
    <t>Local Storage</t>
  </si>
  <si>
    <t>Supervision</t>
  </si>
  <si>
    <t>STOR_SUPER_O&amp;M</t>
  </si>
  <si>
    <t xml:space="preserve">Storage Wells &amp; Lines </t>
  </si>
  <si>
    <t>Compressor</t>
  </si>
  <si>
    <t>DAWN_COMP_O&amp;M</t>
  </si>
  <si>
    <t>Dehydration</t>
  </si>
  <si>
    <t>Rents</t>
  </si>
  <si>
    <t>Other Storage</t>
  </si>
  <si>
    <t>Lines</t>
  </si>
  <si>
    <t xml:space="preserve">     Supervision</t>
  </si>
  <si>
    <t>Meter &amp; Regulator</t>
  </si>
  <si>
    <t>Service &amp; Equipment on Customer Premise</t>
  </si>
  <si>
    <t>Mains &amp; Services</t>
  </si>
  <si>
    <t>Other Distribution</t>
  </si>
  <si>
    <t>System Operation &amp; Engineering</t>
  </si>
  <si>
    <t>DP_GS_GENOPS</t>
  </si>
  <si>
    <t>GENOPS&amp;ENG</t>
  </si>
  <si>
    <t>Sales Promotion &amp; Supervision</t>
  </si>
  <si>
    <t>Demand Side Management - Program</t>
  </si>
  <si>
    <t>Demand Side Management - Administration</t>
  </si>
  <si>
    <t>DP_GS_CUSTACCT</t>
  </si>
  <si>
    <t>Customer Contracts &amp; Orders</t>
  </si>
  <si>
    <t>Meter Reading</t>
  </si>
  <si>
    <t>Customer Billing, Accounting and Bill Delivery</t>
  </si>
  <si>
    <t>Large Volume Customer Care</t>
  </si>
  <si>
    <t>Credit &amp; Collection</t>
  </si>
  <si>
    <t>Uncollectible Accounts</t>
  </si>
  <si>
    <t>GS_BADDEBT</t>
  </si>
  <si>
    <t>DP_GS_EMPBEN</t>
  </si>
  <si>
    <t>LABOUR</t>
  </si>
  <si>
    <t>DP_GS_A&amp;G</t>
  </si>
  <si>
    <t>O&amp;M</t>
  </si>
  <si>
    <t>Total O&amp;M Expenses (sum line 64 to 101)</t>
  </si>
  <si>
    <t>Total Revenue Requirement (lines 57+60+63+102)</t>
  </si>
  <si>
    <t>Direct Purchase Administration</t>
  </si>
  <si>
    <t>DCB/ABC Fee</t>
  </si>
  <si>
    <t>Gas Supply Optimization</t>
  </si>
  <si>
    <t>Late Payment Penalties</t>
  </si>
  <si>
    <t>Customer Accounting Charge</t>
  </si>
  <si>
    <t>Other Income</t>
  </si>
  <si>
    <t>Other Revenue Surcharges</t>
  </si>
  <si>
    <t>Total Other Revenue (sum lines 104 to 110)</t>
  </si>
  <si>
    <t>(line 103 - line 111)</t>
  </si>
  <si>
    <t>Gas Supply Classification</t>
  </si>
  <si>
    <t>Classification</t>
  </si>
  <si>
    <t>Load Balancing</t>
  </si>
  <si>
    <t>Transportation</t>
  </si>
  <si>
    <t>Classified</t>
  </si>
  <si>
    <t>Commodity</t>
  </si>
  <si>
    <t>Transport</t>
  </si>
  <si>
    <t>Demand</t>
  </si>
  <si>
    <t>Admin</t>
  </si>
  <si>
    <t>(d)= (a-b)</t>
  </si>
  <si>
    <t>(l) = (f+g+h+i+j+k)</t>
  </si>
  <si>
    <t xml:space="preserve">Gross Plant </t>
  </si>
  <si>
    <t>GASSUPPLY_CLASS</t>
  </si>
  <si>
    <t xml:space="preserve"> </t>
  </si>
  <si>
    <t xml:space="preserve">    Supervision</t>
  </si>
  <si>
    <t>ADMIN</t>
  </si>
  <si>
    <t>OPTIMIZATION</t>
  </si>
  <si>
    <t>(lines 10 - line 111)</t>
  </si>
  <si>
    <t>Storage Classification</t>
  </si>
  <si>
    <t>Storage Demand</t>
  </si>
  <si>
    <t>Operational</t>
  </si>
  <si>
    <t>Deliverability</t>
  </si>
  <si>
    <t>Space</t>
  </si>
  <si>
    <t>Contingency</t>
  </si>
  <si>
    <t>LNG_LAND</t>
  </si>
  <si>
    <t>DELIVERABILITY</t>
  </si>
  <si>
    <t>DEL_SPACE_OPCON</t>
  </si>
  <si>
    <t>LNG_STRUCTURES</t>
  </si>
  <si>
    <t>LNG_EQUIPMENT</t>
  </si>
  <si>
    <t>SPACE_OPCON</t>
  </si>
  <si>
    <t>STOR_GENPLANT</t>
  </si>
  <si>
    <t>LNG_STRUCTURES_AD</t>
  </si>
  <si>
    <t>LNG_EQUIPMENT_AD</t>
  </si>
  <si>
    <t>STOR_NETPLANT</t>
  </si>
  <si>
    <t>GASINSTORAGE</t>
  </si>
  <si>
    <t>STOR_DEPEXP</t>
  </si>
  <si>
    <t>STOR_RATEBASE</t>
  </si>
  <si>
    <t>STOR_PROPTAX</t>
  </si>
  <si>
    <t>STOR_COMM</t>
  </si>
  <si>
    <t>MKTSTORFUEL</t>
  </si>
  <si>
    <t>MKTSTOR_DEMAND</t>
  </si>
  <si>
    <t>LNG_O&amp;M</t>
  </si>
  <si>
    <t>STOR_SUPER</t>
  </si>
  <si>
    <t>STOR_LABOUR</t>
  </si>
  <si>
    <t>STOR_O&amp;M</t>
  </si>
  <si>
    <t>(lines 103 - line 111)</t>
  </si>
  <si>
    <t>Transmission Classification</t>
  </si>
  <si>
    <t>Transmission Demand</t>
  </si>
  <si>
    <t>Dawn</t>
  </si>
  <si>
    <t>Kirkwall</t>
  </si>
  <si>
    <t>Parkway</t>
  </si>
  <si>
    <t>Panhandle</t>
  </si>
  <si>
    <t>Match</t>
  </si>
  <si>
    <t>Station</t>
  </si>
  <si>
    <t>Albion</t>
  </si>
  <si>
    <t>St. Clair</t>
  </si>
  <si>
    <t>(m) = (sum f to l)</t>
  </si>
  <si>
    <t>TRANS_LAND</t>
  </si>
  <si>
    <t>TRANS_LANDRIGHTS</t>
  </si>
  <si>
    <t>TRANS_STRUC&amp;IMP</t>
  </si>
  <si>
    <t>TRANS_MEAS&amp;REG</t>
  </si>
  <si>
    <t>TRANS_MAINS</t>
  </si>
  <si>
    <t>TRANS_COMPRESSORS</t>
  </si>
  <si>
    <t>TRANS_LINEPACK</t>
  </si>
  <si>
    <t>TRANS_GENPLANT</t>
  </si>
  <si>
    <t>TRANS_LANDRIGHTS_AD</t>
  </si>
  <si>
    <t>TRANS_STRUC&amp;IMP_AD</t>
  </si>
  <si>
    <t>TRANS_MEAS&amp;REG_AD</t>
  </si>
  <si>
    <t>TRANS_MAINS_AD</t>
  </si>
  <si>
    <t>TRANS_COMPRESSORS_AD</t>
  </si>
  <si>
    <t>TRANS_NETPLANT</t>
  </si>
  <si>
    <t>TRANS_DEPEXP</t>
  </si>
  <si>
    <t>TRANS_RATEBASE</t>
  </si>
  <si>
    <t>TRANS_PROPTAX</t>
  </si>
  <si>
    <t>TRANS_COMM</t>
  </si>
  <si>
    <t>DAWNPARKWAY</t>
  </si>
  <si>
    <t>PAN_STCLAIR</t>
  </si>
  <si>
    <t>DAWN_O&amp;M</t>
  </si>
  <si>
    <t>TRANS_SUPER</t>
  </si>
  <si>
    <t>TRANS_LABOUR</t>
  </si>
  <si>
    <t>TRANS_O&amp;M</t>
  </si>
  <si>
    <t>Distribution Classification</t>
  </si>
  <si>
    <t>Distribution Demand</t>
  </si>
  <si>
    <t>Distribution Customer</t>
  </si>
  <si>
    <t>Customer</t>
  </si>
  <si>
    <t>High</t>
  </si>
  <si>
    <t>Low</t>
  </si>
  <si>
    <t>Specific</t>
  </si>
  <si>
    <t>Pressure  &gt; 4"</t>
  </si>
  <si>
    <t>Pressure &lt;= 4"</t>
  </si>
  <si>
    <t>Pressure</t>
  </si>
  <si>
    <t>Meters</t>
  </si>
  <si>
    <t>Stations</t>
  </si>
  <si>
    <t>(p) = (sum f to o)</t>
  </si>
  <si>
    <t>STRUCT_IMPROV</t>
  </si>
  <si>
    <t>DISTDEMAND</t>
  </si>
  <si>
    <t>ZERO_INT</t>
  </si>
  <si>
    <t>CUST_STATIONS</t>
  </si>
  <si>
    <t>CUST_SERVICES</t>
  </si>
  <si>
    <t>CUST_METERS</t>
  </si>
  <si>
    <t>DIST_LINEPACK</t>
  </si>
  <si>
    <t>DIST_GENPLANT</t>
  </si>
  <si>
    <t>DIST_MAINS&amp;MR</t>
  </si>
  <si>
    <t>LANDRIGHTS_DEP</t>
  </si>
  <si>
    <t>STRUCT_IMPROV_DEP</t>
  </si>
  <si>
    <t>DIST_NETPLANT</t>
  </si>
  <si>
    <t>DIST_DEPEXP</t>
  </si>
  <si>
    <t>DIST_RATEBASE</t>
  </si>
  <si>
    <t>DIST_PROPTAX</t>
  </si>
  <si>
    <t>DIST_COMM</t>
  </si>
  <si>
    <t>HPMAINS&gt;4"</t>
  </si>
  <si>
    <t>DIST_SUPER</t>
  </si>
  <si>
    <t>DISTMAINS&amp;SERVICES</t>
  </si>
  <si>
    <t>CUST_SPECIFIC</t>
  </si>
  <si>
    <t>DEM_SPECIFIC</t>
  </si>
  <si>
    <t>DIST_LABOUR</t>
  </si>
  <si>
    <t>DIST_O&amp;M</t>
  </si>
  <si>
    <t>COMMUNITY_EXP</t>
  </si>
  <si>
    <t>Note:</t>
  </si>
  <si>
    <t>(1)</t>
  </si>
  <si>
    <t>Distribution classification amounts are derived as the sum of the distribution classification of the EGD, Union North and Union South rate zones.</t>
  </si>
  <si>
    <t>Total Allocation - All Rate Zones</t>
  </si>
  <si>
    <t xml:space="preserve">Total Revenue </t>
  </si>
  <si>
    <t>Rate Zones</t>
  </si>
  <si>
    <t>Total Revenue</t>
  </si>
  <si>
    <t xml:space="preserve">Total Direct </t>
  </si>
  <si>
    <t>Direct Assignment</t>
  </si>
  <si>
    <t>Balance to be</t>
  </si>
  <si>
    <t>Union</t>
  </si>
  <si>
    <t>Net of Other Revenue</t>
  </si>
  <si>
    <t xml:space="preserve">Allocated </t>
  </si>
  <si>
    <t>EGD</t>
  </si>
  <si>
    <t>North West</t>
  </si>
  <si>
    <t>North East</t>
  </si>
  <si>
    <t>South</t>
  </si>
  <si>
    <t>Ex-franchise</t>
  </si>
  <si>
    <t>Gas Supply Revenue Requirement</t>
  </si>
  <si>
    <t>Gas Supply Commodity</t>
  </si>
  <si>
    <t>SUPPLY_VOL_RZ</t>
  </si>
  <si>
    <t>Load Balancing - Transportation</t>
  </si>
  <si>
    <t>LOAD_BALANCING_RZ</t>
  </si>
  <si>
    <t>Load Balancing - Commodity</t>
  </si>
  <si>
    <t>NETFROMSTOR_RZ</t>
  </si>
  <si>
    <t>Transportation Demand</t>
  </si>
  <si>
    <t>TRANSPT_DEMAND_OPT_RZ</t>
  </si>
  <si>
    <t>TRANS_DEMAND_RZ</t>
  </si>
  <si>
    <t>Transportation Commodity</t>
  </si>
  <si>
    <t>TRANS_FUEL_RZ</t>
  </si>
  <si>
    <t>ADMIN RZ</t>
  </si>
  <si>
    <t>Total Gas Supply Revenue Requirement</t>
  </si>
  <si>
    <t>Storage Revenue Requirement</t>
  </si>
  <si>
    <t>Storage Demand - Deliverability</t>
  </si>
  <si>
    <t>Storage Demand - Space</t>
  </si>
  <si>
    <t>GASSTORALLO_RZ</t>
  </si>
  <si>
    <t>STORAGEXCESS_RZ</t>
  </si>
  <si>
    <t>Storage Demand - Operational Contingency</t>
  </si>
  <si>
    <t>OP_CONTINGENCY_RZ</t>
  </si>
  <si>
    <t>Storage Commodity</t>
  </si>
  <si>
    <t>STORCOMM_RZ</t>
  </si>
  <si>
    <t>Total Storage Revenue Requirement</t>
  </si>
  <si>
    <t>Transmission Revenue Requirement</t>
  </si>
  <si>
    <t>Transmission Demand - Dawn Station</t>
  </si>
  <si>
    <t>DAWNDEMAND_RZ</t>
  </si>
  <si>
    <t>Transmission Demand - Kirkwall Station</t>
  </si>
  <si>
    <t>KIRKWALL_RZ</t>
  </si>
  <si>
    <t>Transmission Demand - Parkway Station</t>
  </si>
  <si>
    <t>PKWY_RZ</t>
  </si>
  <si>
    <t>Transmission Demand - Dawn Parkway</t>
  </si>
  <si>
    <t>D-PTRANS_RZ</t>
  </si>
  <si>
    <t>Transmission Demand - Albion</t>
  </si>
  <si>
    <t>ALBIONTRANS_RZ</t>
  </si>
  <si>
    <t>Transmission Demand - Panhandle St. Clair</t>
  </si>
  <si>
    <t>PAN_STCLAIR_RZ</t>
  </si>
  <si>
    <t>Transmission Commodity</t>
  </si>
  <si>
    <t>TRANS_COMPFUEL_RZ</t>
  </si>
  <si>
    <t>TRANSCOMM_RZ</t>
  </si>
  <si>
    <t>Total Transmission Revenue Requirement</t>
  </si>
  <si>
    <t>Distribution Revenue Requirement</t>
  </si>
  <si>
    <t>Union North</t>
  </si>
  <si>
    <t>Distribution Demand - High Pressure &gt; 4"</t>
  </si>
  <si>
    <t>HIGHPRESS&gt;4_RZ</t>
  </si>
  <si>
    <t>Distribution Demand - High Pressure &lt;= 4"</t>
  </si>
  <si>
    <t>HIGHPRESS&lt;=4_RZ</t>
  </si>
  <si>
    <t>Distribution Demand - Low Pressure</t>
  </si>
  <si>
    <t>LOWPRESS_RZ</t>
  </si>
  <si>
    <t>Distribution Demand - Specific Allocation</t>
  </si>
  <si>
    <t>Distribution Demand Specific - DSM Program</t>
  </si>
  <si>
    <t>DSM_PRO_RZ</t>
  </si>
  <si>
    <t>Distribution Demand Specific - DSM Admin</t>
  </si>
  <si>
    <t>DSM_ADM_RZ</t>
  </si>
  <si>
    <t>Distribution Customer - Mains</t>
  </si>
  <si>
    <t>MAINS_RZ</t>
  </si>
  <si>
    <t>Distribution Customer - Services</t>
  </si>
  <si>
    <t>SERVICES_RZ</t>
  </si>
  <si>
    <t>Distribution Customer - Meters</t>
  </si>
  <si>
    <t>METERS_RZ</t>
  </si>
  <si>
    <t>Distribution Customer - Stations</t>
  </si>
  <si>
    <t>STATIONS_RZ</t>
  </si>
  <si>
    <t xml:space="preserve">Distribution Customer- Specific </t>
  </si>
  <si>
    <t>BAD_DEBT_RZ</t>
  </si>
  <si>
    <t>SALESPROMO_RZ</t>
  </si>
  <si>
    <t>TOTAL_CUST_RZ</t>
  </si>
  <si>
    <t>LVCC_RZ</t>
  </si>
  <si>
    <t>Distribution Commodity</t>
  </si>
  <si>
    <t>DISTCOMM_RZ</t>
  </si>
  <si>
    <t>Total Distribution Revenue Requirement</t>
  </si>
  <si>
    <t>Total Allocation - EGD Rate Zones</t>
  </si>
  <si>
    <t xml:space="preserve">Total Allocation - EGD Rate Zones </t>
  </si>
  <si>
    <t>Rate</t>
  </si>
  <si>
    <t>SUPPLY_VOL</t>
  </si>
  <si>
    <t>LOAD_BALANCING</t>
  </si>
  <si>
    <t>NETFROMSTOR</t>
  </si>
  <si>
    <t>TRANSPT_DEMAND_OPT</t>
  </si>
  <si>
    <t>TRANS_DEMAND</t>
  </si>
  <si>
    <t>TRANS_FUEL</t>
  </si>
  <si>
    <t>GASSTORALLO</t>
  </si>
  <si>
    <t>STORAGEXCESS</t>
  </si>
  <si>
    <t>OP_CONTINGENCY</t>
  </si>
  <si>
    <t>STORCOMM</t>
  </si>
  <si>
    <t>DAWN_DEMAND</t>
  </si>
  <si>
    <t>KIRKWALL_DEMAND</t>
  </si>
  <si>
    <t>PKWY_DEMAND</t>
  </si>
  <si>
    <t>D-PTRANS</t>
  </si>
  <si>
    <t>ALBIONTRANS</t>
  </si>
  <si>
    <t>TRANS_COMPFUEL</t>
  </si>
  <si>
    <t>TRANSCOMM</t>
  </si>
  <si>
    <t>HIGHPRESS&gt;4</t>
  </si>
  <si>
    <t>HIGHPRESS&lt;=4</t>
  </si>
  <si>
    <t>LOWPRESS</t>
  </si>
  <si>
    <t>DSM_PRO</t>
  </si>
  <si>
    <t>DSM_ADM</t>
  </si>
  <si>
    <t>TOTAL_CUSTOMERS</t>
  </si>
  <si>
    <t>METERREPLCOST</t>
  </si>
  <si>
    <t>STATIONREPLCOST</t>
  </si>
  <si>
    <t>BAD_DEBT</t>
  </si>
  <si>
    <t>SALESPROMO</t>
  </si>
  <si>
    <t>CUST_EXCL_GS</t>
  </si>
  <si>
    <t>DISTCOMM</t>
  </si>
  <si>
    <t>Total Allocation - Union North Rate Zone</t>
  </si>
  <si>
    <t>01</t>
  </si>
  <si>
    <t>Total Allocation - Union South Rate Zone</t>
  </si>
  <si>
    <t xml:space="preserve">Total Allocation - Union South Rate Zone </t>
  </si>
  <si>
    <t>M1</t>
  </si>
  <si>
    <t>M2</t>
  </si>
  <si>
    <t>M4 (F)</t>
  </si>
  <si>
    <t>M4 (I)</t>
  </si>
  <si>
    <t>M5 (F)</t>
  </si>
  <si>
    <t>M5 (I)</t>
  </si>
  <si>
    <t>M7 (F)</t>
  </si>
  <si>
    <t>M7 (I)</t>
  </si>
  <si>
    <t>M9</t>
  </si>
  <si>
    <t>T1 (F)</t>
  </si>
  <si>
    <t>T1 (I)</t>
  </si>
  <si>
    <t>T2 (F)</t>
  </si>
  <si>
    <t>T2 (I)</t>
  </si>
  <si>
    <t>T3</t>
  </si>
  <si>
    <t>Total Allocation - Ex-Franchise</t>
  </si>
  <si>
    <t xml:space="preserve">Total Allocation - Ex-Franchise </t>
  </si>
  <si>
    <t>C1 (F)</t>
  </si>
  <si>
    <t>C1 (I)</t>
  </si>
  <si>
    <t>M12</t>
  </si>
  <si>
    <t>M13</t>
  </si>
  <si>
    <t>M16</t>
  </si>
  <si>
    <t>M17</t>
  </si>
  <si>
    <t>Allocation of Delivery Revenue Requirement - All Rate Zones</t>
  </si>
  <si>
    <t>Allocation of Delivery Revenue Requirement - EGD Rate Zones</t>
  </si>
  <si>
    <t xml:space="preserve">Allocation of Delivery Revenue Requirement - EGD Rate Zones </t>
  </si>
  <si>
    <t>Allocation of Delivery Revenue Requirement - Union North Rate Zone</t>
  </si>
  <si>
    <t>Allocation of Delivery Revenue Requirement - Union South Rate Zone</t>
  </si>
  <si>
    <t xml:space="preserve">Allocation of Delivery Revenue Requirement - Union South Rate Zone </t>
  </si>
  <si>
    <t>Allocation of Delivery Revenue Requirement - Ex-Franchise</t>
  </si>
  <si>
    <t xml:space="preserve">Allocation of Delivery Revenue Requirement - Ex-Franchise </t>
  </si>
  <si>
    <t xml:space="preserve">Requirement </t>
  </si>
  <si>
    <t>Allocation of Gas Cost Revenue Requirement - All Rate Zones</t>
  </si>
  <si>
    <t>Allocation of Gas Cost Revenue Requirement - EGD Rate Zones</t>
  </si>
  <si>
    <t xml:space="preserve">Allocation of Gas Cost Revenue Requirement - EGD Rate Zones </t>
  </si>
  <si>
    <t>Allocation of Gas Cost Revenue Requirement - Union North Rate Zone</t>
  </si>
  <si>
    <t>Allocation of Gas Cost Revenue Requirement - Union South Rate Zone</t>
  </si>
  <si>
    <t xml:space="preserve">Allocation of Gas Cost Revenue Requirement - Union South Rate Zone </t>
  </si>
  <si>
    <t>Allocation of Gas Cost Revenue Requirement - Ex-Franchise</t>
  </si>
  <si>
    <t xml:space="preserve">Allocation of Gas Cost Revenue Requirement - Ex-Franchise </t>
  </si>
  <si>
    <t>Functionalization Factors</t>
  </si>
  <si>
    <t xml:space="preserve">Functionalization </t>
  </si>
  <si>
    <t>EXT</t>
  </si>
  <si>
    <t>INT</t>
  </si>
  <si>
    <t xml:space="preserve">Functionalization Factors </t>
  </si>
  <si>
    <t>Gas Supply Classification Factors</t>
  </si>
  <si>
    <t>Gas</t>
  </si>
  <si>
    <t>Classification Factor</t>
  </si>
  <si>
    <t>Supply</t>
  </si>
  <si>
    <t>Storage Classification Factors</t>
  </si>
  <si>
    <t xml:space="preserve">Storage Classification Factors </t>
  </si>
  <si>
    <t>Transmission Classification Factors</t>
  </si>
  <si>
    <t xml:space="preserve">Transmission Classification Factors </t>
  </si>
  <si>
    <t>Distribution Classification Factors</t>
  </si>
  <si>
    <t xml:space="preserve">Distribution </t>
  </si>
  <si>
    <t>Pressure &gt; 4"</t>
  </si>
  <si>
    <t xml:space="preserve">Distribution Classification Factors </t>
  </si>
  <si>
    <t>Gas Supply, Storage and Transmission Allocation Factors - All Rate Zones</t>
  </si>
  <si>
    <t>Allocation Factors</t>
  </si>
  <si>
    <t>Union North West</t>
  </si>
  <si>
    <t>Union North East</t>
  </si>
  <si>
    <t>Union South</t>
  </si>
  <si>
    <t>Ex-Franchise</t>
  </si>
  <si>
    <t>TRANSPT_DEM_OPT_RZ</t>
  </si>
  <si>
    <t>ADMIN_RZ</t>
  </si>
  <si>
    <t>Distribution Allocation Factors - All Rate Zones</t>
  </si>
  <si>
    <t>Cost Allocation Study - Current Rate Zones</t>
  </si>
  <si>
    <t>Allocation Factors - EGD Rate Zone</t>
  </si>
  <si>
    <t>TRANSPT_DEM_OPT</t>
  </si>
  <si>
    <t xml:space="preserve">Allocation Factors - EGD Rate Zone </t>
  </si>
  <si>
    <t>Allocation Factors - Union North</t>
  </si>
  <si>
    <t xml:space="preserve">Allocation Factors - Union North </t>
  </si>
  <si>
    <t>Allocation Factors - Union South</t>
  </si>
  <si>
    <t xml:space="preserve">Allocation Factors - Union South </t>
  </si>
  <si>
    <t>Allocation Factors - Ex-franchise</t>
  </si>
  <si>
    <t xml:space="preserve">Allocation Factors - Ex-franchise </t>
  </si>
  <si>
    <t>2024 Cost Study Allocation - Current Rate Zones</t>
  </si>
  <si>
    <t>Mapping of Total Revenue Requirement to Rate Component by Rate Class</t>
  </si>
  <si>
    <t>In-franchise</t>
  </si>
  <si>
    <t xml:space="preserve">Unb Storage </t>
  </si>
  <si>
    <t xml:space="preserve">(d) </t>
  </si>
  <si>
    <t xml:space="preserve">(f) </t>
  </si>
  <si>
    <t>Delivery Revenue Requirement (1)</t>
  </si>
  <si>
    <t>Cost Allocation Study</t>
  </si>
  <si>
    <t>Adjustments</t>
  </si>
  <si>
    <t>Total Delivery Revenue Requirement</t>
  </si>
  <si>
    <t>Rate Design Component</t>
  </si>
  <si>
    <t>Monthly Customer Charge</t>
  </si>
  <si>
    <t>Delivery Demand Charge</t>
  </si>
  <si>
    <t>Delivery Commodity Charge</t>
  </si>
  <si>
    <t>Gas Supply Transportation Charge</t>
  </si>
  <si>
    <t>Gas Supply Commodity Charge</t>
  </si>
  <si>
    <t>Gas Supply Demand Charge (Rate 20)</t>
  </si>
  <si>
    <t>Storage Charges</t>
  </si>
  <si>
    <t>Gas Cost Revenue Requirement (2)</t>
  </si>
  <si>
    <t>Total Gas Cost Revenue Requirement</t>
  </si>
  <si>
    <t>Customer Supplied Fuel</t>
  </si>
  <si>
    <t>Total Revenue Requirement (3)</t>
  </si>
  <si>
    <t>Notes:</t>
  </si>
  <si>
    <t>Page 2.</t>
  </si>
  <si>
    <t>(2)</t>
  </si>
  <si>
    <t>Page 3.</t>
  </si>
  <si>
    <t>(3)</t>
  </si>
  <si>
    <t>Total revenue requirement by rate design component is equal to the sum of the delivery and gas cost rate design components.</t>
  </si>
  <si>
    <t>Mapping of Delivery Revenue Requirement to Rate Component by Rate Class</t>
  </si>
  <si>
    <t>20 (4)</t>
  </si>
  <si>
    <t>M4 (I) (5)</t>
  </si>
  <si>
    <t>M5 (I) (5)</t>
  </si>
  <si>
    <t>Allocation of Delivery Revenue Requirement (1)</t>
  </si>
  <si>
    <t xml:space="preserve">Load Balancing - Transportation </t>
  </si>
  <si>
    <t>Distribution Customer Specific - Uncollectible Accounts</t>
  </si>
  <si>
    <t>Distribution Customer Specific - Distribution Customer Accounting</t>
  </si>
  <si>
    <t>Distribution Customer Specific - Large Volume Customer Care</t>
  </si>
  <si>
    <t>Delivery Revenue Requirement Adjustments</t>
  </si>
  <si>
    <t>Panhandle/St. Clair Transmission Credit (2)</t>
  </si>
  <si>
    <t>Panhandle/St. Clair Re-Allocation (2)</t>
  </si>
  <si>
    <t>Rate Design Adjustments</t>
  </si>
  <si>
    <t>Uniform Residential DSM Rate Adjustment (3)</t>
  </si>
  <si>
    <t>Proposed Delivery Revenue Requirement by Rate Design Component (4)</t>
  </si>
  <si>
    <t>Allocation of delivery revenue requirement by rate class per the Cost Allocation Study at Attachment 9.</t>
  </si>
  <si>
    <t>Panhandle/St. Clair transmission cost re-allocation based on the methodology described at Phase 3 Exhibit 8, Tab 2, Schedule 2, Section 1.2.</t>
  </si>
  <si>
    <t>Adjustment to recognize common DSM unit rates paid by residential customers.</t>
  </si>
  <si>
    <t>(4)</t>
  </si>
  <si>
    <t>Proposed delivery revenue requirement by rate class per Exhibit 8, Tab 2, Schedule 15, Attachment 1, column (e).</t>
  </si>
  <si>
    <t>(5)</t>
  </si>
  <si>
    <t>$0.074 million adjustment related to common unit rate design for Rate M4 and Rate M5 interruptible delivery commodity charges.</t>
  </si>
  <si>
    <t>Mapping of Gas Cost Revenue Requirement to Rate Component by Rate Class</t>
  </si>
  <si>
    <t>125 (3)</t>
  </si>
  <si>
    <t>M4 (I) (3)</t>
  </si>
  <si>
    <t>M5 (I) (3)</t>
  </si>
  <si>
    <t>Allocation of Gas Cost Revenue Requirement (1)</t>
  </si>
  <si>
    <t>Gas Cost Revenue Requirement Adjustments</t>
  </si>
  <si>
    <t>Proposed Gas Cost Revenue Requirement by Rate Design Component (2)</t>
  </si>
  <si>
    <t>Notes</t>
  </si>
  <si>
    <t>Allocation of gas cost revenue requirement by rate class per the Cost Allocation Study at Attachment 10.</t>
  </si>
  <si>
    <t>Proposed gas cost revenue requirement by rate class per Phase 3 Exhibit 8, Tab 2, Schedule 15, Attachment 1, page 3, column (e).</t>
  </si>
  <si>
    <t>Distribution commodity costs of $0.006 million associated with company use gas included in Rate 125 delivery demand charge.</t>
  </si>
  <si>
    <t>$0.003 million adjustment related to common unit rate design for Rate M4 and Rate M5 interruptible delivery commodity charges.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</si>
</sst>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* #,##0_);_(* \(#,##0\);_(* &quot;-&quot;??_);_(@_)"/>
    <numFmt numFmtId="165" formatCode="0.000%"/>
    <numFmt numFmtId="166" formatCode="_-* #,##0.00_-;\-* #,##0.00_-;_-* &quot;-&quot;??_-;_-@_-"/>
    <numFmt numFmtId="167" formatCode="#,##0,"/>
    <numFmt numFmtId="168" formatCode="_(* #,##0.000_);_(* \(#,##0.000\);_(* &quot;-&quot;??_);_(@_)"/>
    <numFmt numFmtId="169" formatCode="0.00000%"/>
    <numFmt numFmtId="170" formatCode="0.000000000%"/>
    <numFmt numFmtId="171" formatCode="0.0%"/>
    <numFmt numFmtId="172" formatCode="#,##0_);\(#,##0\);_(* &quot;-&quot;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rgb="FFFF0000"/>
      <name val="Arial"/>
      <family val="2"/>
    </font>
    <font>
      <sz val="12"/>
      <color theme="1"/>
      <name val="Times New Roman"/>
      <family val="2"/>
    </font>
    <font>
      <sz val="10"/>
      <color rgb="FF0070C0"/>
      <name val="Arial"/>
      <family val="2"/>
    </font>
    <font>
      <sz val="11"/>
      <color rgb="FFFF0000"/>
      <name val="Calibri"/>
      <family val="2"/>
      <scheme val="minor"/>
    </font>
    <font>
      <i/>
      <sz val="10"/>
      <name val="Arial"/>
      <family val="2"/>
    </font>
    <font>
      <b/>
      <u/>
      <sz val="10"/>
      <color theme="1"/>
      <name val="Arial"/>
      <family val="2"/>
    </font>
    <font>
      <sz val="10"/>
      <color theme="0"/>
      <name val="Arial"/>
      <family val="2"/>
    </font>
    <font>
      <i/>
      <u/>
      <sz val="10"/>
      <color theme="1"/>
      <name val="Arial"/>
      <family val="2"/>
    </font>
    <font>
      <i/>
      <sz val="10"/>
      <color theme="0"/>
      <name val="Arial"/>
      <family val="2"/>
    </font>
    <font>
      <i/>
      <sz val="10"/>
      <color theme="1"/>
      <name val="Arial"/>
      <family val="2"/>
    </font>
    <font>
      <b/>
      <u/>
      <sz val="10"/>
      <name val="Arial"/>
      <family val="2"/>
    </font>
    <font>
      <u/>
      <sz val="10"/>
      <color theme="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9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166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3" fillId="0" borderId="0"/>
    <xf numFmtId="166" fontId="8" fillId="0" borderId="0" applyFont="0" applyFill="0" applyBorder="0" applyAlignment="0" applyProtection="0"/>
    <xf numFmtId="0" fontId="1" fillId="0" borderId="0"/>
    <xf numFmtId="0" fontId="5" fillId="0" borderId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33">
    <xf numFmtId="0" fontId="0" fillId="0" borderId="0" xfId="0"/>
    <xf numFmtId="0" fontId="5" fillId="0" borderId="0" xfId="0" applyFont="1"/>
    <xf numFmtId="0" fontId="5" fillId="0" borderId="1" xfId="0" applyFont="1" applyBorder="1"/>
    <xf numFmtId="0" fontId="6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64" fontId="5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left" indent="1"/>
    </xf>
    <xf numFmtId="164" fontId="5" fillId="0" borderId="0" xfId="6" applyNumberFormat="1" applyFont="1" applyFill="1"/>
    <xf numFmtId="0" fontId="4" fillId="0" borderId="0" xfId="0" applyFont="1"/>
    <xf numFmtId="0" fontId="5" fillId="0" borderId="0" xfId="0" applyFont="1" applyAlignment="1">
      <alignment horizontal="left" indent="2"/>
    </xf>
    <xf numFmtId="164" fontId="5" fillId="0" borderId="0" xfId="6" applyNumberFormat="1" applyFont="1"/>
    <xf numFmtId="43" fontId="5" fillId="0" borderId="0" xfId="6" applyFont="1"/>
    <xf numFmtId="164" fontId="5" fillId="0" borderId="2" xfId="6" applyNumberFormat="1" applyFont="1" applyBorder="1"/>
    <xf numFmtId="43" fontId="5" fillId="0" borderId="0" xfId="0" applyNumberFormat="1" applyFont="1"/>
    <xf numFmtId="164" fontId="3" fillId="0" borderId="0" xfId="6" applyNumberFormat="1" applyFont="1" applyFill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Continuous"/>
    </xf>
    <xf numFmtId="165" fontId="5" fillId="0" borderId="1" xfId="1" applyNumberFormat="1" applyFont="1" applyFill="1" applyBorder="1"/>
    <xf numFmtId="165" fontId="5" fillId="0" borderId="0" xfId="6" applyNumberFormat="1" applyFont="1" applyFill="1"/>
    <xf numFmtId="164" fontId="5" fillId="0" borderId="0" xfId="6" applyNumberFormat="1" applyFont="1" applyFill="1" applyBorder="1"/>
    <xf numFmtId="164" fontId="5" fillId="0" borderId="1" xfId="6" applyNumberFormat="1" applyFont="1" applyFill="1" applyBorder="1"/>
    <xf numFmtId="164" fontId="5" fillId="0" borderId="3" xfId="6" applyNumberFormat="1" applyFont="1" applyFill="1" applyBorder="1"/>
    <xf numFmtId="0" fontId="5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4" fillId="3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5" fillId="3" borderId="0" xfId="0" applyFont="1" applyFill="1"/>
    <xf numFmtId="0" fontId="16" fillId="3" borderId="0" xfId="0" applyFont="1" applyFill="1" applyAlignment="1">
      <alignment horizontal="center"/>
    </xf>
    <xf numFmtId="0" fontId="17" fillId="0" borderId="0" xfId="0" applyFont="1"/>
    <xf numFmtId="164" fontId="3" fillId="0" borderId="0" xfId="0" applyNumberFormat="1" applyFont="1"/>
    <xf numFmtId="164" fontId="3" fillId="0" borderId="2" xfId="0" applyNumberFormat="1" applyFont="1" applyBorder="1"/>
    <xf numFmtId="164" fontId="3" fillId="0" borderId="2" xfId="6" applyNumberFormat="1" applyFont="1" applyFill="1" applyBorder="1"/>
    <xf numFmtId="164" fontId="3" fillId="0" borderId="0" xfId="6" applyNumberFormat="1" applyFont="1" applyFill="1" applyBorder="1"/>
    <xf numFmtId="164" fontId="3" fillId="0" borderId="5" xfId="0" applyNumberFormat="1" applyFont="1" applyBorder="1"/>
    <xf numFmtId="0" fontId="7" fillId="0" borderId="0" xfId="0" applyFont="1" applyAlignment="1">
      <alignment horizontal="center"/>
    </xf>
    <xf numFmtId="0" fontId="13" fillId="3" borderId="0" xfId="0" applyFont="1" applyFill="1"/>
    <xf numFmtId="0" fontId="16" fillId="0" borderId="0" xfId="0" applyFont="1" applyAlignment="1">
      <alignment horizontal="center"/>
    </xf>
    <xf numFmtId="164" fontId="5" fillId="0" borderId="2" xfId="6" applyNumberFormat="1" applyFont="1" applyFill="1" applyBorder="1"/>
    <xf numFmtId="43" fontId="5" fillId="0" borderId="0" xfId="6" applyFont="1" applyFill="1" applyBorder="1"/>
    <xf numFmtId="164" fontId="5" fillId="0" borderId="2" xfId="0" applyNumberFormat="1" applyFont="1" applyBorder="1"/>
    <xf numFmtId="43" fontId="5" fillId="0" borderId="2" xfId="6" applyFont="1" applyFill="1" applyBorder="1"/>
    <xf numFmtId="10" fontId="3" fillId="0" borderId="0" xfId="1" applyNumberFormat="1" applyFont="1" applyFill="1"/>
    <xf numFmtId="10" fontId="5" fillId="0" borderId="0" xfId="1" applyNumberFormat="1" applyFont="1" applyFill="1"/>
    <xf numFmtId="164" fontId="5" fillId="0" borderId="0" xfId="6" applyNumberFormat="1" applyFont="1" applyBorder="1"/>
    <xf numFmtId="164" fontId="5" fillId="0" borderId="5" xfId="0" applyNumberFormat="1" applyFont="1" applyBorder="1"/>
    <xf numFmtId="0" fontId="5" fillId="0" borderId="4" xfId="0" applyFont="1" applyBorder="1"/>
    <xf numFmtId="164" fontId="3" fillId="0" borderId="1" xfId="0" applyNumberFormat="1" applyFont="1" applyBorder="1"/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3" fontId="5" fillId="0" borderId="0" xfId="6" applyFont="1" applyBorder="1"/>
    <xf numFmtId="164" fontId="5" fillId="0" borderId="2" xfId="0" applyNumberFormat="1" applyFont="1" applyBorder="1" applyAlignment="1">
      <alignment horizontal="left" indent="2"/>
    </xf>
    <xf numFmtId="10" fontId="5" fillId="0" borderId="0" xfId="0" applyNumberFormat="1" applyFont="1"/>
    <xf numFmtId="43" fontId="5" fillId="0" borderId="0" xfId="0" applyNumberFormat="1" applyFont="1" applyAlignment="1">
      <alignment horizontal="center"/>
    </xf>
    <xf numFmtId="0" fontId="5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13" fillId="2" borderId="0" xfId="0" applyFont="1" applyFill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6" fillId="2" borderId="0" xfId="0" applyFont="1" applyFill="1"/>
    <xf numFmtId="0" fontId="4" fillId="2" borderId="0" xfId="0" applyFont="1" applyFill="1"/>
    <xf numFmtId="0" fontId="16" fillId="2" borderId="0" xfId="0" applyFont="1" applyFill="1" applyAlignment="1">
      <alignment horizontal="center"/>
    </xf>
    <xf numFmtId="0" fontId="17" fillId="2" borderId="0" xfId="0" applyFont="1" applyFill="1"/>
    <xf numFmtId="164" fontId="3" fillId="2" borderId="0" xfId="0" applyNumberFormat="1" applyFont="1" applyFill="1"/>
    <xf numFmtId="164" fontId="3" fillId="2" borderId="0" xfId="6" applyNumberFormat="1" applyFont="1" applyFill="1"/>
    <xf numFmtId="164" fontId="3" fillId="2" borderId="2" xfId="0" applyNumberFormat="1" applyFont="1" applyFill="1" applyBorder="1"/>
    <xf numFmtId="164" fontId="3" fillId="2" borderId="2" xfId="6" applyNumberFormat="1" applyFont="1" applyFill="1" applyBorder="1"/>
    <xf numFmtId="43" fontId="3" fillId="2" borderId="0" xfId="6" applyFont="1" applyFill="1" applyBorder="1"/>
    <xf numFmtId="164" fontId="3" fillId="2" borderId="0" xfId="6" applyNumberFormat="1" applyFont="1" applyFill="1" applyBorder="1"/>
    <xf numFmtId="165" fontId="3" fillId="2" borderId="0" xfId="1" applyNumberFormat="1" applyFont="1" applyFill="1"/>
    <xf numFmtId="165" fontId="3" fillId="2" borderId="0" xfId="0" applyNumberFormat="1" applyFont="1" applyFill="1"/>
    <xf numFmtId="0" fontId="5" fillId="2" borderId="0" xfId="0" applyFont="1" applyFill="1" applyAlignment="1">
      <alignment horizontal="left" indent="2"/>
    </xf>
    <xf numFmtId="164" fontId="3" fillId="2" borderId="5" xfId="0" applyNumberFormat="1" applyFont="1" applyFill="1" applyBorder="1"/>
    <xf numFmtId="0" fontId="12" fillId="2" borderId="0" xfId="0" applyFont="1" applyFill="1"/>
    <xf numFmtId="164" fontId="5" fillId="2" borderId="0" xfId="6" applyNumberFormat="1" applyFont="1" applyFill="1"/>
    <xf numFmtId="164" fontId="5" fillId="2" borderId="0" xfId="0" applyNumberFormat="1" applyFont="1" applyFill="1"/>
    <xf numFmtId="43" fontId="5" fillId="2" borderId="0" xfId="0" applyNumberFormat="1" applyFont="1" applyFill="1"/>
    <xf numFmtId="0" fontId="7" fillId="2" borderId="0" xfId="0" applyFont="1" applyFill="1" applyAlignment="1">
      <alignment horizontal="center"/>
    </xf>
    <xf numFmtId="164" fontId="5" fillId="2" borderId="0" xfId="6" applyNumberFormat="1" applyFont="1" applyFill="1" applyBorder="1"/>
    <xf numFmtId="164" fontId="9" fillId="2" borderId="0" xfId="6" applyNumberFormat="1" applyFont="1" applyFill="1" applyBorder="1"/>
    <xf numFmtId="164" fontId="5" fillId="2" borderId="2" xfId="6" applyNumberFormat="1" applyFont="1" applyFill="1" applyBorder="1"/>
    <xf numFmtId="43" fontId="5" fillId="2" borderId="0" xfId="6" applyFont="1" applyFill="1" applyBorder="1"/>
    <xf numFmtId="164" fontId="5" fillId="2" borderId="2" xfId="0" applyNumberFormat="1" applyFont="1" applyFill="1" applyBorder="1"/>
    <xf numFmtId="43" fontId="5" fillId="2" borderId="2" xfId="6" applyFont="1" applyFill="1" applyBorder="1"/>
    <xf numFmtId="10" fontId="3" fillId="2" borderId="0" xfId="1" applyNumberFormat="1" applyFont="1" applyFill="1" applyBorder="1"/>
    <xf numFmtId="10" fontId="5" fillId="2" borderId="0" xfId="1" applyNumberFormat="1" applyFont="1" applyFill="1"/>
    <xf numFmtId="9" fontId="3" fillId="2" borderId="0" xfId="1" applyFont="1" applyFill="1" applyBorder="1"/>
    <xf numFmtId="164" fontId="5" fillId="2" borderId="5" xfId="0" applyNumberFormat="1" applyFont="1" applyFill="1" applyBorder="1"/>
    <xf numFmtId="0" fontId="5" fillId="2" borderId="4" xfId="0" applyFont="1" applyFill="1" applyBorder="1"/>
    <xf numFmtId="0" fontId="5" fillId="2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164" fontId="3" fillId="3" borderId="0" xfId="6" applyNumberFormat="1" applyFont="1" applyFill="1"/>
    <xf numFmtId="0" fontId="3" fillId="3" borderId="0" xfId="0" applyFont="1" applyFill="1"/>
    <xf numFmtId="0" fontId="7" fillId="0" borderId="0" xfId="0" applyFont="1"/>
    <xf numFmtId="0" fontId="6" fillId="0" borderId="0" xfId="0" applyFont="1" applyAlignment="1">
      <alignment horizontal="left"/>
    </xf>
    <xf numFmtId="0" fontId="5" fillId="0" borderId="0" xfId="0" quotePrefix="1" applyFont="1" applyAlignment="1">
      <alignment horizontal="center"/>
    </xf>
    <xf numFmtId="164" fontId="7" fillId="0" borderId="0" xfId="6" applyNumberFormat="1" applyFont="1" applyFill="1"/>
    <xf numFmtId="165" fontId="3" fillId="0" borderId="0" xfId="1" applyNumberFormat="1" applyFont="1" applyFill="1"/>
    <xf numFmtId="165" fontId="3" fillId="0" borderId="0" xfId="0" applyNumberFormat="1" applyFont="1"/>
    <xf numFmtId="165" fontId="13" fillId="0" borderId="0" xfId="0" applyNumberFormat="1" applyFont="1"/>
    <xf numFmtId="165" fontId="5" fillId="0" borderId="0" xfId="1" applyNumberFormat="1" applyFont="1" applyFill="1"/>
    <xf numFmtId="165" fontId="5" fillId="0" borderId="0" xfId="0" applyNumberFormat="1" applyFont="1"/>
    <xf numFmtId="0" fontId="12" fillId="2" borderId="0" xfId="0" applyFont="1" applyFill="1" applyAlignment="1">
      <alignment horizontal="center"/>
    </xf>
    <xf numFmtId="165" fontId="5" fillId="2" borderId="0" xfId="0" applyNumberFormat="1" applyFont="1" applyFill="1"/>
    <xf numFmtId="165" fontId="13" fillId="2" borderId="0" xfId="0" applyNumberFormat="1" applyFont="1" applyFill="1"/>
    <xf numFmtId="165" fontId="5" fillId="2" borderId="0" xfId="1" applyNumberFormat="1" applyFont="1" applyFill="1"/>
    <xf numFmtId="0" fontId="3" fillId="0" borderId="1" xfId="0" applyFont="1" applyBorder="1"/>
    <xf numFmtId="0" fontId="18" fillId="0" borderId="0" xfId="0" applyFont="1"/>
    <xf numFmtId="164" fontId="3" fillId="0" borderId="0" xfId="6" applyNumberFormat="1" applyFont="1"/>
    <xf numFmtId="164" fontId="5" fillId="0" borderId="4" xfId="6" applyNumberFormat="1" applyFont="1" applyBorder="1"/>
    <xf numFmtId="164" fontId="4" fillId="0" borderId="0" xfId="6" applyNumberFormat="1" applyFont="1"/>
    <xf numFmtId="0" fontId="3" fillId="0" borderId="0" xfId="0" applyFont="1" applyAlignment="1">
      <alignment horizontal="left" indent="2"/>
    </xf>
    <xf numFmtId="164" fontId="3" fillId="0" borderId="0" xfId="6" applyNumberFormat="1" applyFont="1" applyFill="1" applyAlignment="1">
      <alignment horizontal="left" indent="2"/>
    </xf>
    <xf numFmtId="0" fontId="3" fillId="0" borderId="0" xfId="0" quotePrefix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6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0" borderId="1" xfId="0" quotePrefix="1" applyFont="1" applyBorder="1" applyAlignment="1">
      <alignment horizontal="center"/>
    </xf>
    <xf numFmtId="43" fontId="3" fillId="0" borderId="0" xfId="6" applyFont="1" applyFill="1"/>
    <xf numFmtId="168" fontId="3" fillId="0" borderId="0" xfId="6" applyNumberFormat="1" applyFont="1" applyFill="1"/>
    <xf numFmtId="0" fontId="5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164" fontId="5" fillId="0" borderId="5" xfId="6" applyNumberFormat="1" applyFont="1" applyBorder="1"/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9" fontId="3" fillId="0" borderId="0" xfId="1" applyFont="1" applyFill="1" applyBorder="1"/>
    <xf numFmtId="164" fontId="3" fillId="3" borderId="0" xfId="6" applyNumberFormat="1" applyFont="1" applyFill="1" applyBorder="1"/>
    <xf numFmtId="9" fontId="3" fillId="0" borderId="0" xfId="1" applyFont="1" applyBorder="1"/>
    <xf numFmtId="9" fontId="3" fillId="5" borderId="0" xfId="1" applyFont="1" applyFill="1" applyBorder="1"/>
    <xf numFmtId="164" fontId="3" fillId="5" borderId="0" xfId="0" applyNumberFormat="1" applyFont="1" applyFill="1"/>
    <xf numFmtId="164" fontId="3" fillId="0" borderId="0" xfId="6" applyNumberFormat="1" applyFont="1" applyBorder="1"/>
    <xf numFmtId="0" fontId="3" fillId="4" borderId="0" xfId="0" applyFont="1" applyFill="1"/>
    <xf numFmtId="164" fontId="3" fillId="4" borderId="0" xfId="6" applyNumberFormat="1" applyFont="1" applyFill="1" applyBorder="1"/>
    <xf numFmtId="0" fontId="3" fillId="6" borderId="0" xfId="0" applyFont="1" applyFill="1" applyAlignment="1">
      <alignment horizontal="center"/>
    </xf>
    <xf numFmtId="0" fontId="3" fillId="6" borderId="0" xfId="0" applyFont="1" applyFill="1"/>
    <xf numFmtId="164" fontId="3" fillId="6" borderId="0" xfId="6" applyNumberFormat="1" applyFont="1" applyFill="1" applyBorder="1"/>
    <xf numFmtId="164" fontId="3" fillId="6" borderId="0" xfId="0" applyNumberFormat="1" applyFont="1" applyFill="1"/>
    <xf numFmtId="43" fontId="3" fillId="0" borderId="0" xfId="6" applyFont="1" applyFill="1" applyBorder="1"/>
    <xf numFmtId="164" fontId="3" fillId="7" borderId="0" xfId="6" applyNumberFormat="1" applyFont="1" applyFill="1" applyBorder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167" fontId="3" fillId="0" borderId="0" xfId="18" applyNumberFormat="1" applyFont="1" applyFill="1" applyBorder="1"/>
    <xf numFmtId="1" fontId="3" fillId="0" borderId="0" xfId="18" applyNumberFormat="1" applyFont="1" applyFill="1" applyBorder="1"/>
    <xf numFmtId="164" fontId="0" fillId="0" borderId="0" xfId="6" applyNumberFormat="1" applyFont="1" applyFill="1"/>
    <xf numFmtId="0" fontId="10" fillId="0" borderId="0" xfId="0" applyFont="1"/>
    <xf numFmtId="0" fontId="19" fillId="0" borderId="0" xfId="0" applyFont="1"/>
    <xf numFmtId="0" fontId="19" fillId="0" borderId="0" xfId="0" applyFont="1" applyAlignment="1">
      <alignment horizontal="left"/>
    </xf>
    <xf numFmtId="43" fontId="5" fillId="0" borderId="0" xfId="6" applyFont="1" applyFill="1"/>
    <xf numFmtId="43" fontId="0" fillId="0" borderId="0" xfId="6" applyFont="1" applyFill="1"/>
    <xf numFmtId="169" fontId="5" fillId="0" borderId="0" xfId="0" applyNumberFormat="1" applyFont="1"/>
    <xf numFmtId="170" fontId="5" fillId="0" borderId="0" xfId="0" applyNumberFormat="1" applyFont="1"/>
    <xf numFmtId="0" fontId="9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9" fillId="0" borderId="0" xfId="0" applyFont="1"/>
    <xf numFmtId="10" fontId="3" fillId="0" borderId="0" xfId="1" applyNumberFormat="1" applyFont="1" applyFill="1" applyBorder="1"/>
    <xf numFmtId="43" fontId="3" fillId="0" borderId="0" xfId="18" applyFont="1" applyFill="1" applyBorder="1"/>
    <xf numFmtId="171" fontId="5" fillId="0" borderId="0" xfId="0" applyNumberFormat="1" applyFont="1"/>
    <xf numFmtId="0" fontId="5" fillId="0" borderId="1" xfId="0" quotePrefix="1" applyFont="1" applyBorder="1" applyAlignment="1">
      <alignment horizontal="center"/>
    </xf>
    <xf numFmtId="0" fontId="19" fillId="0" borderId="0" xfId="0" quotePrefix="1" applyFont="1" applyAlignment="1">
      <alignment horizontal="center"/>
    </xf>
    <xf numFmtId="9" fontId="3" fillId="0" borderId="0" xfId="1" applyFont="1" applyFill="1"/>
    <xf numFmtId="10" fontId="3" fillId="0" borderId="0" xfId="0" applyNumberFormat="1" applyFont="1"/>
    <xf numFmtId="9" fontId="3" fillId="0" borderId="0" xfId="0" applyNumberFormat="1" applyFont="1"/>
    <xf numFmtId="0" fontId="21" fillId="0" borderId="0" xfId="5" applyFont="1"/>
    <xf numFmtId="0" fontId="3" fillId="0" borderId="0" xfId="5"/>
    <xf numFmtId="0" fontId="15" fillId="0" borderId="0" xfId="0" applyFont="1" applyAlignment="1">
      <alignment horizontal="center"/>
    </xf>
    <xf numFmtId="43" fontId="3" fillId="0" borderId="0" xfId="0" applyNumberFormat="1" applyFont="1"/>
    <xf numFmtId="0" fontId="11" fillId="0" borderId="0" xfId="0" applyFont="1" applyAlignment="1">
      <alignment horizontal="center"/>
    </xf>
    <xf numFmtId="167" fontId="3" fillId="0" borderId="0" xfId="13" applyNumberFormat="1" applyFont="1" applyFill="1" applyBorder="1"/>
    <xf numFmtId="0" fontId="17" fillId="0" borderId="0" xfId="0" applyFont="1" applyAlignment="1">
      <alignment horizontal="center"/>
    </xf>
    <xf numFmtId="164" fontId="9" fillId="0" borderId="0" xfId="6" applyNumberFormat="1" applyFont="1" applyFill="1" applyBorder="1"/>
    <xf numFmtId="164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164" fontId="5" fillId="0" borderId="0" xfId="6" applyNumberFormat="1" applyFont="1" applyAlignment="1">
      <alignment horizontal="right"/>
    </xf>
    <xf numFmtId="164" fontId="0" fillId="0" borderId="0" xfId="6" applyNumberFormat="1" applyFont="1" applyAlignment="1">
      <alignment horizontal="right"/>
    </xf>
    <xf numFmtId="164" fontId="5" fillId="0" borderId="3" xfId="6" applyNumberFormat="1" applyFont="1" applyBorder="1" applyAlignment="1">
      <alignment horizontal="right"/>
    </xf>
    <xf numFmtId="0" fontId="5" fillId="8" borderId="0" xfId="0" applyFont="1" applyFill="1" applyAlignment="1">
      <alignment horizontal="left" indent="1"/>
    </xf>
    <xf numFmtId="164" fontId="5" fillId="8" borderId="0" xfId="6" applyNumberFormat="1" applyFont="1" applyFill="1" applyAlignment="1">
      <alignment horizontal="right"/>
    </xf>
    <xf numFmtId="0" fontId="5" fillId="9" borderId="0" xfId="0" applyFont="1" applyFill="1" applyAlignment="1">
      <alignment horizontal="left" indent="1"/>
    </xf>
    <xf numFmtId="164" fontId="5" fillId="9" borderId="0" xfId="6" applyNumberFormat="1" applyFont="1" applyFill="1" applyAlignment="1">
      <alignment horizontal="right"/>
    </xf>
    <xf numFmtId="0" fontId="5" fillId="10" borderId="0" xfId="0" applyFont="1" applyFill="1" applyAlignment="1">
      <alignment horizontal="left" indent="1"/>
    </xf>
    <xf numFmtId="164" fontId="5" fillId="10" borderId="0" xfId="6" applyNumberFormat="1" applyFont="1" applyFill="1" applyAlignment="1">
      <alignment horizontal="right"/>
    </xf>
    <xf numFmtId="0" fontId="5" fillId="11" borderId="0" xfId="0" applyFont="1" applyFill="1" applyAlignment="1">
      <alignment horizontal="left" indent="1"/>
    </xf>
    <xf numFmtId="164" fontId="5" fillId="11" borderId="0" xfId="6" applyNumberFormat="1" applyFont="1" applyFill="1" applyAlignment="1">
      <alignment horizontal="right"/>
    </xf>
    <xf numFmtId="0" fontId="5" fillId="12" borderId="0" xfId="0" applyFont="1" applyFill="1" applyAlignment="1">
      <alignment horizontal="left" indent="1"/>
    </xf>
    <xf numFmtId="164" fontId="5" fillId="12" borderId="0" xfId="6" applyNumberFormat="1" applyFont="1" applyFill="1" applyAlignment="1">
      <alignment horizontal="right"/>
    </xf>
    <xf numFmtId="0" fontId="5" fillId="13" borderId="0" xfId="0" applyFont="1" applyFill="1" applyAlignment="1">
      <alignment horizontal="left" indent="1"/>
    </xf>
    <xf numFmtId="164" fontId="5" fillId="13" borderId="0" xfId="6" applyNumberFormat="1" applyFont="1" applyFill="1" applyAlignment="1">
      <alignment horizontal="right"/>
    </xf>
    <xf numFmtId="0" fontId="5" fillId="14" borderId="0" xfId="0" applyFont="1" applyFill="1" applyAlignment="1">
      <alignment horizontal="left" indent="1"/>
    </xf>
    <xf numFmtId="164" fontId="5" fillId="14" borderId="0" xfId="6" applyNumberFormat="1" applyFont="1" applyFill="1" applyAlignment="1">
      <alignment horizontal="right"/>
    </xf>
    <xf numFmtId="0" fontId="5" fillId="0" borderId="0" xfId="0" quotePrefix="1" applyFont="1" applyAlignment="1">
      <alignment horizontal="right"/>
    </xf>
    <xf numFmtId="164" fontId="0" fillId="0" borderId="0" xfId="6" applyNumberFormat="1" applyFont="1"/>
    <xf numFmtId="164" fontId="5" fillId="14" borderId="0" xfId="6" applyNumberFormat="1" applyFont="1" applyFill="1" applyAlignment="1">
      <alignment horizontal="right" indent="1"/>
    </xf>
    <xf numFmtId="164" fontId="5" fillId="0" borderId="2" xfId="6" applyNumberFormat="1" applyFont="1" applyBorder="1" applyAlignment="1">
      <alignment horizontal="right"/>
    </xf>
    <xf numFmtId="164" fontId="5" fillId="0" borderId="5" xfId="6" applyNumberFormat="1" applyFont="1" applyBorder="1" applyAlignment="1">
      <alignment horizontal="right"/>
    </xf>
    <xf numFmtId="164" fontId="5" fillId="0" borderId="0" xfId="6" applyNumberFormat="1" applyFont="1" applyAlignment="1">
      <alignment horizontal="center"/>
    </xf>
    <xf numFmtId="164" fontId="5" fillId="9" borderId="0" xfId="6" applyNumberFormat="1" applyFont="1" applyFill="1"/>
    <xf numFmtId="164" fontId="5" fillId="0" borderId="3" xfId="6" applyNumberFormat="1" applyFont="1" applyBorder="1"/>
    <xf numFmtId="164" fontId="5" fillId="8" borderId="0" xfId="6" applyNumberFormat="1" applyFont="1" applyFill="1"/>
    <xf numFmtId="164" fontId="5" fillId="10" borderId="0" xfId="6" applyNumberFormat="1" applyFont="1" applyFill="1"/>
    <xf numFmtId="164" fontId="5" fillId="11" borderId="0" xfId="6" applyNumberFormat="1" applyFont="1" applyFill="1"/>
    <xf numFmtId="164" fontId="5" fillId="12" borderId="0" xfId="6" applyNumberFormat="1" applyFont="1" applyFill="1"/>
    <xf numFmtId="164" fontId="5" fillId="13" borderId="0" xfId="6" applyNumberFormat="1" applyFont="1" applyFill="1"/>
    <xf numFmtId="172" fontId="5" fillId="14" borderId="0" xfId="0" applyNumberFormat="1" applyFont="1" applyFill="1" applyAlignment="1">
      <alignment horizontal="right" indent="1"/>
    </xf>
    <xf numFmtId="164" fontId="5" fillId="14" borderId="0" xfId="6" applyNumberFormat="1" applyFont="1" applyFill="1"/>
    <xf numFmtId="164" fontId="5" fillId="0" borderId="1" xfId="6" applyNumberFormat="1" applyFont="1" applyBorder="1"/>
    <xf numFmtId="0" fontId="20" fillId="0" borderId="0" xfId="0" applyFont="1"/>
    <xf numFmtId="0" fontId="5" fillId="0" borderId="4" xfId="0" applyFont="1" applyBorder="1" applyAlignment="1">
      <alignment horizontal="center"/>
    </xf>
    <xf numFmtId="164" fontId="0" fillId="0" borderId="0" xfId="0" applyNumberFormat="1"/>
    <xf numFmtId="164" fontId="5" fillId="0" borderId="1" xfId="6" applyNumberFormat="1" applyFont="1" applyBorder="1" applyAlignment="1">
      <alignment horizontal="right"/>
    </xf>
    <xf numFmtId="164" fontId="0" fillId="2" borderId="0" xfId="0" applyNumberFormat="1" applyFill="1"/>
    <xf numFmtId="164" fontId="5" fillId="0" borderId="0" xfId="18" applyNumberFormat="1" applyFont="1"/>
    <xf numFmtId="164" fontId="5" fillId="10" borderId="0" xfId="18" applyNumberFormat="1" applyFont="1" applyFill="1"/>
    <xf numFmtId="164" fontId="5" fillId="10" borderId="1" xfId="6" applyNumberFormat="1" applyFont="1" applyFill="1" applyBorder="1"/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9">
    <cellStyle name="Comma" xfId="6" builtinId="3"/>
    <cellStyle name="Comma 10" xfId="4" xr:uid="{79B42F33-AD9D-45F1-A1D5-CF9D02C96880}"/>
    <cellStyle name="Comma 10 2 2" xfId="10" xr:uid="{8E76A18F-AF91-4EBE-A4FC-FADB20C9C5B3}"/>
    <cellStyle name="Comma 2" xfId="13" xr:uid="{0C12989B-C6BA-449C-A376-9DA66F1910E5}"/>
    <cellStyle name="Comma 2 2" xfId="18" xr:uid="{CFBEB3A1-F429-4A16-8A8E-CBAB0A6ADF77}"/>
    <cellStyle name="Comma 3" xfId="16" xr:uid="{E6CB602A-4377-46D6-8571-55754035B375}"/>
    <cellStyle name="Comma 5 36" xfId="9" xr:uid="{F2292113-4E25-476F-95AA-440BE51F08A1}"/>
    <cellStyle name="Normal" xfId="0" builtinId="0"/>
    <cellStyle name="Normal 10" xfId="5" xr:uid="{9A806827-BD73-4923-9066-BB23D0D9AEE5}"/>
    <cellStyle name="Normal 2" xfId="12" xr:uid="{13CEEB15-CC31-470B-A1E3-DEEA604DEC5E}"/>
    <cellStyle name="Normal 2 2" xfId="14" xr:uid="{9C2FB680-44A5-4D19-9A03-D37E63856814}"/>
    <cellStyle name="Normal 3" xfId="8" xr:uid="{0AC47943-724C-4CCB-8307-52779C663816}"/>
    <cellStyle name="Normal 4" xfId="15" xr:uid="{5D7BD815-B85D-401C-A4F4-4F57003F6A8D}"/>
    <cellStyle name="Normal 4 3" xfId="2" xr:uid="{F40D9BFE-D5FE-49AD-8C14-BE06707E12BB}"/>
    <cellStyle name="Normal 59" xfId="7" xr:uid="{311371DF-BCC5-4C90-AB3D-92232833AA89}"/>
    <cellStyle name="Normal 60" xfId="3" xr:uid="{DC98C82D-F7E8-41CD-B6FA-3CF744F91E73}"/>
    <cellStyle name="Normal 7 3 4" xfId="11" xr:uid="{0699F86A-33C1-4DAF-A475-1ED71E5BDB8E}"/>
    <cellStyle name="Percent" xfId="1" builtinId="5"/>
    <cellStyle name="Percent 2" xfId="17" xr:uid="{36B15DAE-BF54-44F3-9182-A1E9A329929A}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B4CAD-DB00-4E24-96E0-E8E20938BB48}">
  <sheetPr>
    <pageSetUpPr fitToPage="1"/>
  </sheetPr>
  <dimension ref="A1:O139"/>
  <sheetViews>
    <sheetView view="pageBreakPreview" zoomScale="80" zoomScaleNormal="85" zoomScaleSheetLayoutView="80" workbookViewId="0">
      <selection activeCell="B2" sqref="B2:R2"/>
    </sheetView>
  </sheetViews>
  <sheetFormatPr defaultColWidth="9.28515625" defaultRowHeight="12.75" x14ac:dyDescent="0.2"/>
  <cols>
    <col min="1" max="1" width="6.5703125" style="26" customWidth="1"/>
    <col min="2" max="2" width="1.7109375" style="1" customWidth="1"/>
    <col min="3" max="3" width="41.7109375" style="1" bestFit="1" customWidth="1"/>
    <col min="4" max="4" width="1.7109375" style="1" customWidth="1"/>
    <col min="5" max="5" width="13.7109375" style="1" customWidth="1"/>
    <col min="6" max="6" width="1.7109375" style="1" customWidth="1"/>
    <col min="7" max="7" width="12.5703125" style="1" customWidth="1"/>
    <col min="8" max="8" width="1.7109375" style="1" customWidth="1"/>
    <col min="9" max="9" width="12.5703125" style="1" customWidth="1"/>
    <col min="10" max="10" width="1.7109375" style="1" customWidth="1"/>
    <col min="11" max="11" width="12.5703125" style="1" customWidth="1"/>
    <col min="12" max="12" width="1.7109375" style="1" customWidth="1"/>
    <col min="13" max="13" width="12.5703125" style="1" customWidth="1"/>
    <col min="14" max="16384" width="9.28515625" style="1"/>
  </cols>
  <sheetData>
    <row r="1" spans="1:15" ht="98.65" customHeight="1" x14ac:dyDescent="0.2">
      <c r="M1" s="7"/>
    </row>
    <row r="2" spans="1:15" x14ac:dyDescent="0.2">
      <c r="B2" s="4"/>
      <c r="C2" s="3" t="s">
        <v>0</v>
      </c>
      <c r="D2" s="4"/>
      <c r="E2" s="4"/>
      <c r="F2" s="4"/>
      <c r="G2" s="4"/>
      <c r="H2" s="4"/>
      <c r="I2" s="4"/>
      <c r="J2" s="4"/>
      <c r="K2" s="4"/>
      <c r="M2" s="7"/>
    </row>
    <row r="3" spans="1:15" x14ac:dyDescent="0.2">
      <c r="C3" s="3" t="s">
        <v>1</v>
      </c>
      <c r="D3" s="4"/>
      <c r="E3" s="4"/>
      <c r="F3" s="4"/>
      <c r="G3" s="4"/>
      <c r="H3" s="4"/>
      <c r="I3" s="4"/>
      <c r="J3" s="4"/>
      <c r="K3" s="4"/>
      <c r="M3" s="7"/>
    </row>
    <row r="4" spans="1:15" x14ac:dyDescent="0.2">
      <c r="M4" s="7"/>
    </row>
    <row r="6" spans="1:15" x14ac:dyDescent="0.2">
      <c r="G6" s="20" t="s">
        <v>2</v>
      </c>
      <c r="H6" s="20"/>
      <c r="I6" s="20"/>
      <c r="J6" s="20"/>
      <c r="K6" s="20"/>
      <c r="L6" s="20"/>
      <c r="M6" s="20"/>
    </row>
    <row r="7" spans="1:15" x14ac:dyDescent="0.2">
      <c r="A7" s="26" t="s">
        <v>3</v>
      </c>
      <c r="E7" s="26" t="s">
        <v>4</v>
      </c>
      <c r="F7" s="26"/>
      <c r="G7" s="26"/>
      <c r="H7" s="26"/>
      <c r="I7" s="26"/>
      <c r="J7" s="26"/>
      <c r="K7" s="26"/>
      <c r="L7" s="26"/>
      <c r="M7" s="26"/>
    </row>
    <row r="8" spans="1:15" ht="16.899999999999999" customHeight="1" x14ac:dyDescent="0.2">
      <c r="A8" s="98" t="s">
        <v>5</v>
      </c>
      <c r="C8" s="2" t="s">
        <v>6</v>
      </c>
      <c r="E8" s="98" t="s">
        <v>7</v>
      </c>
      <c r="F8" s="26"/>
      <c r="G8" s="98" t="s">
        <v>8</v>
      </c>
      <c r="H8" s="26"/>
      <c r="I8" s="98" t="s">
        <v>9</v>
      </c>
      <c r="J8" s="26"/>
      <c r="K8" s="98" t="s">
        <v>10</v>
      </c>
      <c r="L8" s="26"/>
      <c r="M8" s="98" t="s">
        <v>11</v>
      </c>
    </row>
    <row r="9" spans="1:15" x14ac:dyDescent="0.2">
      <c r="E9" s="26" t="s">
        <v>12</v>
      </c>
      <c r="F9" s="26"/>
      <c r="G9" s="26" t="s">
        <v>13</v>
      </c>
      <c r="H9" s="26"/>
      <c r="I9" s="103" t="s">
        <v>14</v>
      </c>
      <c r="J9" s="26"/>
      <c r="K9" s="26" t="s">
        <v>15</v>
      </c>
      <c r="L9" s="26"/>
      <c r="M9" s="26" t="s">
        <v>16</v>
      </c>
    </row>
    <row r="10" spans="1:15" x14ac:dyDescent="0.2"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x14ac:dyDescent="0.2">
      <c r="C11" s="1" t="s">
        <v>17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x14ac:dyDescent="0.2">
      <c r="A12" s="26">
        <v>1</v>
      </c>
      <c r="C12" s="9" t="s">
        <v>18</v>
      </c>
      <c r="E12" s="10">
        <f>SUM(G12:M12)</f>
        <v>15519249.032609718</v>
      </c>
      <c r="F12" s="10"/>
      <c r="G12" s="10">
        <v>0</v>
      </c>
      <c r="H12" s="10"/>
      <c r="I12" s="10">
        <v>1128725.1756033166</v>
      </c>
      <c r="J12" s="10"/>
      <c r="K12" s="10">
        <v>2606329.5708189611</v>
      </c>
      <c r="L12" s="10"/>
      <c r="M12" s="10">
        <v>11784194.28618744</v>
      </c>
      <c r="N12" s="10"/>
      <c r="O12" s="10"/>
    </row>
    <row r="13" spans="1:15" x14ac:dyDescent="0.2">
      <c r="A13" s="26">
        <v>2</v>
      </c>
      <c r="C13" s="9" t="s">
        <v>19</v>
      </c>
      <c r="E13" s="21">
        <v>6.0821321807016528E-2</v>
      </c>
      <c r="F13" s="22"/>
      <c r="G13" s="21">
        <v>6.0821321807016528E-2</v>
      </c>
      <c r="H13" s="22"/>
      <c r="I13" s="21">
        <v>6.0821321807016528E-2</v>
      </c>
      <c r="J13" s="22"/>
      <c r="K13" s="21">
        <v>6.0821321807016528E-2</v>
      </c>
      <c r="L13" s="22"/>
      <c r="M13" s="21">
        <v>6.0821321807016528E-2</v>
      </c>
      <c r="N13" s="10"/>
      <c r="O13" s="10"/>
    </row>
    <row r="14" spans="1:15" x14ac:dyDescent="0.2">
      <c r="A14" s="26">
        <v>3</v>
      </c>
      <c r="C14" s="1" t="s">
        <v>20</v>
      </c>
      <c r="E14" s="10">
        <f>SUM(G14:M14)</f>
        <v>943901.23961558565</v>
      </c>
      <c r="F14" s="10"/>
      <c r="G14" s="10">
        <f>G12*G13</f>
        <v>0</v>
      </c>
      <c r="H14" s="10"/>
      <c r="I14" s="10">
        <f>I12*I13</f>
        <v>68650.557137050564</v>
      </c>
      <c r="J14" s="10"/>
      <c r="K14" s="10">
        <f>K12*K13</f>
        <v>158520.4095619233</v>
      </c>
      <c r="L14" s="10"/>
      <c r="M14" s="10">
        <f>M12*M13</f>
        <v>716730.27291661175</v>
      </c>
      <c r="N14" s="10"/>
      <c r="O14" s="10"/>
    </row>
    <row r="15" spans="1:15" x14ac:dyDescent="0.2"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x14ac:dyDescent="0.2">
      <c r="A16" s="26">
        <v>4</v>
      </c>
      <c r="C16" s="1" t="s">
        <v>21</v>
      </c>
      <c r="E16" s="10">
        <f>SUM(G16:M16)</f>
        <v>730199.99999971013</v>
      </c>
      <c r="F16" s="10"/>
      <c r="G16" s="10">
        <v>0</v>
      </c>
      <c r="H16" s="10"/>
      <c r="I16" s="10">
        <v>27855.65739191823</v>
      </c>
      <c r="J16" s="10"/>
      <c r="K16" s="10">
        <v>89493.032037264871</v>
      </c>
      <c r="L16" s="10"/>
      <c r="M16" s="10">
        <v>612851.31057052698</v>
      </c>
      <c r="N16" s="10"/>
      <c r="O16" s="10"/>
    </row>
    <row r="17" spans="1:15" x14ac:dyDescent="0.2"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x14ac:dyDescent="0.2">
      <c r="C18" s="1" t="s">
        <v>22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x14ac:dyDescent="0.2">
      <c r="A19" s="26">
        <v>5</v>
      </c>
      <c r="C19" s="9" t="s">
        <v>23</v>
      </c>
      <c r="E19" s="23">
        <f>SUM(G19:M19)</f>
        <v>121807.67104598368</v>
      </c>
      <c r="F19" s="10"/>
      <c r="G19" s="23">
        <v>0</v>
      </c>
      <c r="H19" s="10"/>
      <c r="I19" s="23">
        <v>8859.1519217401892</v>
      </c>
      <c r="J19" s="10"/>
      <c r="K19" s="23">
        <v>20456.591316541941</v>
      </c>
      <c r="L19" s="10"/>
      <c r="M19" s="23">
        <v>92491.927807701548</v>
      </c>
      <c r="N19" s="10"/>
      <c r="O19" s="10"/>
    </row>
    <row r="20" spans="1:15" x14ac:dyDescent="0.2">
      <c r="A20" s="26">
        <v>6</v>
      </c>
      <c r="C20" s="9" t="s">
        <v>24</v>
      </c>
      <c r="E20" s="24">
        <f>SUM(G20:M20)</f>
        <v>125582.50292039153</v>
      </c>
      <c r="F20" s="10"/>
      <c r="G20" s="24">
        <v>0</v>
      </c>
      <c r="H20" s="10"/>
      <c r="I20" s="24">
        <v>4332.8583914291694</v>
      </c>
      <c r="J20" s="10"/>
      <c r="K20" s="24">
        <v>25970.862333656336</v>
      </c>
      <c r="L20" s="10"/>
      <c r="M20" s="24">
        <v>95278.782195306019</v>
      </c>
      <c r="N20" s="10"/>
      <c r="O20" s="10"/>
    </row>
    <row r="21" spans="1:15" x14ac:dyDescent="0.2">
      <c r="A21" s="26">
        <v>7</v>
      </c>
      <c r="C21" s="1" t="s">
        <v>25</v>
      </c>
      <c r="E21" s="10">
        <f>SUM(E19:E20)</f>
        <v>247390.17396637521</v>
      </c>
      <c r="F21" s="10"/>
      <c r="G21" s="10">
        <f>SUM(G19:G20)</f>
        <v>0</v>
      </c>
      <c r="H21" s="10"/>
      <c r="I21" s="10">
        <f>SUM(I19:I20)</f>
        <v>13192.010313169358</v>
      </c>
      <c r="J21" s="10"/>
      <c r="K21" s="10">
        <f>SUM(K19:K20)</f>
        <v>46427.45365019828</v>
      </c>
      <c r="L21" s="10"/>
      <c r="M21" s="10">
        <f>SUM(M19:M20)</f>
        <v>187770.71000300755</v>
      </c>
      <c r="N21" s="10"/>
      <c r="O21" s="10"/>
    </row>
    <row r="22" spans="1:15" x14ac:dyDescent="0.2"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x14ac:dyDescent="0.2">
      <c r="C23" s="1" t="s">
        <v>26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x14ac:dyDescent="0.2">
      <c r="A24" s="26">
        <v>8</v>
      </c>
      <c r="C24" s="9" t="s">
        <v>8</v>
      </c>
      <c r="E24" s="10">
        <f>SUM(G24:M24)</f>
        <v>2350398.9906080579</v>
      </c>
      <c r="F24" s="10"/>
      <c r="G24" s="10">
        <v>2247538.0139059885</v>
      </c>
      <c r="H24" s="10"/>
      <c r="I24" s="10">
        <v>27381.480246158113</v>
      </c>
      <c r="J24" s="10"/>
      <c r="K24" s="10">
        <v>46429.622983469031</v>
      </c>
      <c r="L24" s="10"/>
      <c r="M24" s="10">
        <v>29049.873472442094</v>
      </c>
      <c r="N24" s="10"/>
      <c r="O24" s="10"/>
    </row>
    <row r="25" spans="1:15" x14ac:dyDescent="0.2">
      <c r="A25" s="26">
        <f>A24+1</f>
        <v>9</v>
      </c>
      <c r="C25" s="9" t="s">
        <v>9</v>
      </c>
      <c r="E25" s="10">
        <f t="shared" ref="E25:E30" si="0">SUM(G25:M25)</f>
        <v>30284.585334084644</v>
      </c>
      <c r="F25" s="10"/>
      <c r="G25" s="10">
        <v>0</v>
      </c>
      <c r="H25" s="10"/>
      <c r="I25" s="10">
        <v>25007.101442961823</v>
      </c>
      <c r="J25" s="10"/>
      <c r="K25" s="10">
        <v>5277.4838911228217</v>
      </c>
      <c r="L25" s="10"/>
      <c r="M25" s="10">
        <v>0</v>
      </c>
      <c r="N25" s="10"/>
      <c r="O25" s="10"/>
    </row>
    <row r="26" spans="1:15" x14ac:dyDescent="0.2">
      <c r="A26" s="26">
        <f t="shared" ref="A26:A34" si="1">A25+1</f>
        <v>10</v>
      </c>
      <c r="C26" s="9" t="s">
        <v>10</v>
      </c>
      <c r="E26" s="10">
        <f t="shared" si="0"/>
        <v>12038.006099324666</v>
      </c>
      <c r="F26" s="10"/>
      <c r="G26" s="10">
        <v>0</v>
      </c>
      <c r="H26" s="10"/>
      <c r="I26" s="10">
        <v>0</v>
      </c>
      <c r="J26" s="10"/>
      <c r="K26" s="10">
        <v>12038.006099324666</v>
      </c>
      <c r="L26" s="10"/>
      <c r="M26" s="10">
        <v>0</v>
      </c>
      <c r="N26" s="10"/>
      <c r="O26" s="10"/>
    </row>
    <row r="27" spans="1:15" x14ac:dyDescent="0.2">
      <c r="A27" s="26">
        <f t="shared" si="1"/>
        <v>11</v>
      </c>
      <c r="C27" s="9" t="s">
        <v>11</v>
      </c>
      <c r="E27" s="10">
        <f t="shared" si="0"/>
        <v>101331.43023372216</v>
      </c>
      <c r="F27" s="10"/>
      <c r="G27" s="10">
        <v>0</v>
      </c>
      <c r="H27" s="10"/>
      <c r="I27" s="10">
        <v>0</v>
      </c>
      <c r="J27" s="10"/>
      <c r="K27" s="10">
        <v>0</v>
      </c>
      <c r="L27" s="10"/>
      <c r="M27" s="10">
        <v>101331.43023372216</v>
      </c>
      <c r="N27" s="10"/>
      <c r="O27" s="10"/>
    </row>
    <row r="28" spans="1:15" x14ac:dyDescent="0.2">
      <c r="A28" s="26">
        <f t="shared" si="1"/>
        <v>12</v>
      </c>
      <c r="C28" s="9" t="s">
        <v>27</v>
      </c>
      <c r="E28" s="10">
        <f t="shared" si="0"/>
        <v>197654.2230046961</v>
      </c>
      <c r="F28" s="10"/>
      <c r="G28" s="10">
        <v>2546.4739944630078</v>
      </c>
      <c r="H28" s="10"/>
      <c r="I28" s="10">
        <v>7271.6222767735126</v>
      </c>
      <c r="J28" s="10"/>
      <c r="K28" s="10">
        <v>17848.649151574664</v>
      </c>
      <c r="L28" s="10"/>
      <c r="M28" s="10">
        <v>169987.47758188492</v>
      </c>
      <c r="N28" s="10"/>
      <c r="O28" s="10"/>
    </row>
    <row r="29" spans="1:15" x14ac:dyDescent="0.2">
      <c r="A29" s="26">
        <f t="shared" si="1"/>
        <v>13</v>
      </c>
      <c r="C29" s="9" t="s">
        <v>28</v>
      </c>
      <c r="E29" s="10">
        <f t="shared" si="0"/>
        <v>193264.44833656598</v>
      </c>
      <c r="F29" s="10"/>
      <c r="G29" s="10">
        <v>0</v>
      </c>
      <c r="H29" s="10">
        <v>0</v>
      </c>
      <c r="I29" s="10">
        <v>0</v>
      </c>
      <c r="J29" s="10"/>
      <c r="K29" s="10">
        <v>0</v>
      </c>
      <c r="L29" s="10"/>
      <c r="M29" s="10">
        <v>193264.44833656598</v>
      </c>
      <c r="N29" s="10"/>
      <c r="O29" s="10"/>
    </row>
    <row r="30" spans="1:15" x14ac:dyDescent="0.2">
      <c r="A30" s="26">
        <f t="shared" si="1"/>
        <v>14</v>
      </c>
      <c r="C30" s="9" t="s">
        <v>29</v>
      </c>
      <c r="E30" s="10">
        <f t="shared" si="0"/>
        <v>129044.15298987577</v>
      </c>
      <c r="F30" s="10"/>
      <c r="G30" s="10">
        <v>11446.693046176775</v>
      </c>
      <c r="H30" s="10"/>
      <c r="I30" s="10">
        <v>0</v>
      </c>
      <c r="J30" s="10"/>
      <c r="K30" s="10">
        <v>0</v>
      </c>
      <c r="L30" s="10"/>
      <c r="M30" s="10">
        <v>117597.459943699</v>
      </c>
      <c r="N30" s="10"/>
      <c r="O30" s="10"/>
    </row>
    <row r="31" spans="1:15" x14ac:dyDescent="0.2">
      <c r="A31" s="26">
        <f t="shared" si="1"/>
        <v>15</v>
      </c>
      <c r="C31" s="9" t="s">
        <v>30</v>
      </c>
      <c r="N31" s="10"/>
      <c r="O31" s="10"/>
    </row>
    <row r="32" spans="1:15" x14ac:dyDescent="0.2">
      <c r="A32" s="26">
        <f t="shared" si="1"/>
        <v>16</v>
      </c>
      <c r="C32" s="12" t="s">
        <v>31</v>
      </c>
      <c r="E32" s="23">
        <f>SUM(G32:M32)</f>
        <v>176362.21253862116</v>
      </c>
      <c r="F32" s="23"/>
      <c r="G32" s="23">
        <v>2104.1517941099964</v>
      </c>
      <c r="H32" s="23"/>
      <c r="I32" s="23">
        <v>10406.16849402005</v>
      </c>
      <c r="J32" s="23"/>
      <c r="K32" s="23">
        <v>12393.267122205594</v>
      </c>
      <c r="L32" s="23"/>
      <c r="M32" s="23">
        <v>151458.62512828552</v>
      </c>
      <c r="N32" s="10"/>
      <c r="O32" s="10"/>
    </row>
    <row r="33" spans="1:15" x14ac:dyDescent="0.2">
      <c r="A33" s="26">
        <f t="shared" si="1"/>
        <v>17</v>
      </c>
      <c r="C33" s="12" t="s">
        <v>32</v>
      </c>
      <c r="E33" s="24">
        <f>SUM(G33:M33)</f>
        <v>218020.9414585355</v>
      </c>
      <c r="F33" s="10"/>
      <c r="G33" s="24">
        <v>4758.6044086021757</v>
      </c>
      <c r="H33" s="23"/>
      <c r="I33" s="24">
        <v>13722.899779797006</v>
      </c>
      <c r="J33" s="23"/>
      <c r="K33" s="24">
        <v>15289.379593203619</v>
      </c>
      <c r="L33" s="23"/>
      <c r="M33" s="24">
        <v>184250.05767693272</v>
      </c>
      <c r="N33" s="10"/>
      <c r="O33" s="10"/>
    </row>
    <row r="34" spans="1:15" x14ac:dyDescent="0.2">
      <c r="A34" s="26">
        <f t="shared" si="1"/>
        <v>18</v>
      </c>
      <c r="C34" s="1" t="s">
        <v>33</v>
      </c>
      <c r="E34" s="10">
        <f>SUM(E24:E33)</f>
        <v>3408398.9906034833</v>
      </c>
      <c r="F34" s="10"/>
      <c r="G34" s="10">
        <f>SUM(G24:G33)</f>
        <v>2268393.9371493408</v>
      </c>
      <c r="H34" s="10"/>
      <c r="I34" s="10">
        <f>SUM(I24:I33)</f>
        <v>83789.27223971051</v>
      </c>
      <c r="J34" s="10"/>
      <c r="K34" s="10">
        <f>SUM(K24:K33)</f>
        <v>109276.40884090039</v>
      </c>
      <c r="L34" s="10"/>
      <c r="M34" s="10">
        <f>SUM(M24:M33)</f>
        <v>946939.37237353227</v>
      </c>
      <c r="N34" s="10"/>
      <c r="O34" s="10"/>
    </row>
    <row r="35" spans="1:15" x14ac:dyDescent="0.2"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ht="13.5" thickBot="1" x14ac:dyDescent="0.25">
      <c r="A36" s="26">
        <f>A34+1</f>
        <v>19</v>
      </c>
      <c r="C36" s="1" t="s">
        <v>34</v>
      </c>
      <c r="E36" s="25">
        <f>E14+E16+E21+E34</f>
        <v>5329890.4041851545</v>
      </c>
      <c r="F36" s="10"/>
      <c r="G36" s="25">
        <f>G14+G16+G21+G34</f>
        <v>2268393.9371493408</v>
      </c>
      <c r="H36" s="10"/>
      <c r="I36" s="25">
        <f>I14+I16+I21+I34</f>
        <v>193487.49708184868</v>
      </c>
      <c r="J36" s="10"/>
      <c r="K36" s="25">
        <f>K14+K16+K21+K34</f>
        <v>403717.30409028684</v>
      </c>
      <c r="L36" s="10"/>
      <c r="M36" s="25">
        <f>M14+M16+M21+M34</f>
        <v>2464291.6658636788</v>
      </c>
      <c r="N36" s="10"/>
      <c r="O36" s="10"/>
    </row>
    <row r="37" spans="1:15" ht="13.5" thickTop="1" x14ac:dyDescent="0.2"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x14ac:dyDescent="0.2">
      <c r="A38" s="26">
        <f>A36+1</f>
        <v>20</v>
      </c>
      <c r="C38" s="1" t="s">
        <v>35</v>
      </c>
      <c r="E38" s="10">
        <f t="shared" ref="E38" si="2">SUM(G38:M38)</f>
        <v>85633.427639633912</v>
      </c>
      <c r="F38" s="10"/>
      <c r="G38" s="10">
        <v>20700.84256063772</v>
      </c>
      <c r="H38" s="10"/>
      <c r="I38" s="10">
        <v>0</v>
      </c>
      <c r="J38" s="10"/>
      <c r="K38" s="10">
        <v>0</v>
      </c>
      <c r="L38" s="10"/>
      <c r="M38" s="10">
        <v>64932.585078996191</v>
      </c>
      <c r="N38" s="10"/>
      <c r="O38" s="10"/>
    </row>
    <row r="39" spans="1:15" x14ac:dyDescent="0.2"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ht="13.5" thickBot="1" x14ac:dyDescent="0.25">
      <c r="A40" s="26">
        <f>A38+1</f>
        <v>21</v>
      </c>
      <c r="C40" s="1" t="s">
        <v>36</v>
      </c>
      <c r="E40" s="25">
        <f>E36-E38</f>
        <v>5244256.9765455201</v>
      </c>
      <c r="F40" s="10"/>
      <c r="G40" s="25">
        <f>G36-G38</f>
        <v>2247693.094588703</v>
      </c>
      <c r="H40" s="10"/>
      <c r="I40" s="25">
        <f>I36-I38</f>
        <v>193487.49708184868</v>
      </c>
      <c r="J40" s="10"/>
      <c r="K40" s="25">
        <f>K36-K38</f>
        <v>403717.30409028684</v>
      </c>
      <c r="L40" s="10"/>
      <c r="M40" s="25">
        <f>M36-M38</f>
        <v>2399359.0807846827</v>
      </c>
      <c r="N40" s="10"/>
      <c r="O40" s="10"/>
    </row>
    <row r="41" spans="1:15" ht="13.5" thickTop="1" x14ac:dyDescent="0.2"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x14ac:dyDescent="0.2"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x14ac:dyDescent="0.2"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x14ac:dyDescent="0.2"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x14ac:dyDescent="0.2"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x14ac:dyDescent="0.2"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87" ht="11.25" customHeight="1" x14ac:dyDescent="0.2"/>
    <row r="88" ht="11.65" customHeight="1" x14ac:dyDescent="0.2"/>
    <row r="89" ht="11.65" customHeight="1" x14ac:dyDescent="0.2"/>
    <row r="90" ht="11.65" customHeight="1" x14ac:dyDescent="0.2"/>
    <row r="91" ht="11.65" customHeight="1" x14ac:dyDescent="0.2"/>
    <row r="135" ht="11.65" customHeight="1" x14ac:dyDescent="0.2"/>
    <row r="136" ht="11.65" customHeight="1" x14ac:dyDescent="0.2"/>
    <row r="137" ht="11.65" customHeight="1" x14ac:dyDescent="0.2"/>
    <row r="138" ht="11.65" customHeight="1" x14ac:dyDescent="0.2"/>
    <row r="139" ht="11.65" customHeight="1" x14ac:dyDescent="0.2"/>
  </sheetData>
  <pageMargins left="0.70866141732283505" right="0.70866141732283505" top="0.74803149606299202" bottom="0.74803149606299202" header="0.31496062992126" footer="0.31496062992126"/>
  <pageSetup scale="73" fitToHeight="0" orientation="portrait" blackAndWhite="1" r:id="rId1"/>
  <headerFooter scaleWithDoc="0">
    <oddHeader>&amp;R&amp;"Arial,Regular"&amp;10Filed: 2025-02-28
EB-2025-0064
Phase 3 Exhibit 7
Tab 3
Schedule 7
Attachment 1
Page &amp;P of &amp;N</oddHeader>
  </headerFooter>
  <rowBreaks count="1" manualBreakCount="1">
    <brk id="93" max="1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4A1A7-76CC-4CC8-A5ED-7EA79815DB3B}">
  <dimension ref="A1:BL59"/>
  <sheetViews>
    <sheetView view="pageBreakPreview" zoomScale="80" zoomScaleNormal="100" zoomScaleSheetLayoutView="80" workbookViewId="0">
      <selection activeCell="AB51" sqref="AB51"/>
    </sheetView>
  </sheetViews>
  <sheetFormatPr defaultColWidth="9.28515625" defaultRowHeight="12.75" x14ac:dyDescent="0.2"/>
  <cols>
    <col min="1" max="1" width="5.7109375" style="19" customWidth="1"/>
    <col min="2" max="2" width="44.7109375" style="6" customWidth="1"/>
    <col min="3" max="3" width="1.7109375" style="6" customWidth="1"/>
    <col min="4" max="4" width="20.28515625" style="6" customWidth="1"/>
    <col min="5" max="5" width="1.7109375" style="6" customWidth="1"/>
    <col min="6" max="6" width="17.28515625" style="6" customWidth="1"/>
    <col min="7" max="7" width="1.7109375" style="6" customWidth="1"/>
    <col min="8" max="8" width="19.7109375" style="19" customWidth="1"/>
    <col min="9" max="9" width="1.7109375" style="6" customWidth="1"/>
    <col min="10" max="10" width="17.28515625" style="6" customWidth="1"/>
    <col min="11" max="11" width="1.7109375" style="6" customWidth="1"/>
    <col min="12" max="12" width="20" style="19" customWidth="1"/>
    <col min="13" max="13" width="1.7109375" style="6" customWidth="1"/>
    <col min="14" max="14" width="10.7109375" style="6" customWidth="1"/>
    <col min="15" max="18" width="10.5703125" style="6" customWidth="1"/>
    <col min="19" max="19" width="9.28515625" style="6" customWidth="1"/>
    <col min="20" max="20" width="11.28515625" style="6" customWidth="1"/>
    <col min="21" max="21" width="10.7109375" style="6" customWidth="1"/>
    <col min="22" max="34" width="10.7109375" style="6" hidden="1" customWidth="1"/>
    <col min="35" max="37" width="11.28515625" style="6" hidden="1" customWidth="1"/>
    <col min="38" max="39" width="10.5703125" style="6" hidden="1" customWidth="1"/>
    <col min="40" max="40" width="12.28515625" style="6" hidden="1" customWidth="1"/>
    <col min="41" max="43" width="10.5703125" style="6" hidden="1" customWidth="1"/>
    <col min="44" max="44" width="13.7109375" style="6" customWidth="1"/>
    <col min="45" max="45" width="12.5703125" style="6" customWidth="1"/>
    <col min="46" max="46" width="1.42578125" style="6" customWidth="1"/>
    <col min="47" max="52" width="9.28515625" style="6"/>
    <col min="53" max="53" width="4.28515625" style="6" customWidth="1"/>
    <col min="54" max="54" width="13" style="6" customWidth="1"/>
    <col min="55" max="55" width="11.7109375" style="6" customWidth="1"/>
    <col min="56" max="56" width="2.42578125" style="6" customWidth="1"/>
    <col min="57" max="16384" width="9.28515625" style="6"/>
  </cols>
  <sheetData>
    <row r="1" spans="1:64" ht="66.599999999999994" customHeight="1" x14ac:dyDescent="0.2"/>
    <row r="2" spans="1:64" x14ac:dyDescent="0.2">
      <c r="B2" s="231" t="s">
        <v>0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</row>
    <row r="3" spans="1:64" x14ac:dyDescent="0.2">
      <c r="B3" s="231" t="s">
        <v>491</v>
      </c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</row>
    <row r="5" spans="1:64" x14ac:dyDescent="0.2">
      <c r="D5" s="19" t="s">
        <v>375</v>
      </c>
      <c r="AU5" s="232"/>
      <c r="AV5" s="232"/>
      <c r="AW5" s="232"/>
      <c r="AX5" s="232"/>
      <c r="AY5" s="232"/>
      <c r="AZ5" s="232"/>
      <c r="BA5" s="19"/>
      <c r="BB5" s="19"/>
      <c r="BC5" s="19"/>
      <c r="BD5" s="19"/>
      <c r="BE5" s="232"/>
      <c r="BF5" s="232"/>
      <c r="BG5" s="232"/>
      <c r="BH5" s="232"/>
      <c r="BI5" s="232"/>
      <c r="BJ5" s="232"/>
    </row>
    <row r="6" spans="1:64" x14ac:dyDescent="0.2">
      <c r="A6" s="19" t="s">
        <v>3</v>
      </c>
      <c r="D6" s="19" t="s">
        <v>7</v>
      </c>
      <c r="F6" s="19" t="s">
        <v>378</v>
      </c>
      <c r="H6" s="19" t="s">
        <v>379</v>
      </c>
      <c r="I6" s="19"/>
      <c r="J6" s="19" t="s">
        <v>380</v>
      </c>
      <c r="L6" s="19" t="s">
        <v>130</v>
      </c>
      <c r="N6" s="19" t="s">
        <v>48</v>
      </c>
      <c r="O6" s="19" t="s">
        <v>461</v>
      </c>
      <c r="P6" s="19" t="s">
        <v>461</v>
      </c>
      <c r="Q6" s="19" t="s">
        <v>461</v>
      </c>
      <c r="R6" s="19" t="s">
        <v>461</v>
      </c>
      <c r="S6" s="19" t="s">
        <v>461</v>
      </c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43"/>
      <c r="AT6" s="19"/>
      <c r="AU6" s="19"/>
      <c r="AV6" s="19"/>
      <c r="AW6" s="19"/>
      <c r="AX6" s="19"/>
      <c r="AY6" s="19"/>
      <c r="AZ6" s="19"/>
      <c r="BA6" s="19"/>
      <c r="BB6" s="19"/>
      <c r="BC6" s="143"/>
      <c r="BD6" s="19"/>
      <c r="BE6" s="19"/>
      <c r="BF6" s="19"/>
      <c r="BG6" s="19"/>
      <c r="BH6" s="19"/>
      <c r="BI6" s="19"/>
      <c r="BJ6" s="19"/>
    </row>
    <row r="7" spans="1:64" x14ac:dyDescent="0.2">
      <c r="A7" s="18" t="s">
        <v>5</v>
      </c>
      <c r="B7" s="114" t="s">
        <v>6</v>
      </c>
      <c r="D7" s="18" t="s">
        <v>382</v>
      </c>
      <c r="F7" s="18" t="s">
        <v>128</v>
      </c>
      <c r="H7" s="18" t="s">
        <v>131</v>
      </c>
      <c r="I7" s="19"/>
      <c r="J7" s="18" t="s">
        <v>383</v>
      </c>
      <c r="L7" s="18" t="s">
        <v>131</v>
      </c>
      <c r="N7" s="18" t="s">
        <v>9</v>
      </c>
      <c r="O7" s="125" t="s">
        <v>492</v>
      </c>
      <c r="P7" s="18">
        <v>10</v>
      </c>
      <c r="Q7" s="18">
        <v>20</v>
      </c>
      <c r="R7" s="18">
        <v>25</v>
      </c>
      <c r="S7" s="18">
        <v>100</v>
      </c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43"/>
      <c r="AT7" s="19"/>
      <c r="AU7" s="19"/>
      <c r="AV7" s="121"/>
      <c r="AW7" s="19"/>
      <c r="AX7" s="19"/>
      <c r="AY7" s="19"/>
      <c r="AZ7" s="19"/>
      <c r="BA7" s="19"/>
      <c r="BB7" s="19"/>
      <c r="BC7" s="143"/>
      <c r="BD7" s="19"/>
      <c r="BE7" s="19"/>
      <c r="BF7" s="121"/>
      <c r="BG7" s="19"/>
      <c r="BH7" s="19"/>
      <c r="BI7" s="19"/>
      <c r="BJ7" s="19"/>
    </row>
    <row r="8" spans="1:64" x14ac:dyDescent="0.2">
      <c r="D8" s="19" t="s">
        <v>86</v>
      </c>
      <c r="F8" s="121" t="s">
        <v>13</v>
      </c>
      <c r="H8" s="121" t="s">
        <v>14</v>
      </c>
      <c r="J8" s="121" t="s">
        <v>15</v>
      </c>
      <c r="L8" s="121" t="s">
        <v>16</v>
      </c>
      <c r="N8" s="19" t="s">
        <v>87</v>
      </c>
      <c r="O8" s="121" t="s">
        <v>88</v>
      </c>
      <c r="P8" s="121" t="s">
        <v>89</v>
      </c>
      <c r="Q8" s="121" t="s">
        <v>90</v>
      </c>
      <c r="R8" s="121" t="s">
        <v>91</v>
      </c>
      <c r="S8" s="121" t="s">
        <v>92</v>
      </c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S8" s="144"/>
      <c r="BC8" s="144"/>
    </row>
    <row r="9" spans="1:64" x14ac:dyDescent="0.2">
      <c r="AS9" s="144"/>
      <c r="BC9" s="144"/>
    </row>
    <row r="10" spans="1:64" x14ac:dyDescent="0.2">
      <c r="B10" s="11" t="s">
        <v>389</v>
      </c>
      <c r="AS10" s="144"/>
      <c r="BB10" s="140"/>
      <c r="BC10" s="144"/>
    </row>
    <row r="11" spans="1:64" x14ac:dyDescent="0.2">
      <c r="A11" s="19">
        <v>1</v>
      </c>
      <c r="B11" s="6" t="s">
        <v>390</v>
      </c>
      <c r="D11" s="17">
        <v>163901.21936202416</v>
      </c>
      <c r="F11" s="35"/>
      <c r="J11" s="17">
        <v>163901.21936202416</v>
      </c>
      <c r="L11" s="19" t="s">
        <v>462</v>
      </c>
      <c r="N11" s="17">
        <v>0</v>
      </c>
      <c r="O11" s="17">
        <v>136497.68607499482</v>
      </c>
      <c r="P11" s="17">
        <v>24538.972504019708</v>
      </c>
      <c r="Q11" s="17">
        <v>2216.3357427380693</v>
      </c>
      <c r="R11" s="17">
        <v>648.22504027155537</v>
      </c>
      <c r="S11" s="17">
        <v>0</v>
      </c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S11" s="145"/>
      <c r="AT11" s="140"/>
      <c r="AU11" s="38"/>
      <c r="AV11" s="38"/>
      <c r="AW11" s="38"/>
      <c r="AX11" s="38"/>
      <c r="AY11" s="38"/>
      <c r="AZ11" s="38"/>
      <c r="BA11" s="38"/>
      <c r="BB11" s="140"/>
      <c r="BC11" s="145"/>
      <c r="BD11" s="140"/>
      <c r="BE11" s="38"/>
      <c r="BF11" s="38"/>
      <c r="BG11" s="38"/>
      <c r="BH11" s="38"/>
      <c r="BI11" s="38"/>
      <c r="BJ11" s="38"/>
      <c r="BL11" s="35"/>
    </row>
    <row r="12" spans="1:64" x14ac:dyDescent="0.2">
      <c r="A12" s="19">
        <f>A11+1</f>
        <v>2</v>
      </c>
      <c r="B12" s="6" t="s">
        <v>392</v>
      </c>
      <c r="D12" s="17">
        <v>39499.200744372858</v>
      </c>
      <c r="F12" s="35"/>
      <c r="J12" s="17">
        <v>39499.200744372858</v>
      </c>
      <c r="L12" s="19" t="s">
        <v>463</v>
      </c>
      <c r="N12" s="17">
        <v>1506.294369829101</v>
      </c>
      <c r="O12" s="17">
        <v>28734.287133312624</v>
      </c>
      <c r="P12" s="17">
        <v>8103.9609579334992</v>
      </c>
      <c r="Q12" s="17">
        <v>1154.6582832976367</v>
      </c>
      <c r="R12" s="17">
        <v>0</v>
      </c>
      <c r="S12" s="17">
        <v>0</v>
      </c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S12" s="145"/>
      <c r="AT12" s="140"/>
      <c r="AU12" s="38"/>
      <c r="AV12" s="38"/>
      <c r="AW12" s="38"/>
      <c r="AX12" s="38"/>
      <c r="AY12" s="38"/>
      <c r="AZ12" s="38"/>
      <c r="BA12" s="38"/>
      <c r="BB12" s="140"/>
      <c r="BC12" s="145"/>
      <c r="BD12" s="140"/>
      <c r="BE12" s="38"/>
      <c r="BF12" s="38"/>
      <c r="BG12" s="38"/>
      <c r="BH12" s="38"/>
      <c r="BI12" s="38"/>
      <c r="BJ12" s="38"/>
      <c r="BL12" s="35"/>
    </row>
    <row r="13" spans="1:64" x14ac:dyDescent="0.2">
      <c r="A13" s="19">
        <f t="shared" ref="A13:A17" si="0">A12+1</f>
        <v>3</v>
      </c>
      <c r="B13" s="6" t="s">
        <v>394</v>
      </c>
      <c r="D13" s="17">
        <v>2956.3702981751057</v>
      </c>
      <c r="F13" s="35"/>
      <c r="J13" s="17">
        <v>2956.3702981751057</v>
      </c>
      <c r="L13" s="19" t="s">
        <v>464</v>
      </c>
      <c r="N13" s="17">
        <v>93.276959314142317</v>
      </c>
      <c r="O13" s="17">
        <v>2165.207582162765</v>
      </c>
      <c r="P13" s="17">
        <v>611.30314091952323</v>
      </c>
      <c r="Q13" s="17">
        <v>86.58261577867475</v>
      </c>
      <c r="R13" s="17">
        <v>0</v>
      </c>
      <c r="S13" s="17">
        <v>0</v>
      </c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S13" s="145"/>
      <c r="AT13" s="140"/>
      <c r="AU13" s="38"/>
      <c r="AV13" s="38"/>
      <c r="AW13" s="38"/>
      <c r="AX13" s="38"/>
      <c r="AY13" s="38"/>
      <c r="AZ13" s="38"/>
      <c r="BA13" s="38"/>
      <c r="BC13" s="145"/>
      <c r="BD13" s="140"/>
      <c r="BE13" s="38"/>
      <c r="BF13" s="38"/>
      <c r="BG13" s="38"/>
      <c r="BH13" s="38"/>
      <c r="BI13" s="38"/>
      <c r="BJ13" s="38"/>
      <c r="BL13" s="35"/>
    </row>
    <row r="14" spans="1:64" x14ac:dyDescent="0.2">
      <c r="A14" s="19">
        <f t="shared" si="0"/>
        <v>4</v>
      </c>
      <c r="B14" s="6" t="s">
        <v>396</v>
      </c>
      <c r="D14" s="17">
        <v>20111.907557407056</v>
      </c>
      <c r="F14" s="35">
        <v>-3060.0874956206867</v>
      </c>
      <c r="H14" s="19" t="s">
        <v>465</v>
      </c>
      <c r="J14" s="17">
        <v>23171.995053027742</v>
      </c>
      <c r="L14" s="19" t="s">
        <v>466</v>
      </c>
      <c r="N14" s="17">
        <v>181.6284768797465</v>
      </c>
      <c r="O14" s="17">
        <v>13651.802220219099</v>
      </c>
      <c r="P14" s="17">
        <v>4331.1674396397939</v>
      </c>
      <c r="Q14" s="17">
        <v>1840.4954652254814</v>
      </c>
      <c r="R14" s="17">
        <v>106.81395544293541</v>
      </c>
      <c r="S14" s="17">
        <v>0</v>
      </c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5"/>
      <c r="AS14" s="145"/>
      <c r="AT14" s="140"/>
      <c r="AU14" s="38"/>
      <c r="AV14" s="38"/>
      <c r="AW14" s="38"/>
      <c r="AX14" s="38"/>
      <c r="AY14" s="38"/>
      <c r="AZ14" s="38"/>
      <c r="BA14" s="38"/>
      <c r="BB14" s="35"/>
      <c r="BC14" s="145"/>
      <c r="BD14" s="140"/>
      <c r="BE14" s="38"/>
      <c r="BF14" s="38"/>
      <c r="BG14" s="38"/>
      <c r="BH14" s="38"/>
      <c r="BI14" s="38"/>
      <c r="BJ14" s="38"/>
      <c r="BL14" s="35"/>
    </row>
    <row r="15" spans="1:64" x14ac:dyDescent="0.2">
      <c r="A15" s="19">
        <f t="shared" si="0"/>
        <v>5</v>
      </c>
      <c r="B15" s="6" t="s">
        <v>399</v>
      </c>
      <c r="D15" s="17">
        <v>2811.1125265780588</v>
      </c>
      <c r="F15" s="35"/>
      <c r="J15" s="17">
        <v>2811.1125265780588</v>
      </c>
      <c r="L15" s="19" t="s">
        <v>467</v>
      </c>
      <c r="N15" s="17">
        <v>14.304023908463684</v>
      </c>
      <c r="O15" s="17">
        <v>1939.930432209248</v>
      </c>
      <c r="P15" s="17">
        <v>579.14392864186038</v>
      </c>
      <c r="Q15" s="17">
        <v>255.0750855210872</v>
      </c>
      <c r="R15" s="17">
        <v>22.659056297399562</v>
      </c>
      <c r="S15" s="17">
        <v>0</v>
      </c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S15" s="145"/>
      <c r="AT15" s="38"/>
      <c r="AU15" s="38"/>
      <c r="AV15" s="38"/>
      <c r="AW15" s="38"/>
      <c r="AX15" s="38"/>
      <c r="AY15" s="38"/>
      <c r="AZ15" s="38"/>
      <c r="BA15" s="38"/>
      <c r="BB15" s="38"/>
      <c r="BC15" s="145"/>
      <c r="BD15" s="38"/>
      <c r="BE15" s="38"/>
      <c r="BF15" s="38"/>
      <c r="BG15" s="38"/>
      <c r="BH15" s="38"/>
      <c r="BI15" s="38"/>
      <c r="BJ15" s="38"/>
      <c r="BL15" s="35"/>
    </row>
    <row r="16" spans="1:64" x14ac:dyDescent="0.2">
      <c r="A16" s="19">
        <f t="shared" si="0"/>
        <v>6</v>
      </c>
      <c r="B16" s="6" t="s">
        <v>261</v>
      </c>
      <c r="D16" s="17">
        <v>1316.1094516787978</v>
      </c>
      <c r="F16" s="35"/>
      <c r="J16" s="17">
        <v>1316.1094516787978</v>
      </c>
      <c r="L16" s="19" t="s">
        <v>462</v>
      </c>
      <c r="N16" s="17">
        <v>0</v>
      </c>
      <c r="O16" s="17">
        <v>1097.2519361566751</v>
      </c>
      <c r="P16" s="17">
        <v>193.76403427241706</v>
      </c>
      <c r="Q16" s="17">
        <v>18.385725589734591</v>
      </c>
      <c r="R16" s="17">
        <v>6.7077556599709256</v>
      </c>
      <c r="S16" s="17">
        <v>0</v>
      </c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S16" s="145"/>
      <c r="AT16" s="140"/>
      <c r="AU16" s="38"/>
      <c r="AV16" s="38"/>
      <c r="AW16" s="38"/>
      <c r="AX16" s="38"/>
      <c r="AY16" s="38"/>
      <c r="AZ16" s="38"/>
      <c r="BA16" s="38"/>
      <c r="BB16" s="140"/>
      <c r="BC16" s="145"/>
      <c r="BD16" s="140"/>
      <c r="BE16" s="38"/>
      <c r="BF16" s="38"/>
      <c r="BG16" s="38"/>
      <c r="BH16" s="38"/>
      <c r="BI16" s="38"/>
      <c r="BJ16" s="38"/>
      <c r="BL16" s="35"/>
    </row>
    <row r="17" spans="1:64" x14ac:dyDescent="0.2">
      <c r="A17" s="19">
        <f t="shared" si="0"/>
        <v>7</v>
      </c>
      <c r="B17" s="6" t="s">
        <v>402</v>
      </c>
      <c r="D17" s="37">
        <v>230595.91994023602</v>
      </c>
      <c r="F17" s="37">
        <v>-3060.0874956206867</v>
      </c>
      <c r="J17" s="36">
        <v>233656.00743585671</v>
      </c>
      <c r="N17" s="36">
        <v>1795.5038299314535</v>
      </c>
      <c r="O17" s="36">
        <v>184086.16537905525</v>
      </c>
      <c r="P17" s="36">
        <v>38358.312005426807</v>
      </c>
      <c r="Q17" s="36">
        <v>5571.5329181506841</v>
      </c>
      <c r="R17" s="36">
        <v>784.40580767186123</v>
      </c>
      <c r="S17" s="36">
        <v>0</v>
      </c>
      <c r="T17" s="38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S17" s="146"/>
      <c r="AT17" s="140"/>
      <c r="AU17" s="38"/>
      <c r="AV17" s="38"/>
      <c r="AW17" s="38"/>
      <c r="AX17" s="38"/>
      <c r="AY17" s="38"/>
      <c r="AZ17" s="38"/>
      <c r="BA17" s="38"/>
      <c r="BB17" s="140"/>
      <c r="BC17" s="146"/>
      <c r="BD17" s="140"/>
      <c r="BE17" s="38"/>
      <c r="BF17" s="38"/>
      <c r="BG17" s="38"/>
      <c r="BH17" s="38"/>
      <c r="BI17" s="38"/>
      <c r="BJ17" s="38"/>
      <c r="BL17" s="35"/>
    </row>
    <row r="18" spans="1:64" x14ac:dyDescent="0.2">
      <c r="D18" s="17"/>
      <c r="N18" s="17"/>
      <c r="O18" s="17"/>
      <c r="P18" s="17"/>
      <c r="Q18" s="17"/>
      <c r="R18" s="17"/>
      <c r="S18" s="17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S18" s="145"/>
      <c r="AT18" s="140"/>
      <c r="AU18" s="140"/>
      <c r="AV18" s="140"/>
      <c r="AW18" s="140"/>
      <c r="AX18" s="140"/>
      <c r="AY18" s="140"/>
      <c r="AZ18" s="140"/>
      <c r="BA18" s="140"/>
      <c r="BB18" s="140"/>
      <c r="BC18" s="145"/>
      <c r="BD18" s="140"/>
      <c r="BE18" s="140"/>
      <c r="BF18" s="140"/>
      <c r="BG18" s="140"/>
      <c r="BH18" s="140"/>
      <c r="BI18" s="140"/>
      <c r="BJ18" s="140"/>
      <c r="BL18" s="35"/>
    </row>
    <row r="19" spans="1:64" x14ac:dyDescent="0.2">
      <c r="B19" s="11" t="s">
        <v>403</v>
      </c>
      <c r="D19" s="17"/>
      <c r="N19" s="17"/>
      <c r="O19" s="17"/>
      <c r="P19" s="17"/>
      <c r="Q19" s="17"/>
      <c r="R19" s="17"/>
      <c r="S19" s="17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S19" s="145"/>
      <c r="AT19" s="140"/>
      <c r="AU19" s="140"/>
      <c r="AV19" s="140"/>
      <c r="AW19" s="140"/>
      <c r="AX19" s="140"/>
      <c r="AY19" s="140"/>
      <c r="AZ19" s="140"/>
      <c r="BA19" s="140"/>
      <c r="BB19" s="140"/>
      <c r="BC19" s="145"/>
      <c r="BD19" s="140"/>
      <c r="BE19" s="140"/>
      <c r="BF19" s="140"/>
      <c r="BG19" s="140"/>
      <c r="BH19" s="140"/>
      <c r="BI19" s="140"/>
      <c r="BJ19" s="140"/>
      <c r="BL19" s="35"/>
    </row>
    <row r="20" spans="1:64" x14ac:dyDescent="0.2">
      <c r="A20" s="19">
        <f>A17+1</f>
        <v>8</v>
      </c>
      <c r="B20" s="6" t="s">
        <v>404</v>
      </c>
      <c r="D20" s="17">
        <v>7790.0242045186978</v>
      </c>
      <c r="J20" s="17">
        <v>7790.0242045186978</v>
      </c>
      <c r="L20" s="19" t="s">
        <v>464</v>
      </c>
      <c r="N20" s="17">
        <v>245.7844239707066</v>
      </c>
      <c r="O20" s="17">
        <v>5705.3135337163085</v>
      </c>
      <c r="P20" s="17">
        <v>1610.781391965985</v>
      </c>
      <c r="Q20" s="17">
        <v>228.14485486569765</v>
      </c>
      <c r="R20" s="17">
        <v>0</v>
      </c>
      <c r="S20" s="17">
        <v>0</v>
      </c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S20" s="145"/>
      <c r="AT20" s="140"/>
      <c r="AU20" s="38"/>
      <c r="AV20" s="38"/>
      <c r="AW20" s="38"/>
      <c r="AX20" s="38"/>
      <c r="AY20" s="38"/>
      <c r="AZ20" s="38"/>
      <c r="BA20" s="38"/>
      <c r="BB20" s="140"/>
      <c r="BC20" s="145"/>
      <c r="BD20" s="140"/>
      <c r="BE20" s="38"/>
      <c r="BF20" s="38"/>
      <c r="BG20" s="38"/>
      <c r="BH20" s="38"/>
      <c r="BI20" s="38"/>
      <c r="BJ20" s="38"/>
      <c r="BL20" s="35"/>
    </row>
    <row r="21" spans="1:64" x14ac:dyDescent="0.2">
      <c r="A21" s="19">
        <f>A20+1</f>
        <v>9</v>
      </c>
      <c r="B21" s="6" t="s">
        <v>405</v>
      </c>
      <c r="D21" s="17">
        <v>5490.6159546653334</v>
      </c>
      <c r="F21" s="17">
        <v>2324.0712554815559</v>
      </c>
      <c r="H21" s="19" t="s">
        <v>468</v>
      </c>
      <c r="J21" s="17">
        <v>3166.5446991837775</v>
      </c>
      <c r="L21" s="19" t="s">
        <v>469</v>
      </c>
      <c r="N21" s="17">
        <v>176.52529781263897</v>
      </c>
      <c r="O21" s="17">
        <v>4144.9908216458789</v>
      </c>
      <c r="P21" s="17">
        <v>1028.4913453979721</v>
      </c>
      <c r="Q21" s="17">
        <v>140.60848980884381</v>
      </c>
      <c r="R21" s="17">
        <v>0</v>
      </c>
      <c r="S21" s="17">
        <v>0</v>
      </c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140"/>
      <c r="AS21" s="145"/>
      <c r="AT21" s="140"/>
      <c r="AU21" s="38"/>
      <c r="AV21" s="38"/>
      <c r="AW21" s="38"/>
      <c r="AX21" s="38"/>
      <c r="AY21" s="38"/>
      <c r="AZ21" s="38"/>
      <c r="BA21" s="38"/>
      <c r="BB21" s="140"/>
      <c r="BC21" s="145"/>
      <c r="BD21" s="140"/>
      <c r="BE21" s="38"/>
      <c r="BF21" s="38"/>
      <c r="BG21" s="38"/>
      <c r="BH21" s="38"/>
      <c r="BI21" s="38"/>
      <c r="BJ21" s="38"/>
      <c r="BL21" s="35"/>
    </row>
    <row r="22" spans="1:64" x14ac:dyDescent="0.2">
      <c r="A22" s="19">
        <f t="shared" ref="A22:A24" si="1">A21+1</f>
        <v>10</v>
      </c>
      <c r="B22" s="6" t="s">
        <v>408</v>
      </c>
      <c r="D22" s="17">
        <v>461.54585697489199</v>
      </c>
      <c r="J22" s="17">
        <v>461.54585697489199</v>
      </c>
      <c r="L22" s="19" t="s">
        <v>470</v>
      </c>
      <c r="N22" s="17">
        <v>8.264751142751301</v>
      </c>
      <c r="O22" s="17">
        <v>329.0526093776927</v>
      </c>
      <c r="P22" s="17">
        <v>92.787720721443435</v>
      </c>
      <c r="Q22" s="17">
        <v>16.428568596980131</v>
      </c>
      <c r="R22" s="17">
        <v>1.5824433018316415</v>
      </c>
      <c r="S22" s="17">
        <v>13.429763834192826</v>
      </c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S22" s="145"/>
      <c r="AT22" s="140"/>
      <c r="AU22" s="38"/>
      <c r="AV22" s="38"/>
      <c r="AW22" s="38"/>
      <c r="AX22" s="38"/>
      <c r="AY22" s="38"/>
      <c r="AZ22" s="38"/>
      <c r="BA22" s="38"/>
      <c r="BB22" s="140"/>
      <c r="BC22" s="145"/>
      <c r="BD22" s="140"/>
      <c r="BE22" s="38"/>
      <c r="BF22" s="38"/>
      <c r="BG22" s="38"/>
      <c r="BH22" s="38"/>
      <c r="BI22" s="38"/>
      <c r="BJ22" s="38"/>
      <c r="BL22" s="35"/>
    </row>
    <row r="23" spans="1:64" x14ac:dyDescent="0.2">
      <c r="A23" s="19">
        <f t="shared" si="1"/>
        <v>11</v>
      </c>
      <c r="B23" s="6" t="s">
        <v>410</v>
      </c>
      <c r="D23" s="17">
        <v>982.92151703590412</v>
      </c>
      <c r="J23" s="17">
        <v>982.92151703590412</v>
      </c>
      <c r="L23" s="19" t="s">
        <v>471</v>
      </c>
      <c r="N23" s="17">
        <v>15.219458426264888</v>
      </c>
      <c r="O23" s="17">
        <v>658.45447270105751</v>
      </c>
      <c r="P23" s="17">
        <v>215.51050392382157</v>
      </c>
      <c r="Q23" s="17">
        <v>89.946620931602283</v>
      </c>
      <c r="R23" s="17">
        <v>3.7904610531578169</v>
      </c>
      <c r="S23" s="17">
        <v>0</v>
      </c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147"/>
      <c r="AM23" s="147"/>
      <c r="AN23" s="147"/>
      <c r="AO23" s="147"/>
      <c r="AP23" s="147"/>
      <c r="AQ23" s="147"/>
      <c r="AS23" s="145"/>
      <c r="AT23" s="140"/>
      <c r="AU23" s="38"/>
      <c r="AV23" s="38"/>
      <c r="AW23" s="38"/>
      <c r="AX23" s="38"/>
      <c r="AY23" s="38"/>
      <c r="AZ23" s="38"/>
      <c r="BA23" s="38"/>
      <c r="BB23" s="140"/>
      <c r="BC23" s="145"/>
      <c r="BD23" s="140"/>
      <c r="BE23" s="38"/>
      <c r="BF23" s="38"/>
      <c r="BG23" s="38"/>
      <c r="BH23" s="38"/>
      <c r="BI23" s="38"/>
      <c r="BJ23" s="38"/>
      <c r="BL23" s="35"/>
    </row>
    <row r="24" spans="1:64" x14ac:dyDescent="0.2">
      <c r="A24" s="19">
        <f t="shared" si="1"/>
        <v>12</v>
      </c>
      <c r="B24" s="6" t="s">
        <v>412</v>
      </c>
      <c r="D24" s="36">
        <v>14725.107533194827</v>
      </c>
      <c r="F24" s="36">
        <v>2324.0712554815559</v>
      </c>
      <c r="H24" s="122"/>
      <c r="J24" s="36">
        <v>12401.03627771327</v>
      </c>
      <c r="N24" s="36">
        <v>445.79393135236182</v>
      </c>
      <c r="O24" s="36">
        <v>10837.811437440938</v>
      </c>
      <c r="P24" s="36">
        <v>2947.5709620092221</v>
      </c>
      <c r="Q24" s="36">
        <v>475.12853420312393</v>
      </c>
      <c r="R24" s="36">
        <v>5.3729043549894584</v>
      </c>
      <c r="S24" s="36">
        <v>13.429763834192826</v>
      </c>
      <c r="T24" s="38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S24" s="146"/>
      <c r="AT24" s="140"/>
      <c r="AU24" s="35"/>
      <c r="AV24" s="35"/>
      <c r="AW24" s="35"/>
      <c r="AX24" s="35"/>
      <c r="AY24" s="35"/>
      <c r="AZ24" s="35"/>
      <c r="BA24" s="35"/>
      <c r="BB24" s="140"/>
      <c r="BC24" s="146"/>
      <c r="BD24" s="140"/>
      <c r="BE24" s="35"/>
      <c r="BF24" s="35"/>
      <c r="BG24" s="35"/>
      <c r="BH24" s="35"/>
      <c r="BI24" s="35"/>
      <c r="BJ24" s="35"/>
      <c r="BL24" s="35"/>
    </row>
    <row r="25" spans="1:64" x14ac:dyDescent="0.2">
      <c r="N25" s="17"/>
      <c r="O25" s="17"/>
      <c r="P25" s="17"/>
      <c r="Q25" s="17"/>
      <c r="R25" s="17"/>
      <c r="S25" s="17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147"/>
      <c r="AM25" s="147"/>
      <c r="AN25" s="147"/>
      <c r="AO25" s="147"/>
      <c r="AP25" s="147"/>
      <c r="AQ25" s="147"/>
      <c r="AS25" s="145"/>
      <c r="AT25" s="140"/>
      <c r="AU25" s="140"/>
      <c r="AV25" s="140"/>
      <c r="AW25" s="140"/>
      <c r="AX25" s="140"/>
      <c r="AY25" s="140"/>
      <c r="AZ25" s="140"/>
      <c r="BA25" s="140"/>
      <c r="BB25" s="140"/>
      <c r="BC25" s="145"/>
      <c r="BD25" s="140"/>
      <c r="BE25" s="140"/>
      <c r="BF25" s="140"/>
      <c r="BG25" s="140"/>
      <c r="BH25" s="140"/>
      <c r="BI25" s="140"/>
      <c r="BJ25" s="140"/>
      <c r="BL25" s="35"/>
    </row>
    <row r="26" spans="1:64" x14ac:dyDescent="0.2">
      <c r="B26" s="11" t="s">
        <v>413</v>
      </c>
      <c r="N26" s="17"/>
      <c r="O26" s="17"/>
      <c r="P26" s="17"/>
      <c r="Q26" s="17"/>
      <c r="R26" s="17"/>
      <c r="S26" s="17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147"/>
      <c r="AM26" s="147"/>
      <c r="AN26" s="147"/>
      <c r="AO26" s="147"/>
      <c r="AP26" s="147"/>
      <c r="AQ26" s="147"/>
      <c r="AS26" s="144"/>
      <c r="BC26" s="144"/>
      <c r="BL26" s="35"/>
    </row>
    <row r="27" spans="1:64" x14ac:dyDescent="0.2">
      <c r="A27" s="19">
        <f>A24+1</f>
        <v>13</v>
      </c>
      <c r="B27" s="6" t="s">
        <v>414</v>
      </c>
      <c r="D27" s="17">
        <v>597.78865054562345</v>
      </c>
      <c r="J27" s="17">
        <v>597.78865054562345</v>
      </c>
      <c r="L27" s="19" t="s">
        <v>472</v>
      </c>
      <c r="N27" s="17">
        <v>13.335832465654896</v>
      </c>
      <c r="O27" s="17">
        <v>428.13633340068969</v>
      </c>
      <c r="P27" s="17">
        <v>126.24179897089638</v>
      </c>
      <c r="Q27" s="17">
        <v>30.074685708382493</v>
      </c>
      <c r="R27" s="17">
        <v>0</v>
      </c>
      <c r="S27" s="17">
        <v>0</v>
      </c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S27" s="145"/>
      <c r="AT27" s="140"/>
      <c r="AU27" s="38"/>
      <c r="AV27" s="38"/>
      <c r="AW27" s="38"/>
      <c r="AX27" s="38"/>
      <c r="AY27" s="38"/>
      <c r="AZ27" s="38"/>
      <c r="BA27" s="38"/>
      <c r="BB27" s="140"/>
      <c r="BC27" s="145"/>
      <c r="BD27" s="140"/>
      <c r="BE27" s="38"/>
      <c r="BF27" s="38"/>
      <c r="BG27" s="38"/>
      <c r="BH27" s="38"/>
      <c r="BI27" s="38"/>
      <c r="BJ27" s="38"/>
      <c r="BL27" s="35"/>
    </row>
    <row r="28" spans="1:64" x14ac:dyDescent="0.2">
      <c r="A28" s="19">
        <f>A27+1</f>
        <v>14</v>
      </c>
      <c r="B28" s="6" t="s">
        <v>416</v>
      </c>
      <c r="D28" s="17">
        <v>0</v>
      </c>
      <c r="J28" s="17">
        <v>0</v>
      </c>
      <c r="L28" s="19" t="s">
        <v>473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S28" s="145"/>
      <c r="AT28" s="140"/>
      <c r="AU28" s="38"/>
      <c r="AV28" s="38"/>
      <c r="AW28" s="38"/>
      <c r="AX28" s="38"/>
      <c r="AY28" s="38"/>
      <c r="AZ28" s="38"/>
      <c r="BA28" s="38"/>
      <c r="BB28" s="140"/>
      <c r="BC28" s="145"/>
      <c r="BD28" s="140"/>
      <c r="BE28" s="38"/>
      <c r="BF28" s="38"/>
      <c r="BG28" s="38"/>
      <c r="BH28" s="38"/>
      <c r="BI28" s="38"/>
      <c r="BJ28" s="38"/>
      <c r="BL28" s="35"/>
    </row>
    <row r="29" spans="1:64" x14ac:dyDescent="0.2">
      <c r="A29" s="19">
        <f t="shared" ref="A29:A34" si="2">A28+1</f>
        <v>15</v>
      </c>
      <c r="B29" s="6" t="s">
        <v>418</v>
      </c>
      <c r="D29" s="17">
        <v>3874.443093472612</v>
      </c>
      <c r="J29" s="17">
        <v>3874.443093472612</v>
      </c>
      <c r="L29" s="19" t="s">
        <v>474</v>
      </c>
      <c r="N29" s="17">
        <v>86.433430854039017</v>
      </c>
      <c r="O29" s="17">
        <v>2774.8768038586077</v>
      </c>
      <c r="P29" s="17">
        <v>818.21002403426849</v>
      </c>
      <c r="Q29" s="17">
        <v>194.92283472569702</v>
      </c>
      <c r="R29" s="17">
        <v>0</v>
      </c>
      <c r="S29" s="17">
        <v>0</v>
      </c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S29" s="145"/>
      <c r="AT29" s="140"/>
      <c r="AU29" s="38"/>
      <c r="AV29" s="38"/>
      <c r="AW29" s="38"/>
      <c r="AX29" s="38"/>
      <c r="AY29" s="38"/>
      <c r="AZ29" s="38"/>
      <c r="BA29" s="38"/>
      <c r="BB29" s="140"/>
      <c r="BC29" s="145"/>
      <c r="BD29" s="140"/>
      <c r="BE29" s="38"/>
      <c r="BF29" s="38"/>
      <c r="BG29" s="38"/>
      <c r="BH29" s="38"/>
      <c r="BI29" s="38"/>
      <c r="BJ29" s="38"/>
      <c r="BL29" s="35"/>
    </row>
    <row r="30" spans="1:64" x14ac:dyDescent="0.2">
      <c r="A30" s="19">
        <f t="shared" si="2"/>
        <v>16</v>
      </c>
      <c r="B30" s="6" t="s">
        <v>420</v>
      </c>
      <c r="D30" s="17">
        <v>13091.814192815707</v>
      </c>
      <c r="J30" s="17">
        <v>13091.814192815707</v>
      </c>
      <c r="L30" s="19" t="s">
        <v>475</v>
      </c>
      <c r="N30" s="17">
        <v>292.06014632013898</v>
      </c>
      <c r="O30" s="17">
        <v>9376.3595561060993</v>
      </c>
      <c r="P30" s="17">
        <v>2764.7466608562368</v>
      </c>
      <c r="Q30" s="17">
        <v>658.64782953323027</v>
      </c>
      <c r="R30" s="17">
        <v>0</v>
      </c>
      <c r="S30" s="17">
        <v>0</v>
      </c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S30" s="145"/>
      <c r="AT30" s="140"/>
      <c r="AU30" s="38"/>
      <c r="AV30" s="38"/>
      <c r="AW30" s="38"/>
      <c r="AX30" s="38"/>
      <c r="AY30" s="38"/>
      <c r="AZ30" s="38"/>
      <c r="BA30" s="38"/>
      <c r="BB30" s="140"/>
      <c r="BC30" s="145"/>
      <c r="BD30" s="140"/>
      <c r="BE30" s="38"/>
      <c r="BF30" s="38"/>
      <c r="BG30" s="38"/>
      <c r="BH30" s="38"/>
      <c r="BI30" s="38"/>
      <c r="BJ30" s="38"/>
      <c r="BL30" s="35"/>
    </row>
    <row r="31" spans="1:64" x14ac:dyDescent="0.2">
      <c r="A31" s="19">
        <f t="shared" si="2"/>
        <v>17</v>
      </c>
      <c r="B31" s="6" t="s">
        <v>422</v>
      </c>
      <c r="D31" s="17">
        <v>0</v>
      </c>
      <c r="J31" s="17">
        <v>0</v>
      </c>
      <c r="L31" s="19" t="s">
        <v>476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S31" s="145"/>
      <c r="AT31" s="140"/>
      <c r="AU31" s="38"/>
      <c r="AV31" s="38"/>
      <c r="AW31" s="38"/>
      <c r="AX31" s="38"/>
      <c r="AY31" s="38"/>
      <c r="AZ31" s="38"/>
      <c r="BA31" s="38"/>
      <c r="BB31" s="140"/>
      <c r="BC31" s="145"/>
      <c r="BD31" s="140"/>
      <c r="BE31" s="38"/>
      <c r="BF31" s="38"/>
      <c r="BG31" s="38"/>
      <c r="BH31" s="38"/>
      <c r="BI31" s="38"/>
      <c r="BJ31" s="38"/>
      <c r="BL31" s="35"/>
    </row>
    <row r="32" spans="1:64" x14ac:dyDescent="0.2">
      <c r="A32" s="19">
        <f t="shared" si="2"/>
        <v>18</v>
      </c>
      <c r="B32" s="6" t="s">
        <v>424</v>
      </c>
      <c r="D32" s="17">
        <v>0</v>
      </c>
      <c r="J32" s="17">
        <v>0</v>
      </c>
      <c r="L32" s="19" t="s">
        <v>329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S32" s="145"/>
      <c r="AT32" s="140"/>
      <c r="AU32" s="38"/>
      <c r="AV32" s="38"/>
      <c r="AW32" s="38"/>
      <c r="AX32" s="38"/>
      <c r="AY32" s="38"/>
      <c r="AZ32" s="38"/>
      <c r="BA32" s="38"/>
      <c r="BB32" s="140"/>
      <c r="BC32" s="145"/>
      <c r="BD32" s="140"/>
      <c r="BE32" s="38"/>
      <c r="BF32" s="38"/>
      <c r="BG32" s="38"/>
      <c r="BH32" s="38"/>
      <c r="BI32" s="38"/>
      <c r="BJ32" s="38"/>
      <c r="BL32" s="35"/>
    </row>
    <row r="33" spans="1:64" x14ac:dyDescent="0.2">
      <c r="A33" s="19">
        <f t="shared" si="2"/>
        <v>19</v>
      </c>
      <c r="B33" s="6" t="s">
        <v>426</v>
      </c>
      <c r="D33" s="17">
        <v>1000.2798608739456</v>
      </c>
      <c r="F33" s="17">
        <v>974.41487889010909</v>
      </c>
      <c r="H33" s="19" t="s">
        <v>477</v>
      </c>
      <c r="J33" s="17">
        <v>25.864981983836515</v>
      </c>
      <c r="L33" s="19" t="s">
        <v>478</v>
      </c>
      <c r="N33" s="17">
        <v>9.0881221768456015</v>
      </c>
      <c r="O33" s="17">
        <v>674.49683197394802</v>
      </c>
      <c r="P33" s="17">
        <v>220.67151725793732</v>
      </c>
      <c r="Q33" s="17">
        <v>92.122108781104984</v>
      </c>
      <c r="R33" s="17">
        <v>3.9012684617766613</v>
      </c>
      <c r="S33" s="17">
        <v>0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140"/>
      <c r="AS33" s="145"/>
      <c r="AT33" s="140"/>
      <c r="AU33" s="38"/>
      <c r="AV33" s="38"/>
      <c r="AW33" s="38"/>
      <c r="AX33" s="38"/>
      <c r="AY33" s="38"/>
      <c r="AZ33" s="38"/>
      <c r="BA33" s="38"/>
      <c r="BB33" s="140"/>
      <c r="BC33" s="145"/>
      <c r="BD33" s="140"/>
      <c r="BE33" s="38"/>
      <c r="BF33" s="38"/>
      <c r="BG33" s="38"/>
      <c r="BH33" s="38"/>
      <c r="BI33" s="38"/>
      <c r="BJ33" s="38"/>
      <c r="BL33" s="35"/>
    </row>
    <row r="34" spans="1:64" x14ac:dyDescent="0.2">
      <c r="A34" s="19">
        <f t="shared" si="2"/>
        <v>20</v>
      </c>
      <c r="B34" s="6" t="s">
        <v>429</v>
      </c>
      <c r="D34" s="36">
        <v>18564.32579770789</v>
      </c>
      <c r="F34" s="36">
        <v>974.41487889010909</v>
      </c>
      <c r="J34" s="36">
        <v>17589.910918817779</v>
      </c>
      <c r="N34" s="36">
        <v>400.91753181667849</v>
      </c>
      <c r="O34" s="36">
        <v>13253.869525339343</v>
      </c>
      <c r="P34" s="36">
        <v>3929.8700011193391</v>
      </c>
      <c r="Q34" s="36">
        <v>975.76745874841481</v>
      </c>
      <c r="R34" s="36">
        <v>3.9012684617766613</v>
      </c>
      <c r="S34" s="36">
        <v>0</v>
      </c>
      <c r="T34" s="38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S34" s="146"/>
      <c r="AU34" s="35"/>
      <c r="AV34" s="35"/>
      <c r="AW34" s="35"/>
      <c r="AX34" s="35"/>
      <c r="AY34" s="35"/>
      <c r="AZ34" s="35"/>
      <c r="BA34" s="35"/>
      <c r="BC34" s="146"/>
      <c r="BE34" s="35"/>
      <c r="BF34" s="35"/>
      <c r="BG34" s="35"/>
      <c r="BH34" s="35"/>
      <c r="BI34" s="35"/>
      <c r="BJ34" s="35"/>
      <c r="BL34" s="35"/>
    </row>
    <row r="35" spans="1:64" x14ac:dyDescent="0.2">
      <c r="N35" s="17"/>
      <c r="O35" s="17"/>
      <c r="P35" s="17"/>
      <c r="Q35" s="17"/>
      <c r="R35" s="17"/>
      <c r="S35" s="17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</row>
    <row r="36" spans="1:64" x14ac:dyDescent="0.2">
      <c r="B36" s="11" t="s">
        <v>430</v>
      </c>
      <c r="N36" s="17"/>
      <c r="O36" s="17"/>
      <c r="P36" s="17"/>
      <c r="Q36" s="17"/>
      <c r="R36" s="17"/>
      <c r="S36" s="17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</row>
    <row r="37" spans="1:64" x14ac:dyDescent="0.2">
      <c r="A37" s="19">
        <f>A34+1</f>
        <v>21</v>
      </c>
      <c r="B37" s="6" t="s">
        <v>432</v>
      </c>
      <c r="D37" s="17">
        <v>39696.117200537512</v>
      </c>
      <c r="E37" s="17"/>
      <c r="F37" s="17"/>
      <c r="G37" s="17"/>
      <c r="H37" s="123"/>
      <c r="I37" s="17"/>
      <c r="J37" s="17">
        <v>39696.117200537512</v>
      </c>
      <c r="L37" s="19" t="s">
        <v>479</v>
      </c>
      <c r="N37" s="17">
        <v>0</v>
      </c>
      <c r="O37" s="17">
        <v>16325.557372513018</v>
      </c>
      <c r="P37" s="17">
        <v>4864.8067520157447</v>
      </c>
      <c r="Q37" s="17">
        <v>12792.959819009538</v>
      </c>
      <c r="R37" s="17">
        <v>0</v>
      </c>
      <c r="S37" s="17">
        <v>5712.7932569992081</v>
      </c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</row>
    <row r="38" spans="1:64" x14ac:dyDescent="0.2">
      <c r="A38" s="19">
        <f>A37+1</f>
        <v>22</v>
      </c>
      <c r="B38" s="6" t="s">
        <v>434</v>
      </c>
      <c r="D38" s="17">
        <v>7592.4604053034973</v>
      </c>
      <c r="E38" s="17"/>
      <c r="F38" s="17"/>
      <c r="G38" s="17"/>
      <c r="H38" s="123"/>
      <c r="I38" s="17"/>
      <c r="J38" s="17">
        <v>7592.4604053034973</v>
      </c>
      <c r="L38" s="19" t="s">
        <v>480</v>
      </c>
      <c r="N38" s="17">
        <v>0</v>
      </c>
      <c r="O38" s="17">
        <v>5454.555356486916</v>
      </c>
      <c r="P38" s="17">
        <v>1625.3875516776045</v>
      </c>
      <c r="Q38" s="17">
        <v>438.68692459787212</v>
      </c>
      <c r="R38" s="17">
        <v>0</v>
      </c>
      <c r="S38" s="17">
        <v>73.830572541105184</v>
      </c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</row>
    <row r="39" spans="1:64" x14ac:dyDescent="0.2">
      <c r="A39" s="19">
        <f t="shared" ref="A39:A52" si="3">A38+1</f>
        <v>23</v>
      </c>
      <c r="B39" s="6" t="s">
        <v>436</v>
      </c>
      <c r="D39" s="17">
        <v>40441.033369543518</v>
      </c>
      <c r="E39" s="17"/>
      <c r="F39" s="17"/>
      <c r="G39" s="17"/>
      <c r="H39" s="123"/>
      <c r="I39" s="17"/>
      <c r="J39" s="17">
        <v>40441.033369543518</v>
      </c>
      <c r="L39" s="19" t="s">
        <v>481</v>
      </c>
      <c r="N39" s="17">
        <v>0</v>
      </c>
      <c r="O39" s="17">
        <v>29063.293262883049</v>
      </c>
      <c r="P39" s="17">
        <v>8660.4887095088015</v>
      </c>
      <c r="Q39" s="17">
        <v>314.54357002664932</v>
      </c>
      <c r="R39" s="17">
        <v>2402.7078271250202</v>
      </c>
      <c r="S39" s="17">
        <v>0</v>
      </c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</row>
    <row r="40" spans="1:64" x14ac:dyDescent="0.2">
      <c r="B40" s="6" t="s">
        <v>438</v>
      </c>
      <c r="D40" s="17"/>
      <c r="E40" s="17"/>
      <c r="F40" s="17"/>
      <c r="G40" s="17"/>
      <c r="H40" s="123"/>
      <c r="I40" s="17"/>
      <c r="J40" s="17"/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38"/>
    </row>
    <row r="41" spans="1:64" x14ac:dyDescent="0.2">
      <c r="A41" s="19">
        <f>A39+1</f>
        <v>24</v>
      </c>
      <c r="B41" s="119" t="s">
        <v>439</v>
      </c>
      <c r="D41" s="17">
        <v>8645.6703243885077</v>
      </c>
      <c r="E41" s="17"/>
      <c r="F41" s="17"/>
      <c r="G41" s="17"/>
      <c r="H41" s="123"/>
      <c r="I41" s="17"/>
      <c r="J41" s="17">
        <v>8645.6703243885077</v>
      </c>
      <c r="L41" s="19" t="s">
        <v>482</v>
      </c>
      <c r="N41" s="17">
        <v>0</v>
      </c>
      <c r="O41" s="17">
        <v>5543.3733161213358</v>
      </c>
      <c r="P41" s="17">
        <v>1310.7067199345292</v>
      </c>
      <c r="Q41" s="17">
        <v>974.85319456500577</v>
      </c>
      <c r="R41" s="17">
        <v>65.912255493508766</v>
      </c>
      <c r="S41" s="17">
        <v>750.82483827412887</v>
      </c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</row>
    <row r="42" spans="1:64" x14ac:dyDescent="0.2">
      <c r="A42" s="19">
        <f t="shared" si="3"/>
        <v>25</v>
      </c>
      <c r="B42" s="119" t="s">
        <v>441</v>
      </c>
      <c r="D42" s="17">
        <v>3851.5934536775608</v>
      </c>
      <c r="E42" s="17"/>
      <c r="F42" s="17"/>
      <c r="G42" s="17"/>
      <c r="H42" s="123"/>
      <c r="I42" s="17"/>
      <c r="J42" s="17">
        <v>3851.5934536775608</v>
      </c>
      <c r="L42" s="19" t="s">
        <v>483</v>
      </c>
      <c r="N42" s="17">
        <v>0</v>
      </c>
      <c r="O42" s="17">
        <v>2120.0734295659354</v>
      </c>
      <c r="P42" s="17">
        <v>698.31373291275622</v>
      </c>
      <c r="Q42" s="17">
        <v>691.62774075201366</v>
      </c>
      <c r="R42" s="17">
        <v>26.64979253218652</v>
      </c>
      <c r="S42" s="17">
        <v>314.92875791466867</v>
      </c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</row>
    <row r="43" spans="1:64" x14ac:dyDescent="0.2">
      <c r="A43" s="19">
        <f t="shared" si="3"/>
        <v>26</v>
      </c>
      <c r="B43" s="6" t="s">
        <v>443</v>
      </c>
      <c r="D43" s="17">
        <v>50861.099722004037</v>
      </c>
      <c r="E43" s="17"/>
      <c r="F43" s="17"/>
      <c r="G43" s="17"/>
      <c r="H43" s="123"/>
      <c r="I43" s="17"/>
      <c r="J43" s="17">
        <v>50861.099722004037</v>
      </c>
      <c r="L43" s="19" t="s">
        <v>484</v>
      </c>
      <c r="N43" s="17">
        <v>0</v>
      </c>
      <c r="O43" s="17">
        <v>50549.078077500671</v>
      </c>
      <c r="P43" s="17">
        <v>301.36163577047694</v>
      </c>
      <c r="Q43" s="17">
        <v>8.4733402748662137</v>
      </c>
      <c r="R43" s="17">
        <v>0.54666711450749772</v>
      </c>
      <c r="S43" s="17">
        <v>1.6400013435224929</v>
      </c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</row>
    <row r="44" spans="1:64" x14ac:dyDescent="0.2">
      <c r="A44" s="19">
        <f t="shared" si="3"/>
        <v>27</v>
      </c>
      <c r="B44" s="6" t="s">
        <v>445</v>
      </c>
      <c r="D44" s="17">
        <v>70561.096384294826</v>
      </c>
      <c r="E44" s="17"/>
      <c r="F44" s="17"/>
      <c r="G44" s="17"/>
      <c r="H44" s="123"/>
      <c r="I44" s="17"/>
      <c r="J44" s="17">
        <v>70561.096384294826</v>
      </c>
      <c r="L44" s="19" t="s">
        <v>484</v>
      </c>
      <c r="N44" s="17">
        <v>0</v>
      </c>
      <c r="O44" s="17">
        <v>70128.219599244432</v>
      </c>
      <c r="P44" s="17">
        <v>418.0878420709758</v>
      </c>
      <c r="Q44" s="17">
        <v>11.75531365030823</v>
      </c>
      <c r="R44" s="17">
        <v>0.75840733227795021</v>
      </c>
      <c r="S44" s="17">
        <v>2.2752219968338507</v>
      </c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</row>
    <row r="45" spans="1:64" x14ac:dyDescent="0.2">
      <c r="A45" s="19">
        <f t="shared" si="3"/>
        <v>28</v>
      </c>
      <c r="B45" s="6" t="s">
        <v>447</v>
      </c>
      <c r="D45" s="17">
        <v>30043.0405771066</v>
      </c>
      <c r="E45" s="17"/>
      <c r="F45" s="17"/>
      <c r="G45" s="17"/>
      <c r="H45" s="123"/>
      <c r="I45" s="17"/>
      <c r="J45" s="17">
        <v>30043.0405771066</v>
      </c>
      <c r="L45" s="19" t="s">
        <v>485</v>
      </c>
      <c r="N45" s="17">
        <v>0</v>
      </c>
      <c r="O45" s="17">
        <v>27767.63814061306</v>
      </c>
      <c r="P45" s="17">
        <v>1738.7233452398921</v>
      </c>
      <c r="Q45" s="17">
        <v>319.91788802240245</v>
      </c>
      <c r="R45" s="17">
        <v>12.596493594735341</v>
      </c>
      <c r="S45" s="17">
        <v>204.16470963651264</v>
      </c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</row>
    <row r="46" spans="1:64" x14ac:dyDescent="0.2">
      <c r="A46" s="19">
        <f t="shared" si="3"/>
        <v>29</v>
      </c>
      <c r="B46" s="6" t="s">
        <v>449</v>
      </c>
      <c r="D46" s="17">
        <v>5683.8498102281874</v>
      </c>
      <c r="E46" s="17"/>
      <c r="F46" s="17"/>
      <c r="G46" s="17"/>
      <c r="H46" s="123"/>
      <c r="I46" s="17"/>
      <c r="J46" s="17">
        <v>5683.8498102281874</v>
      </c>
      <c r="L46" s="19" t="s">
        <v>486</v>
      </c>
      <c r="N46" s="17">
        <v>0</v>
      </c>
      <c r="O46" s="17">
        <v>1871.2448447462948</v>
      </c>
      <c r="P46" s="17">
        <v>2665.7928960646054</v>
      </c>
      <c r="Q46" s="17">
        <v>829.92189522890521</v>
      </c>
      <c r="R46" s="17">
        <v>10.922117652601735</v>
      </c>
      <c r="S46" s="17">
        <v>305.96805653577985</v>
      </c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</row>
    <row r="47" spans="1:64" x14ac:dyDescent="0.2">
      <c r="B47" s="6" t="s">
        <v>451</v>
      </c>
      <c r="D47" s="17"/>
      <c r="E47" s="17"/>
      <c r="F47" s="17"/>
      <c r="G47" s="17"/>
      <c r="H47" s="123"/>
      <c r="I47" s="17"/>
      <c r="J47" s="17"/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</row>
    <row r="48" spans="1:64" x14ac:dyDescent="0.2">
      <c r="A48" s="19">
        <f>A46+1</f>
        <v>30</v>
      </c>
      <c r="B48" s="119" t="s">
        <v>236</v>
      </c>
      <c r="D48" s="17">
        <v>1192.0455207869995</v>
      </c>
      <c r="J48" s="17">
        <v>1192.0455207869995</v>
      </c>
      <c r="L48" s="19" t="s">
        <v>487</v>
      </c>
      <c r="N48" s="17">
        <v>0</v>
      </c>
      <c r="O48" s="17">
        <v>1084.7339146413624</v>
      </c>
      <c r="P48" s="17">
        <v>6.4669267833301092</v>
      </c>
      <c r="Q48" s="17">
        <v>80.158591287987662</v>
      </c>
      <c r="R48" s="17">
        <v>5.1715220185798501</v>
      </c>
      <c r="S48" s="17">
        <v>15.514566055739548</v>
      </c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</row>
    <row r="49" spans="1:43" x14ac:dyDescent="0.2">
      <c r="A49" s="19">
        <f t="shared" si="3"/>
        <v>31</v>
      </c>
      <c r="B49" s="119" t="s">
        <v>29</v>
      </c>
      <c r="D49" s="17">
        <v>12448.058509013845</v>
      </c>
      <c r="F49" s="17">
        <v>1054.1803104527503</v>
      </c>
      <c r="H49" s="19" t="s">
        <v>488</v>
      </c>
      <c r="J49" s="17">
        <v>11393.878198561095</v>
      </c>
      <c r="L49" s="19" t="s">
        <v>484</v>
      </c>
      <c r="N49" s="17">
        <v>0</v>
      </c>
      <c r="O49" s="17">
        <v>12168.584910245138</v>
      </c>
      <c r="P49" s="17">
        <v>72.553323348027718</v>
      </c>
      <c r="Q49" s="17">
        <v>164.47509071900294</v>
      </c>
      <c r="R49" s="17">
        <v>10.611296175419541</v>
      </c>
      <c r="S49" s="17">
        <v>31.833888526258626</v>
      </c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</row>
    <row r="50" spans="1:43" x14ac:dyDescent="0.2">
      <c r="A50" s="19">
        <f t="shared" si="3"/>
        <v>32</v>
      </c>
      <c r="B50" s="119" t="s">
        <v>234</v>
      </c>
      <c r="D50" s="17">
        <v>1562.3280566151036</v>
      </c>
      <c r="J50" s="17">
        <v>1562.3280566151036</v>
      </c>
      <c r="L50" s="19" t="s">
        <v>489</v>
      </c>
      <c r="N50" s="17">
        <v>0</v>
      </c>
      <c r="O50" s="17">
        <v>0</v>
      </c>
      <c r="P50" s="17">
        <v>0</v>
      </c>
      <c r="Q50" s="17">
        <v>1241.8505065402105</v>
      </c>
      <c r="R50" s="17">
        <v>80.119387518723258</v>
      </c>
      <c r="S50" s="17">
        <v>240.35816255616979</v>
      </c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</row>
    <row r="51" spans="1:43" x14ac:dyDescent="0.2">
      <c r="A51" s="19">
        <f t="shared" si="3"/>
        <v>33</v>
      </c>
      <c r="B51" s="6" t="s">
        <v>456</v>
      </c>
      <c r="D51" s="17">
        <v>2425.8228741204316</v>
      </c>
      <c r="F51" s="17"/>
      <c r="J51" s="17">
        <v>2425.8228741204316</v>
      </c>
      <c r="L51" s="19" t="s">
        <v>490</v>
      </c>
      <c r="N51" s="17">
        <v>0</v>
      </c>
      <c r="O51" s="17">
        <v>696.34347255981436</v>
      </c>
      <c r="P51" s="17">
        <v>230.63951195503253</v>
      </c>
      <c r="Q51" s="17">
        <v>653.08229539647721</v>
      </c>
      <c r="R51" s="17">
        <v>89.151676885526328</v>
      </c>
      <c r="S51" s="17">
        <v>756.60591732358102</v>
      </c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</row>
    <row r="52" spans="1:43" x14ac:dyDescent="0.2">
      <c r="A52" s="19">
        <f t="shared" si="3"/>
        <v>34</v>
      </c>
      <c r="B52" s="6" t="s">
        <v>458</v>
      </c>
      <c r="D52" s="36">
        <v>275004.21620762063</v>
      </c>
      <c r="F52" s="36">
        <v>1054.1803104527503</v>
      </c>
      <c r="J52" s="36">
        <v>273950.03589716792</v>
      </c>
      <c r="N52" s="36">
        <v>0</v>
      </c>
      <c r="O52" s="36">
        <v>222772.69569712103</v>
      </c>
      <c r="P52" s="36">
        <v>22593.328947281774</v>
      </c>
      <c r="Q52" s="36">
        <v>18522.306170071242</v>
      </c>
      <c r="R52" s="36">
        <v>2705.1474434430866</v>
      </c>
      <c r="S52" s="36">
        <v>8410.737949703509</v>
      </c>
      <c r="T52" s="38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</row>
    <row r="53" spans="1:43" x14ac:dyDescent="0.2">
      <c r="D53" s="35"/>
      <c r="T53" s="38"/>
    </row>
    <row r="54" spans="1:43" ht="13.5" thickBot="1" x14ac:dyDescent="0.25">
      <c r="A54" s="19">
        <f>A52+1</f>
        <v>35</v>
      </c>
      <c r="B54" s="6" t="s">
        <v>34</v>
      </c>
      <c r="D54" s="39">
        <v>538889.56947875931</v>
      </c>
      <c r="F54" s="39">
        <v>1292.5789492037286</v>
      </c>
      <c r="J54" s="39">
        <v>537596.99052955571</v>
      </c>
      <c r="N54" s="39">
        <v>2642.2152931004939</v>
      </c>
      <c r="O54" s="39">
        <v>430950.54203895654</v>
      </c>
      <c r="P54" s="39">
        <v>67829.081915837145</v>
      </c>
      <c r="Q54" s="39">
        <v>25544.735081173465</v>
      </c>
      <c r="R54" s="39">
        <v>3498.8274239317138</v>
      </c>
      <c r="S54" s="39">
        <v>8424.1677135377013</v>
      </c>
      <c r="T54" s="38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</row>
    <row r="55" spans="1:43" ht="13.5" thickTop="1" x14ac:dyDescent="0.2">
      <c r="D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</row>
    <row r="56" spans="1:43" x14ac:dyDescent="0.2">
      <c r="N56" s="17"/>
      <c r="O56" s="17"/>
      <c r="P56" s="17"/>
      <c r="Q56" s="17"/>
      <c r="R56" s="17"/>
      <c r="S56" s="17"/>
      <c r="T56" s="38"/>
      <c r="U56" s="38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</row>
    <row r="57" spans="1:43" x14ac:dyDescent="0.2">
      <c r="N57" s="17"/>
      <c r="O57" s="17"/>
      <c r="P57" s="17"/>
      <c r="Q57" s="17"/>
      <c r="R57" s="17"/>
      <c r="S57" s="17"/>
      <c r="T57" s="38"/>
      <c r="U57" s="38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</row>
    <row r="58" spans="1:43" x14ac:dyDescent="0.2">
      <c r="N58" s="17"/>
      <c r="O58" s="17"/>
      <c r="P58" s="17"/>
      <c r="Q58" s="17"/>
      <c r="R58" s="17"/>
      <c r="S58" s="17"/>
    </row>
    <row r="59" spans="1:43" x14ac:dyDescent="0.2">
      <c r="S59" s="35"/>
    </row>
  </sheetData>
  <mergeCells count="4">
    <mergeCell ref="AU5:AZ5"/>
    <mergeCell ref="BE5:BJ5"/>
    <mergeCell ref="B2:R2"/>
    <mergeCell ref="B3:R3"/>
  </mergeCells>
  <printOptions horizontalCentered="1"/>
  <pageMargins left="0.7" right="0.7" top="0.75" bottom="0.75" header="0.3" footer="0.3"/>
  <pageSetup scale="56" orientation="landscape" r:id="rId1"/>
  <headerFooter differentFirst="1">
    <oddHeader xml:space="preserve">&amp;R&amp;"Arial,Regular"&amp;10Filed: 2025-02-28
EB-2025-0064
Phase 3 Exhibit 7
Tab 3
Schedule 7
Attachment 8
Page &amp;P of &amp;N&amp;"-,Regular"&amp;11
</oddHeader>
    <firstHeader>&amp;R&amp;"Arial,Regular"&amp;10Filed: 2025-02-28
EB-2025-0064
Phase 3 Exhibit 7
Tab 3
Schedule 7
Attachment 8
Page 4 of 8</firstHeader>
  </headerFooter>
  <colBreaks count="1" manualBreakCount="1">
    <brk id="19" max="71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F20A8-0B67-45DF-B37E-A4B6E0451228}">
  <dimension ref="A1:AB58"/>
  <sheetViews>
    <sheetView view="pageBreakPreview" zoomScale="80" zoomScaleNormal="80" zoomScaleSheetLayoutView="80" workbookViewId="0">
      <selection activeCell="AB51" sqref="AB51"/>
    </sheetView>
  </sheetViews>
  <sheetFormatPr defaultColWidth="9.28515625" defaultRowHeight="12.75" x14ac:dyDescent="0.2"/>
  <cols>
    <col min="1" max="1" width="5.7109375" style="19" customWidth="1"/>
    <col min="2" max="2" width="44.7109375" style="6" customWidth="1"/>
    <col min="3" max="3" width="1.7109375" style="6" customWidth="1"/>
    <col min="4" max="4" width="20.28515625" style="6" customWidth="1"/>
    <col min="5" max="5" width="1.7109375" style="6" customWidth="1"/>
    <col min="6" max="6" width="17.28515625" style="6" customWidth="1"/>
    <col min="7" max="7" width="1.7109375" style="6" customWidth="1"/>
    <col min="8" max="8" width="19.7109375" style="19" customWidth="1"/>
    <col min="9" max="9" width="1.7109375" style="6" customWidth="1"/>
    <col min="10" max="10" width="17.28515625" style="6" customWidth="1"/>
    <col min="11" max="11" width="1.7109375" style="6" customWidth="1"/>
    <col min="12" max="12" width="20" style="19" customWidth="1"/>
    <col min="13" max="13" width="1.7109375" style="6" customWidth="1"/>
    <col min="14" max="14" width="11.28515625" style="6" customWidth="1"/>
    <col min="15" max="27" width="10.7109375" style="6" customWidth="1"/>
    <col min="28" max="16384" width="9.28515625" style="6"/>
  </cols>
  <sheetData>
    <row r="1" spans="1:28" ht="67.900000000000006" customHeight="1" x14ac:dyDescent="0.2"/>
    <row r="2" spans="1:28" x14ac:dyDescent="0.2">
      <c r="B2" s="231" t="s">
        <v>0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R2" s="231" t="s">
        <v>0</v>
      </c>
      <c r="S2" s="231"/>
      <c r="T2" s="231"/>
      <c r="U2" s="231"/>
      <c r="V2" s="231"/>
      <c r="W2" s="231"/>
      <c r="X2" s="231"/>
    </row>
    <row r="3" spans="1:28" x14ac:dyDescent="0.2">
      <c r="B3" s="231" t="s">
        <v>493</v>
      </c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R3" s="231" t="s">
        <v>494</v>
      </c>
      <c r="S3" s="231"/>
      <c r="T3" s="231"/>
      <c r="U3" s="231"/>
      <c r="V3" s="231"/>
      <c r="W3" s="231"/>
      <c r="X3" s="231"/>
    </row>
    <row r="5" spans="1:28" x14ac:dyDescent="0.2">
      <c r="D5" s="19" t="s">
        <v>375</v>
      </c>
    </row>
    <row r="6" spans="1:28" x14ac:dyDescent="0.2">
      <c r="A6" s="19" t="s">
        <v>3</v>
      </c>
      <c r="D6" s="19" t="s">
        <v>7</v>
      </c>
      <c r="F6" s="19" t="s">
        <v>378</v>
      </c>
      <c r="H6" s="19" t="s">
        <v>379</v>
      </c>
      <c r="I6" s="19"/>
      <c r="J6" s="19" t="s">
        <v>380</v>
      </c>
      <c r="L6" s="19" t="s">
        <v>130</v>
      </c>
      <c r="N6" s="19" t="s">
        <v>461</v>
      </c>
      <c r="O6" s="19" t="s">
        <v>461</v>
      </c>
      <c r="P6" s="19" t="s">
        <v>461</v>
      </c>
      <c r="Q6" s="19" t="s">
        <v>461</v>
      </c>
      <c r="R6" s="19" t="s">
        <v>461</v>
      </c>
      <c r="S6" s="19" t="s">
        <v>461</v>
      </c>
      <c r="T6" s="19" t="s">
        <v>461</v>
      </c>
      <c r="U6" s="19" t="s">
        <v>461</v>
      </c>
      <c r="V6" s="19" t="s">
        <v>461</v>
      </c>
      <c r="W6" s="19" t="s">
        <v>461</v>
      </c>
      <c r="X6" s="19" t="s">
        <v>461</v>
      </c>
      <c r="Y6" s="19" t="s">
        <v>461</v>
      </c>
      <c r="Z6" s="19" t="s">
        <v>461</v>
      </c>
      <c r="AA6" s="19" t="s">
        <v>461</v>
      </c>
    </row>
    <row r="7" spans="1:28" x14ac:dyDescent="0.2">
      <c r="A7" s="18" t="s">
        <v>5</v>
      </c>
      <c r="B7" s="114" t="s">
        <v>6</v>
      </c>
      <c r="D7" s="18" t="s">
        <v>382</v>
      </c>
      <c r="F7" s="18" t="s">
        <v>128</v>
      </c>
      <c r="H7" s="18" t="s">
        <v>131</v>
      </c>
      <c r="I7" s="19"/>
      <c r="J7" s="18" t="s">
        <v>383</v>
      </c>
      <c r="L7" s="18" t="s">
        <v>131</v>
      </c>
      <c r="N7" s="18" t="s">
        <v>495</v>
      </c>
      <c r="O7" s="18" t="s">
        <v>496</v>
      </c>
      <c r="P7" s="18" t="s">
        <v>497</v>
      </c>
      <c r="Q7" s="18" t="s">
        <v>498</v>
      </c>
      <c r="R7" s="18" t="s">
        <v>499</v>
      </c>
      <c r="S7" s="18" t="s">
        <v>500</v>
      </c>
      <c r="T7" s="18" t="s">
        <v>501</v>
      </c>
      <c r="U7" s="18" t="s">
        <v>502</v>
      </c>
      <c r="V7" s="18" t="s">
        <v>503</v>
      </c>
      <c r="W7" s="18" t="s">
        <v>504</v>
      </c>
      <c r="X7" s="18" t="s">
        <v>505</v>
      </c>
      <c r="Y7" s="18" t="s">
        <v>506</v>
      </c>
      <c r="Z7" s="18" t="s">
        <v>507</v>
      </c>
      <c r="AA7" s="18" t="s">
        <v>508</v>
      </c>
    </row>
    <row r="8" spans="1:28" x14ac:dyDescent="0.2">
      <c r="D8" s="19" t="s">
        <v>86</v>
      </c>
      <c r="F8" s="121" t="s">
        <v>13</v>
      </c>
      <c r="H8" s="121" t="s">
        <v>14</v>
      </c>
      <c r="J8" s="121" t="s">
        <v>15</v>
      </c>
      <c r="L8" s="121" t="s">
        <v>16</v>
      </c>
      <c r="N8" s="19" t="s">
        <v>87</v>
      </c>
      <c r="O8" s="121" t="s">
        <v>88</v>
      </c>
      <c r="P8" s="121" t="s">
        <v>89</v>
      </c>
      <c r="Q8" s="121" t="s">
        <v>90</v>
      </c>
      <c r="R8" s="121" t="s">
        <v>91</v>
      </c>
      <c r="S8" s="121" t="s">
        <v>92</v>
      </c>
      <c r="T8" s="121" t="s">
        <v>93</v>
      </c>
      <c r="U8" s="121" t="s">
        <v>94</v>
      </c>
      <c r="V8" s="121" t="s">
        <v>95</v>
      </c>
      <c r="W8" s="19" t="s">
        <v>96</v>
      </c>
      <c r="X8" s="121" t="s">
        <v>97</v>
      </c>
      <c r="Y8" s="121" t="s">
        <v>98</v>
      </c>
      <c r="Z8" s="121" t="s">
        <v>99</v>
      </c>
      <c r="AA8" s="121" t="s">
        <v>100</v>
      </c>
    </row>
    <row r="10" spans="1:28" x14ac:dyDescent="0.2">
      <c r="B10" s="11" t="s">
        <v>389</v>
      </c>
    </row>
    <row r="11" spans="1:28" x14ac:dyDescent="0.2">
      <c r="A11" s="19">
        <v>1</v>
      </c>
      <c r="B11" s="6" t="s">
        <v>390</v>
      </c>
      <c r="D11" s="17">
        <v>611891.81566697138</v>
      </c>
      <c r="F11" s="35"/>
      <c r="J11" s="17">
        <f>D11-F11</f>
        <v>611891.81566697138</v>
      </c>
      <c r="L11" s="19" t="s">
        <v>462</v>
      </c>
      <c r="N11" s="17">
        <v>485345.30977189832</v>
      </c>
      <c r="O11" s="17">
        <v>108743.32522762477</v>
      </c>
      <c r="P11" s="17">
        <v>9357.4367874859236</v>
      </c>
      <c r="Q11" s="17">
        <v>0</v>
      </c>
      <c r="R11" s="17">
        <v>47.880603648362523</v>
      </c>
      <c r="S11" s="17">
        <v>293.2353536817597</v>
      </c>
      <c r="T11" s="17">
        <v>5272.0376210196946</v>
      </c>
      <c r="U11" s="17">
        <v>342.70065823462335</v>
      </c>
      <c r="V11" s="17">
        <v>2489.8896433778154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35"/>
    </row>
    <row r="12" spans="1:28" x14ac:dyDescent="0.2">
      <c r="A12" s="19">
        <f>A11+1</f>
        <v>2</v>
      </c>
      <c r="B12" s="6" t="s">
        <v>392</v>
      </c>
      <c r="D12" s="17">
        <v>0</v>
      </c>
      <c r="F12" s="35"/>
      <c r="J12" s="17">
        <f t="shared" ref="J12:J16" si="0">D12-F12</f>
        <v>0</v>
      </c>
      <c r="L12" s="19" t="s">
        <v>463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35"/>
    </row>
    <row r="13" spans="1:28" x14ac:dyDescent="0.2">
      <c r="A13" s="19">
        <f t="shared" ref="A13:A17" si="1">A12+1</f>
        <v>3</v>
      </c>
      <c r="B13" s="6" t="s">
        <v>394</v>
      </c>
      <c r="D13" s="17">
        <v>13768.135913821732</v>
      </c>
      <c r="F13" s="35"/>
      <c r="J13" s="17">
        <f t="shared" si="0"/>
        <v>13768.135913821732</v>
      </c>
      <c r="L13" s="19" t="s">
        <v>464</v>
      </c>
      <c r="N13" s="17">
        <v>6846.6072742215192</v>
      </c>
      <c r="O13" s="17">
        <v>2439.6200482069385</v>
      </c>
      <c r="P13" s="17">
        <v>764.74211673861646</v>
      </c>
      <c r="Q13" s="17">
        <v>0</v>
      </c>
      <c r="R13" s="17">
        <v>7.4012466108219641</v>
      </c>
      <c r="S13" s="17">
        <v>0</v>
      </c>
      <c r="T13" s="17">
        <v>1269.9679285216212</v>
      </c>
      <c r="U13" s="17">
        <v>0</v>
      </c>
      <c r="V13" s="17">
        <v>76.825542983791195</v>
      </c>
      <c r="W13" s="17">
        <v>267.32377066792333</v>
      </c>
      <c r="X13" s="17">
        <v>0</v>
      </c>
      <c r="Y13" s="17">
        <v>1667.611294190224</v>
      </c>
      <c r="Z13" s="17">
        <v>0</v>
      </c>
      <c r="AA13" s="17">
        <v>428.03669168027881</v>
      </c>
      <c r="AB13" s="35"/>
    </row>
    <row r="14" spans="1:28" x14ac:dyDescent="0.2">
      <c r="A14" s="19">
        <f t="shared" si="1"/>
        <v>4</v>
      </c>
      <c r="B14" s="6" t="s">
        <v>396</v>
      </c>
      <c r="D14" s="17">
        <v>1143.5864065573767</v>
      </c>
      <c r="F14" s="35">
        <v>0</v>
      </c>
      <c r="H14" s="19" t="s">
        <v>465</v>
      </c>
      <c r="J14" s="17">
        <f t="shared" si="0"/>
        <v>1143.5864065573767</v>
      </c>
      <c r="L14" s="19" t="s">
        <v>466</v>
      </c>
      <c r="N14" s="17">
        <v>315.98948893156694</v>
      </c>
      <c r="O14" s="17">
        <v>127.9978403323812</v>
      </c>
      <c r="P14" s="17">
        <v>57.529527840901075</v>
      </c>
      <c r="Q14" s="17">
        <v>2.3064633581733648E-2</v>
      </c>
      <c r="R14" s="17">
        <v>0.4269572965614673</v>
      </c>
      <c r="S14" s="17">
        <v>5.3382796217103596</v>
      </c>
      <c r="T14" s="17">
        <v>69.165674559382126</v>
      </c>
      <c r="U14" s="17">
        <v>7.3647841716260674</v>
      </c>
      <c r="V14" s="17">
        <v>8.7286824244953873</v>
      </c>
      <c r="W14" s="17">
        <v>38.157242354217622</v>
      </c>
      <c r="X14" s="17">
        <v>3.6374265164997732</v>
      </c>
      <c r="Y14" s="17">
        <v>481.03135132490092</v>
      </c>
      <c r="Z14" s="17">
        <v>4.0470224873559362</v>
      </c>
      <c r="AA14" s="17">
        <v>24.149064062196274</v>
      </c>
      <c r="AB14" s="35"/>
    </row>
    <row r="15" spans="1:28" x14ac:dyDescent="0.2">
      <c r="A15" s="19">
        <f t="shared" si="1"/>
        <v>5</v>
      </c>
      <c r="B15" s="6" t="s">
        <v>399</v>
      </c>
      <c r="D15" s="17">
        <v>121.83135768851581</v>
      </c>
      <c r="F15" s="35"/>
      <c r="J15" s="17">
        <f t="shared" si="0"/>
        <v>121.83135768851581</v>
      </c>
      <c r="L15" s="19" t="s">
        <v>467</v>
      </c>
      <c r="N15" s="17">
        <v>33.663768851297121</v>
      </c>
      <c r="O15" s="17">
        <v>13.636180510256411</v>
      </c>
      <c r="P15" s="17">
        <v>6.1288770519191997</v>
      </c>
      <c r="Q15" s="17">
        <v>2.4571782313414204E-3</v>
      </c>
      <c r="R15" s="17">
        <v>4.548566406249252E-2</v>
      </c>
      <c r="S15" s="17">
        <v>0.56871072470314366</v>
      </c>
      <c r="T15" s="17">
        <v>7.3685276326243017</v>
      </c>
      <c r="U15" s="17">
        <v>0.7846032880131798</v>
      </c>
      <c r="V15" s="17">
        <v>0.92990544877974968</v>
      </c>
      <c r="W15" s="17">
        <v>4.0650611226295927</v>
      </c>
      <c r="X15" s="17">
        <v>0.38751126146333892</v>
      </c>
      <c r="Y15" s="17">
        <v>51.246414163907559</v>
      </c>
      <c r="Z15" s="17">
        <v>0.43114734610636529</v>
      </c>
      <c r="AA15" s="17">
        <v>2.5727074445219911</v>
      </c>
      <c r="AB15" s="35"/>
    </row>
    <row r="16" spans="1:28" x14ac:dyDescent="0.2">
      <c r="A16" s="19">
        <f t="shared" si="1"/>
        <v>6</v>
      </c>
      <c r="B16" s="6" t="s">
        <v>261</v>
      </c>
      <c r="D16" s="17">
        <v>4565.7843354255938</v>
      </c>
      <c r="F16" s="35"/>
      <c r="J16" s="17">
        <f t="shared" si="0"/>
        <v>4565.7843354255938</v>
      </c>
      <c r="L16" s="19" t="s">
        <v>462</v>
      </c>
      <c r="N16" s="17">
        <v>3621.5258251384876</v>
      </c>
      <c r="O16" s="17">
        <v>811.41561007020323</v>
      </c>
      <c r="P16" s="17">
        <v>69.822862816801305</v>
      </c>
      <c r="Q16" s="17">
        <v>0</v>
      </c>
      <c r="R16" s="17">
        <v>0.35727313964826313</v>
      </c>
      <c r="S16" s="17">
        <v>2.1880491782257225</v>
      </c>
      <c r="T16" s="17">
        <v>39.33863171480467</v>
      </c>
      <c r="U16" s="17">
        <v>2.5571469613499236</v>
      </c>
      <c r="V16" s="17">
        <v>18.578936406072419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35"/>
    </row>
    <row r="17" spans="1:28" x14ac:dyDescent="0.2">
      <c r="A17" s="19">
        <f t="shared" si="1"/>
        <v>7</v>
      </c>
      <c r="B17" s="6" t="s">
        <v>402</v>
      </c>
      <c r="D17" s="37">
        <f>SUM(D11:D16)</f>
        <v>631491.1536804646</v>
      </c>
      <c r="F17" s="37">
        <f>SUM(F11:F16)</f>
        <v>0</v>
      </c>
      <c r="J17" s="36">
        <f>SUM(J11:J16)</f>
        <v>631491.1536804646</v>
      </c>
      <c r="N17" s="36">
        <f t="shared" ref="N17:AA17" si="2">SUM(N11:N16)</f>
        <v>496163.09612904122</v>
      </c>
      <c r="O17" s="36">
        <f t="shared" si="2"/>
        <v>112135.99490674454</v>
      </c>
      <c r="P17" s="36">
        <f t="shared" si="2"/>
        <v>10255.660171934162</v>
      </c>
      <c r="Q17" s="36">
        <f t="shared" si="2"/>
        <v>2.5521811813075067E-2</v>
      </c>
      <c r="R17" s="36">
        <f t="shared" si="2"/>
        <v>56.11156635945671</v>
      </c>
      <c r="S17" s="36">
        <f t="shared" si="2"/>
        <v>301.33039320639887</v>
      </c>
      <c r="T17" s="36">
        <f t="shared" si="2"/>
        <v>6657.8783834481264</v>
      </c>
      <c r="U17" s="36">
        <f t="shared" si="2"/>
        <v>353.4071926556125</v>
      </c>
      <c r="V17" s="36">
        <f t="shared" si="2"/>
        <v>2594.9527106409541</v>
      </c>
      <c r="W17" s="36">
        <f t="shared" si="2"/>
        <v>309.5460741447705</v>
      </c>
      <c r="X17" s="36">
        <f t="shared" si="2"/>
        <v>4.0249377779631121</v>
      </c>
      <c r="Y17" s="36">
        <f t="shared" si="2"/>
        <v>2199.8890596790325</v>
      </c>
      <c r="Z17" s="36">
        <f t="shared" si="2"/>
        <v>4.4781698334623012</v>
      </c>
      <c r="AA17" s="36">
        <f t="shared" si="2"/>
        <v>454.75846318699706</v>
      </c>
      <c r="AB17" s="35"/>
    </row>
    <row r="18" spans="1:28" x14ac:dyDescent="0.2">
      <c r="D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35"/>
    </row>
    <row r="19" spans="1:28" x14ac:dyDescent="0.2">
      <c r="B19" s="11" t="s">
        <v>403</v>
      </c>
      <c r="D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35"/>
    </row>
    <row r="20" spans="1:28" x14ac:dyDescent="0.2">
      <c r="A20" s="19">
        <f>A17+1</f>
        <v>8</v>
      </c>
      <c r="B20" s="6" t="s">
        <v>404</v>
      </c>
      <c r="D20" s="17">
        <v>36278.984431003031</v>
      </c>
      <c r="J20" s="17">
        <f t="shared" ref="J20:J23" si="3">D20-F20</f>
        <v>36278.984431003031</v>
      </c>
      <c r="L20" s="19" t="s">
        <v>464</v>
      </c>
      <c r="N20" s="17">
        <v>18040.783462728585</v>
      </c>
      <c r="O20" s="17">
        <v>6428.3893114107705</v>
      </c>
      <c r="P20" s="17">
        <v>2015.0924947683368</v>
      </c>
      <c r="Q20" s="17">
        <v>0</v>
      </c>
      <c r="R20" s="17">
        <v>19.502255951328099</v>
      </c>
      <c r="S20" s="17">
        <v>0</v>
      </c>
      <c r="T20" s="17">
        <v>3346.3605382088485</v>
      </c>
      <c r="U20" s="17">
        <v>0</v>
      </c>
      <c r="V20" s="17">
        <v>202.43500610814803</v>
      </c>
      <c r="W20" s="17">
        <v>704.39709302714152</v>
      </c>
      <c r="X20" s="17">
        <v>0</v>
      </c>
      <c r="Y20" s="17">
        <v>4394.1492557577967</v>
      </c>
      <c r="Z20" s="17">
        <v>0</v>
      </c>
      <c r="AA20" s="17">
        <v>1127.8750130420844</v>
      </c>
      <c r="AB20" s="35"/>
    </row>
    <row r="21" spans="1:28" x14ac:dyDescent="0.2">
      <c r="A21" s="19">
        <f>A20+1</f>
        <v>9</v>
      </c>
      <c r="B21" s="6" t="s">
        <v>405</v>
      </c>
      <c r="D21" s="17">
        <v>21717.927351344169</v>
      </c>
      <c r="F21" s="17">
        <v>8392.1488871965394</v>
      </c>
      <c r="H21" s="19" t="s">
        <v>468</v>
      </c>
      <c r="J21" s="17">
        <f t="shared" si="3"/>
        <v>13325.77846414763</v>
      </c>
      <c r="L21" s="19" t="s">
        <v>469</v>
      </c>
      <c r="N21" s="17">
        <v>13097.202120815455</v>
      </c>
      <c r="O21" s="17">
        <v>3939.5532069846549</v>
      </c>
      <c r="P21" s="17">
        <v>808.89211812824647</v>
      </c>
      <c r="Q21" s="17">
        <v>1.7423891159257394</v>
      </c>
      <c r="R21" s="17">
        <v>3.2091845323308776</v>
      </c>
      <c r="S21" s="17">
        <v>0</v>
      </c>
      <c r="T21" s="17">
        <v>1111.3908807196026</v>
      </c>
      <c r="U21" s="17">
        <v>115.47217669309057</v>
      </c>
      <c r="V21" s="17">
        <v>112.58136900390795</v>
      </c>
      <c r="W21" s="17">
        <v>266.27931326605318</v>
      </c>
      <c r="X21" s="17">
        <v>0</v>
      </c>
      <c r="Y21" s="17">
        <v>1686.571067861244</v>
      </c>
      <c r="Z21" s="17">
        <v>0</v>
      </c>
      <c r="AA21" s="17">
        <v>575.03352422366163</v>
      </c>
      <c r="AB21" s="35"/>
    </row>
    <row r="22" spans="1:28" x14ac:dyDescent="0.2">
      <c r="A22" s="19">
        <f t="shared" ref="A22:A24" si="4">A21+1</f>
        <v>10</v>
      </c>
      <c r="B22" s="6" t="s">
        <v>408</v>
      </c>
      <c r="D22" s="17">
        <v>1682.6449750057097</v>
      </c>
      <c r="J22" s="17">
        <f t="shared" si="3"/>
        <v>1682.6449750057097</v>
      </c>
      <c r="L22" s="19" t="s">
        <v>470</v>
      </c>
      <c r="N22" s="17">
        <v>1029.1608900131475</v>
      </c>
      <c r="O22" s="17">
        <v>353.54388906781759</v>
      </c>
      <c r="P22" s="17">
        <v>31.842459512776227</v>
      </c>
      <c r="Q22" s="17">
        <v>4.5476832882082006E-2</v>
      </c>
      <c r="R22" s="17">
        <v>0.17456601708302005</v>
      </c>
      <c r="S22" s="17">
        <v>0.68734429035650757</v>
      </c>
      <c r="T22" s="17">
        <v>42.973254570061151</v>
      </c>
      <c r="U22" s="17">
        <v>3.76531556607544</v>
      </c>
      <c r="V22" s="17">
        <v>4.4381319310841096</v>
      </c>
      <c r="W22" s="17">
        <v>19.309149656981869</v>
      </c>
      <c r="X22" s="17">
        <v>0</v>
      </c>
      <c r="Y22" s="17">
        <v>165.67873265451124</v>
      </c>
      <c r="Z22" s="17">
        <v>0</v>
      </c>
      <c r="AA22" s="17">
        <v>31.02576489293304</v>
      </c>
      <c r="AB22" s="35"/>
    </row>
    <row r="23" spans="1:28" x14ac:dyDescent="0.2">
      <c r="A23" s="19">
        <f t="shared" si="4"/>
        <v>11</v>
      </c>
      <c r="B23" s="6" t="s">
        <v>410</v>
      </c>
      <c r="D23" s="17">
        <v>5254.2287199364273</v>
      </c>
      <c r="J23" s="127">
        <f t="shared" si="3"/>
        <v>5254.2287199364273</v>
      </c>
      <c r="L23" s="19" t="s">
        <v>471</v>
      </c>
      <c r="N23" s="17">
        <v>2169.9622353559271</v>
      </c>
      <c r="O23" s="17">
        <v>878.98645194662379</v>
      </c>
      <c r="P23" s="17">
        <v>395.06663102850359</v>
      </c>
      <c r="Q23" s="17">
        <v>0.15838939457737222</v>
      </c>
      <c r="R23" s="17">
        <v>2.9320000889291955</v>
      </c>
      <c r="S23" s="17">
        <v>36.659020589733274</v>
      </c>
      <c r="T23" s="17">
        <v>474.97434893880705</v>
      </c>
      <c r="U23" s="17">
        <v>50.575427613152939</v>
      </c>
      <c r="V23" s="17">
        <v>59.941586315461244</v>
      </c>
      <c r="W23" s="17">
        <v>87.213189076900605</v>
      </c>
      <c r="X23" s="17">
        <v>0</v>
      </c>
      <c r="Y23" s="17">
        <v>910.09303431914532</v>
      </c>
      <c r="Z23" s="17">
        <v>0</v>
      </c>
      <c r="AA23" s="17">
        <v>187.66640526866527</v>
      </c>
      <c r="AB23" s="35"/>
    </row>
    <row r="24" spans="1:28" x14ac:dyDescent="0.2">
      <c r="A24" s="19">
        <f t="shared" si="4"/>
        <v>12</v>
      </c>
      <c r="B24" s="6" t="s">
        <v>412</v>
      </c>
      <c r="D24" s="36">
        <f>SUM(D20:D23)</f>
        <v>64933.785477289341</v>
      </c>
      <c r="F24" s="36">
        <f>SUM(F20:F23)</f>
        <v>8392.1488871965394</v>
      </c>
      <c r="H24" s="122"/>
      <c r="J24" s="36">
        <f>SUM(J20:J23)</f>
        <v>56541.636590092799</v>
      </c>
      <c r="N24" s="36">
        <f t="shared" ref="N24:AA24" si="5">SUM(N20:N23)</f>
        <v>34337.108708913111</v>
      </c>
      <c r="O24" s="36">
        <f t="shared" si="5"/>
        <v>11600.472859409869</v>
      </c>
      <c r="P24" s="36">
        <f t="shared" si="5"/>
        <v>3250.8937034378632</v>
      </c>
      <c r="Q24" s="36">
        <f t="shared" si="5"/>
        <v>1.9462553433851937</v>
      </c>
      <c r="R24" s="36">
        <f t="shared" si="5"/>
        <v>25.818006589671192</v>
      </c>
      <c r="S24" s="36">
        <f t="shared" si="5"/>
        <v>37.34636488008978</v>
      </c>
      <c r="T24" s="36">
        <f t="shared" si="5"/>
        <v>4975.6990224373194</v>
      </c>
      <c r="U24" s="36">
        <f t="shared" si="5"/>
        <v>169.81291987231896</v>
      </c>
      <c r="V24" s="36">
        <f t="shared" si="5"/>
        <v>379.39609335860132</v>
      </c>
      <c r="W24" s="36">
        <f t="shared" si="5"/>
        <v>1077.1987450270772</v>
      </c>
      <c r="X24" s="36">
        <f t="shared" si="5"/>
        <v>0</v>
      </c>
      <c r="Y24" s="36">
        <f t="shared" si="5"/>
        <v>7156.4920905926974</v>
      </c>
      <c r="Z24" s="36">
        <f t="shared" si="5"/>
        <v>0</v>
      </c>
      <c r="AA24" s="36">
        <f t="shared" si="5"/>
        <v>1921.6007074273443</v>
      </c>
      <c r="AB24" s="35"/>
    </row>
    <row r="25" spans="1:28" x14ac:dyDescent="0.2"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35"/>
    </row>
    <row r="26" spans="1:28" x14ac:dyDescent="0.2">
      <c r="B26" s="11" t="s">
        <v>413</v>
      </c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35"/>
    </row>
    <row r="27" spans="1:28" x14ac:dyDescent="0.2">
      <c r="A27" s="19">
        <f>A24+1</f>
        <v>13</v>
      </c>
      <c r="B27" s="6" t="s">
        <v>414</v>
      </c>
      <c r="D27" s="17">
        <v>2801.1189262642133</v>
      </c>
      <c r="J27" s="17">
        <f t="shared" ref="J27:J33" si="6">D27-F27</f>
        <v>2801.1189262642133</v>
      </c>
      <c r="L27" s="19" t="s">
        <v>472</v>
      </c>
      <c r="N27" s="17">
        <v>1389.9058088681438</v>
      </c>
      <c r="O27" s="17">
        <v>505.82572772262353</v>
      </c>
      <c r="P27" s="17">
        <v>117.66708308880581</v>
      </c>
      <c r="Q27" s="17">
        <v>0</v>
      </c>
      <c r="R27" s="17">
        <v>0.48531212098932291</v>
      </c>
      <c r="S27" s="17">
        <v>0</v>
      </c>
      <c r="T27" s="17">
        <v>91.231658825503359</v>
      </c>
      <c r="U27" s="17">
        <v>0</v>
      </c>
      <c r="V27" s="17">
        <v>28.247882651754189</v>
      </c>
      <c r="W27" s="17">
        <v>69.301140205149807</v>
      </c>
      <c r="X27" s="17">
        <v>0</v>
      </c>
      <c r="Y27" s="17">
        <v>449.93184281203332</v>
      </c>
      <c r="Z27" s="17">
        <v>0</v>
      </c>
      <c r="AA27" s="17">
        <v>148.52246996920982</v>
      </c>
      <c r="AB27" s="35"/>
    </row>
    <row r="28" spans="1:28" x14ac:dyDescent="0.2">
      <c r="A28" s="19">
        <f>A27+1</f>
        <v>14</v>
      </c>
      <c r="B28" s="6" t="s">
        <v>416</v>
      </c>
      <c r="D28" s="17">
        <v>286.05282800224478</v>
      </c>
      <c r="J28" s="17">
        <f t="shared" si="6"/>
        <v>286.05282800224478</v>
      </c>
      <c r="L28" s="19" t="s">
        <v>473</v>
      </c>
      <c r="N28" s="17">
        <v>141.93845307872448</v>
      </c>
      <c r="O28" s="17">
        <v>51.655386186806247</v>
      </c>
      <c r="P28" s="17">
        <v>12.016270200001198</v>
      </c>
      <c r="Q28" s="17">
        <v>0</v>
      </c>
      <c r="R28" s="17">
        <v>4.956051789557931E-2</v>
      </c>
      <c r="S28" s="17">
        <v>0</v>
      </c>
      <c r="T28" s="17">
        <v>9.3166604836647373</v>
      </c>
      <c r="U28" s="17">
        <v>0</v>
      </c>
      <c r="V28" s="17">
        <v>2.8846996255123165</v>
      </c>
      <c r="W28" s="17">
        <v>7.0770958539420858</v>
      </c>
      <c r="X28" s="17">
        <v>0</v>
      </c>
      <c r="Y28" s="17">
        <v>45.947451512276025</v>
      </c>
      <c r="Z28" s="17">
        <v>0</v>
      </c>
      <c r="AA28" s="17">
        <v>15.167250543422149</v>
      </c>
      <c r="AB28" s="35"/>
    </row>
    <row r="29" spans="1:28" x14ac:dyDescent="0.2">
      <c r="A29" s="19">
        <f t="shared" ref="A29:A34" si="7">A28+1</f>
        <v>15</v>
      </c>
      <c r="B29" s="6" t="s">
        <v>418</v>
      </c>
      <c r="D29" s="17">
        <v>0</v>
      </c>
      <c r="J29" s="17">
        <f t="shared" si="6"/>
        <v>0</v>
      </c>
      <c r="L29" s="19" t="s">
        <v>474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35"/>
    </row>
    <row r="30" spans="1:28" x14ac:dyDescent="0.2">
      <c r="A30" s="19">
        <f t="shared" si="7"/>
        <v>16</v>
      </c>
      <c r="B30" s="6" t="s">
        <v>420</v>
      </c>
      <c r="D30" s="17">
        <v>45205.240605894047</v>
      </c>
      <c r="J30" s="17">
        <f t="shared" si="6"/>
        <v>45205.240605894047</v>
      </c>
      <c r="L30" s="19" t="s">
        <v>475</v>
      </c>
      <c r="N30" s="17">
        <v>22430.688650985088</v>
      </c>
      <c r="O30" s="17">
        <v>8163.1570555443941</v>
      </c>
      <c r="P30" s="17">
        <v>1898.9442942064741</v>
      </c>
      <c r="Q30" s="17">
        <v>0</v>
      </c>
      <c r="R30" s="17">
        <v>7.8321027331524871</v>
      </c>
      <c r="S30" s="17">
        <v>0</v>
      </c>
      <c r="T30" s="17">
        <v>1472.3220243925871</v>
      </c>
      <c r="U30" s="17">
        <v>0</v>
      </c>
      <c r="V30" s="17">
        <v>455.87223016719605</v>
      </c>
      <c r="W30" s="17">
        <v>1118.4011817073053</v>
      </c>
      <c r="X30" s="17">
        <v>0</v>
      </c>
      <c r="Y30" s="17">
        <v>7261.1259093155631</v>
      </c>
      <c r="Z30" s="17">
        <v>0</v>
      </c>
      <c r="AA30" s="17">
        <v>2396.8971568422839</v>
      </c>
      <c r="AB30" s="35"/>
    </row>
    <row r="31" spans="1:28" x14ac:dyDescent="0.2">
      <c r="A31" s="19">
        <f t="shared" si="7"/>
        <v>17</v>
      </c>
      <c r="B31" s="6" t="s">
        <v>422</v>
      </c>
      <c r="D31" s="17">
        <v>0</v>
      </c>
      <c r="J31" s="17">
        <f t="shared" si="6"/>
        <v>0</v>
      </c>
      <c r="L31" s="19" t="s">
        <v>476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35"/>
    </row>
    <row r="32" spans="1:28" x14ac:dyDescent="0.2">
      <c r="A32" s="19">
        <f t="shared" si="7"/>
        <v>18</v>
      </c>
      <c r="B32" s="6" t="s">
        <v>424</v>
      </c>
      <c r="D32" s="17">
        <v>53148.309605428796</v>
      </c>
      <c r="J32" s="17">
        <f t="shared" si="6"/>
        <v>53148.309605428796</v>
      </c>
      <c r="L32" s="19" t="s">
        <v>329</v>
      </c>
      <c r="N32" s="17">
        <v>9930.511499389253</v>
      </c>
      <c r="O32" s="17">
        <v>3916.2643566281336</v>
      </c>
      <c r="P32" s="17">
        <v>3233.7000313466197</v>
      </c>
      <c r="Q32" s="17">
        <v>0</v>
      </c>
      <c r="R32" s="17">
        <v>41.781432517694974</v>
      </c>
      <c r="S32" s="17">
        <v>0</v>
      </c>
      <c r="T32" s="17">
        <v>7019.1379475594022</v>
      </c>
      <c r="U32" s="17">
        <v>0</v>
      </c>
      <c r="V32" s="17">
        <v>0</v>
      </c>
      <c r="W32" s="17">
        <v>1189.2089381188134</v>
      </c>
      <c r="X32" s="17">
        <v>0</v>
      </c>
      <c r="Y32" s="17">
        <v>27817.705399868875</v>
      </c>
      <c r="Z32" s="17">
        <v>0</v>
      </c>
      <c r="AA32" s="17">
        <v>0</v>
      </c>
      <c r="AB32" s="35"/>
    </row>
    <row r="33" spans="1:28" x14ac:dyDescent="0.2">
      <c r="A33" s="19">
        <f t="shared" si="7"/>
        <v>19</v>
      </c>
      <c r="B33" s="6" t="s">
        <v>426</v>
      </c>
      <c r="D33" s="17">
        <v>4680.2587595675095</v>
      </c>
      <c r="F33" s="17">
        <v>4472.5161039693821</v>
      </c>
      <c r="H33" s="19" t="s">
        <v>477</v>
      </c>
      <c r="J33" s="17">
        <f t="shared" si="6"/>
        <v>207.74265559812739</v>
      </c>
      <c r="L33" s="19" t="s">
        <v>478</v>
      </c>
      <c r="N33" s="17">
        <v>1293.2232886147251</v>
      </c>
      <c r="O33" s="17">
        <v>523.84586768983593</v>
      </c>
      <c r="P33" s="17">
        <v>235.44620246205332</v>
      </c>
      <c r="Q33" s="17">
        <v>9.4394662911470861E-2</v>
      </c>
      <c r="R33" s="17">
        <v>1.7473717908283053</v>
      </c>
      <c r="S33" s="17">
        <v>21.847522685883813</v>
      </c>
      <c r="T33" s="17">
        <v>283.06846982594158</v>
      </c>
      <c r="U33" s="17">
        <v>30.141225388767893</v>
      </c>
      <c r="V33" s="17">
        <v>35.723135691782829</v>
      </c>
      <c r="W33" s="17">
        <v>156.16289835665097</v>
      </c>
      <c r="X33" s="17">
        <v>14.886585935714384</v>
      </c>
      <c r="Y33" s="17">
        <v>1968.6760727091655</v>
      </c>
      <c r="Z33" s="17">
        <v>16.562904506388936</v>
      </c>
      <c r="AA33" s="17">
        <v>98.832819246859714</v>
      </c>
      <c r="AB33" s="35"/>
    </row>
    <row r="34" spans="1:28" x14ac:dyDescent="0.2">
      <c r="A34" s="19">
        <f t="shared" si="7"/>
        <v>20</v>
      </c>
      <c r="B34" s="6" t="s">
        <v>429</v>
      </c>
      <c r="D34" s="36">
        <f>SUM(D27:D33)</f>
        <v>106120.98072515681</v>
      </c>
      <c r="F34" s="36">
        <f>SUM(F27:F33)</f>
        <v>4472.5161039693821</v>
      </c>
      <c r="J34" s="36">
        <f>SUM(J27:J33)</f>
        <v>101648.46462118742</v>
      </c>
      <c r="N34" s="36">
        <f t="shared" ref="N34:AA34" si="8">SUM(N27:N33)</f>
        <v>35186.267700935932</v>
      </c>
      <c r="O34" s="36">
        <f t="shared" si="8"/>
        <v>13160.748393771792</v>
      </c>
      <c r="P34" s="36">
        <f t="shared" si="8"/>
        <v>5497.7738813039541</v>
      </c>
      <c r="Q34" s="36">
        <f t="shared" si="8"/>
        <v>9.4394662911470861E-2</v>
      </c>
      <c r="R34" s="36">
        <f t="shared" si="8"/>
        <v>51.895779680560665</v>
      </c>
      <c r="S34" s="36">
        <f t="shared" si="8"/>
        <v>21.847522685883813</v>
      </c>
      <c r="T34" s="36">
        <f t="shared" si="8"/>
        <v>8875.0767610870989</v>
      </c>
      <c r="U34" s="36">
        <f t="shared" si="8"/>
        <v>30.141225388767893</v>
      </c>
      <c r="V34" s="36">
        <f t="shared" si="8"/>
        <v>522.72794813624546</v>
      </c>
      <c r="W34" s="36">
        <f t="shared" si="8"/>
        <v>2540.1512542418618</v>
      </c>
      <c r="X34" s="36">
        <f t="shared" si="8"/>
        <v>14.886585935714384</v>
      </c>
      <c r="Y34" s="36">
        <f t="shared" si="8"/>
        <v>37543.386676217917</v>
      </c>
      <c r="Z34" s="36">
        <f t="shared" si="8"/>
        <v>16.562904506388936</v>
      </c>
      <c r="AA34" s="36">
        <f t="shared" si="8"/>
        <v>2659.4196966017757</v>
      </c>
      <c r="AB34" s="35"/>
    </row>
    <row r="35" spans="1:28" x14ac:dyDescent="0.2"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35"/>
    </row>
    <row r="36" spans="1:28" x14ac:dyDescent="0.2">
      <c r="B36" s="11" t="s">
        <v>430</v>
      </c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35"/>
    </row>
    <row r="37" spans="1:28" x14ac:dyDescent="0.2">
      <c r="A37" s="19">
        <f>A34+1</f>
        <v>21</v>
      </c>
      <c r="B37" s="6" t="s">
        <v>432</v>
      </c>
      <c r="D37" s="17">
        <v>107268.71860021992</v>
      </c>
      <c r="E37" s="17"/>
      <c r="F37" s="17"/>
      <c r="G37" s="17"/>
      <c r="H37" s="123"/>
      <c r="I37" s="17"/>
      <c r="J37" s="17">
        <f t="shared" ref="J37:J51" si="9">D37-F37</f>
        <v>107268.71860021992</v>
      </c>
      <c r="L37" s="19" t="s">
        <v>479</v>
      </c>
      <c r="N37" s="17">
        <v>39595.416842811508</v>
      </c>
      <c r="O37" s="17">
        <v>14662.322606524254</v>
      </c>
      <c r="P37" s="17">
        <v>5221.6296276676694</v>
      </c>
      <c r="Q37" s="17">
        <v>0</v>
      </c>
      <c r="R37" s="17">
        <v>45.870620510380427</v>
      </c>
      <c r="S37" s="17">
        <v>0</v>
      </c>
      <c r="T37" s="17">
        <v>7723.71069140912</v>
      </c>
      <c r="U37" s="17">
        <v>0</v>
      </c>
      <c r="V37" s="17">
        <v>630.53953589773209</v>
      </c>
      <c r="W37" s="17">
        <v>2646.4911592295166</v>
      </c>
      <c r="X37" s="17">
        <v>0</v>
      </c>
      <c r="Y37" s="17">
        <v>33427.469945877878</v>
      </c>
      <c r="Z37" s="17">
        <v>0</v>
      </c>
      <c r="AA37" s="17">
        <v>3315.2675702918505</v>
      </c>
      <c r="AB37" s="35"/>
    </row>
    <row r="38" spans="1:28" x14ac:dyDescent="0.2">
      <c r="A38" s="19">
        <f>A37+1</f>
        <v>22</v>
      </c>
      <c r="B38" s="6" t="s">
        <v>434</v>
      </c>
      <c r="D38" s="17">
        <v>18528.287764951758</v>
      </c>
      <c r="E38" s="17"/>
      <c r="F38" s="17"/>
      <c r="G38" s="17"/>
      <c r="H38" s="123"/>
      <c r="I38" s="17"/>
      <c r="J38" s="17">
        <f t="shared" si="9"/>
        <v>18528.287764951758</v>
      </c>
      <c r="L38" s="19" t="s">
        <v>480</v>
      </c>
      <c r="N38" s="17">
        <v>11264.45044325301</v>
      </c>
      <c r="O38" s="17">
        <v>4171.2657563337634</v>
      </c>
      <c r="P38" s="17">
        <v>1177.6333803986058</v>
      </c>
      <c r="Q38" s="17">
        <v>0</v>
      </c>
      <c r="R38" s="17">
        <v>13.049675258924644</v>
      </c>
      <c r="S38" s="17">
        <v>0</v>
      </c>
      <c r="T38" s="17">
        <v>1144.0218217327217</v>
      </c>
      <c r="U38" s="17">
        <v>0</v>
      </c>
      <c r="V38" s="17">
        <v>78.189581294156312</v>
      </c>
      <c r="W38" s="17">
        <v>517.16507799493343</v>
      </c>
      <c r="X38" s="17">
        <v>0</v>
      </c>
      <c r="Y38" s="17">
        <v>162.51202868564047</v>
      </c>
      <c r="Z38" s="17">
        <v>0</v>
      </c>
      <c r="AA38" s="17">
        <v>0</v>
      </c>
      <c r="AB38" s="35"/>
    </row>
    <row r="39" spans="1:28" x14ac:dyDescent="0.2">
      <c r="A39" s="19">
        <f t="shared" ref="A39:A52" si="10">A38+1</f>
        <v>23</v>
      </c>
      <c r="B39" s="6" t="s">
        <v>436</v>
      </c>
      <c r="D39" s="17">
        <v>98571.899629841122</v>
      </c>
      <c r="E39" s="17"/>
      <c r="F39" s="17"/>
      <c r="G39" s="17"/>
      <c r="H39" s="123"/>
      <c r="I39" s="17"/>
      <c r="J39" s="17">
        <f t="shared" si="9"/>
        <v>98571.899629841122</v>
      </c>
      <c r="L39" s="19" t="s">
        <v>481</v>
      </c>
      <c r="N39" s="17">
        <v>63015.150444081359</v>
      </c>
      <c r="O39" s="17">
        <v>23334.732617609065</v>
      </c>
      <c r="P39" s="17">
        <v>5147.823178390955</v>
      </c>
      <c r="Q39" s="17">
        <v>2.087177972744207</v>
      </c>
      <c r="R39" s="17">
        <v>56.775716339709213</v>
      </c>
      <c r="S39" s="17">
        <v>39.153977534173571</v>
      </c>
      <c r="T39" s="17">
        <v>4281.7316270525935</v>
      </c>
      <c r="U39" s="17">
        <v>73.778273021838956</v>
      </c>
      <c r="V39" s="17">
        <v>0</v>
      </c>
      <c r="W39" s="17">
        <v>1637.4102867635561</v>
      </c>
      <c r="X39" s="17">
        <v>14.012578206698869</v>
      </c>
      <c r="Y39" s="17">
        <v>534.36865773771319</v>
      </c>
      <c r="Z39" s="17">
        <v>434.87509513072098</v>
      </c>
      <c r="AA39" s="17">
        <v>0</v>
      </c>
      <c r="AB39" s="35"/>
    </row>
    <row r="40" spans="1:28" x14ac:dyDescent="0.2">
      <c r="B40" s="6" t="s">
        <v>438</v>
      </c>
      <c r="D40" s="17"/>
      <c r="E40" s="17"/>
      <c r="F40" s="17"/>
      <c r="G40" s="17"/>
      <c r="H40" s="123"/>
      <c r="I40" s="17"/>
      <c r="J40" s="17"/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35"/>
    </row>
    <row r="41" spans="1:28" x14ac:dyDescent="0.2">
      <c r="A41" s="19">
        <f>A39+1</f>
        <v>24</v>
      </c>
      <c r="B41" s="119" t="s">
        <v>439</v>
      </c>
      <c r="D41" s="17">
        <v>54477.153079505384</v>
      </c>
      <c r="E41" s="17"/>
      <c r="F41" s="17"/>
      <c r="G41" s="17"/>
      <c r="H41" s="123"/>
      <c r="I41" s="17"/>
      <c r="J41" s="17">
        <f t="shared" si="9"/>
        <v>54477.153079505384</v>
      </c>
      <c r="L41" s="19" t="s">
        <v>482</v>
      </c>
      <c r="N41" s="17">
        <v>37980.18707034838</v>
      </c>
      <c r="O41" s="17">
        <v>5442.3469846328044</v>
      </c>
      <c r="P41" s="17">
        <v>3971.9828445065555</v>
      </c>
      <c r="Q41" s="17">
        <v>1.5924401318716079</v>
      </c>
      <c r="R41" s="17">
        <v>22.681114251268536</v>
      </c>
      <c r="S41" s="17">
        <v>283.58370024436408</v>
      </c>
      <c r="T41" s="17">
        <v>2724.3383032579277</v>
      </c>
      <c r="U41" s="17">
        <v>290.08845416179003</v>
      </c>
      <c r="V41" s="17">
        <v>14.78534843925838</v>
      </c>
      <c r="W41" s="17">
        <v>657.32907360575211</v>
      </c>
      <c r="X41" s="17">
        <v>62.661399380071082</v>
      </c>
      <c r="Y41" s="17">
        <v>2908.07585430992</v>
      </c>
      <c r="Z41" s="17">
        <v>24.466281345100835</v>
      </c>
      <c r="AA41" s="17">
        <v>93.034210890312892</v>
      </c>
      <c r="AB41" s="35"/>
    </row>
    <row r="42" spans="1:28" x14ac:dyDescent="0.2">
      <c r="A42" s="19">
        <f t="shared" si="10"/>
        <v>25</v>
      </c>
      <c r="B42" s="119" t="s">
        <v>441</v>
      </c>
      <c r="D42" s="17">
        <v>24291.591004587626</v>
      </c>
      <c r="E42" s="17"/>
      <c r="F42" s="17"/>
      <c r="G42" s="17"/>
      <c r="H42" s="123"/>
      <c r="I42" s="17"/>
      <c r="J42" s="17">
        <f t="shared" si="9"/>
        <v>24291.591004587626</v>
      </c>
      <c r="L42" s="19" t="s">
        <v>483</v>
      </c>
      <c r="N42" s="17">
        <v>13221.478169382248</v>
      </c>
      <c r="O42" s="17">
        <v>3366.399784482393</v>
      </c>
      <c r="P42" s="17">
        <v>3231.2015108037849</v>
      </c>
      <c r="Q42" s="17">
        <v>1.29544742799798</v>
      </c>
      <c r="R42" s="17">
        <v>14.83140986096668</v>
      </c>
      <c r="S42" s="17">
        <v>185.43824794579683</v>
      </c>
      <c r="T42" s="17">
        <v>2215.2177546860444</v>
      </c>
      <c r="U42" s="17">
        <v>235.8771277855453</v>
      </c>
      <c r="V42" s="17">
        <v>6.1280536807532942</v>
      </c>
      <c r="W42" s="17">
        <v>467.29557464141197</v>
      </c>
      <c r="X42" s="17">
        <v>44.546020869765307</v>
      </c>
      <c r="Y42" s="17">
        <v>1252.7822678568793</v>
      </c>
      <c r="Z42" s="17">
        <v>10.539932575731687</v>
      </c>
      <c r="AA42" s="17">
        <v>38.559702588311595</v>
      </c>
      <c r="AB42" s="35"/>
    </row>
    <row r="43" spans="1:28" x14ac:dyDescent="0.2">
      <c r="A43" s="19">
        <f t="shared" si="10"/>
        <v>26</v>
      </c>
      <c r="B43" s="6" t="s">
        <v>443</v>
      </c>
      <c r="D43" s="17">
        <v>123373.05234926387</v>
      </c>
      <c r="E43" s="17"/>
      <c r="F43" s="17"/>
      <c r="G43" s="17"/>
      <c r="H43" s="123"/>
      <c r="I43" s="17"/>
      <c r="J43" s="17">
        <f t="shared" si="9"/>
        <v>123373.05234926387</v>
      </c>
      <c r="L43" s="19" t="s">
        <v>484</v>
      </c>
      <c r="N43" s="17">
        <v>122509.83072182689</v>
      </c>
      <c r="O43" s="17">
        <v>821.03639717481894</v>
      </c>
      <c r="P43" s="17">
        <v>22.871510383104404</v>
      </c>
      <c r="Q43" s="17">
        <v>0</v>
      </c>
      <c r="R43" s="17">
        <v>0.71155810080769255</v>
      </c>
      <c r="S43" s="17">
        <v>3.049534717747254</v>
      </c>
      <c r="T43" s="17">
        <v>5.7941159637197819</v>
      </c>
      <c r="U43" s="17">
        <v>0.40660462903296718</v>
      </c>
      <c r="V43" s="17">
        <v>0.40660462903296718</v>
      </c>
      <c r="W43" s="17">
        <v>4.675953233879123</v>
      </c>
      <c r="X43" s="17">
        <v>0</v>
      </c>
      <c r="Y43" s="17">
        <v>4.1676974475879129</v>
      </c>
      <c r="Z43" s="17">
        <v>0</v>
      </c>
      <c r="AA43" s="17">
        <v>0.10165115725824179</v>
      </c>
      <c r="AB43" s="35"/>
    </row>
    <row r="44" spans="1:28" x14ac:dyDescent="0.2">
      <c r="A44" s="19">
        <f t="shared" si="10"/>
        <v>27</v>
      </c>
      <c r="B44" s="6" t="s">
        <v>445</v>
      </c>
      <c r="D44" s="17">
        <v>136892.12301976632</v>
      </c>
      <c r="E44" s="17"/>
      <c r="F44" s="17"/>
      <c r="G44" s="17"/>
      <c r="H44" s="123"/>
      <c r="I44" s="17"/>
      <c r="J44" s="17">
        <f t="shared" si="9"/>
        <v>136892.12301976632</v>
      </c>
      <c r="L44" s="19" t="s">
        <v>484</v>
      </c>
      <c r="N44" s="17">
        <v>135934.31060476747</v>
      </c>
      <c r="O44" s="17">
        <v>911.00457794932436</v>
      </c>
      <c r="P44" s="17">
        <v>25.377742978655192</v>
      </c>
      <c r="Q44" s="17">
        <v>0</v>
      </c>
      <c r="R44" s="17">
        <v>0.78952978155816156</v>
      </c>
      <c r="S44" s="17">
        <v>3.3836990638206923</v>
      </c>
      <c r="T44" s="17">
        <v>6.4290282212593155</v>
      </c>
      <c r="U44" s="17">
        <v>0.4511598751760923</v>
      </c>
      <c r="V44" s="17">
        <v>0.4511598751760923</v>
      </c>
      <c r="W44" s="17">
        <v>5.1883385645250621</v>
      </c>
      <c r="X44" s="17">
        <v>0</v>
      </c>
      <c r="Y44" s="17">
        <v>4.6243887205549461</v>
      </c>
      <c r="Z44" s="17">
        <v>0</v>
      </c>
      <c r="AA44" s="17">
        <v>0.11278996879402307</v>
      </c>
      <c r="AB44" s="35"/>
    </row>
    <row r="45" spans="1:28" x14ac:dyDescent="0.2">
      <c r="A45" s="19">
        <f t="shared" si="10"/>
        <v>28</v>
      </c>
      <c r="B45" s="6" t="s">
        <v>447</v>
      </c>
      <c r="D45" s="17">
        <v>109207.23164977792</v>
      </c>
      <c r="E45" s="17"/>
      <c r="F45" s="17"/>
      <c r="G45" s="17"/>
      <c r="H45" s="123"/>
      <c r="I45" s="17"/>
      <c r="J45" s="17">
        <f t="shared" si="9"/>
        <v>109207.23164977792</v>
      </c>
      <c r="L45" s="19" t="s">
        <v>485</v>
      </c>
      <c r="N45" s="17">
        <v>97235.587810649609</v>
      </c>
      <c r="O45" s="17">
        <v>8446.9077345944188</v>
      </c>
      <c r="P45" s="17">
        <v>1134.680322900979</v>
      </c>
      <c r="Q45" s="17">
        <v>0</v>
      </c>
      <c r="R45" s="17">
        <v>46.017839910402159</v>
      </c>
      <c r="S45" s="17">
        <v>197.21931390172352</v>
      </c>
      <c r="T45" s="17">
        <v>698.73810332733785</v>
      </c>
      <c r="U45" s="17">
        <v>49.03425286507634</v>
      </c>
      <c r="V45" s="17">
        <v>27.051667782506303</v>
      </c>
      <c r="W45" s="17">
        <v>455.82570273372005</v>
      </c>
      <c r="X45" s="17">
        <v>0</v>
      </c>
      <c r="Y45" s="17">
        <v>889.93994148734771</v>
      </c>
      <c r="Z45" s="17">
        <v>0</v>
      </c>
      <c r="AA45" s="17">
        <v>26.228959624819478</v>
      </c>
      <c r="AB45" s="35"/>
    </row>
    <row r="46" spans="1:28" x14ac:dyDescent="0.2">
      <c r="A46" s="19">
        <f t="shared" si="10"/>
        <v>29</v>
      </c>
      <c r="B46" s="6" t="s">
        <v>449</v>
      </c>
      <c r="D46" s="17">
        <v>12548.403613879787</v>
      </c>
      <c r="E46" s="17"/>
      <c r="F46" s="17"/>
      <c r="G46" s="17"/>
      <c r="H46" s="123"/>
      <c r="I46" s="17"/>
      <c r="J46" s="17">
        <f t="shared" si="9"/>
        <v>12548.403613879787</v>
      </c>
      <c r="L46" s="19" t="s">
        <v>486</v>
      </c>
      <c r="N46" s="17">
        <v>4030.8899747548253</v>
      </c>
      <c r="O46" s="17">
        <v>5140.3795719116861</v>
      </c>
      <c r="P46" s="17">
        <v>330.77707210637078</v>
      </c>
      <c r="Q46" s="17">
        <v>0</v>
      </c>
      <c r="R46" s="17">
        <v>16.586875548334014</v>
      </c>
      <c r="S46" s="17">
        <v>71.086609492860049</v>
      </c>
      <c r="T46" s="17">
        <v>808.39862372536663</v>
      </c>
      <c r="U46" s="17">
        <v>56.729727980727475</v>
      </c>
      <c r="V46" s="17">
        <v>32.055951600733245</v>
      </c>
      <c r="W46" s="17">
        <v>225.23711310648093</v>
      </c>
      <c r="X46" s="17">
        <v>0</v>
      </c>
      <c r="Y46" s="17">
        <v>1690.600892895327</v>
      </c>
      <c r="Z46" s="17">
        <v>0</v>
      </c>
      <c r="AA46" s="17">
        <v>145.66120075707798</v>
      </c>
      <c r="AB46" s="35"/>
    </row>
    <row r="47" spans="1:28" x14ac:dyDescent="0.2">
      <c r="B47" s="6" t="s">
        <v>451</v>
      </c>
      <c r="D47" s="17"/>
      <c r="E47" s="17"/>
      <c r="F47" s="17"/>
      <c r="G47" s="17"/>
      <c r="H47" s="123"/>
      <c r="I47" s="17"/>
      <c r="J47" s="17"/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35"/>
    </row>
    <row r="48" spans="1:28" x14ac:dyDescent="0.2">
      <c r="A48" s="19">
        <f>A46+1</f>
        <v>30</v>
      </c>
      <c r="B48" s="119" t="s">
        <v>236</v>
      </c>
      <c r="D48" s="17">
        <v>3893.3888802730116</v>
      </c>
      <c r="J48" s="17">
        <f t="shared" si="9"/>
        <v>3893.3888802730116</v>
      </c>
      <c r="L48" s="19" t="s">
        <v>487</v>
      </c>
      <c r="N48" s="17">
        <v>3360.7070488726035</v>
      </c>
      <c r="O48" s="17">
        <v>22.522786874398797</v>
      </c>
      <c r="P48" s="17">
        <v>276.59225305627007</v>
      </c>
      <c r="Q48" s="17">
        <v>0</v>
      </c>
      <c r="R48" s="17">
        <v>8.6050923173061786</v>
      </c>
      <c r="S48" s="17">
        <v>36.878967074169346</v>
      </c>
      <c r="T48" s="17">
        <v>70.070037440921752</v>
      </c>
      <c r="U48" s="17">
        <v>4.9171956098892462</v>
      </c>
      <c r="V48" s="17">
        <v>4.9171956098892462</v>
      </c>
      <c r="W48" s="17">
        <v>56.54774951372633</v>
      </c>
      <c r="X48" s="17">
        <v>0</v>
      </c>
      <c r="Y48" s="17">
        <v>50.401255001364774</v>
      </c>
      <c r="Z48" s="17">
        <v>0</v>
      </c>
      <c r="AA48" s="17">
        <v>1.2292989024723115</v>
      </c>
      <c r="AB48" s="35"/>
    </row>
    <row r="49" spans="1:28" x14ac:dyDescent="0.2">
      <c r="A49" s="19">
        <f t="shared" si="10"/>
        <v>31</v>
      </c>
      <c r="B49" s="119" t="s">
        <v>29</v>
      </c>
      <c r="D49" s="17">
        <v>42055.109152126061</v>
      </c>
      <c r="F49" s="17">
        <v>3858.7118360375543</v>
      </c>
      <c r="H49" s="19" t="s">
        <v>488</v>
      </c>
      <c r="J49" s="17">
        <f t="shared" si="9"/>
        <v>38196.397316088507</v>
      </c>
      <c r="L49" s="19" t="s">
        <v>484</v>
      </c>
      <c r="N49" s="17">
        <v>40681.177976376908</v>
      </c>
      <c r="O49" s="17">
        <v>272.65426575584041</v>
      </c>
      <c r="P49" s="17">
        <v>597.07784276745815</v>
      </c>
      <c r="Q49" s="17">
        <v>0</v>
      </c>
      <c r="R49" s="17">
        <v>18.575755108320919</v>
      </c>
      <c r="S49" s="17">
        <v>79.610379035661097</v>
      </c>
      <c r="T49" s="17">
        <v>151.25972016775606</v>
      </c>
      <c r="U49" s="17">
        <v>10.614717204754811</v>
      </c>
      <c r="V49" s="17">
        <v>10.614717204754811</v>
      </c>
      <c r="W49" s="17">
        <v>122.06924785468033</v>
      </c>
      <c r="X49" s="17">
        <v>0</v>
      </c>
      <c r="Y49" s="17">
        <v>108.8008513487368</v>
      </c>
      <c r="Z49" s="17">
        <v>0</v>
      </c>
      <c r="AA49" s="17">
        <v>2.6536793011887028</v>
      </c>
      <c r="AB49" s="35"/>
    </row>
    <row r="50" spans="1:28" x14ac:dyDescent="0.2">
      <c r="A50" s="19">
        <f t="shared" si="10"/>
        <v>32</v>
      </c>
      <c r="B50" s="119" t="s">
        <v>234</v>
      </c>
      <c r="D50" s="17">
        <v>7420.9228572625634</v>
      </c>
      <c r="J50" s="17">
        <f t="shared" si="9"/>
        <v>7420.9228572625634</v>
      </c>
      <c r="L50" s="19" t="s">
        <v>489</v>
      </c>
      <c r="N50" s="17">
        <v>0</v>
      </c>
      <c r="O50" s="17">
        <v>0</v>
      </c>
      <c r="P50" s="17">
        <v>4023.3919105640402</v>
      </c>
      <c r="Q50" s="17">
        <v>0</v>
      </c>
      <c r="R50" s="17">
        <v>125.17219277310348</v>
      </c>
      <c r="S50" s="17">
        <v>536.45225474187203</v>
      </c>
      <c r="T50" s="17">
        <v>1019.2592840095568</v>
      </c>
      <c r="U50" s="17">
        <v>71.526967298916276</v>
      </c>
      <c r="V50" s="17">
        <v>71.526967298916276</v>
      </c>
      <c r="W50" s="17">
        <v>822.56012393753713</v>
      </c>
      <c r="X50" s="17">
        <v>0</v>
      </c>
      <c r="Y50" s="17">
        <v>733.15141481389173</v>
      </c>
      <c r="Z50" s="17">
        <v>0</v>
      </c>
      <c r="AA50" s="17">
        <v>17.881741824729069</v>
      </c>
      <c r="AB50" s="35"/>
    </row>
    <row r="51" spans="1:28" x14ac:dyDescent="0.2">
      <c r="A51" s="19">
        <f t="shared" si="10"/>
        <v>33</v>
      </c>
      <c r="B51" s="6" t="s">
        <v>456</v>
      </c>
      <c r="D51" s="17">
        <v>8295.1053507044253</v>
      </c>
      <c r="F51" s="17"/>
      <c r="J51" s="17">
        <f t="shared" si="9"/>
        <v>8295.1053507044253</v>
      </c>
      <c r="L51" s="19" t="s">
        <v>490</v>
      </c>
      <c r="N51" s="17">
        <v>2292.0577626427798</v>
      </c>
      <c r="O51" s="17">
        <v>928.44367870376107</v>
      </c>
      <c r="P51" s="17">
        <v>417.29552876826244</v>
      </c>
      <c r="Q51" s="17">
        <v>0.16730136379622709</v>
      </c>
      <c r="R51" s="17">
        <v>3.0969725898465619</v>
      </c>
      <c r="S51" s="17">
        <v>38.721684342952415</v>
      </c>
      <c r="T51" s="17">
        <v>501.69935024828885</v>
      </c>
      <c r="U51" s="17">
        <v>53.421114695432081</v>
      </c>
      <c r="V51" s="17">
        <v>63.314271548573693</v>
      </c>
      <c r="W51" s="17">
        <v>276.77693911510789</v>
      </c>
      <c r="X51" s="17">
        <v>26.384395605613182</v>
      </c>
      <c r="Y51" s="17">
        <v>3489.2035384049186</v>
      </c>
      <c r="Z51" s="17">
        <v>29.355436280802827</v>
      </c>
      <c r="AA51" s="17">
        <v>175.16737639428882</v>
      </c>
      <c r="AB51" s="35"/>
    </row>
    <row r="52" spans="1:28" x14ac:dyDescent="0.2">
      <c r="A52" s="19">
        <f t="shared" si="10"/>
        <v>34</v>
      </c>
      <c r="B52" s="6" t="s">
        <v>458</v>
      </c>
      <c r="D52" s="36">
        <f>SUM(D37:D51)</f>
        <v>746822.98695215967</v>
      </c>
      <c r="F52" s="36">
        <f>SUM(F37:F51)</f>
        <v>3858.7118360375543</v>
      </c>
      <c r="J52" s="36">
        <f>SUM(J37:J51)</f>
        <v>742964.27511612221</v>
      </c>
      <c r="N52" s="36">
        <f t="shared" ref="N52:AA52" si="11">SUM(N37:N51)</f>
        <v>571121.24486976757</v>
      </c>
      <c r="O52" s="36">
        <f t="shared" si="11"/>
        <v>67520.016762546511</v>
      </c>
      <c r="P52" s="36">
        <f t="shared" si="11"/>
        <v>25578.334725292716</v>
      </c>
      <c r="Q52" s="36">
        <f t="shared" si="11"/>
        <v>5.1423668964100226</v>
      </c>
      <c r="R52" s="36">
        <f t="shared" si="11"/>
        <v>372.76435235092868</v>
      </c>
      <c r="S52" s="36">
        <f t="shared" si="11"/>
        <v>1474.5783680951408</v>
      </c>
      <c r="T52" s="36">
        <f t="shared" si="11"/>
        <v>21350.668461242614</v>
      </c>
      <c r="U52" s="36">
        <f t="shared" si="11"/>
        <v>846.84559512817964</v>
      </c>
      <c r="V52" s="36">
        <f t="shared" si="11"/>
        <v>939.9810548614829</v>
      </c>
      <c r="W52" s="36">
        <f t="shared" si="11"/>
        <v>7894.5723402948279</v>
      </c>
      <c r="X52" s="36">
        <f t="shared" si="11"/>
        <v>147.60439406214843</v>
      </c>
      <c r="Y52" s="36">
        <f t="shared" si="11"/>
        <v>45256.098734587751</v>
      </c>
      <c r="Z52" s="36">
        <f t="shared" si="11"/>
        <v>499.23674533235635</v>
      </c>
      <c r="AA52" s="36">
        <f t="shared" si="11"/>
        <v>3815.8981817011036</v>
      </c>
      <c r="AB52" s="35"/>
    </row>
    <row r="53" spans="1:28" x14ac:dyDescent="0.2">
      <c r="D53" s="35"/>
      <c r="AB53" s="35"/>
    </row>
    <row r="54" spans="1:28" ht="13.5" thickBot="1" x14ac:dyDescent="0.25">
      <c r="A54" s="19">
        <f>A52+1</f>
        <v>35</v>
      </c>
      <c r="B54" s="6" t="s">
        <v>34</v>
      </c>
      <c r="D54" s="39">
        <f>D17+D24+D34+D52</f>
        <v>1549368.9068350703</v>
      </c>
      <c r="F54" s="39">
        <f>F17+F24+F34+F52</f>
        <v>16723.376827203476</v>
      </c>
      <c r="J54" s="39">
        <f>J17+J24+J34+J52</f>
        <v>1532645.5300078671</v>
      </c>
      <c r="N54" s="39">
        <f t="shared" ref="N54:AA54" si="12">N17+N24+N34+N52</f>
        <v>1136807.717408658</v>
      </c>
      <c r="O54" s="39">
        <f t="shared" si="12"/>
        <v>204417.2329224727</v>
      </c>
      <c r="P54" s="39">
        <f t="shared" si="12"/>
        <v>44582.662481968699</v>
      </c>
      <c r="Q54" s="39">
        <f t="shared" si="12"/>
        <v>7.2085387145197624</v>
      </c>
      <c r="R54" s="39">
        <f t="shared" si="12"/>
        <v>506.58970498061723</v>
      </c>
      <c r="S54" s="39">
        <f t="shared" si="12"/>
        <v>1835.1026488675134</v>
      </c>
      <c r="T54" s="39">
        <f t="shared" si="12"/>
        <v>41859.322628215159</v>
      </c>
      <c r="U54" s="39">
        <f t="shared" si="12"/>
        <v>1400.206933044879</v>
      </c>
      <c r="V54" s="39">
        <f t="shared" si="12"/>
        <v>4437.0578069972844</v>
      </c>
      <c r="W54" s="39">
        <f t="shared" si="12"/>
        <v>11821.468413708537</v>
      </c>
      <c r="X54" s="39">
        <f t="shared" si="12"/>
        <v>166.51591777582593</v>
      </c>
      <c r="Y54" s="39">
        <f t="shared" si="12"/>
        <v>92155.86656107739</v>
      </c>
      <c r="Z54" s="39">
        <f t="shared" si="12"/>
        <v>520.27781967220756</v>
      </c>
      <c r="AA54" s="39">
        <f t="shared" si="12"/>
        <v>8851.6770489172195</v>
      </c>
      <c r="AB54" s="35"/>
    </row>
    <row r="55" spans="1:28" ht="13.5" thickTop="1" x14ac:dyDescent="0.2">
      <c r="D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</row>
    <row r="56" spans="1:28" x14ac:dyDescent="0.2"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 spans="1:28" x14ac:dyDescent="0.2"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</row>
    <row r="58" spans="1:28" x14ac:dyDescent="0.2"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</row>
  </sheetData>
  <mergeCells count="4">
    <mergeCell ref="B2:P2"/>
    <mergeCell ref="B3:P3"/>
    <mergeCell ref="R2:X2"/>
    <mergeCell ref="R3:X3"/>
  </mergeCells>
  <printOptions horizontalCentered="1"/>
  <pageMargins left="0.7" right="0.7" top="0.75" bottom="0.75" header="0.3" footer="0.3"/>
  <pageSetup scale="61" orientation="landscape" r:id="rId1"/>
  <headerFooter differentFirst="1">
    <oddHeader>&amp;R&amp;"Arial,Regular"&amp;10Filed: 2025-02-28
EB-2025-0064
Phase 3 Exhibit 7
Tab 3
Schedule 7
Attachment 8
Page 6 of 8</oddHeader>
    <firstHeader>&amp;R&amp;"Arial,Regular"&amp;10Filed: 2025-02-28
EB-2025-0064
Phase 3 Exhibit 7
Tab 3
Schedule 7
Attachment 8
Page 5 of 8</firstHeader>
  </headerFooter>
  <rowBreaks count="1" manualBreakCount="1">
    <brk id="57" max="42" man="1"/>
  </rowBreaks>
  <colBreaks count="1" manualBreakCount="1">
    <brk id="17" max="5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96313-0F4B-4D20-B644-EAC212DE895D}">
  <dimension ref="A1:V59"/>
  <sheetViews>
    <sheetView view="pageBreakPreview" zoomScale="80" zoomScaleNormal="100" zoomScaleSheetLayoutView="80" workbookViewId="0">
      <selection activeCell="H46" sqref="H46"/>
    </sheetView>
  </sheetViews>
  <sheetFormatPr defaultColWidth="9.28515625" defaultRowHeight="12.75" x14ac:dyDescent="0.2"/>
  <cols>
    <col min="1" max="1" width="5.7109375" style="19" customWidth="1"/>
    <col min="2" max="2" width="44.7109375" style="6" customWidth="1"/>
    <col min="3" max="3" width="1.7109375" style="6" customWidth="1"/>
    <col min="4" max="4" width="20.28515625" style="6" customWidth="1"/>
    <col min="5" max="5" width="1.7109375" style="6" customWidth="1"/>
    <col min="6" max="6" width="17.28515625" style="6" customWidth="1"/>
    <col min="7" max="7" width="1.7109375" style="6" customWidth="1"/>
    <col min="8" max="8" width="19.7109375" style="19" customWidth="1"/>
    <col min="9" max="9" width="1.7109375" style="6" customWidth="1"/>
    <col min="10" max="10" width="17.28515625" style="6" customWidth="1"/>
    <col min="11" max="11" width="1.7109375" style="6" customWidth="1"/>
    <col min="12" max="12" width="20" style="19" customWidth="1"/>
    <col min="13" max="13" width="1.7109375" style="6" customWidth="1"/>
    <col min="14" max="16" width="11.28515625" style="6" customWidth="1"/>
    <col min="17" max="18" width="10.5703125" style="6" customWidth="1"/>
    <col min="19" max="19" width="12.28515625" style="6" bestFit="1" customWidth="1"/>
    <col min="20" max="22" width="10.5703125" style="6" customWidth="1"/>
    <col min="23" max="16384" width="9.28515625" style="6"/>
  </cols>
  <sheetData>
    <row r="1" spans="1:22" ht="84" customHeight="1" x14ac:dyDescent="0.2"/>
    <row r="2" spans="1:22" ht="14.45" customHeight="1" x14ac:dyDescent="0.2">
      <c r="A2" s="231" t="s">
        <v>0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 t="s">
        <v>0</v>
      </c>
      <c r="R2" s="231"/>
      <c r="S2" s="231"/>
      <c r="T2" s="231"/>
      <c r="U2" s="231"/>
      <c r="V2" s="231"/>
    </row>
    <row r="3" spans="1:22" ht="14.45" customHeight="1" x14ac:dyDescent="0.2">
      <c r="A3" s="231" t="s">
        <v>509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 t="s">
        <v>510</v>
      </c>
      <c r="R3" s="231"/>
      <c r="S3" s="231"/>
      <c r="T3" s="231"/>
      <c r="U3" s="231"/>
      <c r="V3" s="231"/>
    </row>
    <row r="5" spans="1:22" x14ac:dyDescent="0.2">
      <c r="D5" s="19" t="s">
        <v>375</v>
      </c>
    </row>
    <row r="6" spans="1:22" x14ac:dyDescent="0.2">
      <c r="A6" s="19" t="s">
        <v>3</v>
      </c>
      <c r="D6" s="19" t="s">
        <v>7</v>
      </c>
      <c r="F6" s="19" t="s">
        <v>378</v>
      </c>
      <c r="H6" s="19" t="s">
        <v>379</v>
      </c>
      <c r="I6" s="19"/>
      <c r="J6" s="19" t="s">
        <v>380</v>
      </c>
      <c r="L6" s="19" t="s">
        <v>130</v>
      </c>
      <c r="N6" s="19" t="s">
        <v>461</v>
      </c>
      <c r="O6" s="19" t="s">
        <v>461</v>
      </c>
      <c r="P6" s="19" t="s">
        <v>461</v>
      </c>
      <c r="Q6" s="19" t="s">
        <v>461</v>
      </c>
      <c r="R6" s="19" t="s">
        <v>461</v>
      </c>
      <c r="S6" s="19" t="s">
        <v>461</v>
      </c>
      <c r="T6" s="19" t="s">
        <v>461</v>
      </c>
      <c r="U6" s="19" t="s">
        <v>461</v>
      </c>
      <c r="V6" s="19" t="s">
        <v>461</v>
      </c>
    </row>
    <row r="7" spans="1:22" x14ac:dyDescent="0.2">
      <c r="A7" s="18" t="s">
        <v>5</v>
      </c>
      <c r="B7" s="114" t="s">
        <v>6</v>
      </c>
      <c r="D7" s="18" t="s">
        <v>382</v>
      </c>
      <c r="F7" s="18" t="s">
        <v>128</v>
      </c>
      <c r="H7" s="18" t="s">
        <v>131</v>
      </c>
      <c r="I7" s="19"/>
      <c r="J7" s="18" t="s">
        <v>383</v>
      </c>
      <c r="L7" s="18" t="s">
        <v>131</v>
      </c>
      <c r="N7" s="18">
        <v>331</v>
      </c>
      <c r="O7" s="18">
        <v>332</v>
      </c>
      <c r="P7" s="18">
        <v>401</v>
      </c>
      <c r="Q7" s="18" t="s">
        <v>511</v>
      </c>
      <c r="R7" s="18" t="s">
        <v>512</v>
      </c>
      <c r="S7" s="18" t="s">
        <v>513</v>
      </c>
      <c r="T7" s="18" t="s">
        <v>514</v>
      </c>
      <c r="U7" s="18" t="s">
        <v>515</v>
      </c>
      <c r="V7" s="18" t="s">
        <v>516</v>
      </c>
    </row>
    <row r="8" spans="1:22" x14ac:dyDescent="0.2">
      <c r="D8" s="19" t="s">
        <v>86</v>
      </c>
      <c r="F8" s="121" t="s">
        <v>13</v>
      </c>
      <c r="H8" s="121" t="s">
        <v>14</v>
      </c>
      <c r="J8" s="121" t="s">
        <v>15</v>
      </c>
      <c r="L8" s="121" t="s">
        <v>16</v>
      </c>
      <c r="N8" s="19" t="s">
        <v>87</v>
      </c>
      <c r="O8" s="121" t="s">
        <v>88</v>
      </c>
      <c r="P8" s="121" t="s">
        <v>89</v>
      </c>
      <c r="Q8" s="121" t="s">
        <v>90</v>
      </c>
      <c r="R8" s="121" t="s">
        <v>91</v>
      </c>
      <c r="S8" s="121" t="s">
        <v>92</v>
      </c>
      <c r="T8" s="121" t="s">
        <v>93</v>
      </c>
      <c r="U8" s="121" t="s">
        <v>94</v>
      </c>
      <c r="V8" s="121" t="s">
        <v>95</v>
      </c>
    </row>
    <row r="10" spans="1:22" x14ac:dyDescent="0.2">
      <c r="B10" s="11" t="s">
        <v>389</v>
      </c>
    </row>
    <row r="11" spans="1:22" x14ac:dyDescent="0.2">
      <c r="A11" s="19">
        <v>1</v>
      </c>
      <c r="B11" s="6" t="s">
        <v>390</v>
      </c>
      <c r="D11" s="17">
        <v>0</v>
      </c>
      <c r="J11" s="17">
        <f>D11-F11</f>
        <v>0</v>
      </c>
      <c r="L11" s="19" t="s">
        <v>462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</row>
    <row r="12" spans="1:22" x14ac:dyDescent="0.2">
      <c r="A12" s="19">
        <f>A11+1</f>
        <v>2</v>
      </c>
      <c r="B12" s="6" t="s">
        <v>392</v>
      </c>
      <c r="D12" s="17">
        <v>0</v>
      </c>
      <c r="J12" s="17">
        <f t="shared" ref="J12:J16" si="0">D12-F12</f>
        <v>0</v>
      </c>
      <c r="L12" s="19" t="s">
        <v>463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</row>
    <row r="13" spans="1:22" x14ac:dyDescent="0.2">
      <c r="A13" s="19">
        <f t="shared" ref="A13:A17" si="1">A12+1</f>
        <v>3</v>
      </c>
      <c r="B13" s="6" t="s">
        <v>394</v>
      </c>
      <c r="D13" s="17">
        <v>0</v>
      </c>
      <c r="J13" s="17">
        <f t="shared" si="0"/>
        <v>0</v>
      </c>
      <c r="L13" s="19" t="s">
        <v>464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</row>
    <row r="14" spans="1:22" x14ac:dyDescent="0.2">
      <c r="A14" s="19">
        <f t="shared" si="1"/>
        <v>4</v>
      </c>
      <c r="B14" s="6" t="s">
        <v>396</v>
      </c>
      <c r="D14" s="17">
        <v>0</v>
      </c>
      <c r="F14" s="35"/>
      <c r="H14" s="19" t="s">
        <v>465</v>
      </c>
      <c r="J14" s="17">
        <f t="shared" si="0"/>
        <v>0</v>
      </c>
      <c r="L14" s="19" t="s">
        <v>466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</row>
    <row r="15" spans="1:22" x14ac:dyDescent="0.2">
      <c r="A15" s="19">
        <f t="shared" si="1"/>
        <v>5</v>
      </c>
      <c r="B15" s="6" t="s">
        <v>399</v>
      </c>
      <c r="D15" s="17">
        <v>0</v>
      </c>
      <c r="J15" s="17">
        <f t="shared" si="0"/>
        <v>0</v>
      </c>
      <c r="L15" s="19" t="s">
        <v>467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</row>
    <row r="16" spans="1:22" x14ac:dyDescent="0.2">
      <c r="A16" s="19">
        <f t="shared" si="1"/>
        <v>6</v>
      </c>
      <c r="B16" s="6" t="s">
        <v>261</v>
      </c>
      <c r="D16" s="17">
        <v>0</v>
      </c>
      <c r="J16" s="17">
        <f t="shared" si="0"/>
        <v>0</v>
      </c>
      <c r="L16" s="19" t="s">
        <v>462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</row>
    <row r="17" spans="1:22" x14ac:dyDescent="0.2">
      <c r="A17" s="19">
        <f t="shared" si="1"/>
        <v>7</v>
      </c>
      <c r="B17" s="6" t="s">
        <v>402</v>
      </c>
      <c r="D17" s="37">
        <f>SUM(D11:D16)</f>
        <v>0</v>
      </c>
      <c r="F17" s="37">
        <f>SUM(F11:F16)</f>
        <v>0</v>
      </c>
      <c r="J17" s="36">
        <f>SUM(J11:J16)</f>
        <v>0</v>
      </c>
      <c r="N17" s="36">
        <f t="shared" ref="N17:V17" si="2">SUM(N11:N16)</f>
        <v>0</v>
      </c>
      <c r="O17" s="36">
        <f t="shared" si="2"/>
        <v>0</v>
      </c>
      <c r="P17" s="36">
        <f t="shared" si="2"/>
        <v>0</v>
      </c>
      <c r="Q17" s="36">
        <f t="shared" si="2"/>
        <v>0</v>
      </c>
      <c r="R17" s="36">
        <f t="shared" si="2"/>
        <v>0</v>
      </c>
      <c r="S17" s="36">
        <f t="shared" si="2"/>
        <v>0</v>
      </c>
      <c r="T17" s="36">
        <f t="shared" si="2"/>
        <v>0</v>
      </c>
      <c r="U17" s="36">
        <f t="shared" si="2"/>
        <v>0</v>
      </c>
      <c r="V17" s="36">
        <f t="shared" si="2"/>
        <v>0</v>
      </c>
    </row>
    <row r="18" spans="1:22" x14ac:dyDescent="0.2">
      <c r="D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2" x14ac:dyDescent="0.2">
      <c r="B19" s="11" t="s">
        <v>403</v>
      </c>
      <c r="D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2" x14ac:dyDescent="0.2">
      <c r="A20" s="19">
        <f>A17+1</f>
        <v>8</v>
      </c>
      <c r="B20" s="6" t="s">
        <v>404</v>
      </c>
      <c r="D20" s="17">
        <v>0</v>
      </c>
      <c r="J20" s="17">
        <f t="shared" ref="J20:J23" si="3">D20-F20</f>
        <v>0</v>
      </c>
      <c r="L20" s="19" t="s">
        <v>464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</row>
    <row r="21" spans="1:22" x14ac:dyDescent="0.2">
      <c r="A21" s="19">
        <f>A20+1</f>
        <v>9</v>
      </c>
      <c r="B21" s="6" t="s">
        <v>405</v>
      </c>
      <c r="D21" s="17">
        <v>0</v>
      </c>
      <c r="F21" s="17"/>
      <c r="J21" s="17">
        <f t="shared" si="3"/>
        <v>0</v>
      </c>
      <c r="L21" s="19" t="s">
        <v>469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</row>
    <row r="22" spans="1:22" x14ac:dyDescent="0.2">
      <c r="A22" s="19">
        <f t="shared" ref="A22:A24" si="4">A21+1</f>
        <v>10</v>
      </c>
      <c r="B22" s="6" t="s">
        <v>408</v>
      </c>
      <c r="D22" s="17">
        <v>395.43062029021604</v>
      </c>
      <c r="J22" s="17">
        <f t="shared" si="3"/>
        <v>395.43062029021604</v>
      </c>
      <c r="L22" s="19" t="s">
        <v>470</v>
      </c>
      <c r="N22" s="17">
        <v>3.8607048867376017</v>
      </c>
      <c r="O22" s="17">
        <v>32.389999856106542</v>
      </c>
      <c r="P22" s="17">
        <v>0</v>
      </c>
      <c r="Q22" s="17">
        <v>83.761344626230624</v>
      </c>
      <c r="R22" s="17">
        <v>14.498280316848078</v>
      </c>
      <c r="S22" s="17">
        <v>255.10086404575307</v>
      </c>
      <c r="T22" s="17">
        <v>1.5211406377268073</v>
      </c>
      <c r="U22" s="17">
        <v>3.4572290471464631</v>
      </c>
      <c r="V22" s="17">
        <v>0.84105687366686677</v>
      </c>
    </row>
    <row r="23" spans="1:22" x14ac:dyDescent="0.2">
      <c r="A23" s="19">
        <f t="shared" si="4"/>
        <v>11</v>
      </c>
      <c r="B23" s="6" t="s">
        <v>410</v>
      </c>
      <c r="D23" s="17">
        <v>0</v>
      </c>
      <c r="J23" s="17">
        <f t="shared" si="3"/>
        <v>0</v>
      </c>
      <c r="L23" s="19" t="s">
        <v>471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</row>
    <row r="24" spans="1:22" x14ac:dyDescent="0.2">
      <c r="A24" s="19">
        <f t="shared" si="4"/>
        <v>12</v>
      </c>
      <c r="B24" s="6" t="s">
        <v>412</v>
      </c>
      <c r="D24" s="36">
        <f>SUM(D20:D23)</f>
        <v>395.43062029021604</v>
      </c>
      <c r="F24" s="36">
        <f>SUM(F20:F23)</f>
        <v>0</v>
      </c>
      <c r="H24" s="122"/>
      <c r="J24" s="36">
        <f>SUM(J20:J23)</f>
        <v>395.43062029021604</v>
      </c>
      <c r="N24" s="36">
        <f t="shared" ref="N24:V24" si="5">SUM(N20:N23)</f>
        <v>3.8607048867376017</v>
      </c>
      <c r="O24" s="36">
        <f t="shared" si="5"/>
        <v>32.389999856106542</v>
      </c>
      <c r="P24" s="36">
        <f t="shared" si="5"/>
        <v>0</v>
      </c>
      <c r="Q24" s="36">
        <f t="shared" si="5"/>
        <v>83.761344626230624</v>
      </c>
      <c r="R24" s="36">
        <f t="shared" si="5"/>
        <v>14.498280316848078</v>
      </c>
      <c r="S24" s="36">
        <f t="shared" si="5"/>
        <v>255.10086404575307</v>
      </c>
      <c r="T24" s="36">
        <f t="shared" si="5"/>
        <v>1.5211406377268073</v>
      </c>
      <c r="U24" s="36">
        <f t="shared" si="5"/>
        <v>3.4572290471464631</v>
      </c>
      <c r="V24" s="36">
        <f t="shared" si="5"/>
        <v>0.84105687366686677</v>
      </c>
    </row>
    <row r="25" spans="1:22" x14ac:dyDescent="0.2">
      <c r="N25" s="17"/>
      <c r="O25" s="17"/>
      <c r="P25" s="17"/>
      <c r="Q25" s="126"/>
      <c r="R25" s="126"/>
      <c r="S25" s="126"/>
      <c r="T25" s="126"/>
      <c r="U25" s="126"/>
      <c r="V25" s="126"/>
    </row>
    <row r="26" spans="1:22" x14ac:dyDescent="0.2">
      <c r="B26" s="11" t="s">
        <v>413</v>
      </c>
      <c r="N26" s="17"/>
      <c r="O26" s="17"/>
      <c r="P26" s="17"/>
      <c r="Q26" s="126"/>
      <c r="R26" s="126"/>
      <c r="S26" s="126"/>
      <c r="T26" s="126"/>
      <c r="U26" s="126"/>
      <c r="V26" s="126"/>
    </row>
    <row r="27" spans="1:22" x14ac:dyDescent="0.2">
      <c r="A27" s="19">
        <f>A24+1</f>
        <v>13</v>
      </c>
      <c r="B27" s="6" t="s">
        <v>414</v>
      </c>
      <c r="D27" s="17">
        <v>4683.1560894495487</v>
      </c>
      <c r="J27" s="17">
        <f t="shared" ref="J27:J32" si="6">D27-F27</f>
        <v>4683.1560894495487</v>
      </c>
      <c r="L27" s="19" t="s">
        <v>472</v>
      </c>
      <c r="N27" s="17">
        <v>0</v>
      </c>
      <c r="O27" s="17">
        <v>0</v>
      </c>
      <c r="P27" s="17">
        <v>0</v>
      </c>
      <c r="Q27" s="17">
        <v>49.392485768132815</v>
      </c>
      <c r="R27" s="17">
        <v>0</v>
      </c>
      <c r="S27" s="17">
        <v>4620.5759066980463</v>
      </c>
      <c r="T27" s="17">
        <v>0</v>
      </c>
      <c r="U27" s="17">
        <v>0</v>
      </c>
      <c r="V27" s="17">
        <v>13.187696983369818</v>
      </c>
    </row>
    <row r="28" spans="1:22" x14ac:dyDescent="0.2">
      <c r="A28" s="19">
        <f>A27+1</f>
        <v>14</v>
      </c>
      <c r="B28" s="6" t="s">
        <v>416</v>
      </c>
      <c r="D28" s="17">
        <v>996.56534610400081</v>
      </c>
      <c r="J28" s="17">
        <f t="shared" si="6"/>
        <v>996.56534610400081</v>
      </c>
      <c r="L28" s="19" t="s">
        <v>473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996.56534610400081</v>
      </c>
      <c r="T28" s="17">
        <v>0</v>
      </c>
      <c r="U28" s="17">
        <v>0</v>
      </c>
      <c r="V28" s="17">
        <v>0</v>
      </c>
    </row>
    <row r="29" spans="1:22" x14ac:dyDescent="0.2">
      <c r="A29" s="19">
        <f t="shared" ref="A29:A34" si="7">A28+1</f>
        <v>15</v>
      </c>
      <c r="B29" s="6" t="s">
        <v>418</v>
      </c>
      <c r="D29" s="17">
        <v>23651.269496622928</v>
      </c>
      <c r="J29" s="17">
        <f t="shared" si="6"/>
        <v>23651.269496622928</v>
      </c>
      <c r="L29" s="19" t="s">
        <v>474</v>
      </c>
      <c r="N29" s="17">
        <v>0</v>
      </c>
      <c r="O29" s="17">
        <v>0</v>
      </c>
      <c r="P29" s="17">
        <v>0</v>
      </c>
      <c r="Q29" s="17">
        <v>320.1319650747601</v>
      </c>
      <c r="R29" s="17">
        <v>0</v>
      </c>
      <c r="S29" s="17">
        <v>23331.137531548171</v>
      </c>
      <c r="T29" s="17">
        <v>0</v>
      </c>
      <c r="U29" s="17">
        <v>0</v>
      </c>
      <c r="V29" s="17">
        <v>0</v>
      </c>
    </row>
    <row r="30" spans="1:22" x14ac:dyDescent="0.2">
      <c r="A30" s="19">
        <f t="shared" si="7"/>
        <v>16</v>
      </c>
      <c r="B30" s="6" t="s">
        <v>420</v>
      </c>
      <c r="D30" s="17">
        <v>66563.358664251253</v>
      </c>
      <c r="J30" s="17">
        <f t="shared" si="6"/>
        <v>66563.358664251253</v>
      </c>
      <c r="L30" s="19" t="s">
        <v>475</v>
      </c>
      <c r="N30" s="17">
        <v>0</v>
      </c>
      <c r="O30" s="17">
        <v>0</v>
      </c>
      <c r="P30" s="17">
        <v>0</v>
      </c>
      <c r="Q30" s="17">
        <v>1081.7154952799447</v>
      </c>
      <c r="R30" s="17">
        <v>0</v>
      </c>
      <c r="S30" s="17">
        <v>65280.567038343062</v>
      </c>
      <c r="T30" s="17">
        <v>0</v>
      </c>
      <c r="U30" s="17">
        <v>0</v>
      </c>
      <c r="V30" s="17">
        <v>201.0761306282395</v>
      </c>
    </row>
    <row r="31" spans="1:22" x14ac:dyDescent="0.2">
      <c r="A31" s="19">
        <f t="shared" si="7"/>
        <v>17</v>
      </c>
      <c r="B31" s="6" t="s">
        <v>422</v>
      </c>
      <c r="D31" s="17">
        <v>18341.833576983983</v>
      </c>
      <c r="J31" s="17">
        <f t="shared" si="6"/>
        <v>18341.833576983983</v>
      </c>
      <c r="L31" s="19" t="s">
        <v>476</v>
      </c>
      <c r="N31" s="17">
        <v>0</v>
      </c>
      <c r="O31" s="17">
        <v>18341.833576983983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</row>
    <row r="32" spans="1:22" x14ac:dyDescent="0.2">
      <c r="A32" s="19">
        <f t="shared" si="7"/>
        <v>18</v>
      </c>
      <c r="B32" s="6" t="s">
        <v>424</v>
      </c>
      <c r="D32" s="17">
        <v>0</v>
      </c>
      <c r="J32" s="17">
        <f t="shared" si="6"/>
        <v>0</v>
      </c>
      <c r="L32" s="19" t="s">
        <v>329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</row>
    <row r="33" spans="1:22" x14ac:dyDescent="0.2">
      <c r="A33" s="19">
        <f t="shared" si="7"/>
        <v>19</v>
      </c>
      <c r="B33" s="6" t="s">
        <v>426</v>
      </c>
      <c r="D33" s="17">
        <v>20656.12506591517</v>
      </c>
      <c r="F33" s="17">
        <v>9718.9252285762832</v>
      </c>
      <c r="H33" s="19" t="s">
        <v>477</v>
      </c>
      <c r="J33" s="17">
        <f>D33-F33</f>
        <v>10937.199837338887</v>
      </c>
      <c r="L33" s="19" t="s">
        <v>478</v>
      </c>
      <c r="N33" s="17">
        <v>0</v>
      </c>
      <c r="O33" s="17">
        <v>0</v>
      </c>
      <c r="P33" s="17">
        <v>0</v>
      </c>
      <c r="Q33" s="17">
        <v>4809.16190577423</v>
      </c>
      <c r="R33" s="17">
        <v>2038.5979400653202</v>
      </c>
      <c r="S33" s="17">
        <v>13402.259341328099</v>
      </c>
      <c r="T33" s="17">
        <v>76.400638686818183</v>
      </c>
      <c r="U33" s="17">
        <v>291.30383644548306</v>
      </c>
      <c r="V33" s="17">
        <v>38.40140361521749</v>
      </c>
    </row>
    <row r="34" spans="1:22" x14ac:dyDescent="0.2">
      <c r="A34" s="19">
        <f t="shared" si="7"/>
        <v>20</v>
      </c>
      <c r="B34" s="6" t="s">
        <v>429</v>
      </c>
      <c r="D34" s="36">
        <f>SUM(D27:D33)</f>
        <v>134892.30823932687</v>
      </c>
      <c r="F34" s="36">
        <f>SUM(F27:F33)</f>
        <v>9718.9252285762832</v>
      </c>
      <c r="J34" s="36">
        <f>SUM(J27:J33)</f>
        <v>125173.38301075059</v>
      </c>
      <c r="N34" s="36">
        <f t="shared" ref="N34:V34" si="8">SUM(N27:N33)</f>
        <v>0</v>
      </c>
      <c r="O34" s="36">
        <f t="shared" si="8"/>
        <v>18341.833576983983</v>
      </c>
      <c r="P34" s="36">
        <f t="shared" si="8"/>
        <v>0</v>
      </c>
      <c r="Q34" s="36">
        <f t="shared" si="8"/>
        <v>6260.4018518970679</v>
      </c>
      <c r="R34" s="36">
        <f t="shared" si="8"/>
        <v>2038.5979400653202</v>
      </c>
      <c r="S34" s="36">
        <f t="shared" si="8"/>
        <v>107631.10516402138</v>
      </c>
      <c r="T34" s="36">
        <f t="shared" si="8"/>
        <v>76.400638686818183</v>
      </c>
      <c r="U34" s="36">
        <f t="shared" si="8"/>
        <v>291.30383644548306</v>
      </c>
      <c r="V34" s="36">
        <f t="shared" si="8"/>
        <v>252.66523122682679</v>
      </c>
    </row>
    <row r="35" spans="1:22" x14ac:dyDescent="0.2">
      <c r="N35" s="17"/>
      <c r="O35" s="17"/>
      <c r="P35" s="17"/>
      <c r="Q35" s="17"/>
      <c r="R35" s="17"/>
      <c r="S35" s="17"/>
      <c r="T35" s="17"/>
      <c r="U35" s="17"/>
      <c r="V35" s="17"/>
    </row>
    <row r="36" spans="1:22" x14ac:dyDescent="0.2">
      <c r="B36" s="11" t="s">
        <v>430</v>
      </c>
      <c r="N36" s="17"/>
      <c r="O36" s="17"/>
      <c r="P36" s="17"/>
      <c r="Q36" s="17"/>
      <c r="R36" s="17"/>
      <c r="S36" s="17"/>
      <c r="T36" s="17"/>
      <c r="U36" s="17"/>
      <c r="V36" s="17"/>
    </row>
    <row r="37" spans="1:22" x14ac:dyDescent="0.2">
      <c r="A37" s="19">
        <f>A34+1</f>
        <v>21</v>
      </c>
      <c r="B37" s="6" t="s">
        <v>432</v>
      </c>
      <c r="D37" s="17">
        <v>313.83233984386146</v>
      </c>
      <c r="E37" s="17"/>
      <c r="F37" s="17"/>
      <c r="G37" s="17"/>
      <c r="H37" s="123"/>
      <c r="I37" s="17"/>
      <c r="J37" s="17">
        <f t="shared" ref="J37:J51" si="9">D37-F37</f>
        <v>313.83233984386146</v>
      </c>
      <c r="L37" s="19" t="s">
        <v>479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313.83233984386146</v>
      </c>
    </row>
    <row r="38" spans="1:22" x14ac:dyDescent="0.2">
      <c r="A38" s="19">
        <f>A37+1</f>
        <v>22</v>
      </c>
      <c r="B38" s="6" t="s">
        <v>434</v>
      </c>
      <c r="D38" s="17">
        <v>0</v>
      </c>
      <c r="E38" s="17"/>
      <c r="F38" s="17"/>
      <c r="G38" s="17"/>
      <c r="H38" s="123"/>
      <c r="I38" s="17"/>
      <c r="J38" s="17">
        <f t="shared" si="9"/>
        <v>0</v>
      </c>
      <c r="L38" s="19" t="s">
        <v>480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</row>
    <row r="39" spans="1:22" x14ac:dyDescent="0.2">
      <c r="A39" s="19">
        <f t="shared" ref="A39:A52" si="10">A38+1</f>
        <v>23</v>
      </c>
      <c r="B39" s="6" t="s">
        <v>436</v>
      </c>
      <c r="D39" s="17">
        <v>0</v>
      </c>
      <c r="E39" s="17"/>
      <c r="F39" s="17"/>
      <c r="G39" s="17"/>
      <c r="H39" s="123"/>
      <c r="I39" s="17"/>
      <c r="J39" s="17">
        <f t="shared" si="9"/>
        <v>0</v>
      </c>
      <c r="L39" s="19" t="s">
        <v>481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</row>
    <row r="40" spans="1:22" x14ac:dyDescent="0.2">
      <c r="B40" s="6" t="s">
        <v>438</v>
      </c>
      <c r="D40" s="17"/>
      <c r="E40" s="17"/>
      <c r="F40" s="17"/>
      <c r="G40" s="17"/>
      <c r="H40" s="123"/>
      <c r="I40" s="17"/>
      <c r="J40" s="17"/>
    </row>
    <row r="41" spans="1:22" x14ac:dyDescent="0.2">
      <c r="A41" s="19">
        <f>A39+1</f>
        <v>24</v>
      </c>
      <c r="B41" s="119" t="s">
        <v>439</v>
      </c>
      <c r="D41" s="17">
        <v>0</v>
      </c>
      <c r="E41" s="17"/>
      <c r="F41" s="17"/>
      <c r="G41" s="17"/>
      <c r="H41" s="123"/>
      <c r="I41" s="17"/>
      <c r="J41" s="17">
        <f t="shared" si="9"/>
        <v>0</v>
      </c>
      <c r="L41" s="19" t="s">
        <v>482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</row>
    <row r="42" spans="1:22" x14ac:dyDescent="0.2">
      <c r="A42" s="19">
        <f t="shared" si="10"/>
        <v>25</v>
      </c>
      <c r="B42" s="119" t="s">
        <v>441</v>
      </c>
      <c r="D42" s="17">
        <v>0</v>
      </c>
      <c r="E42" s="17"/>
      <c r="F42" s="17"/>
      <c r="G42" s="17"/>
      <c r="H42" s="123"/>
      <c r="I42" s="17"/>
      <c r="J42" s="17">
        <f t="shared" si="9"/>
        <v>0</v>
      </c>
      <c r="L42" s="19" t="s">
        <v>483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</row>
    <row r="43" spans="1:22" x14ac:dyDescent="0.2">
      <c r="A43" s="19">
        <f t="shared" si="10"/>
        <v>26</v>
      </c>
      <c r="B43" s="6" t="s">
        <v>443</v>
      </c>
      <c r="D43" s="17">
        <v>0</v>
      </c>
      <c r="E43" s="17"/>
      <c r="F43" s="17"/>
      <c r="G43" s="17"/>
      <c r="H43" s="123"/>
      <c r="I43" s="17"/>
      <c r="J43" s="17">
        <f t="shared" si="9"/>
        <v>0</v>
      </c>
      <c r="L43" s="19" t="s">
        <v>484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</row>
    <row r="44" spans="1:22" x14ac:dyDescent="0.2">
      <c r="A44" s="19">
        <f t="shared" si="10"/>
        <v>27</v>
      </c>
      <c r="B44" s="6" t="s">
        <v>445</v>
      </c>
      <c r="D44" s="17">
        <v>0</v>
      </c>
      <c r="E44" s="17"/>
      <c r="F44" s="17"/>
      <c r="G44" s="17"/>
      <c r="H44" s="123"/>
      <c r="I44" s="17"/>
      <c r="J44" s="17">
        <f t="shared" si="9"/>
        <v>0</v>
      </c>
      <c r="L44" s="19" t="s">
        <v>484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</row>
    <row r="45" spans="1:22" x14ac:dyDescent="0.2">
      <c r="A45" s="19">
        <f t="shared" si="10"/>
        <v>28</v>
      </c>
      <c r="B45" s="6" t="s">
        <v>447</v>
      </c>
      <c r="D45" s="17">
        <v>0</v>
      </c>
      <c r="E45" s="17"/>
      <c r="F45" s="17"/>
      <c r="G45" s="17"/>
      <c r="H45" s="123"/>
      <c r="I45" s="17"/>
      <c r="J45" s="17">
        <f t="shared" si="9"/>
        <v>0</v>
      </c>
      <c r="L45" s="19" t="s">
        <v>485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</row>
    <row r="46" spans="1:22" x14ac:dyDescent="0.2">
      <c r="A46" s="19">
        <f t="shared" si="10"/>
        <v>29</v>
      </c>
      <c r="B46" s="6" t="s">
        <v>449</v>
      </c>
      <c r="D46" s="17">
        <v>0</v>
      </c>
      <c r="E46" s="17"/>
      <c r="F46" s="17"/>
      <c r="G46" s="17"/>
      <c r="H46" s="123"/>
      <c r="I46" s="17"/>
      <c r="J46" s="17">
        <f t="shared" si="9"/>
        <v>0</v>
      </c>
      <c r="L46" s="19" t="s">
        <v>486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</row>
    <row r="47" spans="1:22" x14ac:dyDescent="0.2">
      <c r="B47" s="6" t="s">
        <v>451</v>
      </c>
      <c r="D47" s="17"/>
      <c r="E47" s="17"/>
      <c r="F47" s="17"/>
      <c r="G47" s="17"/>
      <c r="H47" s="123"/>
      <c r="I47" s="17"/>
      <c r="J47" s="17"/>
      <c r="N47" s="17"/>
      <c r="O47" s="17"/>
      <c r="P47" s="17"/>
      <c r="Q47" s="17"/>
      <c r="R47" s="17"/>
      <c r="S47" s="17"/>
      <c r="T47" s="17"/>
      <c r="U47" s="17"/>
      <c r="V47" s="17"/>
    </row>
    <row r="48" spans="1:22" x14ac:dyDescent="0.2">
      <c r="A48" s="19">
        <f>A46+1</f>
        <v>30</v>
      </c>
      <c r="B48" s="119" t="s">
        <v>236</v>
      </c>
      <c r="D48" s="17">
        <v>0</v>
      </c>
      <c r="J48" s="17">
        <f t="shared" si="9"/>
        <v>0</v>
      </c>
      <c r="L48" s="19" t="s">
        <v>487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</row>
    <row r="49" spans="1:22" x14ac:dyDescent="0.2">
      <c r="A49" s="19">
        <f t="shared" si="10"/>
        <v>31</v>
      </c>
      <c r="B49" s="119" t="s">
        <v>29</v>
      </c>
      <c r="D49" s="17">
        <v>21.017310653740001</v>
      </c>
      <c r="F49" s="17">
        <v>21.017310653740001</v>
      </c>
      <c r="H49" s="19" t="s">
        <v>488</v>
      </c>
      <c r="J49" s="17">
        <f>0</f>
        <v>0</v>
      </c>
      <c r="L49" s="19" t="s">
        <v>484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21.017310653740001</v>
      </c>
      <c r="T49" s="17">
        <v>0</v>
      </c>
      <c r="U49" s="17">
        <v>0</v>
      </c>
      <c r="V49" s="17">
        <v>0</v>
      </c>
    </row>
    <row r="50" spans="1:22" x14ac:dyDescent="0.2">
      <c r="A50" s="19">
        <f t="shared" si="10"/>
        <v>32</v>
      </c>
      <c r="B50" s="119" t="s">
        <v>234</v>
      </c>
      <c r="D50" s="17">
        <v>0</v>
      </c>
      <c r="J50" s="17">
        <f t="shared" si="9"/>
        <v>0</v>
      </c>
      <c r="L50" s="19" t="s">
        <v>489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</row>
    <row r="51" spans="1:22" x14ac:dyDescent="0.2">
      <c r="A51" s="19">
        <f t="shared" si="10"/>
        <v>33</v>
      </c>
      <c r="B51" s="6" t="s">
        <v>456</v>
      </c>
      <c r="D51" s="17">
        <v>0</v>
      </c>
      <c r="F51" s="17"/>
      <c r="J51" s="17">
        <f t="shared" si="9"/>
        <v>0</v>
      </c>
      <c r="L51" s="19" t="s">
        <v>490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</row>
    <row r="52" spans="1:22" x14ac:dyDescent="0.2">
      <c r="A52" s="19">
        <f t="shared" si="10"/>
        <v>34</v>
      </c>
      <c r="B52" s="6" t="s">
        <v>458</v>
      </c>
      <c r="D52" s="36">
        <f>SUM(D37:D51)</f>
        <v>334.84965049760149</v>
      </c>
      <c r="F52" s="36">
        <f>SUM(F37:F51)</f>
        <v>21.017310653740001</v>
      </c>
      <c r="J52" s="36">
        <f>SUM(J37:J51)</f>
        <v>313.83233984386146</v>
      </c>
      <c r="N52" s="36">
        <f t="shared" ref="N52:V52" si="11">SUM(N37:N51)</f>
        <v>0</v>
      </c>
      <c r="O52" s="36">
        <f t="shared" si="11"/>
        <v>0</v>
      </c>
      <c r="P52" s="36">
        <f t="shared" si="11"/>
        <v>0</v>
      </c>
      <c r="Q52" s="36">
        <f t="shared" si="11"/>
        <v>0</v>
      </c>
      <c r="R52" s="36">
        <f t="shared" si="11"/>
        <v>0</v>
      </c>
      <c r="S52" s="36">
        <f t="shared" si="11"/>
        <v>21.017310653740001</v>
      </c>
      <c r="T52" s="36">
        <f t="shared" si="11"/>
        <v>0</v>
      </c>
      <c r="U52" s="36">
        <f t="shared" si="11"/>
        <v>0</v>
      </c>
      <c r="V52" s="36">
        <f t="shared" si="11"/>
        <v>313.83233984386146</v>
      </c>
    </row>
    <row r="53" spans="1:22" x14ac:dyDescent="0.2">
      <c r="D53" s="35"/>
    </row>
    <row r="54" spans="1:22" ht="13.5" thickBot="1" x14ac:dyDescent="0.25">
      <c r="A54" s="19">
        <f>A52+1</f>
        <v>35</v>
      </c>
      <c r="B54" s="6" t="s">
        <v>34</v>
      </c>
      <c r="D54" s="39">
        <f>D17+D24+D34+D52</f>
        <v>135622.5885101147</v>
      </c>
      <c r="F54" s="39">
        <f>F17+F24+F34+F52</f>
        <v>9739.9425392300236</v>
      </c>
      <c r="J54" s="39">
        <f>J17+J24+J34+J52</f>
        <v>125882.64597088468</v>
      </c>
      <c r="N54" s="39">
        <f t="shared" ref="N54:V54" si="12">N17+N24+N34+N52</f>
        <v>3.8607048867376017</v>
      </c>
      <c r="O54" s="39">
        <f t="shared" si="12"/>
        <v>18374.22357684009</v>
      </c>
      <c r="P54" s="39">
        <f t="shared" si="12"/>
        <v>0</v>
      </c>
      <c r="Q54" s="39">
        <f t="shared" si="12"/>
        <v>6344.1631965232982</v>
      </c>
      <c r="R54" s="39">
        <f t="shared" si="12"/>
        <v>2053.0962203821682</v>
      </c>
      <c r="S54" s="39">
        <f t="shared" si="12"/>
        <v>107907.22333872088</v>
      </c>
      <c r="T54" s="39">
        <f t="shared" si="12"/>
        <v>77.921779324544985</v>
      </c>
      <c r="U54" s="39">
        <f t="shared" si="12"/>
        <v>294.76106549262954</v>
      </c>
      <c r="V54" s="39">
        <f t="shared" si="12"/>
        <v>567.33862794435515</v>
      </c>
    </row>
    <row r="55" spans="1:22" ht="13.5" thickTop="1" x14ac:dyDescent="0.2">
      <c r="D55" s="35"/>
      <c r="N55" s="35"/>
      <c r="O55" s="35"/>
      <c r="P55" s="35"/>
      <c r="Q55" s="35"/>
      <c r="R55" s="35"/>
      <c r="S55" s="35"/>
      <c r="T55" s="35"/>
      <c r="U55" s="35"/>
      <c r="V55" s="35"/>
    </row>
    <row r="56" spans="1:22" x14ac:dyDescent="0.2">
      <c r="N56" s="17"/>
      <c r="O56" s="17"/>
      <c r="P56" s="17"/>
      <c r="Q56" s="17"/>
      <c r="R56" s="17"/>
      <c r="S56" s="17"/>
      <c r="T56" s="17"/>
      <c r="U56" s="17"/>
      <c r="V56" s="17"/>
    </row>
    <row r="57" spans="1:22" x14ac:dyDescent="0.2">
      <c r="N57" s="17"/>
      <c r="O57" s="17"/>
      <c r="P57" s="17"/>
      <c r="Q57" s="17"/>
      <c r="R57" s="17"/>
      <c r="S57" s="17"/>
      <c r="T57" s="17"/>
      <c r="U57" s="17"/>
      <c r="V57" s="17"/>
    </row>
    <row r="59" spans="1:22" x14ac:dyDescent="0.2">
      <c r="N59" s="17"/>
      <c r="O59" s="17"/>
      <c r="P59" s="17"/>
      <c r="Q59" s="17"/>
      <c r="R59" s="17"/>
      <c r="S59" s="17"/>
      <c r="T59" s="17"/>
      <c r="U59" s="17"/>
      <c r="V59" s="17"/>
    </row>
  </sheetData>
  <mergeCells count="4">
    <mergeCell ref="Q2:V2"/>
    <mergeCell ref="Q3:V3"/>
    <mergeCell ref="A2:P2"/>
    <mergeCell ref="A3:P3"/>
  </mergeCells>
  <printOptions horizontalCentered="1"/>
  <pageMargins left="0.7" right="0.7" top="0.75" bottom="0.75" header="0.3" footer="0.3"/>
  <pageSetup scale="50" orientation="landscape" r:id="rId1"/>
  <headerFooter differentFirst="1">
    <oddHeader>&amp;R&amp;"Arial,Regular"&amp;10Filed: 2025-02-28
EB-2025-0064
Phase 3 Exhibit 7
Tab 3
Schedule 7
Attachment 8
Page 8 of 8</oddHeader>
    <firstHeader>&amp;R&amp;"Arial,Regular"&amp;10Filed: 2025-02-28
EB-2025-0064
Phase 3 Exhibit 7
Tab 3
Schedule 7
Attachment 8
Page 7 of 8</firstHeader>
  </headerFooter>
  <rowBreaks count="1" manualBreakCount="1">
    <brk id="58" max="42" man="1"/>
  </rowBreaks>
  <colBreaks count="1" manualBreakCount="1">
    <brk id="16" max="5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F53FE-96B7-46A2-A94D-CEAACA75B494}">
  <dimension ref="A1:AH55"/>
  <sheetViews>
    <sheetView view="pageBreakPreview" zoomScale="80" zoomScaleNormal="70" zoomScaleSheetLayoutView="80" workbookViewId="0">
      <selection activeCell="AB51" sqref="AB51"/>
    </sheetView>
  </sheetViews>
  <sheetFormatPr defaultColWidth="9.28515625" defaultRowHeight="15" x14ac:dyDescent="0.25"/>
  <cols>
    <col min="1" max="1" width="5.7109375" style="19" customWidth="1"/>
    <col min="2" max="2" width="42.5703125" style="6" customWidth="1"/>
    <col min="3" max="3" width="2.5703125" style="6" customWidth="1"/>
    <col min="4" max="4" width="18.5703125" style="6" customWidth="1"/>
    <col min="5" max="5" width="2.5703125" style="6" customWidth="1"/>
    <col min="6" max="6" width="18.7109375" style="6" customWidth="1"/>
    <col min="7" max="7" width="2.5703125" style="6" customWidth="1"/>
    <col min="8" max="8" width="27.28515625" style="6" customWidth="1"/>
    <col min="9" max="9" width="2.42578125" style="28" customWidth="1"/>
    <col min="10" max="10" width="18.7109375" style="6" customWidth="1"/>
    <col min="11" max="11" width="2.42578125" style="6" customWidth="1"/>
    <col min="12" max="12" width="20.42578125" style="6" customWidth="1"/>
    <col min="13" max="13" width="2.28515625" style="1" customWidth="1"/>
    <col min="14" max="14" width="14.5703125" style="1" customWidth="1"/>
    <col min="15" max="15" width="1.7109375" style="1" customWidth="1"/>
    <col min="16" max="16" width="14.5703125" style="1" customWidth="1"/>
    <col min="17" max="17" width="1.7109375" style="1" customWidth="1"/>
    <col min="18" max="18" width="14.5703125" style="1" customWidth="1"/>
    <col min="19" max="19" width="1.7109375" style="1" customWidth="1"/>
    <col min="20" max="20" width="14.5703125" style="1" customWidth="1"/>
    <col min="21" max="21" width="1.7109375" style="1" customWidth="1"/>
    <col min="22" max="22" width="14.5703125" style="1" customWidth="1"/>
    <col min="23" max="23" width="1.7109375" style="1" customWidth="1"/>
    <col min="24" max="24" width="14.5703125" style="1" customWidth="1"/>
    <col min="25" max="25" width="9.28515625" style="1"/>
  </cols>
  <sheetData>
    <row r="1" spans="1:34" ht="58.15" customHeight="1" x14ac:dyDescent="0.25">
      <c r="C1" s="1"/>
      <c r="D1" s="1"/>
      <c r="E1" s="1"/>
      <c r="F1" s="1"/>
      <c r="G1" s="1"/>
      <c r="H1" s="1"/>
      <c r="I1" s="1"/>
      <c r="J1" s="1"/>
      <c r="K1" s="1"/>
      <c r="L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5">
      <c r="A2" s="227" t="s">
        <v>0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25">
      <c r="A3" s="227" t="s">
        <v>517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</row>
    <row r="5" spans="1:34" x14ac:dyDescent="0.25">
      <c r="D5" s="19" t="s">
        <v>375</v>
      </c>
      <c r="H5" s="19"/>
      <c r="L5" s="19"/>
      <c r="N5" s="226" t="s">
        <v>376</v>
      </c>
      <c r="O5" s="226"/>
      <c r="P5" s="226"/>
      <c r="Q5" s="226"/>
      <c r="R5" s="226"/>
      <c r="S5" s="226"/>
      <c r="T5" s="226"/>
      <c r="U5" s="226"/>
      <c r="V5" s="226"/>
    </row>
    <row r="6" spans="1:34" x14ac:dyDescent="0.25">
      <c r="A6" s="19" t="s">
        <v>3</v>
      </c>
      <c r="D6" s="19" t="s">
        <v>7</v>
      </c>
      <c r="F6" s="19" t="s">
        <v>378</v>
      </c>
      <c r="H6" s="19" t="s">
        <v>379</v>
      </c>
      <c r="I6" s="29"/>
      <c r="J6" s="19" t="s">
        <v>380</v>
      </c>
      <c r="L6" s="19" t="s">
        <v>130</v>
      </c>
      <c r="N6" s="26"/>
      <c r="O6" s="26"/>
      <c r="P6" s="26" t="s">
        <v>381</v>
      </c>
      <c r="Q6" s="26"/>
      <c r="R6" s="26" t="s">
        <v>381</v>
      </c>
      <c r="S6" s="26"/>
      <c r="T6" s="26" t="s">
        <v>381</v>
      </c>
      <c r="U6" s="26"/>
      <c r="V6" s="26"/>
      <c r="W6" s="26"/>
      <c r="X6" s="26"/>
    </row>
    <row r="7" spans="1:34" x14ac:dyDescent="0.25">
      <c r="A7" s="18" t="s">
        <v>5</v>
      </c>
      <c r="B7" s="114" t="s">
        <v>6</v>
      </c>
      <c r="D7" s="18" t="s">
        <v>382</v>
      </c>
      <c r="F7" s="18" t="s">
        <v>128</v>
      </c>
      <c r="H7" s="18" t="s">
        <v>131</v>
      </c>
      <c r="I7" s="29"/>
      <c r="J7" s="18" t="s">
        <v>383</v>
      </c>
      <c r="L7" s="18" t="s">
        <v>131</v>
      </c>
      <c r="N7" s="98" t="s">
        <v>384</v>
      </c>
      <c r="O7" s="26"/>
      <c r="P7" s="98" t="s">
        <v>385</v>
      </c>
      <c r="Q7" s="26"/>
      <c r="R7" s="98" t="s">
        <v>386</v>
      </c>
      <c r="S7" s="26"/>
      <c r="T7" s="98" t="s">
        <v>387</v>
      </c>
      <c r="U7" s="26"/>
      <c r="V7" s="98" t="s">
        <v>388</v>
      </c>
      <c r="W7" s="26"/>
      <c r="X7" s="26"/>
    </row>
    <row r="8" spans="1:34" x14ac:dyDescent="0.25">
      <c r="D8" s="19" t="s">
        <v>86</v>
      </c>
      <c r="F8" s="19" t="s">
        <v>13</v>
      </c>
      <c r="G8" s="19"/>
      <c r="H8" s="19" t="s">
        <v>14</v>
      </c>
      <c r="I8" s="19"/>
      <c r="J8" s="19" t="s">
        <v>15</v>
      </c>
      <c r="K8" s="29"/>
      <c r="L8" s="19" t="s">
        <v>16</v>
      </c>
      <c r="M8" s="26"/>
      <c r="N8" s="26" t="s">
        <v>87</v>
      </c>
      <c r="P8" s="26" t="s">
        <v>88</v>
      </c>
      <c r="Q8" s="26"/>
      <c r="R8" s="26" t="s">
        <v>89</v>
      </c>
      <c r="S8" s="26"/>
      <c r="T8" s="26" t="s">
        <v>90</v>
      </c>
      <c r="U8" s="26"/>
      <c r="V8" s="26" t="s">
        <v>91</v>
      </c>
      <c r="W8" s="26"/>
      <c r="X8" s="26"/>
    </row>
    <row r="9" spans="1:34" x14ac:dyDescent="0.25">
      <c r="N9" s="29">
        <v>4</v>
      </c>
      <c r="O9" s="29"/>
      <c r="P9" s="29">
        <v>6</v>
      </c>
      <c r="Q9" s="29"/>
      <c r="R9" s="29">
        <v>8</v>
      </c>
      <c r="S9" s="29"/>
      <c r="T9" s="29">
        <v>10</v>
      </c>
      <c r="U9" s="29"/>
      <c r="V9" s="29">
        <v>12</v>
      </c>
    </row>
    <row r="10" spans="1:34" x14ac:dyDescent="0.25">
      <c r="B10" s="11" t="s">
        <v>389</v>
      </c>
      <c r="C10" s="11"/>
      <c r="D10" s="11"/>
      <c r="E10" s="11"/>
      <c r="F10" s="11"/>
      <c r="G10" s="11"/>
      <c r="H10" s="11"/>
      <c r="I10" s="115"/>
      <c r="J10" s="11"/>
      <c r="K10" s="11"/>
      <c r="L10" s="11"/>
    </row>
    <row r="11" spans="1:34" x14ac:dyDescent="0.25">
      <c r="A11" s="19">
        <v>1</v>
      </c>
      <c r="B11" s="6" t="s">
        <v>390</v>
      </c>
      <c r="D11" s="35">
        <v>0</v>
      </c>
      <c r="I11" s="28">
        <v>0</v>
      </c>
      <c r="J11" s="35">
        <f>D11-F11</f>
        <v>0</v>
      </c>
      <c r="L11" s="26" t="s">
        <v>391</v>
      </c>
      <c r="M11" s="28">
        <v>2</v>
      </c>
      <c r="N11" s="13">
        <v>0</v>
      </c>
      <c r="O11" s="13"/>
      <c r="P11" s="13">
        <v>0</v>
      </c>
      <c r="Q11" s="13"/>
      <c r="R11" s="13">
        <v>0</v>
      </c>
      <c r="S11" s="13"/>
      <c r="T11" s="13">
        <v>0</v>
      </c>
      <c r="U11" s="13"/>
      <c r="V11" s="13">
        <v>0</v>
      </c>
      <c r="W11" s="13"/>
      <c r="X11" s="49"/>
      <c r="Y11" s="49"/>
    </row>
    <row r="12" spans="1:34" x14ac:dyDescent="0.25">
      <c r="A12" s="19">
        <f>A11+1</f>
        <v>2</v>
      </c>
      <c r="B12" s="6" t="s">
        <v>392</v>
      </c>
      <c r="D12" s="35">
        <v>-7887.177485234075</v>
      </c>
      <c r="F12" s="17"/>
      <c r="H12" s="19"/>
      <c r="I12" s="28">
        <v>0</v>
      </c>
      <c r="J12" s="35">
        <f t="shared" ref="J12:J16" si="0">D12-F12</f>
        <v>-7887.177485234075</v>
      </c>
      <c r="L12" s="26" t="s">
        <v>393</v>
      </c>
      <c r="M12" s="28">
        <v>5</v>
      </c>
      <c r="N12" s="13">
        <v>-5858.9303690770521</v>
      </c>
      <c r="O12" s="13"/>
      <c r="P12" s="13">
        <v>-500.0459962941963</v>
      </c>
      <c r="Q12" s="13"/>
      <c r="R12" s="13">
        <v>-1528.2011198628275</v>
      </c>
      <c r="S12" s="13"/>
      <c r="T12" s="13">
        <v>0</v>
      </c>
      <c r="U12" s="13"/>
      <c r="V12" s="13">
        <v>0</v>
      </c>
      <c r="W12" s="13"/>
      <c r="X12" s="49"/>
      <c r="Y12" s="49"/>
    </row>
    <row r="13" spans="1:34" x14ac:dyDescent="0.25">
      <c r="A13" s="19">
        <f t="shared" ref="A13:A17" si="1">A12+1</f>
        <v>3</v>
      </c>
      <c r="B13" s="6" t="s">
        <v>394</v>
      </c>
      <c r="D13" s="35">
        <v>0</v>
      </c>
      <c r="H13" s="19"/>
      <c r="I13" s="28">
        <v>0</v>
      </c>
      <c r="J13" s="35">
        <f t="shared" si="0"/>
        <v>0</v>
      </c>
      <c r="L13" s="26" t="s">
        <v>395</v>
      </c>
      <c r="M13" s="28">
        <v>11</v>
      </c>
      <c r="N13" s="13">
        <v>0</v>
      </c>
      <c r="O13" s="13"/>
      <c r="P13" s="13">
        <v>0</v>
      </c>
      <c r="Q13" s="13"/>
      <c r="R13" s="13">
        <v>0</v>
      </c>
      <c r="S13" s="13"/>
      <c r="T13" s="13">
        <v>0</v>
      </c>
      <c r="U13" s="13"/>
      <c r="V13" s="13">
        <v>0</v>
      </c>
      <c r="W13" s="13"/>
      <c r="X13" s="49"/>
      <c r="Y13" s="49"/>
    </row>
    <row r="14" spans="1:34" x14ac:dyDescent="0.25">
      <c r="A14" s="19">
        <f t="shared" si="1"/>
        <v>4</v>
      </c>
      <c r="B14" s="6" t="s">
        <v>396</v>
      </c>
      <c r="D14" s="35">
        <v>-7449.4151202177163</v>
      </c>
      <c r="F14" s="116">
        <v>-7449.4151202177163</v>
      </c>
      <c r="H14" s="26" t="s">
        <v>397</v>
      </c>
      <c r="I14" s="28">
        <v>17</v>
      </c>
      <c r="J14" s="35">
        <f t="shared" si="0"/>
        <v>0</v>
      </c>
      <c r="L14" s="26" t="s">
        <v>398</v>
      </c>
      <c r="M14" s="28">
        <v>14</v>
      </c>
      <c r="N14" s="10">
        <v>-4389.3276245970374</v>
      </c>
      <c r="O14" s="10"/>
      <c r="P14" s="10">
        <v>-304.22335996697325</v>
      </c>
      <c r="Q14" s="10"/>
      <c r="R14" s="10">
        <v>-2755.864135653705</v>
      </c>
      <c r="S14" s="10"/>
      <c r="T14" s="10">
        <v>0</v>
      </c>
      <c r="U14" s="10"/>
      <c r="V14" s="10">
        <v>0</v>
      </c>
      <c r="W14" s="10"/>
      <c r="X14" s="23"/>
      <c r="Y14" s="49"/>
    </row>
    <row r="15" spans="1:34" x14ac:dyDescent="0.25">
      <c r="A15" s="19">
        <f t="shared" si="1"/>
        <v>5</v>
      </c>
      <c r="B15" s="6" t="s">
        <v>399</v>
      </c>
      <c r="D15" s="35">
        <v>0</v>
      </c>
      <c r="I15" s="28">
        <v>0</v>
      </c>
      <c r="J15" s="35">
        <f t="shared" si="0"/>
        <v>0</v>
      </c>
      <c r="L15" s="26" t="s">
        <v>400</v>
      </c>
      <c r="M15" s="28">
        <v>20</v>
      </c>
      <c r="N15" s="13">
        <v>0</v>
      </c>
      <c r="O15" s="13"/>
      <c r="P15" s="13">
        <v>0</v>
      </c>
      <c r="Q15" s="13"/>
      <c r="R15" s="13">
        <v>0</v>
      </c>
      <c r="S15" s="13"/>
      <c r="T15" s="13">
        <v>0</v>
      </c>
      <c r="U15" s="13"/>
      <c r="V15" s="13">
        <v>0</v>
      </c>
      <c r="W15" s="13"/>
      <c r="X15" s="49"/>
      <c r="Y15" s="49"/>
    </row>
    <row r="16" spans="1:34" x14ac:dyDescent="0.25">
      <c r="A16" s="19">
        <f t="shared" si="1"/>
        <v>6</v>
      </c>
      <c r="B16" s="6" t="s">
        <v>261</v>
      </c>
      <c r="D16" s="35">
        <v>15491.673288166032</v>
      </c>
      <c r="I16" s="28">
        <v>0</v>
      </c>
      <c r="J16" s="35">
        <f t="shared" si="0"/>
        <v>15491.673288166032</v>
      </c>
      <c r="L16" s="26" t="s">
        <v>401</v>
      </c>
      <c r="M16" s="28">
        <v>23</v>
      </c>
      <c r="N16" s="13">
        <v>9609.779501061641</v>
      </c>
      <c r="O16" s="13"/>
      <c r="P16" s="13">
        <v>370.84643159245962</v>
      </c>
      <c r="Q16" s="13"/>
      <c r="R16" s="13">
        <v>945.2630200863382</v>
      </c>
      <c r="S16" s="13"/>
      <c r="T16" s="13">
        <v>4565.7843354255938</v>
      </c>
      <c r="U16" s="13"/>
      <c r="V16" s="13">
        <v>0</v>
      </c>
      <c r="W16" s="13"/>
      <c r="X16" s="49"/>
      <c r="Y16" s="49"/>
    </row>
    <row r="17" spans="1:25" x14ac:dyDescent="0.25">
      <c r="A17" s="19">
        <f t="shared" si="1"/>
        <v>7</v>
      </c>
      <c r="B17" s="6" t="s">
        <v>402</v>
      </c>
      <c r="D17" s="117">
        <f>SUM(D11:D16)</f>
        <v>155.08068271424054</v>
      </c>
      <c r="F17" s="117">
        <f>SUM(F11:F16)</f>
        <v>-7449.4151202177163</v>
      </c>
      <c r="J17" s="117">
        <f>SUM(J11:J16)</f>
        <v>7604.4958029319569</v>
      </c>
      <c r="N17" s="117">
        <f>SUM(N11:N16)</f>
        <v>-638.47849261244846</v>
      </c>
      <c r="O17" s="13"/>
      <c r="P17" s="117">
        <f>SUM(P11:P16)</f>
        <v>-433.42292466870998</v>
      </c>
      <c r="Q17" s="49"/>
      <c r="R17" s="117">
        <f>SUM(R11:R16)</f>
        <v>-3338.8022354301943</v>
      </c>
      <c r="S17" s="13"/>
      <c r="T17" s="117">
        <f>SUM(T11:T16)</f>
        <v>4565.7843354255938</v>
      </c>
      <c r="U17" s="13"/>
      <c r="V17" s="117">
        <f>SUM(V11:V16)</f>
        <v>0</v>
      </c>
      <c r="W17" s="13"/>
      <c r="X17" s="49"/>
      <c r="Y17" s="49"/>
    </row>
    <row r="18" spans="1:25" x14ac:dyDescent="0.25"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49"/>
      <c r="Y18" s="49"/>
    </row>
    <row r="19" spans="1:25" x14ac:dyDescent="0.25">
      <c r="B19" s="11" t="s">
        <v>403</v>
      </c>
      <c r="C19" s="11"/>
      <c r="D19" s="11"/>
      <c r="E19" s="11"/>
      <c r="F19" s="11"/>
      <c r="G19" s="11"/>
      <c r="H19" s="11"/>
      <c r="I19" s="115"/>
      <c r="J19" s="11"/>
      <c r="K19" s="11"/>
      <c r="L19" s="11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49"/>
      <c r="Y19" s="49"/>
    </row>
    <row r="20" spans="1:25" x14ac:dyDescent="0.25">
      <c r="A20" s="19">
        <f>A17+1</f>
        <v>8</v>
      </c>
      <c r="B20" s="6" t="s">
        <v>404</v>
      </c>
      <c r="D20" s="35">
        <v>96004.225333664726</v>
      </c>
      <c r="I20" s="28">
        <v>0</v>
      </c>
      <c r="J20" s="35">
        <f t="shared" ref="J20:J23" si="2">D20-F20</f>
        <v>96004.225333664726</v>
      </c>
      <c r="L20" s="26" t="s">
        <v>395</v>
      </c>
      <c r="M20" s="28">
        <v>11</v>
      </c>
      <c r="N20" s="13">
        <v>56190.640595073171</v>
      </c>
      <c r="O20" s="13"/>
      <c r="P20" s="13">
        <v>1807.2148661145641</v>
      </c>
      <c r="Q20" s="13"/>
      <c r="R20" s="13">
        <v>5230.5833141760104</v>
      </c>
      <c r="S20" s="13"/>
      <c r="T20" s="13">
        <v>32775.786558300984</v>
      </c>
      <c r="U20" s="13"/>
      <c r="V20" s="13">
        <v>0</v>
      </c>
      <c r="W20" s="13"/>
      <c r="X20" s="49"/>
      <c r="Y20" s="49"/>
    </row>
    <row r="21" spans="1:25" x14ac:dyDescent="0.25">
      <c r="A21" s="19">
        <f>A20+1</f>
        <v>9</v>
      </c>
      <c r="B21" s="6" t="s">
        <v>405</v>
      </c>
      <c r="D21" s="35">
        <v>64332.828920156935</v>
      </c>
      <c r="F21" s="17">
        <v>28256.55440729922</v>
      </c>
      <c r="H21" s="26" t="s">
        <v>406</v>
      </c>
      <c r="I21" s="28">
        <v>31</v>
      </c>
      <c r="J21" s="35">
        <f t="shared" si="2"/>
        <v>36076.274512857715</v>
      </c>
      <c r="L21" s="26" t="s">
        <v>407</v>
      </c>
      <c r="M21" s="28">
        <v>28</v>
      </c>
      <c r="N21" s="13">
        <v>38384.448249025358</v>
      </c>
      <c r="O21" s="13"/>
      <c r="P21" s="13">
        <v>1384.9579795227219</v>
      </c>
      <c r="Q21" s="13"/>
      <c r="R21" s="13">
        <v>3863.7053240780097</v>
      </c>
      <c r="S21" s="13"/>
      <c r="T21" s="13">
        <v>20699.717367530844</v>
      </c>
      <c r="U21" s="13"/>
      <c r="V21" s="13">
        <v>0</v>
      </c>
      <c r="W21" s="13"/>
      <c r="X21" s="49"/>
      <c r="Y21" s="49"/>
    </row>
    <row r="22" spans="1:25" x14ac:dyDescent="0.25">
      <c r="A22" s="19">
        <f t="shared" ref="A22:A24" si="3">A21+1</f>
        <v>10</v>
      </c>
      <c r="B22" s="6" t="s">
        <v>408</v>
      </c>
      <c r="D22" s="35">
        <v>5768.9625818688937</v>
      </c>
      <c r="I22" s="28">
        <v>0</v>
      </c>
      <c r="J22" s="35">
        <f t="shared" si="2"/>
        <v>5768.9625818688937</v>
      </c>
      <c r="L22" s="26" t="s">
        <v>409</v>
      </c>
      <c r="M22" s="28">
        <v>34</v>
      </c>
      <c r="N22" s="13">
        <v>3229.3411295980759</v>
      </c>
      <c r="O22" s="13"/>
      <c r="P22" s="13">
        <v>121.02913994849065</v>
      </c>
      <c r="Q22" s="13"/>
      <c r="R22" s="13">
        <v>340.51671702640135</v>
      </c>
      <c r="S22" s="13"/>
      <c r="T22" s="13">
        <v>1682.6449750057097</v>
      </c>
      <c r="U22" s="13"/>
      <c r="V22" s="13">
        <v>395.43062029021604</v>
      </c>
      <c r="W22" s="13"/>
      <c r="X22" s="49"/>
      <c r="Y22" s="49"/>
    </row>
    <row r="23" spans="1:25" x14ac:dyDescent="0.25">
      <c r="A23" s="19">
        <f t="shared" si="3"/>
        <v>11</v>
      </c>
      <c r="B23" s="6" t="s">
        <v>410</v>
      </c>
      <c r="D23" s="35">
        <v>0</v>
      </c>
      <c r="I23" s="28">
        <v>0</v>
      </c>
      <c r="J23" s="35">
        <f t="shared" si="2"/>
        <v>0</v>
      </c>
      <c r="L23" s="26" t="s">
        <v>411</v>
      </c>
      <c r="M23" s="28">
        <v>37</v>
      </c>
      <c r="N23" s="13">
        <v>0</v>
      </c>
      <c r="O23" s="13"/>
      <c r="P23" s="13">
        <v>0</v>
      </c>
      <c r="Q23" s="13"/>
      <c r="R23" s="13">
        <v>0</v>
      </c>
      <c r="S23" s="13"/>
      <c r="T23" s="13">
        <v>0</v>
      </c>
      <c r="U23" s="13"/>
      <c r="V23" s="13">
        <v>0</v>
      </c>
      <c r="W23" s="13"/>
      <c r="X23" s="49"/>
      <c r="Y23" s="49"/>
    </row>
    <row r="24" spans="1:25" x14ac:dyDescent="0.25">
      <c r="A24" s="19">
        <f t="shared" si="3"/>
        <v>12</v>
      </c>
      <c r="B24" s="6" t="s">
        <v>412</v>
      </c>
      <c r="D24" s="117">
        <f>SUM(D20:D23)</f>
        <v>166106.01683569056</v>
      </c>
      <c r="F24" s="117">
        <f>SUM(F20:F23)</f>
        <v>28256.55440729922</v>
      </c>
      <c r="J24" s="117">
        <f>SUM(J20:J23)</f>
        <v>137849.46242839133</v>
      </c>
      <c r="N24" s="117">
        <f>SUM(N20:N23)</f>
        <v>97804.429973696606</v>
      </c>
      <c r="O24" s="13"/>
      <c r="P24" s="117">
        <f>SUM(P20:P23)</f>
        <v>3313.2019855857766</v>
      </c>
      <c r="Q24" s="49"/>
      <c r="R24" s="117">
        <f>SUM(R20:R23)</f>
        <v>9434.8053552804213</v>
      </c>
      <c r="S24" s="13"/>
      <c r="T24" s="117">
        <f>SUM(T20:T23)</f>
        <v>55158.148900837536</v>
      </c>
      <c r="U24" s="13"/>
      <c r="V24" s="117">
        <f>SUM(V20:V23)</f>
        <v>395.43062029021604</v>
      </c>
      <c r="W24" s="13"/>
      <c r="X24" s="49"/>
      <c r="Y24" s="49"/>
    </row>
    <row r="25" spans="1:25" x14ac:dyDescent="0.25"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49"/>
      <c r="Y25" s="49"/>
    </row>
    <row r="26" spans="1:25" x14ac:dyDescent="0.25">
      <c r="B26" s="11" t="s">
        <v>413</v>
      </c>
      <c r="C26" s="11"/>
      <c r="D26" s="11"/>
      <c r="E26" s="11"/>
      <c r="F26" s="11"/>
      <c r="G26" s="11"/>
      <c r="H26" s="11"/>
      <c r="I26" s="115"/>
      <c r="J26" s="11"/>
      <c r="K26" s="11"/>
      <c r="L26" s="11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49"/>
      <c r="Y26" s="49"/>
    </row>
    <row r="27" spans="1:25" x14ac:dyDescent="0.25">
      <c r="A27" s="19">
        <f>A24+1</f>
        <v>13</v>
      </c>
      <c r="B27" s="6" t="s">
        <v>414</v>
      </c>
      <c r="D27" s="35">
        <v>12889.72691135346</v>
      </c>
      <c r="I27" s="28">
        <v>0</v>
      </c>
      <c r="J27" s="35">
        <f t="shared" ref="J27:J33" si="4">D27-F27</f>
        <v>12889.72691135346</v>
      </c>
      <c r="L27" s="26" t="s">
        <v>415</v>
      </c>
      <c r="M27" s="28">
        <v>42</v>
      </c>
      <c r="N27" s="13">
        <v>4807.6632450940742</v>
      </c>
      <c r="O27" s="13"/>
      <c r="P27" s="13">
        <v>47.882758574584528</v>
      </c>
      <c r="Q27" s="13"/>
      <c r="R27" s="13">
        <v>549.90589197103895</v>
      </c>
      <c r="S27" s="13"/>
      <c r="T27" s="13">
        <v>2801.1189262642133</v>
      </c>
      <c r="U27" s="13"/>
      <c r="V27" s="13">
        <v>4683.1560894495487</v>
      </c>
      <c r="W27" s="13"/>
      <c r="X27" s="49"/>
      <c r="Y27" s="49"/>
    </row>
    <row r="28" spans="1:25" x14ac:dyDescent="0.25">
      <c r="A28" s="19">
        <f>A27+1</f>
        <v>14</v>
      </c>
      <c r="B28" s="6" t="s">
        <v>416</v>
      </c>
      <c r="D28" s="35">
        <v>1418.3718363261082</v>
      </c>
      <c r="I28" s="28">
        <v>0</v>
      </c>
      <c r="J28" s="35">
        <f t="shared" si="4"/>
        <v>1418.3718363261082</v>
      </c>
      <c r="L28" s="26" t="s">
        <v>417</v>
      </c>
      <c r="M28" s="28">
        <v>45</v>
      </c>
      <c r="N28" s="13">
        <v>135.75366221986272</v>
      </c>
      <c r="O28" s="13"/>
      <c r="P28" s="13">
        <v>0</v>
      </c>
      <c r="Q28" s="13"/>
      <c r="R28" s="13">
        <v>0</v>
      </c>
      <c r="S28" s="13"/>
      <c r="T28" s="13">
        <v>286.05282800224472</v>
      </c>
      <c r="U28" s="13"/>
      <c r="V28" s="13">
        <v>996.5653461040007</v>
      </c>
      <c r="W28" s="13"/>
      <c r="X28" s="49"/>
      <c r="Y28" s="49"/>
    </row>
    <row r="29" spans="1:25" x14ac:dyDescent="0.25">
      <c r="A29" s="19">
        <f t="shared" ref="A29:A34" si="5">A28+1</f>
        <v>15</v>
      </c>
      <c r="B29" s="6" t="s">
        <v>418</v>
      </c>
      <c r="D29" s="35">
        <v>46033.650718814592</v>
      </c>
      <c r="I29" s="28">
        <v>0</v>
      </c>
      <c r="J29" s="35">
        <f t="shared" si="4"/>
        <v>46033.650718814592</v>
      </c>
      <c r="L29" s="26" t="s">
        <v>419</v>
      </c>
      <c r="M29" s="28">
        <v>48</v>
      </c>
      <c r="N29" s="13">
        <v>18507.938128719048</v>
      </c>
      <c r="O29" s="13"/>
      <c r="P29" s="13">
        <v>310.34216371686807</v>
      </c>
      <c r="Q29" s="13"/>
      <c r="R29" s="13">
        <v>3564.1009297557439</v>
      </c>
      <c r="S29" s="13"/>
      <c r="T29" s="13">
        <v>0</v>
      </c>
      <c r="U29" s="13"/>
      <c r="V29" s="13">
        <v>23651.269496622928</v>
      </c>
      <c r="W29" s="13"/>
      <c r="X29" s="49"/>
      <c r="Y29" s="49"/>
    </row>
    <row r="30" spans="1:25" x14ac:dyDescent="0.25">
      <c r="A30" s="19">
        <f t="shared" si="5"/>
        <v>16</v>
      </c>
      <c r="B30" s="6" t="s">
        <v>420</v>
      </c>
      <c r="D30" s="35">
        <v>229743.82612937456</v>
      </c>
      <c r="I30" s="28">
        <v>0</v>
      </c>
      <c r="J30" s="35">
        <f t="shared" si="4"/>
        <v>229743.82612937456</v>
      </c>
      <c r="L30" s="26" t="s">
        <v>421</v>
      </c>
      <c r="M30" s="28">
        <v>51</v>
      </c>
      <c r="N30" s="13">
        <v>104883.41266641355</v>
      </c>
      <c r="O30" s="13"/>
      <c r="P30" s="13">
        <v>1048.651856681696</v>
      </c>
      <c r="Q30" s="13"/>
      <c r="R30" s="13">
        <v>12043.162336134012</v>
      </c>
      <c r="S30" s="13"/>
      <c r="T30" s="13">
        <v>45205.240605894047</v>
      </c>
      <c r="U30" s="13"/>
      <c r="V30" s="13">
        <v>66563.358664251253</v>
      </c>
      <c r="W30" s="13"/>
      <c r="X30" s="49"/>
      <c r="Y30" s="49"/>
    </row>
    <row r="31" spans="1:25" x14ac:dyDescent="0.25">
      <c r="A31" s="19">
        <f t="shared" si="5"/>
        <v>17</v>
      </c>
      <c r="B31" s="6" t="s">
        <v>422</v>
      </c>
      <c r="D31" s="35">
        <v>30569.722628306641</v>
      </c>
      <c r="I31" s="28">
        <v>0</v>
      </c>
      <c r="J31" s="35">
        <f t="shared" si="4"/>
        <v>30569.722628306641</v>
      </c>
      <c r="L31" s="26" t="s">
        <v>423</v>
      </c>
      <c r="M31" s="28">
        <v>54</v>
      </c>
      <c r="N31" s="13">
        <v>12227.889051322658</v>
      </c>
      <c r="O31" s="13"/>
      <c r="P31" s="13">
        <v>0</v>
      </c>
      <c r="Q31" s="13"/>
      <c r="R31" s="13">
        <v>0</v>
      </c>
      <c r="S31" s="13"/>
      <c r="T31" s="13">
        <v>0</v>
      </c>
      <c r="U31" s="13"/>
      <c r="V31" s="13">
        <v>18341.833576983983</v>
      </c>
      <c r="W31" s="13"/>
      <c r="X31" s="49"/>
      <c r="Y31" s="49"/>
    </row>
    <row r="32" spans="1:25" x14ac:dyDescent="0.25">
      <c r="A32" s="19">
        <f t="shared" si="5"/>
        <v>18</v>
      </c>
      <c r="B32" s="6" t="s">
        <v>424</v>
      </c>
      <c r="D32" s="35">
        <v>51853.787662642448</v>
      </c>
      <c r="I32" s="28">
        <v>0</v>
      </c>
      <c r="J32" s="35">
        <f t="shared" si="4"/>
        <v>51853.787662642448</v>
      </c>
      <c r="L32" s="26" t="s">
        <v>425</v>
      </c>
      <c r="M32" s="28">
        <v>57</v>
      </c>
      <c r="N32" s="13">
        <v>0</v>
      </c>
      <c r="O32" s="13"/>
      <c r="P32" s="13">
        <v>0</v>
      </c>
      <c r="Q32" s="13"/>
      <c r="R32" s="13">
        <v>0</v>
      </c>
      <c r="S32" s="13"/>
      <c r="T32" s="13">
        <v>51853.787662642448</v>
      </c>
      <c r="U32" s="13"/>
      <c r="V32" s="13">
        <v>0</v>
      </c>
      <c r="W32" s="13"/>
      <c r="X32" s="49"/>
      <c r="Y32" s="49"/>
    </row>
    <row r="33" spans="1:25" x14ac:dyDescent="0.25">
      <c r="A33" s="19">
        <f t="shared" si="5"/>
        <v>19</v>
      </c>
      <c r="B33" s="6" t="s">
        <v>426</v>
      </c>
      <c r="D33" s="35">
        <v>-2.9999999998835847E-2</v>
      </c>
      <c r="F33" s="17"/>
      <c r="H33" s="19"/>
      <c r="I33" s="28">
        <v>0</v>
      </c>
      <c r="J33" s="35">
        <f t="shared" si="4"/>
        <v>-2.9999999998835847E-2</v>
      </c>
      <c r="L33" s="26" t="s">
        <v>428</v>
      </c>
      <c r="M33" s="28">
        <v>63</v>
      </c>
      <c r="N33" s="10">
        <v>-5.5081657875544795E-4</v>
      </c>
      <c r="O33" s="10"/>
      <c r="P33" s="10">
        <v>-1.8388150709757571E-5</v>
      </c>
      <c r="Q33" s="10"/>
      <c r="R33" s="10">
        <v>-4.9798733558338693E-5</v>
      </c>
      <c r="S33" s="10"/>
      <c r="T33" s="10">
        <v>-5.4766420374582317E-4</v>
      </c>
      <c r="U33" s="10"/>
      <c r="V33" s="10">
        <v>-2.8833332332066478E-2</v>
      </c>
      <c r="W33" s="13"/>
      <c r="X33" s="49"/>
      <c r="Y33" s="49"/>
    </row>
    <row r="34" spans="1:25" x14ac:dyDescent="0.25">
      <c r="A34" s="19">
        <f t="shared" si="5"/>
        <v>20</v>
      </c>
      <c r="B34" s="6" t="s">
        <v>429</v>
      </c>
      <c r="D34" s="117">
        <f>SUM(D27:D33)</f>
        <v>372509.05588681786</v>
      </c>
      <c r="F34" s="117">
        <f>SUM(F27:F33)</f>
        <v>0</v>
      </c>
      <c r="J34" s="117">
        <f>SUM(J27:J33)</f>
        <v>372509.05588681786</v>
      </c>
      <c r="N34" s="117">
        <f>SUM(N27:N33)</f>
        <v>140562.65620295261</v>
      </c>
      <c r="O34" s="13"/>
      <c r="P34" s="117">
        <f>SUM(P27:P33)</f>
        <v>1406.876760584998</v>
      </c>
      <c r="Q34" s="49"/>
      <c r="R34" s="117">
        <f>SUM(R27:R33)</f>
        <v>16157.16910806206</v>
      </c>
      <c r="S34" s="13"/>
      <c r="T34" s="117">
        <f>SUM(T27:T33)</f>
        <v>100146.19947513874</v>
      </c>
      <c r="U34" s="13"/>
      <c r="V34" s="117">
        <f>SUM(V27:V33)</f>
        <v>114236.15434007937</v>
      </c>
      <c r="W34" s="13"/>
      <c r="X34" s="49"/>
      <c r="Y34" s="49"/>
    </row>
    <row r="35" spans="1:25" x14ac:dyDescent="0.25"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49"/>
      <c r="Y35" s="49"/>
    </row>
    <row r="36" spans="1:25" x14ac:dyDescent="0.25">
      <c r="B36" s="11" t="s">
        <v>430</v>
      </c>
      <c r="C36" s="11"/>
      <c r="D36" s="11"/>
      <c r="E36" s="11"/>
      <c r="F36" s="11"/>
      <c r="G36" s="11"/>
      <c r="H36" s="11"/>
      <c r="I36" s="115"/>
      <c r="J36" s="11"/>
      <c r="K36" s="11"/>
      <c r="L36" s="11"/>
      <c r="R36" s="98" t="s">
        <v>431</v>
      </c>
      <c r="U36" s="13"/>
      <c r="V36" s="13"/>
      <c r="W36" s="13"/>
      <c r="X36" s="49"/>
      <c r="Y36" s="49"/>
    </row>
    <row r="37" spans="1:25" x14ac:dyDescent="0.25">
      <c r="A37" s="19">
        <f>A34+1</f>
        <v>21</v>
      </c>
      <c r="B37" s="6" t="s">
        <v>432</v>
      </c>
      <c r="D37" s="35">
        <v>300630.5521025809</v>
      </c>
      <c r="I37" s="28">
        <v>0</v>
      </c>
      <c r="J37" s="35">
        <f>D37-F37</f>
        <v>300630.5521025809</v>
      </c>
      <c r="L37" s="19" t="s">
        <v>433</v>
      </c>
      <c r="M37" s="28">
        <v>2</v>
      </c>
      <c r="N37" s="13">
        <v>158418.21122091907</v>
      </c>
      <c r="O37" s="13"/>
      <c r="P37" s="13"/>
      <c r="Q37" s="13"/>
      <c r="R37" s="13">
        <v>38330.586650959594</v>
      </c>
      <c r="S37" s="13"/>
      <c r="T37" s="13">
        <v>103578.71759778701</v>
      </c>
      <c r="U37" s="13"/>
      <c r="V37" s="13">
        <v>303.03663291521229</v>
      </c>
      <c r="W37" s="13"/>
      <c r="X37" s="49"/>
      <c r="Y37" s="49"/>
    </row>
    <row r="38" spans="1:25" x14ac:dyDescent="0.25">
      <c r="A38" s="19">
        <f>A37+1</f>
        <v>22</v>
      </c>
      <c r="B38" s="6" t="s">
        <v>434</v>
      </c>
      <c r="D38" s="35">
        <v>57499.970385830791</v>
      </c>
      <c r="I38" s="28">
        <v>0</v>
      </c>
      <c r="J38" s="35">
        <f t="shared" ref="J38:J51" si="6">D38-F38</f>
        <v>57499.970385830791</v>
      </c>
      <c r="L38" s="19" t="s">
        <v>435</v>
      </c>
      <c r="M38" s="28">
        <v>5</v>
      </c>
      <c r="N38" s="13">
        <v>31379.22221557553</v>
      </c>
      <c r="O38" s="13"/>
      <c r="P38" s="13"/>
      <c r="Q38" s="13"/>
      <c r="R38" s="13">
        <v>7592.4604053034973</v>
      </c>
      <c r="S38" s="13"/>
      <c r="T38" s="13">
        <v>18528.287764951758</v>
      </c>
      <c r="U38" s="13"/>
      <c r="V38" s="13">
        <v>0</v>
      </c>
      <c r="W38" s="13"/>
      <c r="X38" s="49"/>
      <c r="Y38" s="49"/>
    </row>
    <row r="39" spans="1:25" x14ac:dyDescent="0.25">
      <c r="A39" s="19">
        <f t="shared" ref="A39:A52" si="7">A38+1</f>
        <v>23</v>
      </c>
      <c r="B39" s="6" t="s">
        <v>436</v>
      </c>
      <c r="D39" s="35">
        <v>305620.80955824681</v>
      </c>
      <c r="I39" s="28">
        <v>0</v>
      </c>
      <c r="J39" s="35">
        <f t="shared" si="6"/>
        <v>305620.80955824681</v>
      </c>
      <c r="L39" s="19" t="s">
        <v>437</v>
      </c>
      <c r="M39" s="28">
        <v>8</v>
      </c>
      <c r="N39" s="13">
        <v>166607.87655886216</v>
      </c>
      <c r="O39" s="13"/>
      <c r="P39" s="13"/>
      <c r="Q39" s="13"/>
      <c r="R39" s="13">
        <v>40441.033369543518</v>
      </c>
      <c r="S39" s="13"/>
      <c r="T39" s="13">
        <v>98571.899629841122</v>
      </c>
      <c r="U39" s="13"/>
      <c r="V39" s="13">
        <v>0</v>
      </c>
      <c r="W39" s="13"/>
      <c r="X39" s="49"/>
      <c r="Y39" s="49"/>
    </row>
    <row r="40" spans="1:25" x14ac:dyDescent="0.25">
      <c r="B40" s="6" t="s">
        <v>438</v>
      </c>
      <c r="M40" s="28"/>
      <c r="N40" s="13"/>
      <c r="O40" s="13"/>
      <c r="Q40" s="13"/>
      <c r="R40" s="13"/>
      <c r="S40" s="13"/>
      <c r="T40" s="13"/>
      <c r="U40" s="13"/>
      <c r="V40" s="13"/>
      <c r="W40" s="13"/>
      <c r="X40" s="49"/>
      <c r="Y40" s="49"/>
    </row>
    <row r="41" spans="1:25" x14ac:dyDescent="0.25">
      <c r="A41" s="19">
        <f>A39+1</f>
        <v>24</v>
      </c>
      <c r="B41" s="119" t="s">
        <v>439</v>
      </c>
      <c r="C41" s="119"/>
      <c r="D41" s="35">
        <v>150927.52203758305</v>
      </c>
      <c r="E41" s="119"/>
      <c r="F41" s="119"/>
      <c r="G41" s="119"/>
      <c r="H41" s="119"/>
      <c r="I41" s="28">
        <v>0</v>
      </c>
      <c r="J41" s="35">
        <f t="shared" si="6"/>
        <v>150927.52203758305</v>
      </c>
      <c r="K41" s="119"/>
      <c r="L41" s="19" t="s">
        <v>440</v>
      </c>
      <c r="M41" s="28">
        <v>11</v>
      </c>
      <c r="N41" s="13">
        <v>87804.698633689157</v>
      </c>
      <c r="O41" s="13"/>
      <c r="P41" s="13"/>
      <c r="Q41" s="13"/>
      <c r="R41" s="13">
        <v>8645.6703243885077</v>
      </c>
      <c r="S41" s="13"/>
      <c r="T41" s="13">
        <v>54477.153079505384</v>
      </c>
      <c r="U41" s="13"/>
      <c r="V41" s="13">
        <v>0</v>
      </c>
      <c r="W41" s="13"/>
      <c r="X41" s="49"/>
      <c r="Y41" s="49"/>
    </row>
    <row r="42" spans="1:25" x14ac:dyDescent="0.25">
      <c r="A42" s="19">
        <f t="shared" si="7"/>
        <v>25</v>
      </c>
      <c r="B42" s="119" t="s">
        <v>441</v>
      </c>
      <c r="C42" s="119"/>
      <c r="D42" s="35">
        <v>65804.273247662437</v>
      </c>
      <c r="E42" s="119"/>
      <c r="F42" s="119"/>
      <c r="G42" s="119"/>
      <c r="H42" s="119"/>
      <c r="I42" s="28">
        <v>0</v>
      </c>
      <c r="J42" s="35">
        <f t="shared" si="6"/>
        <v>65804.273247662437</v>
      </c>
      <c r="K42" s="119"/>
      <c r="L42" s="19" t="s">
        <v>442</v>
      </c>
      <c r="M42" s="28">
        <v>14</v>
      </c>
      <c r="N42" s="13">
        <v>37661.088789397254</v>
      </c>
      <c r="O42" s="13"/>
      <c r="P42" s="13"/>
      <c r="Q42" s="13"/>
      <c r="R42" s="13">
        <v>3851.5934536775608</v>
      </c>
      <c r="S42" s="13"/>
      <c r="T42" s="13">
        <v>24291.591004587626</v>
      </c>
      <c r="U42" s="13"/>
      <c r="V42" s="13">
        <v>0</v>
      </c>
      <c r="W42" s="13"/>
      <c r="X42" s="49"/>
      <c r="Y42" s="49"/>
    </row>
    <row r="43" spans="1:25" x14ac:dyDescent="0.25">
      <c r="A43" s="19">
        <f t="shared" si="7"/>
        <v>26</v>
      </c>
      <c r="B43" s="6" t="s">
        <v>443</v>
      </c>
      <c r="D43" s="35">
        <v>406738.78665639873</v>
      </c>
      <c r="I43" s="28">
        <v>0</v>
      </c>
      <c r="J43" s="35">
        <f t="shared" si="6"/>
        <v>406738.78665639873</v>
      </c>
      <c r="L43" s="19" t="s">
        <v>444</v>
      </c>
      <c r="M43" s="28">
        <v>17</v>
      </c>
      <c r="N43" s="13">
        <v>232504.63458513084</v>
      </c>
      <c r="O43" s="13"/>
      <c r="P43" s="13"/>
      <c r="Q43" s="13"/>
      <c r="R43" s="13">
        <v>50861.099722004037</v>
      </c>
      <c r="S43" s="13"/>
      <c r="T43" s="13">
        <v>123373.05234926387</v>
      </c>
      <c r="U43" s="13"/>
      <c r="V43" s="13">
        <v>0</v>
      </c>
      <c r="W43" s="13"/>
      <c r="X43" s="49"/>
      <c r="Y43" s="49"/>
    </row>
    <row r="44" spans="1:25" x14ac:dyDescent="0.25">
      <c r="A44" s="19">
        <f t="shared" si="7"/>
        <v>27</v>
      </c>
      <c r="B44" s="6" t="s">
        <v>445</v>
      </c>
      <c r="D44" s="35">
        <v>581901.18023431743</v>
      </c>
      <c r="I44" s="28">
        <v>0</v>
      </c>
      <c r="J44" s="35">
        <f t="shared" si="6"/>
        <v>581901.18023431743</v>
      </c>
      <c r="L44" s="19" t="s">
        <v>446</v>
      </c>
      <c r="M44" s="28">
        <v>20</v>
      </c>
      <c r="N44" s="13">
        <v>374447.96083025628</v>
      </c>
      <c r="O44" s="13"/>
      <c r="P44" s="13"/>
      <c r="Q44" s="13"/>
      <c r="R44" s="13">
        <v>70561.096384294826</v>
      </c>
      <c r="S44" s="13"/>
      <c r="T44" s="13">
        <v>136892.12301976632</v>
      </c>
      <c r="U44" s="13"/>
      <c r="V44" s="13">
        <v>0</v>
      </c>
      <c r="W44" s="13"/>
      <c r="X44" s="49"/>
      <c r="Y44" s="49"/>
    </row>
    <row r="45" spans="1:25" x14ac:dyDescent="0.25">
      <c r="A45" s="19">
        <f t="shared" si="7"/>
        <v>28</v>
      </c>
      <c r="B45" s="6" t="s">
        <v>447</v>
      </c>
      <c r="D45" s="35">
        <v>292716.36554732081</v>
      </c>
      <c r="I45" s="28">
        <v>0</v>
      </c>
      <c r="J45" s="35">
        <f t="shared" si="6"/>
        <v>292716.36554732081</v>
      </c>
      <c r="L45" s="19" t="s">
        <v>448</v>
      </c>
      <c r="M45" s="28">
        <v>23</v>
      </c>
      <c r="N45" s="13">
        <v>153466.09332043628</v>
      </c>
      <c r="O45" s="13"/>
      <c r="P45" s="13"/>
      <c r="Q45" s="13"/>
      <c r="R45" s="13">
        <v>30043.0405771066</v>
      </c>
      <c r="S45" s="13"/>
      <c r="T45" s="13">
        <v>109207.23164977792</v>
      </c>
      <c r="U45" s="13"/>
      <c r="V45" s="13">
        <v>0</v>
      </c>
      <c r="W45" s="13"/>
      <c r="X45" s="49"/>
      <c r="Y45" s="49"/>
    </row>
    <row r="46" spans="1:25" x14ac:dyDescent="0.25">
      <c r="A46" s="19">
        <f t="shared" si="7"/>
        <v>29</v>
      </c>
      <c r="B46" s="6" t="s">
        <v>449</v>
      </c>
      <c r="D46" s="35">
        <v>45316.467170216383</v>
      </c>
      <c r="I46" s="28">
        <v>0</v>
      </c>
      <c r="J46" s="35">
        <f t="shared" si="6"/>
        <v>45316.467170216383</v>
      </c>
      <c r="L46" s="19" t="s">
        <v>450</v>
      </c>
      <c r="M46" s="28">
        <v>26</v>
      </c>
      <c r="N46" s="13">
        <v>27084.213746108409</v>
      </c>
      <c r="O46" s="13"/>
      <c r="P46" s="13"/>
      <c r="Q46" s="13"/>
      <c r="R46" s="13">
        <v>5683.8498102281883</v>
      </c>
      <c r="S46" s="13"/>
      <c r="T46" s="13">
        <v>12548.403613879789</v>
      </c>
      <c r="U46" s="13"/>
      <c r="V46" s="13">
        <v>0</v>
      </c>
      <c r="W46" s="13"/>
      <c r="X46" s="49"/>
      <c r="Y46" s="49"/>
    </row>
    <row r="47" spans="1:25" x14ac:dyDescent="0.25">
      <c r="B47" s="6" t="s">
        <v>451</v>
      </c>
      <c r="M47" s="28"/>
      <c r="N47" s="13"/>
      <c r="O47" s="13"/>
      <c r="Q47" s="13"/>
      <c r="R47" s="13"/>
      <c r="S47" s="13"/>
      <c r="T47" s="13"/>
      <c r="U47" s="13"/>
      <c r="V47" s="13"/>
      <c r="W47" s="13"/>
      <c r="X47" s="49"/>
      <c r="Y47" s="49"/>
    </row>
    <row r="48" spans="1:25" x14ac:dyDescent="0.25">
      <c r="A48" s="19">
        <f>A46+1</f>
        <v>30</v>
      </c>
      <c r="B48" s="119" t="s">
        <v>236</v>
      </c>
      <c r="C48" s="119"/>
      <c r="D48" s="35">
        <v>12566.425637658689</v>
      </c>
      <c r="E48" s="119"/>
      <c r="F48" s="119"/>
      <c r="G48" s="119"/>
      <c r="H48" s="119"/>
      <c r="I48" s="28">
        <v>0</v>
      </c>
      <c r="J48" s="35">
        <f t="shared" si="6"/>
        <v>12566.425637658689</v>
      </c>
      <c r="K48" s="119"/>
      <c r="L48" s="19" t="s">
        <v>452</v>
      </c>
      <c r="M48" s="28">
        <v>29</v>
      </c>
      <c r="N48" s="13">
        <v>7480.9912365986784</v>
      </c>
      <c r="O48" s="13"/>
      <c r="P48" s="13"/>
      <c r="Q48" s="13"/>
      <c r="R48" s="13">
        <v>1192.0455207869995</v>
      </c>
      <c r="S48" s="13"/>
      <c r="T48" s="13">
        <v>3893.3888802730116</v>
      </c>
      <c r="U48" s="13"/>
      <c r="V48" s="13">
        <v>0</v>
      </c>
      <c r="W48" s="13"/>
      <c r="X48" s="49"/>
      <c r="Y48" s="49"/>
    </row>
    <row r="49" spans="1:25" x14ac:dyDescent="0.25">
      <c r="A49" s="19">
        <f t="shared" si="7"/>
        <v>31</v>
      </c>
      <c r="B49" s="119" t="s">
        <v>29</v>
      </c>
      <c r="C49" s="119"/>
      <c r="D49" s="35">
        <v>131846.18325045024</v>
      </c>
      <c r="E49" s="119"/>
      <c r="F49" s="120">
        <v>11615.53513385792</v>
      </c>
      <c r="G49" s="119"/>
      <c r="H49" s="19" t="s">
        <v>453</v>
      </c>
      <c r="I49" s="28">
        <v>32</v>
      </c>
      <c r="J49" s="35">
        <f>D49-F49</f>
        <v>120230.64811659232</v>
      </c>
      <c r="K49" s="119"/>
      <c r="L49" s="19" t="s">
        <v>454</v>
      </c>
      <c r="M49" s="28">
        <v>35</v>
      </c>
      <c r="N49" s="13">
        <v>77321.998278656611</v>
      </c>
      <c r="O49" s="13"/>
      <c r="P49" s="13"/>
      <c r="Q49" s="13"/>
      <c r="R49" s="13">
        <v>12448.058509013845</v>
      </c>
      <c r="S49" s="13"/>
      <c r="T49" s="13">
        <v>42055.109152126061</v>
      </c>
      <c r="U49" s="13"/>
      <c r="V49" s="13">
        <v>21.017310653739997</v>
      </c>
      <c r="W49" s="13"/>
      <c r="X49" s="49"/>
      <c r="Y49" s="49"/>
    </row>
    <row r="50" spans="1:25" x14ac:dyDescent="0.25">
      <c r="A50" s="19">
        <f t="shared" si="7"/>
        <v>32</v>
      </c>
      <c r="B50" s="119" t="s">
        <v>234</v>
      </c>
      <c r="C50" s="119"/>
      <c r="D50" s="35">
        <v>18740.671483974045</v>
      </c>
      <c r="E50" s="119"/>
      <c r="F50" s="119"/>
      <c r="G50" s="119"/>
      <c r="H50" s="119"/>
      <c r="I50" s="28">
        <v>0</v>
      </c>
      <c r="J50" s="35">
        <f t="shared" si="6"/>
        <v>18740.671483974045</v>
      </c>
      <c r="K50" s="119"/>
      <c r="L50" s="19" t="s">
        <v>455</v>
      </c>
      <c r="M50" s="28">
        <v>38</v>
      </c>
      <c r="N50" s="13">
        <v>9757.4205700963776</v>
      </c>
      <c r="O50" s="13"/>
      <c r="P50" s="13"/>
      <c r="Q50" s="13"/>
      <c r="R50" s="13">
        <v>1562.3280566151036</v>
      </c>
      <c r="S50" s="13"/>
      <c r="T50" s="13">
        <v>7420.9228572625634</v>
      </c>
      <c r="U50" s="13"/>
      <c r="V50" s="13">
        <v>0</v>
      </c>
      <c r="W50" s="13"/>
      <c r="X50" s="49"/>
      <c r="Y50" s="49"/>
    </row>
    <row r="51" spans="1:25" x14ac:dyDescent="0.25">
      <c r="A51" s="19">
        <f t="shared" si="7"/>
        <v>33</v>
      </c>
      <c r="B51" s="6" t="s">
        <v>456</v>
      </c>
      <c r="D51" s="35">
        <v>0</v>
      </c>
      <c r="I51" s="28">
        <v>0</v>
      </c>
      <c r="J51" s="35">
        <f t="shared" si="6"/>
        <v>0</v>
      </c>
      <c r="L51" s="19" t="s">
        <v>457</v>
      </c>
      <c r="M51" s="28">
        <v>41</v>
      </c>
      <c r="N51" s="13">
        <v>0</v>
      </c>
      <c r="O51" s="13"/>
      <c r="P51" s="13"/>
      <c r="Q51" s="13"/>
      <c r="R51" s="13">
        <v>0</v>
      </c>
      <c r="S51" s="13"/>
      <c r="T51" s="13">
        <v>0</v>
      </c>
      <c r="U51" s="13"/>
      <c r="V51" s="13">
        <v>0</v>
      </c>
      <c r="W51" s="13"/>
      <c r="X51" s="49"/>
      <c r="Y51" s="49"/>
    </row>
    <row r="52" spans="1:25" x14ac:dyDescent="0.25">
      <c r="A52" s="19">
        <f t="shared" si="7"/>
        <v>34</v>
      </c>
      <c r="B52" s="6" t="s">
        <v>458</v>
      </c>
      <c r="D52" s="117">
        <f>SUM(D37:D51)</f>
        <v>2370309.2073122403</v>
      </c>
      <c r="F52" s="117">
        <f>SUM(F37:F51)</f>
        <v>11615.53513385792</v>
      </c>
      <c r="J52" s="117">
        <f>SUM(J37:J51)</f>
        <v>2358693.6721783825</v>
      </c>
      <c r="N52" s="117">
        <f>SUM(N37:N51)</f>
        <v>1363934.4099857267</v>
      </c>
      <c r="O52" s="13"/>
      <c r="Q52" s="49"/>
      <c r="R52" s="117">
        <f>SUM(R37:R51)</f>
        <v>271212.86278392223</v>
      </c>
      <c r="S52" s="13"/>
      <c r="T52" s="117">
        <f>SUM(T37:T51)</f>
        <v>734837.88059902238</v>
      </c>
      <c r="U52" s="13"/>
      <c r="V52" s="117">
        <f>SUM(V37:V51)</f>
        <v>324.05394356895226</v>
      </c>
      <c r="W52" s="13"/>
      <c r="X52" s="49"/>
      <c r="Y52" s="49"/>
    </row>
    <row r="53" spans="1:25" x14ac:dyDescent="0.25">
      <c r="N53" s="49"/>
      <c r="O53" s="13"/>
      <c r="Q53" s="13"/>
      <c r="R53" s="49"/>
      <c r="S53" s="13"/>
      <c r="T53" s="49"/>
      <c r="U53" s="13"/>
      <c r="V53" s="49"/>
      <c r="W53" s="13"/>
      <c r="X53" s="49"/>
      <c r="Y53" s="49"/>
    </row>
    <row r="54" spans="1:25" ht="15.75" thickBot="1" x14ac:dyDescent="0.3">
      <c r="A54" s="19">
        <f>A52+1</f>
        <v>35</v>
      </c>
      <c r="B54" s="6" t="s">
        <v>34</v>
      </c>
      <c r="D54" s="132">
        <f>D17+D24+D34+D52</f>
        <v>2909079.3607174628</v>
      </c>
      <c r="F54" s="132">
        <f>F17+F24+F34+F52</f>
        <v>32422.674420939424</v>
      </c>
      <c r="J54" s="132">
        <f>J17+J24+J34+J52</f>
        <v>2876656.6862965235</v>
      </c>
      <c r="N54" s="132">
        <f>N17+N24+N34+N52</f>
        <v>1601663.0176697634</v>
      </c>
      <c r="O54" s="13"/>
      <c r="Q54" s="49"/>
      <c r="R54" s="132">
        <f>+P17+R17+P24+R24+P34+R34+R52</f>
        <v>297752.69083333656</v>
      </c>
      <c r="S54" s="13"/>
      <c r="T54" s="132">
        <f>T17+T24+T34+T52</f>
        <v>894708.01331042429</v>
      </c>
      <c r="U54" s="13"/>
      <c r="V54" s="132">
        <f>V17+V24+V34+V52</f>
        <v>114955.63890393855</v>
      </c>
      <c r="W54" s="13"/>
      <c r="X54" s="49"/>
      <c r="Y54" s="49"/>
    </row>
    <row r="55" spans="1:25" ht="15.75" thickTop="1" x14ac:dyDescent="0.25"/>
  </sheetData>
  <mergeCells count="3">
    <mergeCell ref="A2:X2"/>
    <mergeCell ref="A3:X3"/>
    <mergeCell ref="N5:V5"/>
  </mergeCells>
  <printOptions horizontalCentered="1"/>
  <pageMargins left="0.7" right="0.7" top="0.75" bottom="0.75" header="0.3" footer="0.3"/>
  <pageSetup scale="44" orientation="landscape" r:id="rId1"/>
  <headerFooter>
    <oddHeader xml:space="preserve">&amp;R&amp;"Arial,Regular"&amp;10Filed: 2025-02-28
EB-2025-0064
Phase 3 Exhibit 7
Tab 3
Schedule 7
Attachment 9
Page 1 of 8&amp;"-,Regular"&amp;11
</oddHeader>
  </headerFooter>
  <colBreaks count="1" manualBreakCount="1">
    <brk id="24" max="54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D9938-BBDD-4744-84DE-E3EF3149B5CD}">
  <dimension ref="A2:Y61"/>
  <sheetViews>
    <sheetView view="pageBreakPreview" zoomScale="80" zoomScaleNormal="100" zoomScaleSheetLayoutView="80" workbookViewId="0">
      <selection activeCell="AB51" sqref="AB51"/>
    </sheetView>
  </sheetViews>
  <sheetFormatPr defaultColWidth="9.28515625" defaultRowHeight="12.75" x14ac:dyDescent="0.2"/>
  <cols>
    <col min="1" max="1" width="5.7109375" style="19" customWidth="1"/>
    <col min="2" max="2" width="44.7109375" style="6" customWidth="1"/>
    <col min="3" max="3" width="1.7109375" style="6" customWidth="1"/>
    <col min="4" max="4" width="20.28515625" style="6" customWidth="1"/>
    <col min="5" max="5" width="1.7109375" style="6" customWidth="1"/>
    <col min="6" max="6" width="17.28515625" style="6" customWidth="1"/>
    <col min="7" max="7" width="1.7109375" style="6" customWidth="1"/>
    <col min="8" max="8" width="19.7109375" style="19" customWidth="1"/>
    <col min="9" max="9" width="1.7109375" style="6" customWidth="1"/>
    <col min="10" max="10" width="17.28515625" style="6" customWidth="1"/>
    <col min="11" max="11" width="1.7109375" style="6" customWidth="1"/>
    <col min="12" max="12" width="20" style="19" customWidth="1"/>
    <col min="13" max="13" width="1.7109375" style="6" customWidth="1"/>
    <col min="14" max="15" width="12.7109375" style="6" customWidth="1"/>
    <col min="16" max="23" width="10.7109375" style="6" customWidth="1"/>
    <col min="24" max="16384" width="9.28515625" style="6"/>
  </cols>
  <sheetData>
    <row r="2" spans="1:25" x14ac:dyDescent="0.2">
      <c r="B2" s="231" t="s">
        <v>0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P2" s="231" t="s">
        <v>0</v>
      </c>
      <c r="Q2" s="231"/>
      <c r="R2" s="231"/>
      <c r="S2" s="231"/>
      <c r="T2" s="231"/>
      <c r="U2" s="231"/>
    </row>
    <row r="3" spans="1:25" x14ac:dyDescent="0.2">
      <c r="B3" s="231" t="s">
        <v>518</v>
      </c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P3" s="231" t="s">
        <v>519</v>
      </c>
      <c r="Q3" s="231"/>
      <c r="R3" s="231"/>
      <c r="S3" s="231"/>
      <c r="T3" s="231"/>
      <c r="U3" s="231"/>
    </row>
    <row r="5" spans="1:25" x14ac:dyDescent="0.2">
      <c r="D5" s="19" t="s">
        <v>375</v>
      </c>
    </row>
    <row r="6" spans="1:25" x14ac:dyDescent="0.2">
      <c r="A6" s="19" t="s">
        <v>3</v>
      </c>
      <c r="D6" s="19" t="s">
        <v>7</v>
      </c>
      <c r="F6" s="19" t="s">
        <v>378</v>
      </c>
      <c r="H6" s="19" t="s">
        <v>379</v>
      </c>
      <c r="I6" s="19"/>
      <c r="J6" s="19" t="s">
        <v>380</v>
      </c>
      <c r="L6" s="19" t="s">
        <v>130</v>
      </c>
      <c r="N6" s="19" t="s">
        <v>461</v>
      </c>
      <c r="O6" s="19" t="s">
        <v>461</v>
      </c>
      <c r="P6" s="19" t="s">
        <v>461</v>
      </c>
      <c r="Q6" s="19" t="s">
        <v>461</v>
      </c>
      <c r="R6" s="19" t="s">
        <v>461</v>
      </c>
      <c r="S6" s="19" t="s">
        <v>461</v>
      </c>
      <c r="T6" s="19" t="s">
        <v>461</v>
      </c>
      <c r="U6" s="19" t="s">
        <v>461</v>
      </c>
      <c r="V6" s="19" t="s">
        <v>461</v>
      </c>
      <c r="W6" s="19" t="s">
        <v>461</v>
      </c>
    </row>
    <row r="7" spans="1:25" x14ac:dyDescent="0.2">
      <c r="A7" s="18" t="s">
        <v>5</v>
      </c>
      <c r="B7" s="114" t="s">
        <v>6</v>
      </c>
      <c r="D7" s="18" t="s">
        <v>382</v>
      </c>
      <c r="F7" s="18" t="s">
        <v>128</v>
      </c>
      <c r="H7" s="18" t="s">
        <v>131</v>
      </c>
      <c r="I7" s="19"/>
      <c r="J7" s="18" t="s">
        <v>383</v>
      </c>
      <c r="L7" s="18" t="s">
        <v>131</v>
      </c>
      <c r="N7" s="18">
        <v>1</v>
      </c>
      <c r="O7" s="18">
        <v>6</v>
      </c>
      <c r="P7" s="18">
        <v>100</v>
      </c>
      <c r="Q7" s="18">
        <v>110</v>
      </c>
      <c r="R7" s="18">
        <v>115</v>
      </c>
      <c r="S7" s="18">
        <v>125</v>
      </c>
      <c r="T7" s="18">
        <v>135</v>
      </c>
      <c r="U7" s="18">
        <v>145</v>
      </c>
      <c r="V7" s="18">
        <v>170</v>
      </c>
      <c r="W7" s="18">
        <v>200</v>
      </c>
    </row>
    <row r="8" spans="1:25" x14ac:dyDescent="0.2">
      <c r="D8" s="121" t="s">
        <v>86</v>
      </c>
      <c r="F8" s="121" t="s">
        <v>13</v>
      </c>
      <c r="H8" s="121" t="s">
        <v>14</v>
      </c>
      <c r="J8" s="121" t="s">
        <v>15</v>
      </c>
      <c r="K8" s="28"/>
      <c r="L8" s="121" t="s">
        <v>16</v>
      </c>
      <c r="M8" s="101"/>
      <c r="N8" s="121" t="s">
        <v>87</v>
      </c>
      <c r="O8" s="121" t="s">
        <v>88</v>
      </c>
      <c r="P8" s="19" t="s">
        <v>89</v>
      </c>
      <c r="Q8" s="121" t="s">
        <v>90</v>
      </c>
      <c r="R8" s="121" t="s">
        <v>91</v>
      </c>
      <c r="S8" s="121" t="s">
        <v>92</v>
      </c>
      <c r="T8" s="121" t="s">
        <v>93</v>
      </c>
      <c r="U8" s="121" t="s">
        <v>94</v>
      </c>
      <c r="V8" s="121" t="s">
        <v>95</v>
      </c>
      <c r="W8" s="121" t="s">
        <v>96</v>
      </c>
    </row>
    <row r="10" spans="1:25" x14ac:dyDescent="0.2">
      <c r="B10" s="11" t="s">
        <v>389</v>
      </c>
    </row>
    <row r="11" spans="1:25" x14ac:dyDescent="0.2">
      <c r="A11" s="19">
        <v>1</v>
      </c>
      <c r="B11" s="6" t="s">
        <v>390</v>
      </c>
      <c r="D11" s="17">
        <f>'Attach 9 p.1'!N11</f>
        <v>0</v>
      </c>
      <c r="F11" s="35"/>
      <c r="J11" s="17">
        <f>D11-F11</f>
        <v>0</v>
      </c>
      <c r="L11" s="19" t="s">
        <v>462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35"/>
      <c r="Y11" s="35"/>
    </row>
    <row r="12" spans="1:25" x14ac:dyDescent="0.2">
      <c r="A12" s="19">
        <f>A11+1</f>
        <v>2</v>
      </c>
      <c r="B12" s="6" t="s">
        <v>392</v>
      </c>
      <c r="D12" s="17">
        <f>'Attach 9 p.1'!N12</f>
        <v>-5858.9303690770521</v>
      </c>
      <c r="F12" s="35"/>
      <c r="J12" s="17">
        <f t="shared" ref="J12:J16" si="0">D12-F12</f>
        <v>-5858.9303690770521</v>
      </c>
      <c r="L12" s="19" t="s">
        <v>463</v>
      </c>
      <c r="N12" s="17">
        <v>-2997.0888108313852</v>
      </c>
      <c r="O12" s="17">
        <v>-2601.0863180585443</v>
      </c>
      <c r="P12" s="17">
        <v>-6.9831651020067467</v>
      </c>
      <c r="Q12" s="17">
        <v>-190.29885223271026</v>
      </c>
      <c r="R12" s="17">
        <v>-7.0184375394274205</v>
      </c>
      <c r="S12" s="17">
        <v>0</v>
      </c>
      <c r="T12" s="17">
        <v>0</v>
      </c>
      <c r="U12" s="17">
        <v>0</v>
      </c>
      <c r="V12" s="17">
        <v>0</v>
      </c>
      <c r="W12" s="17">
        <v>-56.454785312978224</v>
      </c>
      <c r="X12" s="35"/>
      <c r="Y12" s="35"/>
    </row>
    <row r="13" spans="1:25" x14ac:dyDescent="0.2">
      <c r="A13" s="19">
        <f t="shared" ref="A13:A17" si="1">A12+1</f>
        <v>3</v>
      </c>
      <c r="B13" s="6" t="s">
        <v>394</v>
      </c>
      <c r="D13" s="17">
        <f>'Attach 9 p.1'!N13</f>
        <v>0</v>
      </c>
      <c r="F13" s="35"/>
      <c r="J13" s="17">
        <f t="shared" si="0"/>
        <v>0</v>
      </c>
      <c r="L13" s="19" t="s">
        <v>464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35"/>
      <c r="Y13" s="35"/>
    </row>
    <row r="14" spans="1:25" x14ac:dyDescent="0.2">
      <c r="A14" s="19">
        <f t="shared" si="1"/>
        <v>4</v>
      </c>
      <c r="B14" s="6" t="s">
        <v>396</v>
      </c>
      <c r="D14" s="17">
        <f>'Attach 9 p.1'!N14</f>
        <v>-4389.3276245970374</v>
      </c>
      <c r="F14" s="35">
        <v>-4389.327624597051</v>
      </c>
      <c r="H14" s="19" t="s">
        <v>465</v>
      </c>
      <c r="J14" s="17">
        <f>D14-F14</f>
        <v>1.3642420526593924E-11</v>
      </c>
      <c r="L14" s="19" t="s">
        <v>466</v>
      </c>
      <c r="N14" s="17">
        <v>-1853.3767326219645</v>
      </c>
      <c r="O14" s="17">
        <v>-1774.8466505449121</v>
      </c>
      <c r="P14" s="17">
        <v>-10.143800850460174</v>
      </c>
      <c r="Q14" s="17">
        <v>-395.06990301234111</v>
      </c>
      <c r="R14" s="17">
        <v>-141.22359909559111</v>
      </c>
      <c r="S14" s="17">
        <v>0</v>
      </c>
      <c r="T14" s="17">
        <v>-19.469637185577987</v>
      </c>
      <c r="U14" s="17">
        <v>-5.8111990462938072</v>
      </c>
      <c r="V14" s="17">
        <v>-119.5451428242377</v>
      </c>
      <c r="W14" s="17">
        <v>-69.840959415658332</v>
      </c>
      <c r="X14" s="35"/>
      <c r="Y14" s="35"/>
    </row>
    <row r="15" spans="1:25" x14ac:dyDescent="0.2">
      <c r="A15" s="19">
        <f t="shared" si="1"/>
        <v>5</v>
      </c>
      <c r="B15" s="6" t="s">
        <v>399</v>
      </c>
      <c r="D15" s="17">
        <f>'Attach 9 p.1'!N15</f>
        <v>0</v>
      </c>
      <c r="F15" s="35"/>
      <c r="J15" s="17">
        <f t="shared" si="0"/>
        <v>0</v>
      </c>
      <c r="L15" s="19" t="s">
        <v>467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35"/>
      <c r="Y15" s="35"/>
    </row>
    <row r="16" spans="1:25" x14ac:dyDescent="0.2">
      <c r="A16" s="19">
        <f t="shared" si="1"/>
        <v>6</v>
      </c>
      <c r="B16" s="6" t="s">
        <v>261</v>
      </c>
      <c r="D16" s="17">
        <f>'Attach 9 p.1'!N16</f>
        <v>9609.779501061641</v>
      </c>
      <c r="F16" s="35"/>
      <c r="J16" s="17">
        <f t="shared" si="0"/>
        <v>9609.779501061641</v>
      </c>
      <c r="L16" s="19" t="s">
        <v>462</v>
      </c>
      <c r="N16" s="17">
        <v>5794.5047160810545</v>
      </c>
      <c r="O16" s="17">
        <v>3498.5916710913457</v>
      </c>
      <c r="P16" s="17">
        <v>17.357207878732442</v>
      </c>
      <c r="Q16" s="17">
        <v>120.20711366349317</v>
      </c>
      <c r="R16" s="17">
        <v>1.9421176249244578</v>
      </c>
      <c r="S16" s="17">
        <v>0</v>
      </c>
      <c r="T16" s="17">
        <v>5.1654242903771133</v>
      </c>
      <c r="U16" s="17">
        <v>0.67471506243437052</v>
      </c>
      <c r="V16" s="17">
        <v>6.3048336207911921</v>
      </c>
      <c r="W16" s="17">
        <v>165.0317017484889</v>
      </c>
      <c r="X16" s="35"/>
      <c r="Y16" s="35"/>
    </row>
    <row r="17" spans="1:25" x14ac:dyDescent="0.2">
      <c r="A17" s="19">
        <f t="shared" si="1"/>
        <v>7</v>
      </c>
      <c r="B17" s="6" t="s">
        <v>402</v>
      </c>
      <c r="D17" s="37">
        <f>SUM(D11:D16)</f>
        <v>-638.47849261244846</v>
      </c>
      <c r="F17" s="37">
        <f>SUM(F11:F16)</f>
        <v>-4389.327624597051</v>
      </c>
      <c r="J17" s="36">
        <f>SUM(J11:J16)</f>
        <v>3750.8491319846025</v>
      </c>
      <c r="N17" s="36">
        <f t="shared" ref="N17:W17" si="2">SUM(N11:N16)</f>
        <v>944.03917262770483</v>
      </c>
      <c r="O17" s="36">
        <f t="shared" si="2"/>
        <v>-877.34129751211049</v>
      </c>
      <c r="P17" s="36">
        <f t="shared" si="2"/>
        <v>0.23024192626552065</v>
      </c>
      <c r="Q17" s="36">
        <f t="shared" si="2"/>
        <v>-465.16164158155823</v>
      </c>
      <c r="R17" s="36">
        <f t="shared" si="2"/>
        <v>-146.29991901009407</v>
      </c>
      <c r="S17" s="36">
        <f t="shared" si="2"/>
        <v>0</v>
      </c>
      <c r="T17" s="36">
        <f t="shared" si="2"/>
        <v>-14.304212895200873</v>
      </c>
      <c r="U17" s="36">
        <f t="shared" si="2"/>
        <v>-5.1364839838594367</v>
      </c>
      <c r="V17" s="36">
        <f t="shared" si="2"/>
        <v>-113.24030920344651</v>
      </c>
      <c r="W17" s="36">
        <f t="shared" si="2"/>
        <v>38.73595701985235</v>
      </c>
      <c r="X17" s="35"/>
      <c r="Y17" s="35"/>
    </row>
    <row r="18" spans="1:25" x14ac:dyDescent="0.2">
      <c r="D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35"/>
      <c r="Y18" s="35"/>
    </row>
    <row r="19" spans="1:25" x14ac:dyDescent="0.2">
      <c r="B19" s="11" t="s">
        <v>403</v>
      </c>
      <c r="D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35"/>
      <c r="Y19" s="35"/>
    </row>
    <row r="20" spans="1:25" x14ac:dyDescent="0.2">
      <c r="A20" s="19">
        <f>A17+1</f>
        <v>8</v>
      </c>
      <c r="B20" s="6" t="s">
        <v>404</v>
      </c>
      <c r="D20" s="17">
        <f>'Attach 9 p.1'!N20</f>
        <v>56190.640595073171</v>
      </c>
      <c r="J20" s="17">
        <f>D20-F20</f>
        <v>56190.640595073171</v>
      </c>
      <c r="L20" s="19" t="s">
        <v>464</v>
      </c>
      <c r="N20" s="17">
        <v>28743.871251617336</v>
      </c>
      <c r="O20" s="17">
        <v>24945.970893628091</v>
      </c>
      <c r="P20" s="17">
        <v>66.972722962183099</v>
      </c>
      <c r="Q20" s="17">
        <v>1825.0796199763702</v>
      </c>
      <c r="R20" s="17">
        <v>67.311006698149313</v>
      </c>
      <c r="S20" s="17">
        <v>0</v>
      </c>
      <c r="T20" s="17">
        <v>0</v>
      </c>
      <c r="U20" s="17">
        <v>0</v>
      </c>
      <c r="V20" s="17">
        <v>0</v>
      </c>
      <c r="W20" s="17">
        <v>541.43510019104247</v>
      </c>
      <c r="X20" s="35"/>
      <c r="Y20" s="35"/>
    </row>
    <row r="21" spans="1:25" x14ac:dyDescent="0.2">
      <c r="A21" s="19">
        <f>A20+1</f>
        <v>9</v>
      </c>
      <c r="B21" s="6" t="s">
        <v>405</v>
      </c>
      <c r="D21" s="17">
        <f>'Attach 9 p.1'!N21</f>
        <v>38384.448249025358</v>
      </c>
      <c r="F21" s="17">
        <v>17540.334264621124</v>
      </c>
      <c r="H21" s="19" t="s">
        <v>468</v>
      </c>
      <c r="J21" s="17">
        <f>D21-F21</f>
        <v>20844.113984404234</v>
      </c>
      <c r="L21" s="19" t="s">
        <v>469</v>
      </c>
      <c r="N21" s="17">
        <v>19927.228657746655</v>
      </c>
      <c r="O21" s="17">
        <v>16100.751429320602</v>
      </c>
      <c r="P21" s="17">
        <v>63.643265112326489</v>
      </c>
      <c r="Q21" s="17">
        <v>1358.2591046022983</v>
      </c>
      <c r="R21" s="17">
        <v>174.93492716269691</v>
      </c>
      <c r="S21" s="17">
        <v>0</v>
      </c>
      <c r="T21" s="17">
        <v>0</v>
      </c>
      <c r="U21" s="17">
        <v>33.20628074622612</v>
      </c>
      <c r="V21" s="17">
        <v>149.86056181486271</v>
      </c>
      <c r="W21" s="17">
        <v>576.56402251969121</v>
      </c>
      <c r="X21" s="35"/>
      <c r="Y21" s="35"/>
    </row>
    <row r="22" spans="1:25" x14ac:dyDescent="0.2">
      <c r="A22" s="19">
        <f t="shared" ref="A22:A24" si="3">A21+1</f>
        <v>10</v>
      </c>
      <c r="B22" s="6" t="s">
        <v>408</v>
      </c>
      <c r="D22" s="17">
        <f>'Attach 9 p.1'!N22</f>
        <v>3229.3411295980759</v>
      </c>
      <c r="J22" s="17">
        <f>D22-F22</f>
        <v>3229.3411295980759</v>
      </c>
      <c r="L22" s="19" t="s">
        <v>470</v>
      </c>
      <c r="N22" s="17">
        <v>1668.1930433829555</v>
      </c>
      <c r="O22" s="17">
        <v>1448.5288216812651</v>
      </c>
      <c r="P22" s="17">
        <v>2.3097837155122902</v>
      </c>
      <c r="Q22" s="17">
        <v>59.182293765738081</v>
      </c>
      <c r="R22" s="17">
        <v>11.583951649146901</v>
      </c>
      <c r="S22" s="17">
        <v>10.293511512314481</v>
      </c>
      <c r="T22" s="17">
        <v>0.69601790728765567</v>
      </c>
      <c r="U22" s="17">
        <v>1.0425558905605121</v>
      </c>
      <c r="V22" s="17">
        <v>7.8535991751245131</v>
      </c>
      <c r="W22" s="17">
        <v>19.657550918170617</v>
      </c>
      <c r="X22" s="35"/>
      <c r="Y22" s="35"/>
    </row>
    <row r="23" spans="1:25" x14ac:dyDescent="0.2">
      <c r="A23" s="19">
        <f t="shared" si="3"/>
        <v>11</v>
      </c>
      <c r="B23" s="6" t="s">
        <v>410</v>
      </c>
      <c r="D23" s="17">
        <f>'Attach 9 p.1'!N23</f>
        <v>0</v>
      </c>
      <c r="J23" s="17">
        <f>D23-F23</f>
        <v>0</v>
      </c>
      <c r="L23" s="19" t="s">
        <v>471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35"/>
      <c r="Y23" s="35"/>
    </row>
    <row r="24" spans="1:25" x14ac:dyDescent="0.2">
      <c r="A24" s="19">
        <f t="shared" si="3"/>
        <v>12</v>
      </c>
      <c r="B24" s="6" t="s">
        <v>412</v>
      </c>
      <c r="D24" s="36">
        <f>SUM(D20:D23)</f>
        <v>97804.429973696606</v>
      </c>
      <c r="F24" s="36">
        <f>SUM(F20:F23)</f>
        <v>17540.334264621124</v>
      </c>
      <c r="H24" s="122"/>
      <c r="J24" s="36">
        <f>SUM(J20:J23)</f>
        <v>80264.095709075482</v>
      </c>
      <c r="N24" s="36">
        <f t="shared" ref="N24:W24" si="4">SUM(N20:N23)</f>
        <v>50339.292952746946</v>
      </c>
      <c r="O24" s="36">
        <f t="shared" si="4"/>
        <v>42495.251144629954</v>
      </c>
      <c r="P24" s="36">
        <f t="shared" si="4"/>
        <v>132.92577179002186</v>
      </c>
      <c r="Q24" s="36">
        <f t="shared" si="4"/>
        <v>3242.5210183444065</v>
      </c>
      <c r="R24" s="36">
        <f t="shared" si="4"/>
        <v>253.82988550999312</v>
      </c>
      <c r="S24" s="36">
        <f t="shared" si="4"/>
        <v>10.293511512314481</v>
      </c>
      <c r="T24" s="36">
        <f t="shared" si="4"/>
        <v>0.69601790728765567</v>
      </c>
      <c r="U24" s="36">
        <f t="shared" si="4"/>
        <v>34.248836636786635</v>
      </c>
      <c r="V24" s="36">
        <f t="shared" si="4"/>
        <v>157.71416098998722</v>
      </c>
      <c r="W24" s="36">
        <f t="shared" si="4"/>
        <v>1137.6566736289044</v>
      </c>
      <c r="X24" s="35"/>
      <c r="Y24" s="35"/>
    </row>
    <row r="25" spans="1:25" x14ac:dyDescent="0.2"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35"/>
      <c r="Y25" s="35"/>
    </row>
    <row r="26" spans="1:25" x14ac:dyDescent="0.2">
      <c r="B26" s="11" t="s">
        <v>413</v>
      </c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35"/>
      <c r="Y26" s="35"/>
    </row>
    <row r="27" spans="1:25" x14ac:dyDescent="0.2">
      <c r="A27" s="19">
        <f>A24+1</f>
        <v>13</v>
      </c>
      <c r="B27" s="6" t="s">
        <v>414</v>
      </c>
      <c r="D27" s="17">
        <f>'Attach 9 p.1'!N27</f>
        <v>4807.6632450940742</v>
      </c>
      <c r="J27" s="17">
        <f>D27-F27</f>
        <v>4807.6632450940742</v>
      </c>
      <c r="L27" s="19" t="s">
        <v>472</v>
      </c>
      <c r="N27" s="17">
        <v>2354.130788817215</v>
      </c>
      <c r="O27" s="17">
        <v>2097.9088177996673</v>
      </c>
      <c r="P27" s="17">
        <v>7.4050361929467465</v>
      </c>
      <c r="Q27" s="17">
        <v>240.89666978584151</v>
      </c>
      <c r="R27" s="17">
        <v>50.626728641203599</v>
      </c>
      <c r="S27" s="17">
        <v>0</v>
      </c>
      <c r="T27" s="17">
        <v>0.83940317576805545</v>
      </c>
      <c r="U27" s="17">
        <v>0</v>
      </c>
      <c r="V27" s="17">
        <v>0</v>
      </c>
      <c r="W27" s="17">
        <v>55.855800681431298</v>
      </c>
      <c r="X27" s="35"/>
      <c r="Y27" s="35"/>
    </row>
    <row r="28" spans="1:25" x14ac:dyDescent="0.2">
      <c r="A28" s="19">
        <f>A27+1</f>
        <v>14</v>
      </c>
      <c r="B28" s="6" t="s">
        <v>416</v>
      </c>
      <c r="D28" s="17">
        <f>'Attach 9 p.1'!N28</f>
        <v>135.75366221986272</v>
      </c>
      <c r="J28" s="17">
        <f t="shared" ref="J28:J33" si="5">D28-F28</f>
        <v>135.75366221986272</v>
      </c>
      <c r="L28" s="19" t="s">
        <v>473</v>
      </c>
      <c r="N28" s="17">
        <v>66.473432025960832</v>
      </c>
      <c r="O28" s="17">
        <v>59.238509542087272</v>
      </c>
      <c r="P28" s="17">
        <v>0.2090955066557455</v>
      </c>
      <c r="Q28" s="17">
        <v>6.8021829884545157</v>
      </c>
      <c r="R28" s="17">
        <v>1.4295435160247212</v>
      </c>
      <c r="S28" s="17">
        <v>0</v>
      </c>
      <c r="T28" s="17">
        <v>2.3702170759521843E-2</v>
      </c>
      <c r="U28" s="17">
        <v>0</v>
      </c>
      <c r="V28" s="17">
        <v>0</v>
      </c>
      <c r="W28" s="17">
        <v>1.5771964699201035</v>
      </c>
      <c r="X28" s="35"/>
      <c r="Y28" s="35"/>
    </row>
    <row r="29" spans="1:25" x14ac:dyDescent="0.2">
      <c r="A29" s="19">
        <f t="shared" ref="A29:A34" si="6">A28+1</f>
        <v>15</v>
      </c>
      <c r="B29" s="6" t="s">
        <v>418</v>
      </c>
      <c r="D29" s="17">
        <f>'Attach 9 p.1'!N29</f>
        <v>18507.938128719048</v>
      </c>
      <c r="J29" s="17">
        <f t="shared" si="5"/>
        <v>18507.938128719048</v>
      </c>
      <c r="L29" s="19" t="s">
        <v>474</v>
      </c>
      <c r="N29" s="17">
        <v>9062.637036985112</v>
      </c>
      <c r="O29" s="17">
        <v>8076.265873894542</v>
      </c>
      <c r="P29" s="17">
        <v>28.506978278862768</v>
      </c>
      <c r="Q29" s="17">
        <v>927.37374323387667</v>
      </c>
      <c r="R29" s="17">
        <v>194.89642131382482</v>
      </c>
      <c r="S29" s="17">
        <v>0</v>
      </c>
      <c r="T29" s="17">
        <v>3.2314289188242551</v>
      </c>
      <c r="U29" s="17">
        <v>0</v>
      </c>
      <c r="V29" s="17">
        <v>0</v>
      </c>
      <c r="W29" s="17">
        <v>215.02664609400392</v>
      </c>
      <c r="X29" s="35"/>
      <c r="Y29" s="35"/>
    </row>
    <row r="30" spans="1:25" x14ac:dyDescent="0.2">
      <c r="A30" s="19">
        <f t="shared" si="6"/>
        <v>16</v>
      </c>
      <c r="B30" s="6" t="s">
        <v>420</v>
      </c>
      <c r="D30" s="17">
        <f>'Attach 9 p.1'!N30</f>
        <v>104883.41266641355</v>
      </c>
      <c r="J30" s="17">
        <f t="shared" si="5"/>
        <v>104883.41266641355</v>
      </c>
      <c r="L30" s="19" t="s">
        <v>475</v>
      </c>
      <c r="N30" s="17">
        <v>51357.438823566008</v>
      </c>
      <c r="O30" s="17">
        <v>45767.730611815103</v>
      </c>
      <c r="P30" s="17">
        <v>161.54739365888437</v>
      </c>
      <c r="Q30" s="17">
        <v>5255.3732528782366</v>
      </c>
      <c r="R30" s="17">
        <v>1104.4667235052973</v>
      </c>
      <c r="S30" s="17">
        <v>0</v>
      </c>
      <c r="T30" s="17">
        <v>18.312320391287376</v>
      </c>
      <c r="U30" s="17">
        <v>0</v>
      </c>
      <c r="V30" s="17">
        <v>0</v>
      </c>
      <c r="W30" s="17">
        <v>1218.5435405987698</v>
      </c>
      <c r="X30" s="35"/>
      <c r="Y30" s="35"/>
    </row>
    <row r="31" spans="1:25" x14ac:dyDescent="0.2">
      <c r="A31" s="19">
        <f t="shared" si="6"/>
        <v>17</v>
      </c>
      <c r="B31" s="6" t="s">
        <v>422</v>
      </c>
      <c r="D31" s="17">
        <f>'Attach 9 p.1'!N31</f>
        <v>12227.889051322658</v>
      </c>
      <c r="J31" s="17">
        <f t="shared" si="5"/>
        <v>12227.889051322658</v>
      </c>
      <c r="L31" s="19" t="s">
        <v>476</v>
      </c>
      <c r="N31" s="17">
        <v>5987.5346151446847</v>
      </c>
      <c r="O31" s="17">
        <v>5335.8554782353203</v>
      </c>
      <c r="P31" s="17">
        <v>18.834089738040657</v>
      </c>
      <c r="Q31" s="17">
        <v>612.70051598980956</v>
      </c>
      <c r="R31" s="17">
        <v>128.76484672418923</v>
      </c>
      <c r="S31" s="17">
        <v>0</v>
      </c>
      <c r="T31" s="17">
        <v>2.1349517175716475</v>
      </c>
      <c r="U31" s="17">
        <v>0</v>
      </c>
      <c r="V31" s="17">
        <v>0</v>
      </c>
      <c r="W31" s="17">
        <v>142.06455377303988</v>
      </c>
      <c r="X31" s="35"/>
      <c r="Y31" s="35"/>
    </row>
    <row r="32" spans="1:25" x14ac:dyDescent="0.2">
      <c r="A32" s="19">
        <f t="shared" si="6"/>
        <v>18</v>
      </c>
      <c r="B32" s="6" t="s">
        <v>424</v>
      </c>
      <c r="D32" s="17">
        <f>'Attach 9 p.1'!N32</f>
        <v>0</v>
      </c>
      <c r="J32" s="17">
        <f t="shared" si="5"/>
        <v>0</v>
      </c>
      <c r="L32" s="19" t="s">
        <v>329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35"/>
      <c r="Y32" s="35"/>
    </row>
    <row r="33" spans="1:25" x14ac:dyDescent="0.2">
      <c r="A33" s="19">
        <f t="shared" si="6"/>
        <v>19</v>
      </c>
      <c r="B33" s="6" t="s">
        <v>426</v>
      </c>
      <c r="D33" s="17">
        <f>'Attach 9 p.1'!N33</f>
        <v>-5.5081657875544795E-4</v>
      </c>
      <c r="F33" s="17"/>
      <c r="H33" s="19" t="s">
        <v>477</v>
      </c>
      <c r="J33" s="17">
        <f t="shared" si="5"/>
        <v>-5.5081657875544795E-4</v>
      </c>
      <c r="L33" s="19" t="s">
        <v>478</v>
      </c>
      <c r="N33" s="17">
        <v>-2.3258018501216398E-4</v>
      </c>
      <c r="O33" s="17">
        <v>-2.2272544760394027E-4</v>
      </c>
      <c r="P33" s="17">
        <v>-1.2729452339616651E-6</v>
      </c>
      <c r="Q33" s="17">
        <v>-4.9577309091043799E-5</v>
      </c>
      <c r="R33" s="17">
        <v>-1.7722144789888145E-5</v>
      </c>
      <c r="S33" s="17">
        <v>0</v>
      </c>
      <c r="T33" s="17">
        <v>-2.44324412788723E-6</v>
      </c>
      <c r="U33" s="17">
        <v>-7.2924717654001407E-7</v>
      </c>
      <c r="V33" s="17">
        <v>-1.5001716027821718E-5</v>
      </c>
      <c r="W33" s="17">
        <v>-8.7643396922011979E-6</v>
      </c>
      <c r="X33" s="35"/>
      <c r="Y33" s="35"/>
    </row>
    <row r="34" spans="1:25" x14ac:dyDescent="0.2">
      <c r="A34" s="19">
        <f t="shared" si="6"/>
        <v>20</v>
      </c>
      <c r="B34" s="6" t="s">
        <v>429</v>
      </c>
      <c r="D34" s="36">
        <f>SUM(D27:D33)</f>
        <v>140562.65620295261</v>
      </c>
      <c r="F34" s="36">
        <f>SUM(F27:F33)</f>
        <v>0</v>
      </c>
      <c r="J34" s="36">
        <f>SUM(J27:J33)</f>
        <v>140562.65620295261</v>
      </c>
      <c r="N34" s="36">
        <f t="shared" ref="N34:W34" si="7">SUM(N27:N33)</f>
        <v>68828.214463958793</v>
      </c>
      <c r="O34" s="36">
        <f t="shared" si="7"/>
        <v>61336.999068561272</v>
      </c>
      <c r="P34" s="36">
        <f t="shared" si="7"/>
        <v>216.50259210244505</v>
      </c>
      <c r="Q34" s="36">
        <f t="shared" si="7"/>
        <v>7043.1463152989099</v>
      </c>
      <c r="R34" s="36">
        <f t="shared" si="7"/>
        <v>1480.184245978395</v>
      </c>
      <c r="S34" s="36">
        <f t="shared" si="7"/>
        <v>0</v>
      </c>
      <c r="T34" s="36">
        <f t="shared" si="7"/>
        <v>24.541803930966729</v>
      </c>
      <c r="U34" s="36">
        <f t="shared" si="7"/>
        <v>-7.2924717654001407E-7</v>
      </c>
      <c r="V34" s="36">
        <f t="shared" si="7"/>
        <v>-1.5001716027821718E-5</v>
      </c>
      <c r="W34" s="36">
        <f t="shared" si="7"/>
        <v>1633.0677288528252</v>
      </c>
      <c r="X34" s="35"/>
      <c r="Y34" s="35"/>
    </row>
    <row r="35" spans="1:25" x14ac:dyDescent="0.2"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35"/>
      <c r="Y35" s="35"/>
    </row>
    <row r="36" spans="1:25" x14ac:dyDescent="0.2">
      <c r="B36" s="11" t="s">
        <v>430</v>
      </c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35"/>
      <c r="Y36" s="35"/>
    </row>
    <row r="37" spans="1:25" x14ac:dyDescent="0.2">
      <c r="A37" s="19">
        <f>A34+1</f>
        <v>21</v>
      </c>
      <c r="B37" s="6" t="s">
        <v>432</v>
      </c>
      <c r="D37" s="17">
        <f>'Attach 9 p.1'!N37</f>
        <v>158418.21122091907</v>
      </c>
      <c r="E37" s="17"/>
      <c r="F37" s="17"/>
      <c r="G37" s="17"/>
      <c r="H37" s="123"/>
      <c r="I37" s="17"/>
      <c r="J37" s="17">
        <f>D37-F37</f>
        <v>158418.21122091907</v>
      </c>
      <c r="L37" s="19" t="s">
        <v>479</v>
      </c>
      <c r="N37" s="17">
        <v>71433.437731622558</v>
      </c>
      <c r="O37" s="17">
        <v>63658.671648489413</v>
      </c>
      <c r="P37" s="17">
        <v>224.69745279319915</v>
      </c>
      <c r="Q37" s="17">
        <v>7309.7371406233551</v>
      </c>
      <c r="R37" s="17">
        <v>1536.2108533333346</v>
      </c>
      <c r="S37" s="17">
        <v>12535.104519958577</v>
      </c>
      <c r="T37" s="17">
        <v>25.470740526731753</v>
      </c>
      <c r="U37" s="17">
        <v>0</v>
      </c>
      <c r="V37" s="17">
        <v>0</v>
      </c>
      <c r="W37" s="17">
        <v>1694.8811335718624</v>
      </c>
      <c r="X37" s="35"/>
      <c r="Y37" s="35"/>
    </row>
    <row r="38" spans="1:25" x14ac:dyDescent="0.2">
      <c r="A38" s="19">
        <f>A37+1</f>
        <v>22</v>
      </c>
      <c r="B38" s="6" t="s">
        <v>434</v>
      </c>
      <c r="D38" s="17">
        <f>'Attach 9 p.1'!N38</f>
        <v>31379.22221557553</v>
      </c>
      <c r="E38" s="17"/>
      <c r="F38" s="17"/>
      <c r="G38" s="17"/>
      <c r="H38" s="123"/>
      <c r="I38" s="17"/>
      <c r="J38" s="17">
        <f t="shared" ref="J38:J51" si="8">D38-F38</f>
        <v>31379.22221557553</v>
      </c>
      <c r="L38" s="19" t="s">
        <v>480</v>
      </c>
      <c r="N38" s="17">
        <v>16020.311429447114</v>
      </c>
      <c r="O38" s="17">
        <v>14276.671785351455</v>
      </c>
      <c r="P38" s="17">
        <v>46.471476850746626</v>
      </c>
      <c r="Q38" s="17">
        <v>995.77870003419491</v>
      </c>
      <c r="R38" s="17">
        <v>36.000614621613337</v>
      </c>
      <c r="S38" s="17">
        <v>0</v>
      </c>
      <c r="T38" s="17">
        <v>3.9882092704004455</v>
      </c>
      <c r="U38" s="17">
        <v>0</v>
      </c>
      <c r="V38" s="17">
        <v>0</v>
      </c>
      <c r="W38" s="17">
        <v>0</v>
      </c>
      <c r="X38" s="35"/>
      <c r="Y38" s="35"/>
    </row>
    <row r="39" spans="1:25" x14ac:dyDescent="0.2">
      <c r="A39" s="19">
        <f t="shared" ref="A39:A52" si="9">A38+1</f>
        <v>23</v>
      </c>
      <c r="B39" s="6" t="s">
        <v>436</v>
      </c>
      <c r="D39" s="17">
        <f>'Attach 9 p.1'!N39</f>
        <v>166607.87655886216</v>
      </c>
      <c r="E39" s="17"/>
      <c r="F39" s="17"/>
      <c r="G39" s="17"/>
      <c r="H39" s="123"/>
      <c r="I39" s="17"/>
      <c r="J39" s="17">
        <f t="shared" si="8"/>
        <v>166607.87655886216</v>
      </c>
      <c r="L39" s="19" t="s">
        <v>481</v>
      </c>
      <c r="N39" s="17">
        <v>85478.931702014015</v>
      </c>
      <c r="O39" s="17">
        <v>76175.463744667271</v>
      </c>
      <c r="P39" s="17">
        <v>179.32027911473452</v>
      </c>
      <c r="Q39" s="17">
        <v>4395.4555485353321</v>
      </c>
      <c r="R39" s="17">
        <v>173.11447344747049</v>
      </c>
      <c r="S39" s="17">
        <v>0</v>
      </c>
      <c r="T39" s="17">
        <v>13.081332187637244</v>
      </c>
      <c r="U39" s="17">
        <v>32.248569176270756</v>
      </c>
      <c r="V39" s="17">
        <v>160.26090971941349</v>
      </c>
      <c r="W39" s="17">
        <v>0</v>
      </c>
      <c r="X39" s="35"/>
      <c r="Y39" s="35"/>
    </row>
    <row r="40" spans="1:25" x14ac:dyDescent="0.2">
      <c r="B40" s="6" t="s">
        <v>438</v>
      </c>
      <c r="D40" s="17"/>
      <c r="E40" s="17"/>
      <c r="F40" s="17"/>
      <c r="G40" s="17"/>
      <c r="H40" s="123"/>
      <c r="I40" s="17"/>
      <c r="J40" s="17">
        <f t="shared" si="8"/>
        <v>0</v>
      </c>
      <c r="X40" s="35"/>
      <c r="Y40" s="35"/>
    </row>
    <row r="41" spans="1:25" x14ac:dyDescent="0.2">
      <c r="A41" s="19">
        <f>A39+1</f>
        <v>24</v>
      </c>
      <c r="B41" s="119" t="s">
        <v>439</v>
      </c>
      <c r="D41" s="17">
        <f>'Attach 9 p.1'!N41</f>
        <v>87804.698633689157</v>
      </c>
      <c r="E41" s="17"/>
      <c r="F41" s="17"/>
      <c r="G41" s="17"/>
      <c r="H41" s="123"/>
      <c r="I41" s="17"/>
      <c r="J41" s="17">
        <f t="shared" si="8"/>
        <v>87804.698633689157</v>
      </c>
      <c r="L41" s="19" t="s">
        <v>482</v>
      </c>
      <c r="N41" s="17">
        <v>59444.826151060151</v>
      </c>
      <c r="O41" s="17">
        <v>24282.806623930665</v>
      </c>
      <c r="P41" s="17">
        <v>193.43436483069971</v>
      </c>
      <c r="Q41" s="17">
        <v>1743.198105267553</v>
      </c>
      <c r="R41" s="17">
        <v>748.45881260444639</v>
      </c>
      <c r="S41" s="17">
        <v>145.72960539149045</v>
      </c>
      <c r="T41" s="17">
        <v>692.12430664186002</v>
      </c>
      <c r="U41" s="17">
        <v>244.46761706919182</v>
      </c>
      <c r="V41" s="17">
        <v>274.39543258236745</v>
      </c>
      <c r="W41" s="17">
        <v>35.257614310746177</v>
      </c>
      <c r="X41" s="35"/>
      <c r="Y41" s="35"/>
    </row>
    <row r="42" spans="1:25" x14ac:dyDescent="0.2">
      <c r="A42" s="19">
        <f t="shared" si="9"/>
        <v>25</v>
      </c>
      <c r="B42" s="119" t="s">
        <v>441</v>
      </c>
      <c r="D42" s="17">
        <f>'Attach 9 p.1'!N42</f>
        <v>37661.088789397254</v>
      </c>
      <c r="E42" s="17"/>
      <c r="F42" s="17"/>
      <c r="G42" s="17"/>
      <c r="H42" s="123"/>
      <c r="I42" s="17"/>
      <c r="J42" s="17">
        <f t="shared" si="8"/>
        <v>37661.088789397254</v>
      </c>
      <c r="L42" s="19" t="s">
        <v>483</v>
      </c>
      <c r="N42" s="17">
        <v>20109.114802040265</v>
      </c>
      <c r="O42" s="17">
        <v>14477.393674979248</v>
      </c>
      <c r="P42" s="17">
        <v>159.68065767909798</v>
      </c>
      <c r="Q42" s="17">
        <v>1319.2880325510105</v>
      </c>
      <c r="R42" s="17">
        <v>602.44387607300393</v>
      </c>
      <c r="S42" s="17">
        <v>58.491586161354974</v>
      </c>
      <c r="T42" s="17">
        <v>581.32514268022919</v>
      </c>
      <c r="U42" s="17">
        <v>151.42455459393867</v>
      </c>
      <c r="V42" s="17">
        <v>187.77509113322185</v>
      </c>
      <c r="W42" s="17">
        <v>14.151371505883825</v>
      </c>
      <c r="X42" s="35"/>
      <c r="Y42" s="35"/>
    </row>
    <row r="43" spans="1:25" x14ac:dyDescent="0.2">
      <c r="A43" s="19">
        <f t="shared" si="9"/>
        <v>26</v>
      </c>
      <c r="B43" s="6" t="s">
        <v>443</v>
      </c>
      <c r="D43" s="17">
        <f>'Attach 9 p.1'!N43</f>
        <v>232504.63458513084</v>
      </c>
      <c r="E43" s="17"/>
      <c r="F43" s="17"/>
      <c r="G43" s="17"/>
      <c r="H43" s="123"/>
      <c r="I43" s="17"/>
      <c r="J43" s="17">
        <f t="shared" si="8"/>
        <v>232504.63458513084</v>
      </c>
      <c r="L43" s="19" t="s">
        <v>484</v>
      </c>
      <c r="N43" s="17">
        <v>215241.4037500892</v>
      </c>
      <c r="O43" s="17">
        <v>17212.084477148142</v>
      </c>
      <c r="P43" s="17">
        <v>1.3930914601344646</v>
      </c>
      <c r="Q43" s="17">
        <v>41.394717672566948</v>
      </c>
      <c r="R43" s="17">
        <v>2.1891437230684443</v>
      </c>
      <c r="S43" s="17">
        <v>0.39802613146698995</v>
      </c>
      <c r="T43" s="17">
        <v>4.0797678475366475</v>
      </c>
      <c r="U43" s="17">
        <v>0.49753266433373738</v>
      </c>
      <c r="V43" s="17">
        <v>1.0945718615342221</v>
      </c>
      <c r="W43" s="17">
        <v>9.9506532866747488E-2</v>
      </c>
      <c r="X43" s="35"/>
      <c r="Y43" s="35"/>
    </row>
    <row r="44" spans="1:25" x14ac:dyDescent="0.2">
      <c r="A44" s="19">
        <f t="shared" si="9"/>
        <v>27</v>
      </c>
      <c r="B44" s="6" t="s">
        <v>445</v>
      </c>
      <c r="D44" s="17">
        <f>'Attach 9 p.1'!N44</f>
        <v>374447.96083025628</v>
      </c>
      <c r="E44" s="17"/>
      <c r="F44" s="17"/>
      <c r="G44" s="17"/>
      <c r="H44" s="123"/>
      <c r="I44" s="17"/>
      <c r="J44" s="17">
        <f t="shared" si="8"/>
        <v>374447.96083025628</v>
      </c>
      <c r="L44" s="19" t="s">
        <v>484</v>
      </c>
      <c r="N44" s="17">
        <v>346645.58349245531</v>
      </c>
      <c r="O44" s="17">
        <v>27720.00629409562</v>
      </c>
      <c r="P44" s="17">
        <v>2.2435692838045238</v>
      </c>
      <c r="Q44" s="17">
        <v>66.666058718762997</v>
      </c>
      <c r="R44" s="17">
        <v>3.5256088745499663</v>
      </c>
      <c r="S44" s="17">
        <v>0.64101979537272125</v>
      </c>
      <c r="T44" s="17">
        <v>6.5704529025703931</v>
      </c>
      <c r="U44" s="17">
        <v>0.80127474421590139</v>
      </c>
      <c r="V44" s="17">
        <v>1.7628044372749831</v>
      </c>
      <c r="W44" s="17">
        <v>0.16025494884318031</v>
      </c>
      <c r="X44" s="35"/>
      <c r="Y44" s="35"/>
    </row>
    <row r="45" spans="1:25" x14ac:dyDescent="0.2">
      <c r="A45" s="19">
        <f t="shared" si="9"/>
        <v>28</v>
      </c>
      <c r="B45" s="6" t="s">
        <v>447</v>
      </c>
      <c r="D45" s="17">
        <f>'Attach 9 p.1'!N45</f>
        <v>153466.09332043628</v>
      </c>
      <c r="E45" s="17"/>
      <c r="F45" s="17"/>
      <c r="G45" s="17"/>
      <c r="H45" s="123"/>
      <c r="I45" s="17"/>
      <c r="J45" s="17">
        <f t="shared" si="8"/>
        <v>153466.09332043628</v>
      </c>
      <c r="L45" s="19" t="s">
        <v>485</v>
      </c>
      <c r="N45" s="17">
        <v>111888.79947327031</v>
      </c>
      <c r="O45" s="17">
        <v>40067.193559097199</v>
      </c>
      <c r="P45" s="17">
        <v>72.130339207831355</v>
      </c>
      <c r="Q45" s="17">
        <v>879.34546287423814</v>
      </c>
      <c r="R45" s="17">
        <v>149.10907835682039</v>
      </c>
      <c r="S45" s="17">
        <v>38.498849885900682</v>
      </c>
      <c r="T45" s="17">
        <v>250.20083510607731</v>
      </c>
      <c r="U45" s="17">
        <v>22.154042049762371</v>
      </c>
      <c r="V45" s="17">
        <v>98.661680588121598</v>
      </c>
      <c r="W45" s="17">
        <v>0</v>
      </c>
      <c r="X45" s="35"/>
      <c r="Y45" s="35"/>
    </row>
    <row r="46" spans="1:25" x14ac:dyDescent="0.2">
      <c r="A46" s="19">
        <f t="shared" si="9"/>
        <v>29</v>
      </c>
      <c r="B46" s="6" t="s">
        <v>449</v>
      </c>
      <c r="D46" s="17">
        <f>'Attach 9 p.1'!N46</f>
        <v>27084.213746108409</v>
      </c>
      <c r="E46" s="17"/>
      <c r="F46" s="17"/>
      <c r="G46" s="17"/>
      <c r="H46" s="123"/>
      <c r="I46" s="17"/>
      <c r="J46" s="17">
        <f t="shared" si="8"/>
        <v>27084.213746108409</v>
      </c>
      <c r="L46" s="19" t="s">
        <v>486</v>
      </c>
      <c r="N46" s="17">
        <v>0</v>
      </c>
      <c r="O46" s="17">
        <v>22759.099355388218</v>
      </c>
      <c r="P46" s="17">
        <v>60.790229518654705</v>
      </c>
      <c r="Q46" s="17">
        <v>2454.032840784073</v>
      </c>
      <c r="R46" s="17">
        <v>309.02145922912194</v>
      </c>
      <c r="S46" s="17">
        <v>813.49386645212019</v>
      </c>
      <c r="T46" s="17">
        <v>355.73198721302839</v>
      </c>
      <c r="U46" s="17">
        <v>238.35677899707554</v>
      </c>
      <c r="V46" s="17">
        <v>93.687228526118119</v>
      </c>
      <c r="W46" s="17">
        <v>0</v>
      </c>
      <c r="X46" s="35"/>
      <c r="Y46" s="35"/>
    </row>
    <row r="47" spans="1:25" x14ac:dyDescent="0.2">
      <c r="B47" s="6" t="s">
        <v>451</v>
      </c>
      <c r="D47" s="17"/>
      <c r="E47" s="17"/>
      <c r="F47" s="17"/>
      <c r="G47" s="17"/>
      <c r="H47" s="123"/>
      <c r="I47" s="17"/>
      <c r="J47" s="17">
        <f t="shared" si="8"/>
        <v>0</v>
      </c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35"/>
      <c r="Y47" s="35"/>
    </row>
    <row r="48" spans="1:25" x14ac:dyDescent="0.2">
      <c r="A48" s="19">
        <f>A46+1</f>
        <v>30</v>
      </c>
      <c r="B48" s="119" t="s">
        <v>236</v>
      </c>
      <c r="D48" s="17">
        <f>'Attach 9 p.1'!N48</f>
        <v>7480.9912365986784</v>
      </c>
      <c r="J48" s="17">
        <f t="shared" si="8"/>
        <v>7480.9912365986784</v>
      </c>
      <c r="L48" s="19" t="s">
        <v>487</v>
      </c>
      <c r="N48" s="17">
        <v>6314.5577868676728</v>
      </c>
      <c r="O48" s="17">
        <v>504.95257961425062</v>
      </c>
      <c r="P48" s="17">
        <v>18.016988680222898</v>
      </c>
      <c r="Q48" s="17">
        <v>535.36194935519472</v>
      </c>
      <c r="R48" s="17">
        <v>28.312410783207415</v>
      </c>
      <c r="S48" s="17">
        <v>5.1477110514922577</v>
      </c>
      <c r="T48" s="17">
        <v>52.764038277795635</v>
      </c>
      <c r="U48" s="17">
        <v>6.4346388143653215</v>
      </c>
      <c r="V48" s="17">
        <v>14.156205391603708</v>
      </c>
      <c r="W48" s="17">
        <v>1.2869277628730644</v>
      </c>
      <c r="X48" s="35"/>
      <c r="Y48" s="35"/>
    </row>
    <row r="49" spans="1:25" x14ac:dyDescent="0.2">
      <c r="A49" s="19">
        <f t="shared" si="9"/>
        <v>31</v>
      </c>
      <c r="B49" s="119" t="s">
        <v>29</v>
      </c>
      <c r="D49" s="17">
        <f>'Attach 9 p.1'!N49</f>
        <v>77321.998278656611</v>
      </c>
      <c r="F49" s="17">
        <v>6681.6256767138766</v>
      </c>
      <c r="H49" s="19" t="s">
        <v>488</v>
      </c>
      <c r="J49" s="17">
        <f>D49-F49</f>
        <v>70640.372601942741</v>
      </c>
      <c r="L49" s="19" t="s">
        <v>484</v>
      </c>
      <c r="N49" s="17">
        <v>70333.768153765282</v>
      </c>
      <c r="O49" s="17">
        <v>5624.8757368470933</v>
      </c>
      <c r="P49" s="17">
        <v>37.13416621132194</v>
      </c>
      <c r="Q49" s="17">
        <v>1103.4152245649948</v>
      </c>
      <c r="R49" s="17">
        <v>58.353689760648777</v>
      </c>
      <c r="S49" s="17">
        <v>10.609761774663413</v>
      </c>
      <c r="T49" s="17">
        <v>108.75005819029997</v>
      </c>
      <c r="U49" s="17">
        <v>13.262202218329268</v>
      </c>
      <c r="V49" s="17">
        <v>29.176844880324388</v>
      </c>
      <c r="W49" s="17">
        <v>2.6524404436658533</v>
      </c>
      <c r="X49" s="35"/>
      <c r="Y49" s="35"/>
    </row>
    <row r="50" spans="1:25" x14ac:dyDescent="0.2">
      <c r="A50" s="19">
        <f t="shared" si="9"/>
        <v>32</v>
      </c>
      <c r="B50" s="119" t="s">
        <v>234</v>
      </c>
      <c r="D50" s="17">
        <f>'Attach 9 p.1'!N50</f>
        <v>9757.4205700963776</v>
      </c>
      <c r="J50" s="17">
        <f t="shared" si="8"/>
        <v>9757.4205700963776</v>
      </c>
      <c r="L50" s="19" t="s">
        <v>489</v>
      </c>
      <c r="N50" s="17">
        <v>0</v>
      </c>
      <c r="O50" s="17">
        <v>0</v>
      </c>
      <c r="P50" s="17">
        <v>265.76631902986242</v>
      </c>
      <c r="Q50" s="17">
        <v>7897.0563368873409</v>
      </c>
      <c r="R50" s="17">
        <v>417.63278704692669</v>
      </c>
      <c r="S50" s="17">
        <v>75.933234008532125</v>
      </c>
      <c r="T50" s="17">
        <v>778.31564858745423</v>
      </c>
      <c r="U50" s="17">
        <v>94.916542510665153</v>
      </c>
      <c r="V50" s="17">
        <v>208.81639352346335</v>
      </c>
      <c r="W50" s="17">
        <v>18.983308502133031</v>
      </c>
      <c r="X50" s="35"/>
      <c r="Y50" s="35"/>
    </row>
    <row r="51" spans="1:25" x14ac:dyDescent="0.2">
      <c r="A51" s="19">
        <f t="shared" si="9"/>
        <v>33</v>
      </c>
      <c r="B51" s="6" t="s">
        <v>456</v>
      </c>
      <c r="D51" s="17">
        <f>'Attach 9 p.1'!N51</f>
        <v>0</v>
      </c>
      <c r="F51" s="17"/>
      <c r="J51" s="17">
        <f t="shared" si="8"/>
        <v>0</v>
      </c>
      <c r="L51" s="19" t="s">
        <v>490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7">
        <v>0</v>
      </c>
      <c r="X51" s="35"/>
      <c r="Y51" s="35"/>
    </row>
    <row r="52" spans="1:25" x14ac:dyDescent="0.2">
      <c r="A52" s="19">
        <f t="shared" si="9"/>
        <v>34</v>
      </c>
      <c r="B52" s="6" t="s">
        <v>458</v>
      </c>
      <c r="D52" s="36">
        <f>SUM(D37:D51)</f>
        <v>1363934.4099857267</v>
      </c>
      <c r="F52" s="36">
        <f>SUM(F37:F51)</f>
        <v>6681.6256767138766</v>
      </c>
      <c r="J52" s="36">
        <f>SUM(J37:J51)</f>
        <v>1357252.7843090128</v>
      </c>
      <c r="N52" s="36">
        <f t="shared" ref="N52:W52" si="10">SUM(N37:N51)</f>
        <v>1002910.7344726319</v>
      </c>
      <c r="O52" s="36">
        <f t="shared" si="10"/>
        <v>306759.21947960858</v>
      </c>
      <c r="P52" s="36">
        <f t="shared" si="10"/>
        <v>1261.0789346603101</v>
      </c>
      <c r="Q52" s="36">
        <f t="shared" si="10"/>
        <v>28740.730117868618</v>
      </c>
      <c r="R52" s="36">
        <f t="shared" si="10"/>
        <v>4064.3728078542122</v>
      </c>
      <c r="S52" s="36">
        <f t="shared" si="10"/>
        <v>13684.048180610969</v>
      </c>
      <c r="T52" s="36">
        <f t="shared" si="10"/>
        <v>2872.4025194316209</v>
      </c>
      <c r="U52" s="36">
        <f t="shared" si="10"/>
        <v>804.56375283814862</v>
      </c>
      <c r="V52" s="36">
        <f t="shared" si="10"/>
        <v>1069.7871626434433</v>
      </c>
      <c r="W52" s="36">
        <f t="shared" si="10"/>
        <v>1767.4725575788746</v>
      </c>
      <c r="X52" s="35"/>
    </row>
    <row r="53" spans="1:25" x14ac:dyDescent="0.2">
      <c r="D53" s="35"/>
      <c r="X53" s="35"/>
    </row>
    <row r="54" spans="1:25" ht="13.5" thickBot="1" x14ac:dyDescent="0.25">
      <c r="A54" s="19">
        <f>A52+1</f>
        <v>35</v>
      </c>
      <c r="B54" s="6" t="s">
        <v>34</v>
      </c>
      <c r="D54" s="39">
        <f>D17+D24+D34+D52</f>
        <v>1601663.0176697634</v>
      </c>
      <c r="F54" s="39">
        <f>F17+F24+F34+F52</f>
        <v>19832.632316737949</v>
      </c>
      <c r="J54" s="39">
        <f>J17+J24+J34+J52</f>
        <v>1581830.3853530255</v>
      </c>
      <c r="N54" s="39">
        <f t="shared" ref="N54:W54" si="11">N17+N24+N34+N52</f>
        <v>1123022.2810619655</v>
      </c>
      <c r="O54" s="39">
        <f t="shared" si="11"/>
        <v>409714.12839528767</v>
      </c>
      <c r="P54" s="39">
        <f t="shared" si="11"/>
        <v>1610.7375404790425</v>
      </c>
      <c r="Q54" s="39">
        <f t="shared" si="11"/>
        <v>38561.235809930375</v>
      </c>
      <c r="R54" s="39">
        <f t="shared" si="11"/>
        <v>5652.0870203325067</v>
      </c>
      <c r="S54" s="39">
        <f t="shared" si="11"/>
        <v>13694.341692123284</v>
      </c>
      <c r="T54" s="39">
        <f t="shared" si="11"/>
        <v>2883.3361283746744</v>
      </c>
      <c r="U54" s="39">
        <f t="shared" si="11"/>
        <v>833.67610476182858</v>
      </c>
      <c r="V54" s="39">
        <f t="shared" si="11"/>
        <v>1114.260999428268</v>
      </c>
      <c r="W54" s="39">
        <f t="shared" si="11"/>
        <v>4576.9329170804567</v>
      </c>
      <c r="X54" s="35"/>
    </row>
    <row r="55" spans="1:25" ht="13.5" thickTop="1" x14ac:dyDescent="0.2">
      <c r="D55" s="35"/>
      <c r="N55" s="35"/>
      <c r="O55" s="35"/>
      <c r="P55" s="35"/>
      <c r="Q55" s="35"/>
      <c r="R55" s="35"/>
      <c r="S55" s="35"/>
      <c r="T55" s="35"/>
      <c r="U55" s="35"/>
      <c r="V55" s="35"/>
      <c r="W55" s="35"/>
    </row>
    <row r="56" spans="1:25" x14ac:dyDescent="0.2">
      <c r="L56" s="124"/>
      <c r="M56" s="100"/>
      <c r="N56" s="99"/>
      <c r="O56" s="99"/>
      <c r="P56" s="99"/>
      <c r="Q56" s="99"/>
      <c r="R56" s="99"/>
      <c r="S56" s="99"/>
      <c r="T56" s="99"/>
      <c r="U56" s="99"/>
      <c r="V56" s="99"/>
      <c r="W56" s="99"/>
    </row>
    <row r="57" spans="1:25" x14ac:dyDescent="0.2">
      <c r="L57" s="124"/>
      <c r="M57" s="100"/>
      <c r="N57" s="99"/>
      <c r="O57" s="99"/>
      <c r="P57" s="99"/>
      <c r="Q57" s="99"/>
      <c r="R57" s="99"/>
      <c r="S57" s="99"/>
      <c r="T57" s="99"/>
      <c r="U57" s="99"/>
      <c r="V57" s="99"/>
      <c r="W57" s="99"/>
    </row>
    <row r="58" spans="1:25" x14ac:dyDescent="0.2">
      <c r="N58" s="17"/>
    </row>
    <row r="59" spans="1:25" x14ac:dyDescent="0.2">
      <c r="N59" s="35"/>
    </row>
    <row r="60" spans="1:25" x14ac:dyDescent="0.2">
      <c r="W60" s="35"/>
    </row>
    <row r="61" spans="1:25" x14ac:dyDescent="0.2">
      <c r="N61" s="35"/>
    </row>
  </sheetData>
  <mergeCells count="4">
    <mergeCell ref="B2:N2"/>
    <mergeCell ref="P2:U2"/>
    <mergeCell ref="B3:N3"/>
    <mergeCell ref="P3:U3"/>
  </mergeCells>
  <printOptions horizontalCentered="1"/>
  <pageMargins left="0.7" right="0.7" top="0.75" bottom="0.75" header="0.3" footer="0.3"/>
  <pageSetup scale="67" orientation="landscape" r:id="rId1"/>
  <headerFooter differentFirst="1">
    <oddHeader>&amp;R&amp;"Arial,Regular"&amp;10Filed: 2025-02-28
EB-2025-0064
Phase 3 Exhibit 7
Tab 3
Schedule 7
Attachment 9
Page 3 of 8</oddHeader>
    <firstHeader xml:space="preserve">&amp;R&amp;"Arial,Regular"&amp;10Filed: 2025-02-28
EB-2025-0064
Phase 3 Exhibit 7
Tab 3
Schedule 7
Attachment 9
Page 2 of 8&amp;"-,Regular"&amp;11
</firstHeader>
  </headerFooter>
  <colBreaks count="2" manualBreakCount="2">
    <brk id="15" max="54" man="1"/>
    <brk id="23" max="54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4A6A6-ADB3-468C-A90C-99368956E5D2}">
  <dimension ref="A1:BL59"/>
  <sheetViews>
    <sheetView view="pageBreakPreview" zoomScale="80" zoomScaleNormal="80" zoomScaleSheetLayoutView="80" workbookViewId="0">
      <selection activeCell="AB51" sqref="AB51"/>
    </sheetView>
  </sheetViews>
  <sheetFormatPr defaultColWidth="9.28515625" defaultRowHeight="12.75" x14ac:dyDescent="0.2"/>
  <cols>
    <col min="1" max="1" width="5.7109375" style="19" customWidth="1"/>
    <col min="2" max="2" width="44.7109375" style="6" customWidth="1"/>
    <col min="3" max="3" width="1.7109375" style="6" customWidth="1"/>
    <col min="4" max="4" width="20.28515625" style="6" customWidth="1"/>
    <col min="5" max="5" width="1.7109375" style="6" customWidth="1"/>
    <col min="6" max="6" width="17.28515625" style="6" customWidth="1"/>
    <col min="7" max="7" width="1.7109375" style="6" customWidth="1"/>
    <col min="8" max="8" width="19.7109375" style="19" customWidth="1"/>
    <col min="9" max="9" width="1.7109375" style="6" customWidth="1"/>
    <col min="10" max="10" width="17.28515625" style="6" customWidth="1"/>
    <col min="11" max="11" width="1.7109375" style="6" customWidth="1"/>
    <col min="12" max="12" width="20" style="19" customWidth="1"/>
    <col min="13" max="13" width="1.7109375" style="6" customWidth="1"/>
    <col min="14" max="14" width="10.7109375" style="6" customWidth="1"/>
    <col min="15" max="18" width="10.5703125" style="6" customWidth="1"/>
    <col min="19" max="19" width="9.28515625" style="6" customWidth="1"/>
    <col min="20" max="20" width="11.28515625" style="6" customWidth="1"/>
    <col min="21" max="21" width="10.7109375" style="6" customWidth="1"/>
    <col min="22" max="34" width="10.7109375" style="6" hidden="1" customWidth="1"/>
    <col min="35" max="37" width="11.28515625" style="6" hidden="1" customWidth="1"/>
    <col min="38" max="39" width="10.5703125" style="6" hidden="1" customWidth="1"/>
    <col min="40" max="40" width="12.28515625" style="6" hidden="1" customWidth="1"/>
    <col min="41" max="43" width="10.5703125" style="6" hidden="1" customWidth="1"/>
    <col min="44" max="44" width="13.7109375" style="6" customWidth="1"/>
    <col min="45" max="45" width="12.5703125" style="6" customWidth="1"/>
    <col min="46" max="46" width="1.42578125" style="6" customWidth="1"/>
    <col min="47" max="52" width="9.28515625" style="6"/>
    <col min="53" max="53" width="4.28515625" style="6" customWidth="1"/>
    <col min="54" max="54" width="13" style="6" customWidth="1"/>
    <col min="55" max="55" width="11.7109375" style="6" customWidth="1"/>
    <col min="56" max="56" width="2.42578125" style="6" customWidth="1"/>
    <col min="57" max="16384" width="9.28515625" style="6"/>
  </cols>
  <sheetData>
    <row r="1" spans="1:64" ht="76.150000000000006" customHeight="1" x14ac:dyDescent="0.2"/>
    <row r="2" spans="1:64" x14ac:dyDescent="0.2">
      <c r="B2" s="231" t="s">
        <v>0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</row>
    <row r="3" spans="1:64" x14ac:dyDescent="0.2">
      <c r="B3" s="231" t="s">
        <v>520</v>
      </c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</row>
    <row r="5" spans="1:64" x14ac:dyDescent="0.2">
      <c r="D5" s="19" t="s">
        <v>375</v>
      </c>
      <c r="AU5" s="232"/>
      <c r="AV5" s="232"/>
      <c r="AW5" s="232"/>
      <c r="AX5" s="232"/>
      <c r="AY5" s="232"/>
      <c r="AZ5" s="232"/>
      <c r="BA5" s="19"/>
      <c r="BB5" s="19"/>
      <c r="BC5" s="19"/>
      <c r="BD5" s="19"/>
      <c r="BE5" s="232"/>
      <c r="BF5" s="232"/>
      <c r="BG5" s="232"/>
      <c r="BH5" s="232"/>
      <c r="BI5" s="232"/>
      <c r="BJ5" s="232"/>
    </row>
    <row r="6" spans="1:64" x14ac:dyDescent="0.2">
      <c r="A6" s="19" t="s">
        <v>3</v>
      </c>
      <c r="D6" s="19" t="s">
        <v>7</v>
      </c>
      <c r="F6" s="19" t="s">
        <v>378</v>
      </c>
      <c r="H6" s="19" t="s">
        <v>379</v>
      </c>
      <c r="I6" s="19"/>
      <c r="J6" s="19" t="s">
        <v>380</v>
      </c>
      <c r="L6" s="19" t="s">
        <v>130</v>
      </c>
      <c r="N6" s="19" t="s">
        <v>48</v>
      </c>
      <c r="O6" s="19" t="s">
        <v>461</v>
      </c>
      <c r="P6" s="19" t="s">
        <v>461</v>
      </c>
      <c r="Q6" s="19" t="s">
        <v>461</v>
      </c>
      <c r="R6" s="19" t="s">
        <v>461</v>
      </c>
      <c r="S6" s="19" t="s">
        <v>461</v>
      </c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43"/>
      <c r="AT6" s="19"/>
      <c r="AU6" s="19"/>
      <c r="AV6" s="19"/>
      <c r="AW6" s="19"/>
      <c r="AX6" s="19"/>
      <c r="AY6" s="19"/>
      <c r="AZ6" s="19"/>
      <c r="BA6" s="19"/>
      <c r="BB6" s="19"/>
      <c r="BC6" s="143"/>
      <c r="BD6" s="19"/>
      <c r="BE6" s="19"/>
      <c r="BF6" s="19"/>
      <c r="BG6" s="19"/>
      <c r="BH6" s="19"/>
      <c r="BI6" s="19"/>
      <c r="BJ6" s="19"/>
    </row>
    <row r="7" spans="1:64" x14ac:dyDescent="0.2">
      <c r="A7" s="18" t="s">
        <v>5</v>
      </c>
      <c r="B7" s="114" t="s">
        <v>6</v>
      </c>
      <c r="D7" s="18" t="s">
        <v>382</v>
      </c>
      <c r="F7" s="18" t="s">
        <v>128</v>
      </c>
      <c r="H7" s="18" t="s">
        <v>131</v>
      </c>
      <c r="I7" s="19"/>
      <c r="J7" s="18" t="s">
        <v>383</v>
      </c>
      <c r="L7" s="18" t="s">
        <v>131</v>
      </c>
      <c r="N7" s="18" t="s">
        <v>9</v>
      </c>
      <c r="O7" s="125" t="s">
        <v>492</v>
      </c>
      <c r="P7" s="18">
        <v>10</v>
      </c>
      <c r="Q7" s="18">
        <v>20</v>
      </c>
      <c r="R7" s="18">
        <v>25</v>
      </c>
      <c r="S7" s="18">
        <v>100</v>
      </c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43"/>
      <c r="AT7" s="19"/>
      <c r="AU7" s="19"/>
      <c r="AV7" s="121"/>
      <c r="AW7" s="19"/>
      <c r="AX7" s="19"/>
      <c r="AY7" s="19"/>
      <c r="AZ7" s="19"/>
      <c r="BA7" s="19"/>
      <c r="BB7" s="19"/>
      <c r="BC7" s="143"/>
      <c r="BD7" s="19"/>
      <c r="BE7" s="19"/>
      <c r="BF7" s="121"/>
      <c r="BG7" s="19"/>
      <c r="BH7" s="19"/>
      <c r="BI7" s="19"/>
      <c r="BJ7" s="19"/>
    </row>
    <row r="8" spans="1:64" x14ac:dyDescent="0.2">
      <c r="D8" s="19" t="s">
        <v>86</v>
      </c>
      <c r="F8" s="121" t="s">
        <v>13</v>
      </c>
      <c r="H8" s="121" t="s">
        <v>14</v>
      </c>
      <c r="J8" s="121" t="s">
        <v>15</v>
      </c>
      <c r="L8" s="19" t="s">
        <v>16</v>
      </c>
      <c r="N8" s="121" t="s">
        <v>87</v>
      </c>
      <c r="O8" s="121" t="s">
        <v>88</v>
      </c>
      <c r="P8" s="121" t="s">
        <v>89</v>
      </c>
      <c r="Q8" s="121" t="s">
        <v>90</v>
      </c>
      <c r="R8" s="121" t="s">
        <v>91</v>
      </c>
      <c r="S8" s="121" t="s">
        <v>92</v>
      </c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S8" s="144"/>
      <c r="BC8" s="144"/>
    </row>
    <row r="9" spans="1:64" x14ac:dyDescent="0.2">
      <c r="AS9" s="144"/>
      <c r="BC9" s="144"/>
    </row>
    <row r="10" spans="1:64" x14ac:dyDescent="0.2">
      <c r="B10" s="11" t="s">
        <v>389</v>
      </c>
      <c r="AS10" s="144"/>
      <c r="BB10" s="140"/>
      <c r="BC10" s="144"/>
    </row>
    <row r="11" spans="1:64" x14ac:dyDescent="0.2">
      <c r="A11" s="19">
        <v>1</v>
      </c>
      <c r="B11" s="6" t="s">
        <v>390</v>
      </c>
      <c r="D11" s="17">
        <v>0</v>
      </c>
      <c r="F11" s="35"/>
      <c r="J11" s="17">
        <v>0</v>
      </c>
      <c r="L11" s="19" t="s">
        <v>462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S11" s="145"/>
      <c r="AT11" s="140"/>
      <c r="AU11" s="38"/>
      <c r="AV11" s="38"/>
      <c r="AW11" s="38"/>
      <c r="AX11" s="38"/>
      <c r="AY11" s="38"/>
      <c r="AZ11" s="38"/>
      <c r="BA11" s="38"/>
      <c r="BB11" s="140"/>
      <c r="BC11" s="145"/>
      <c r="BD11" s="140"/>
      <c r="BE11" s="38"/>
      <c r="BF11" s="38"/>
      <c r="BG11" s="38"/>
      <c r="BH11" s="38"/>
      <c r="BI11" s="38"/>
      <c r="BJ11" s="38"/>
      <c r="BL11" s="35"/>
    </row>
    <row r="12" spans="1:64" x14ac:dyDescent="0.2">
      <c r="A12" s="19">
        <f>A11+1</f>
        <v>2</v>
      </c>
      <c r="B12" s="6" t="s">
        <v>392</v>
      </c>
      <c r="D12" s="17">
        <v>-2028.2471161570211</v>
      </c>
      <c r="F12" s="35"/>
      <c r="J12" s="17">
        <v>-2028.2471161570211</v>
      </c>
      <c r="L12" s="19" t="s">
        <v>463</v>
      </c>
      <c r="N12" s="17">
        <v>-77.346810925653401</v>
      </c>
      <c r="O12" s="17">
        <v>-1475.4788429806883</v>
      </c>
      <c r="P12" s="17">
        <v>-416.13083638709725</v>
      </c>
      <c r="Q12" s="17">
        <v>-59.290625863585056</v>
      </c>
      <c r="R12" s="17">
        <v>0</v>
      </c>
      <c r="S12" s="17">
        <v>0</v>
      </c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S12" s="145"/>
      <c r="AT12" s="140"/>
      <c r="AU12" s="38"/>
      <c r="AV12" s="38"/>
      <c r="AW12" s="38"/>
      <c r="AX12" s="38"/>
      <c r="AY12" s="38"/>
      <c r="AZ12" s="38"/>
      <c r="BA12" s="38"/>
      <c r="BB12" s="140"/>
      <c r="BC12" s="145"/>
      <c r="BD12" s="140"/>
      <c r="BE12" s="38"/>
      <c r="BF12" s="38"/>
      <c r="BG12" s="38"/>
      <c r="BH12" s="38"/>
      <c r="BI12" s="38"/>
      <c r="BJ12" s="38"/>
      <c r="BL12" s="35"/>
    </row>
    <row r="13" spans="1:64" x14ac:dyDescent="0.2">
      <c r="A13" s="19">
        <f t="shared" ref="A13:A17" si="0">A12+1</f>
        <v>3</v>
      </c>
      <c r="B13" s="6" t="s">
        <v>394</v>
      </c>
      <c r="D13" s="17">
        <v>0</v>
      </c>
      <c r="F13" s="35"/>
      <c r="J13" s="17">
        <v>0</v>
      </c>
      <c r="L13" s="19" t="s">
        <v>464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S13" s="145"/>
      <c r="AT13" s="140"/>
      <c r="AU13" s="38"/>
      <c r="AV13" s="38"/>
      <c r="AW13" s="38"/>
      <c r="AX13" s="38"/>
      <c r="AY13" s="38"/>
      <c r="AZ13" s="38"/>
      <c r="BA13" s="38"/>
      <c r="BC13" s="145"/>
      <c r="BD13" s="140"/>
      <c r="BE13" s="38"/>
      <c r="BF13" s="38"/>
      <c r="BG13" s="38"/>
      <c r="BH13" s="38"/>
      <c r="BI13" s="38"/>
      <c r="BJ13" s="38"/>
      <c r="BL13" s="35"/>
    </row>
    <row r="14" spans="1:64" x14ac:dyDescent="0.2">
      <c r="A14" s="19">
        <f t="shared" si="0"/>
        <v>4</v>
      </c>
      <c r="B14" s="6" t="s">
        <v>396</v>
      </c>
      <c r="D14" s="17">
        <v>-3060.0874956206862</v>
      </c>
      <c r="F14" s="35">
        <v>-3060.0874956206867</v>
      </c>
      <c r="H14" s="19" t="s">
        <v>465</v>
      </c>
      <c r="J14" s="17">
        <v>0</v>
      </c>
      <c r="L14" s="19" t="s">
        <v>466</v>
      </c>
      <c r="N14" s="17">
        <v>-36.435682525499288</v>
      </c>
      <c r="O14" s="17">
        <v>-2037.2803027210787</v>
      </c>
      <c r="P14" s="17">
        <v>-697.19982114824791</v>
      </c>
      <c r="Q14" s="17">
        <v>-283.70626021436954</v>
      </c>
      <c r="R14" s="17">
        <v>-5.4654290114827244</v>
      </c>
      <c r="S14" s="17">
        <v>0</v>
      </c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5"/>
      <c r="AS14" s="145"/>
      <c r="AT14" s="140"/>
      <c r="AU14" s="38"/>
      <c r="AV14" s="38"/>
      <c r="AW14" s="38"/>
      <c r="AX14" s="38"/>
      <c r="AY14" s="38"/>
      <c r="AZ14" s="38"/>
      <c r="BA14" s="38"/>
      <c r="BB14" s="35"/>
      <c r="BC14" s="145"/>
      <c r="BD14" s="140"/>
      <c r="BE14" s="38"/>
      <c r="BF14" s="38"/>
      <c r="BG14" s="38"/>
      <c r="BH14" s="38"/>
      <c r="BI14" s="38"/>
      <c r="BJ14" s="38"/>
      <c r="BL14" s="35"/>
    </row>
    <row r="15" spans="1:64" x14ac:dyDescent="0.2">
      <c r="A15" s="19">
        <f t="shared" si="0"/>
        <v>5</v>
      </c>
      <c r="B15" s="6" t="s">
        <v>399</v>
      </c>
      <c r="D15" s="17">
        <v>0</v>
      </c>
      <c r="F15" s="35"/>
      <c r="J15" s="17">
        <v>0</v>
      </c>
      <c r="L15" s="19" t="s">
        <v>467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S15" s="145"/>
      <c r="AT15" s="38"/>
      <c r="AU15" s="38"/>
      <c r="AV15" s="38"/>
      <c r="AW15" s="38"/>
      <c r="AX15" s="38"/>
      <c r="AY15" s="38"/>
      <c r="AZ15" s="38"/>
      <c r="BA15" s="38"/>
      <c r="BB15" s="38"/>
      <c r="BC15" s="145"/>
      <c r="BD15" s="38"/>
      <c r="BE15" s="38"/>
      <c r="BF15" s="38"/>
      <c r="BG15" s="38"/>
      <c r="BH15" s="38"/>
      <c r="BI15" s="38"/>
      <c r="BJ15" s="38"/>
      <c r="BL15" s="35"/>
    </row>
    <row r="16" spans="1:64" x14ac:dyDescent="0.2">
      <c r="A16" s="19">
        <f t="shared" si="0"/>
        <v>6</v>
      </c>
      <c r="B16" s="6" t="s">
        <v>261</v>
      </c>
      <c r="D16" s="17">
        <v>1316.1094516787978</v>
      </c>
      <c r="F16" s="35"/>
      <c r="J16" s="17">
        <v>1316.1094516787978</v>
      </c>
      <c r="L16" s="19" t="s">
        <v>462</v>
      </c>
      <c r="N16" s="17">
        <v>0</v>
      </c>
      <c r="O16" s="17">
        <v>1097.2519361566751</v>
      </c>
      <c r="P16" s="17">
        <v>193.76403427241706</v>
      </c>
      <c r="Q16" s="17">
        <v>18.385725589734591</v>
      </c>
      <c r="R16" s="17">
        <v>6.7077556599709256</v>
      </c>
      <c r="S16" s="17">
        <v>0</v>
      </c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S16" s="145"/>
      <c r="AT16" s="140"/>
      <c r="AU16" s="38"/>
      <c r="AV16" s="38"/>
      <c r="AW16" s="38"/>
      <c r="AX16" s="38"/>
      <c r="AY16" s="38"/>
      <c r="AZ16" s="38"/>
      <c r="BA16" s="38"/>
      <c r="BB16" s="140"/>
      <c r="BC16" s="145"/>
      <c r="BD16" s="140"/>
      <c r="BE16" s="38"/>
      <c r="BF16" s="38"/>
      <c r="BG16" s="38"/>
      <c r="BH16" s="38"/>
      <c r="BI16" s="38"/>
      <c r="BJ16" s="38"/>
      <c r="BL16" s="35"/>
    </row>
    <row r="17" spans="1:64" x14ac:dyDescent="0.2">
      <c r="A17" s="19">
        <f t="shared" si="0"/>
        <v>7</v>
      </c>
      <c r="B17" s="6" t="s">
        <v>402</v>
      </c>
      <c r="D17" s="37">
        <v>-3772.2251600989093</v>
      </c>
      <c r="F17" s="37">
        <v>-3060.0874956206867</v>
      </c>
      <c r="J17" s="36">
        <v>-712.13766447822331</v>
      </c>
      <c r="N17" s="36">
        <v>-113.78249345115269</v>
      </c>
      <c r="O17" s="36">
        <v>-2415.5072095450919</v>
      </c>
      <c r="P17" s="36">
        <v>-919.56662326292803</v>
      </c>
      <c r="Q17" s="36">
        <v>-324.61116048821998</v>
      </c>
      <c r="R17" s="36">
        <v>1.2423266484882012</v>
      </c>
      <c r="S17" s="36">
        <v>0</v>
      </c>
      <c r="T17" s="38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S17" s="146"/>
      <c r="AT17" s="140"/>
      <c r="AU17" s="38"/>
      <c r="AV17" s="38"/>
      <c r="AW17" s="38"/>
      <c r="AX17" s="38"/>
      <c r="AY17" s="38"/>
      <c r="AZ17" s="38"/>
      <c r="BA17" s="38"/>
      <c r="BB17" s="140"/>
      <c r="BC17" s="146"/>
      <c r="BD17" s="140"/>
      <c r="BE17" s="38"/>
      <c r="BF17" s="38"/>
      <c r="BG17" s="38"/>
      <c r="BH17" s="38"/>
      <c r="BI17" s="38"/>
      <c r="BJ17" s="38"/>
      <c r="BL17" s="35"/>
    </row>
    <row r="18" spans="1:64" x14ac:dyDescent="0.2">
      <c r="D18" s="17"/>
      <c r="N18" s="17"/>
      <c r="O18" s="17"/>
      <c r="P18" s="17"/>
      <c r="Q18" s="17"/>
      <c r="R18" s="17"/>
      <c r="S18" s="17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S18" s="145"/>
      <c r="AT18" s="140"/>
      <c r="AU18" s="140"/>
      <c r="AV18" s="140"/>
      <c r="AW18" s="140"/>
      <c r="AX18" s="140"/>
      <c r="AY18" s="140"/>
      <c r="AZ18" s="140"/>
      <c r="BA18" s="140"/>
      <c r="BB18" s="140"/>
      <c r="BC18" s="145"/>
      <c r="BD18" s="140"/>
      <c r="BE18" s="140"/>
      <c r="BF18" s="140"/>
      <c r="BG18" s="140"/>
      <c r="BH18" s="140"/>
      <c r="BI18" s="140"/>
      <c r="BJ18" s="140"/>
      <c r="BL18" s="35"/>
    </row>
    <row r="19" spans="1:64" x14ac:dyDescent="0.2">
      <c r="B19" s="11" t="s">
        <v>403</v>
      </c>
      <c r="D19" s="17"/>
      <c r="N19" s="17"/>
      <c r="O19" s="17"/>
      <c r="P19" s="17"/>
      <c r="Q19" s="17"/>
      <c r="R19" s="17"/>
      <c r="S19" s="17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S19" s="145"/>
      <c r="AT19" s="140"/>
      <c r="AU19" s="140"/>
      <c r="AV19" s="140"/>
      <c r="AW19" s="140"/>
      <c r="AX19" s="140"/>
      <c r="AY19" s="140"/>
      <c r="AZ19" s="140"/>
      <c r="BA19" s="140"/>
      <c r="BB19" s="140"/>
      <c r="BC19" s="145"/>
      <c r="BD19" s="140"/>
      <c r="BE19" s="140"/>
      <c r="BF19" s="140"/>
      <c r="BG19" s="140"/>
      <c r="BH19" s="140"/>
      <c r="BI19" s="140"/>
      <c r="BJ19" s="140"/>
      <c r="BL19" s="35"/>
    </row>
    <row r="20" spans="1:64" x14ac:dyDescent="0.2">
      <c r="A20" s="19">
        <f>A17+1</f>
        <v>8</v>
      </c>
      <c r="B20" s="6" t="s">
        <v>404</v>
      </c>
      <c r="D20" s="17">
        <v>7037.7981802905742</v>
      </c>
      <c r="J20" s="17">
        <v>7037.7981802905742</v>
      </c>
      <c r="L20" s="19" t="s">
        <v>464</v>
      </c>
      <c r="N20" s="17">
        <v>222.05080836095806</v>
      </c>
      <c r="O20" s="17">
        <v>5154.3928685465025</v>
      </c>
      <c r="P20" s="17">
        <v>1455.2399391324532</v>
      </c>
      <c r="Q20" s="17">
        <v>206.11456425065978</v>
      </c>
      <c r="R20" s="17">
        <v>0</v>
      </c>
      <c r="S20" s="17">
        <v>0</v>
      </c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S20" s="145"/>
      <c r="AT20" s="140"/>
      <c r="AU20" s="38"/>
      <c r="AV20" s="38"/>
      <c r="AW20" s="38"/>
      <c r="AX20" s="38"/>
      <c r="AY20" s="38"/>
      <c r="AZ20" s="38"/>
      <c r="BA20" s="38"/>
      <c r="BB20" s="140"/>
      <c r="BC20" s="145"/>
      <c r="BD20" s="140"/>
      <c r="BE20" s="38"/>
      <c r="BF20" s="38"/>
      <c r="BG20" s="38"/>
      <c r="BH20" s="38"/>
      <c r="BI20" s="38"/>
      <c r="BJ20" s="38"/>
      <c r="BL20" s="35"/>
    </row>
    <row r="21" spans="1:64" x14ac:dyDescent="0.2">
      <c r="A21" s="19">
        <f>A20+1</f>
        <v>9</v>
      </c>
      <c r="B21" s="6" t="s">
        <v>405</v>
      </c>
      <c r="D21" s="17">
        <v>5248.6633036007324</v>
      </c>
      <c r="F21" s="17">
        <v>2324.0712554815559</v>
      </c>
      <c r="H21" s="19" t="s">
        <v>468</v>
      </c>
      <c r="J21" s="17">
        <v>2924.5920481191765</v>
      </c>
      <c r="L21" s="19" t="s">
        <v>469</v>
      </c>
      <c r="N21" s="17">
        <v>163.0371686866722</v>
      </c>
      <c r="O21" s="17">
        <v>3966.7884043505701</v>
      </c>
      <c r="P21" s="17">
        <v>984.27431047803725</v>
      </c>
      <c r="Q21" s="17">
        <v>134.56342008545275</v>
      </c>
      <c r="R21" s="17">
        <v>0</v>
      </c>
      <c r="S21" s="17">
        <v>0</v>
      </c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140"/>
      <c r="AS21" s="145"/>
      <c r="AT21" s="140"/>
      <c r="AU21" s="38"/>
      <c r="AV21" s="38"/>
      <c r="AW21" s="38"/>
      <c r="AX21" s="38"/>
      <c r="AY21" s="38"/>
      <c r="AZ21" s="38"/>
      <c r="BA21" s="38"/>
      <c r="BB21" s="140"/>
      <c r="BC21" s="145"/>
      <c r="BD21" s="140"/>
      <c r="BE21" s="38"/>
      <c r="BF21" s="38"/>
      <c r="BG21" s="38"/>
      <c r="BH21" s="38"/>
      <c r="BI21" s="38"/>
      <c r="BJ21" s="38"/>
      <c r="BL21" s="35"/>
    </row>
    <row r="22" spans="1:64" x14ac:dyDescent="0.2">
      <c r="A22" s="19">
        <f t="shared" ref="A22:A24" si="1">A21+1</f>
        <v>10</v>
      </c>
      <c r="B22" s="6" t="s">
        <v>408</v>
      </c>
      <c r="D22" s="17">
        <v>461.54585697489199</v>
      </c>
      <c r="J22" s="17">
        <v>461.54585697489199</v>
      </c>
      <c r="L22" s="19" t="s">
        <v>470</v>
      </c>
      <c r="N22" s="17">
        <v>8.264751142751301</v>
      </c>
      <c r="O22" s="17">
        <v>329.0526093776927</v>
      </c>
      <c r="P22" s="17">
        <v>92.787720721443435</v>
      </c>
      <c r="Q22" s="17">
        <v>16.428568596980131</v>
      </c>
      <c r="R22" s="17">
        <v>1.5824433018316415</v>
      </c>
      <c r="S22" s="17">
        <v>13.429763834192826</v>
      </c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S22" s="145"/>
      <c r="AT22" s="140"/>
      <c r="AU22" s="38"/>
      <c r="AV22" s="38"/>
      <c r="AW22" s="38"/>
      <c r="AX22" s="38"/>
      <c r="AY22" s="38"/>
      <c r="AZ22" s="38"/>
      <c r="BA22" s="38"/>
      <c r="BB22" s="140"/>
      <c r="BC22" s="145"/>
      <c r="BD22" s="140"/>
      <c r="BE22" s="38"/>
      <c r="BF22" s="38"/>
      <c r="BG22" s="38"/>
      <c r="BH22" s="38"/>
      <c r="BI22" s="38"/>
      <c r="BJ22" s="38"/>
      <c r="BL22" s="35"/>
    </row>
    <row r="23" spans="1:64" x14ac:dyDescent="0.2">
      <c r="A23" s="19">
        <f t="shared" si="1"/>
        <v>11</v>
      </c>
      <c r="B23" s="6" t="s">
        <v>410</v>
      </c>
      <c r="D23" s="17">
        <v>0</v>
      </c>
      <c r="J23" s="17">
        <v>0</v>
      </c>
      <c r="L23" s="19" t="s">
        <v>471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147"/>
      <c r="AM23" s="147"/>
      <c r="AN23" s="147"/>
      <c r="AO23" s="147"/>
      <c r="AP23" s="147"/>
      <c r="AQ23" s="147"/>
      <c r="AS23" s="145"/>
      <c r="AT23" s="140"/>
      <c r="AU23" s="38"/>
      <c r="AV23" s="38"/>
      <c r="AW23" s="38"/>
      <c r="AX23" s="38"/>
      <c r="AY23" s="38"/>
      <c r="AZ23" s="38"/>
      <c r="BA23" s="38"/>
      <c r="BB23" s="140"/>
      <c r="BC23" s="145"/>
      <c r="BD23" s="140"/>
      <c r="BE23" s="38"/>
      <c r="BF23" s="38"/>
      <c r="BG23" s="38"/>
      <c r="BH23" s="38"/>
      <c r="BI23" s="38"/>
      <c r="BJ23" s="38"/>
      <c r="BL23" s="35"/>
    </row>
    <row r="24" spans="1:64" x14ac:dyDescent="0.2">
      <c r="A24" s="19">
        <f t="shared" si="1"/>
        <v>12</v>
      </c>
      <c r="B24" s="6" t="s">
        <v>412</v>
      </c>
      <c r="D24" s="36">
        <v>12748.007340866199</v>
      </c>
      <c r="F24" s="36">
        <v>2324.0712554815559</v>
      </c>
      <c r="H24" s="122"/>
      <c r="J24" s="36">
        <v>10423.936085384643</v>
      </c>
      <c r="N24" s="36">
        <v>393.35272819038158</v>
      </c>
      <c r="O24" s="36">
        <v>9450.2338822747661</v>
      </c>
      <c r="P24" s="36">
        <v>2532.3019703319337</v>
      </c>
      <c r="Q24" s="36">
        <v>357.1065529330927</v>
      </c>
      <c r="R24" s="36">
        <v>1.5824433018316415</v>
      </c>
      <c r="S24" s="36">
        <v>13.429763834192826</v>
      </c>
      <c r="T24" s="38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S24" s="146"/>
      <c r="AT24" s="140"/>
      <c r="AU24" s="35"/>
      <c r="AV24" s="35"/>
      <c r="AW24" s="35"/>
      <c r="AX24" s="35"/>
      <c r="AY24" s="35"/>
      <c r="AZ24" s="35"/>
      <c r="BA24" s="35"/>
      <c r="BB24" s="140"/>
      <c r="BC24" s="146"/>
      <c r="BD24" s="140"/>
      <c r="BE24" s="35"/>
      <c r="BF24" s="35"/>
      <c r="BG24" s="35"/>
      <c r="BH24" s="35"/>
      <c r="BI24" s="35"/>
      <c r="BJ24" s="35"/>
      <c r="BL24" s="35"/>
    </row>
    <row r="25" spans="1:64" x14ac:dyDescent="0.2">
      <c r="N25" s="17"/>
      <c r="O25" s="17"/>
      <c r="P25" s="17"/>
      <c r="Q25" s="17"/>
      <c r="R25" s="17"/>
      <c r="S25" s="17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147"/>
      <c r="AM25" s="147"/>
      <c r="AN25" s="147"/>
      <c r="AO25" s="147"/>
      <c r="AP25" s="147"/>
      <c r="AQ25" s="147"/>
      <c r="AS25" s="145"/>
      <c r="AT25" s="140"/>
      <c r="AU25" s="140"/>
      <c r="AV25" s="140"/>
      <c r="AW25" s="140"/>
      <c r="AX25" s="140"/>
      <c r="AY25" s="140"/>
      <c r="AZ25" s="140"/>
      <c r="BA25" s="140"/>
      <c r="BB25" s="140"/>
      <c r="BC25" s="145"/>
      <c r="BD25" s="140"/>
      <c r="BE25" s="140"/>
      <c r="BF25" s="140"/>
      <c r="BG25" s="140"/>
      <c r="BH25" s="140"/>
      <c r="BI25" s="140"/>
      <c r="BJ25" s="140"/>
      <c r="BL25" s="35"/>
    </row>
    <row r="26" spans="1:64" x14ac:dyDescent="0.2">
      <c r="B26" s="11" t="s">
        <v>413</v>
      </c>
      <c r="N26" s="17"/>
      <c r="O26" s="17"/>
      <c r="P26" s="17"/>
      <c r="Q26" s="17"/>
      <c r="R26" s="17"/>
      <c r="S26" s="17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147"/>
      <c r="AM26" s="147"/>
      <c r="AN26" s="147"/>
      <c r="AO26" s="147"/>
      <c r="AP26" s="147"/>
      <c r="AQ26" s="147"/>
      <c r="AS26" s="144"/>
      <c r="BC26" s="144"/>
      <c r="BL26" s="35"/>
    </row>
    <row r="27" spans="1:64" x14ac:dyDescent="0.2">
      <c r="A27" s="19">
        <f>A24+1</f>
        <v>13</v>
      </c>
      <c r="B27" s="6" t="s">
        <v>414</v>
      </c>
      <c r="D27" s="17">
        <v>597.78865054562345</v>
      </c>
      <c r="J27" s="17">
        <v>597.78865054562345</v>
      </c>
      <c r="L27" s="19" t="s">
        <v>472</v>
      </c>
      <c r="N27" s="17">
        <v>13.335832465654896</v>
      </c>
      <c r="O27" s="17">
        <v>428.13633340068969</v>
      </c>
      <c r="P27" s="17">
        <v>126.24179897089638</v>
      </c>
      <c r="Q27" s="17">
        <v>30.074685708382493</v>
      </c>
      <c r="R27" s="17">
        <v>0</v>
      </c>
      <c r="S27" s="17">
        <v>0</v>
      </c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S27" s="145"/>
      <c r="AT27" s="140"/>
      <c r="AU27" s="38"/>
      <c r="AV27" s="38"/>
      <c r="AW27" s="38"/>
      <c r="AX27" s="38"/>
      <c r="AY27" s="38"/>
      <c r="AZ27" s="38"/>
      <c r="BA27" s="38"/>
      <c r="BB27" s="140"/>
      <c r="BC27" s="145"/>
      <c r="BD27" s="140"/>
      <c r="BE27" s="38"/>
      <c r="BF27" s="38"/>
      <c r="BG27" s="38"/>
      <c r="BH27" s="38"/>
      <c r="BI27" s="38"/>
      <c r="BJ27" s="38"/>
      <c r="BL27" s="35"/>
    </row>
    <row r="28" spans="1:64" x14ac:dyDescent="0.2">
      <c r="A28" s="19">
        <f>A27+1</f>
        <v>14</v>
      </c>
      <c r="B28" s="6" t="s">
        <v>416</v>
      </c>
      <c r="D28" s="17">
        <v>0</v>
      </c>
      <c r="J28" s="17">
        <v>0</v>
      </c>
      <c r="L28" s="19" t="s">
        <v>473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S28" s="145"/>
      <c r="AT28" s="140"/>
      <c r="AU28" s="38"/>
      <c r="AV28" s="38"/>
      <c r="AW28" s="38"/>
      <c r="AX28" s="38"/>
      <c r="AY28" s="38"/>
      <c r="AZ28" s="38"/>
      <c r="BA28" s="38"/>
      <c r="BB28" s="140"/>
      <c r="BC28" s="145"/>
      <c r="BD28" s="140"/>
      <c r="BE28" s="38"/>
      <c r="BF28" s="38"/>
      <c r="BG28" s="38"/>
      <c r="BH28" s="38"/>
      <c r="BI28" s="38"/>
      <c r="BJ28" s="38"/>
      <c r="BL28" s="35"/>
    </row>
    <row r="29" spans="1:64" x14ac:dyDescent="0.2">
      <c r="A29" s="19">
        <f t="shared" ref="A29:A34" si="2">A28+1</f>
        <v>15</v>
      </c>
      <c r="B29" s="6" t="s">
        <v>418</v>
      </c>
      <c r="D29" s="17">
        <v>3874.443093472612</v>
      </c>
      <c r="J29" s="17">
        <v>3874.443093472612</v>
      </c>
      <c r="L29" s="19" t="s">
        <v>474</v>
      </c>
      <c r="N29" s="17">
        <v>86.433430854039017</v>
      </c>
      <c r="O29" s="17">
        <v>2774.8768038586077</v>
      </c>
      <c r="P29" s="17">
        <v>818.21002403426849</v>
      </c>
      <c r="Q29" s="17">
        <v>194.92283472569702</v>
      </c>
      <c r="R29" s="17">
        <v>0</v>
      </c>
      <c r="S29" s="17">
        <v>0</v>
      </c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S29" s="145"/>
      <c r="AT29" s="140"/>
      <c r="AU29" s="38"/>
      <c r="AV29" s="38"/>
      <c r="AW29" s="38"/>
      <c r="AX29" s="38"/>
      <c r="AY29" s="38"/>
      <c r="AZ29" s="38"/>
      <c r="BA29" s="38"/>
      <c r="BB29" s="140"/>
      <c r="BC29" s="145"/>
      <c r="BD29" s="140"/>
      <c r="BE29" s="38"/>
      <c r="BF29" s="38"/>
      <c r="BG29" s="38"/>
      <c r="BH29" s="38"/>
      <c r="BI29" s="38"/>
      <c r="BJ29" s="38"/>
      <c r="BL29" s="35"/>
    </row>
    <row r="30" spans="1:64" x14ac:dyDescent="0.2">
      <c r="A30" s="19">
        <f t="shared" si="2"/>
        <v>16</v>
      </c>
      <c r="B30" s="6" t="s">
        <v>420</v>
      </c>
      <c r="D30" s="17">
        <v>13091.814192815707</v>
      </c>
      <c r="J30" s="17">
        <v>13091.814192815707</v>
      </c>
      <c r="L30" s="19" t="s">
        <v>475</v>
      </c>
      <c r="N30" s="17">
        <v>292.06014632013898</v>
      </c>
      <c r="O30" s="17">
        <v>9376.3595561060993</v>
      </c>
      <c r="P30" s="17">
        <v>2764.7466608562368</v>
      </c>
      <c r="Q30" s="17">
        <v>658.64782953323027</v>
      </c>
      <c r="R30" s="17">
        <v>0</v>
      </c>
      <c r="S30" s="17">
        <v>0</v>
      </c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S30" s="145"/>
      <c r="AT30" s="140"/>
      <c r="AU30" s="38"/>
      <c r="AV30" s="38"/>
      <c r="AW30" s="38"/>
      <c r="AX30" s="38"/>
      <c r="AY30" s="38"/>
      <c r="AZ30" s="38"/>
      <c r="BA30" s="38"/>
      <c r="BB30" s="140"/>
      <c r="BC30" s="145"/>
      <c r="BD30" s="140"/>
      <c r="BE30" s="38"/>
      <c r="BF30" s="38"/>
      <c r="BG30" s="38"/>
      <c r="BH30" s="38"/>
      <c r="BI30" s="38"/>
      <c r="BJ30" s="38"/>
      <c r="BL30" s="35"/>
    </row>
    <row r="31" spans="1:64" x14ac:dyDescent="0.2">
      <c r="A31" s="19">
        <f t="shared" si="2"/>
        <v>17</v>
      </c>
      <c r="B31" s="6" t="s">
        <v>422</v>
      </c>
      <c r="D31" s="17">
        <v>0</v>
      </c>
      <c r="J31" s="17">
        <v>0</v>
      </c>
      <c r="L31" s="19" t="s">
        <v>476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S31" s="145"/>
      <c r="AT31" s="140"/>
      <c r="AU31" s="38"/>
      <c r="AV31" s="38"/>
      <c r="AW31" s="38"/>
      <c r="AX31" s="38"/>
      <c r="AY31" s="38"/>
      <c r="AZ31" s="38"/>
      <c r="BA31" s="38"/>
      <c r="BB31" s="140"/>
      <c r="BC31" s="145"/>
      <c r="BD31" s="140"/>
      <c r="BE31" s="38"/>
      <c r="BF31" s="38"/>
      <c r="BG31" s="38"/>
      <c r="BH31" s="38"/>
      <c r="BI31" s="38"/>
      <c r="BJ31" s="38"/>
      <c r="BL31" s="35"/>
    </row>
    <row r="32" spans="1:64" x14ac:dyDescent="0.2">
      <c r="A32" s="19">
        <f t="shared" si="2"/>
        <v>18</v>
      </c>
      <c r="B32" s="6" t="s">
        <v>424</v>
      </c>
      <c r="D32" s="17">
        <v>0</v>
      </c>
      <c r="J32" s="17">
        <v>0</v>
      </c>
      <c r="L32" s="19" t="s">
        <v>329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S32" s="145"/>
      <c r="AT32" s="140"/>
      <c r="AU32" s="38"/>
      <c r="AV32" s="38"/>
      <c r="AW32" s="38"/>
      <c r="AX32" s="38"/>
      <c r="AY32" s="38"/>
      <c r="AZ32" s="38"/>
      <c r="BA32" s="38"/>
      <c r="BB32" s="140"/>
      <c r="BC32" s="145"/>
      <c r="BD32" s="140"/>
      <c r="BE32" s="38"/>
      <c r="BF32" s="38"/>
      <c r="BG32" s="38"/>
      <c r="BH32" s="38"/>
      <c r="BI32" s="38"/>
      <c r="BJ32" s="38"/>
      <c r="BL32" s="35"/>
    </row>
    <row r="33" spans="1:64" x14ac:dyDescent="0.2">
      <c r="A33" s="19">
        <f t="shared" si="2"/>
        <v>19</v>
      </c>
      <c r="B33" s="6" t="s">
        <v>426</v>
      </c>
      <c r="D33" s="17">
        <v>0</v>
      </c>
      <c r="F33" s="17">
        <v>0</v>
      </c>
      <c r="H33" s="19" t="s">
        <v>477</v>
      </c>
      <c r="J33" s="17">
        <v>0</v>
      </c>
      <c r="L33" s="19" t="s">
        <v>478</v>
      </c>
      <c r="N33" s="17">
        <v>-6.195173639879275E-7</v>
      </c>
      <c r="O33" s="17">
        <v>-4.5978970268173097E-5</v>
      </c>
      <c r="P33" s="17">
        <v>-1.5042693531030901E-5</v>
      </c>
      <c r="Q33" s="17">
        <v>-6.2797621870096974E-6</v>
      </c>
      <c r="R33" s="17">
        <v>-2.6594091789465764E-7</v>
      </c>
      <c r="S33" s="17">
        <v>0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148"/>
      <c r="AS33" s="148"/>
      <c r="AT33" s="140"/>
      <c r="AU33" s="38"/>
      <c r="AV33" s="38"/>
      <c r="AW33" s="38"/>
      <c r="AX33" s="38"/>
      <c r="AY33" s="38"/>
      <c r="AZ33" s="38"/>
      <c r="BA33" s="38"/>
      <c r="BB33" s="140"/>
      <c r="BC33" s="145"/>
      <c r="BD33" s="140"/>
      <c r="BE33" s="38"/>
      <c r="BF33" s="38"/>
      <c r="BG33" s="38"/>
      <c r="BH33" s="38"/>
      <c r="BI33" s="38"/>
      <c r="BJ33" s="38"/>
      <c r="BL33" s="35"/>
    </row>
    <row r="34" spans="1:64" x14ac:dyDescent="0.2">
      <c r="A34" s="19">
        <f t="shared" si="2"/>
        <v>20</v>
      </c>
      <c r="B34" s="6" t="s">
        <v>429</v>
      </c>
      <c r="D34" s="36">
        <v>17564.045936833943</v>
      </c>
      <c r="F34" s="36">
        <v>0</v>
      </c>
      <c r="J34" s="36">
        <v>17564.045936833943</v>
      </c>
      <c r="N34" s="36">
        <v>391.8294090203155</v>
      </c>
      <c r="O34" s="36">
        <v>12579.372647386426</v>
      </c>
      <c r="P34" s="36">
        <v>3709.1984688187081</v>
      </c>
      <c r="Q34" s="36">
        <v>883.64534368754767</v>
      </c>
      <c r="R34" s="36">
        <v>-2.6594091789465764E-7</v>
      </c>
      <c r="S34" s="36">
        <v>0</v>
      </c>
      <c r="T34" s="38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S34" s="146"/>
      <c r="AU34" s="35"/>
      <c r="AV34" s="35"/>
      <c r="AW34" s="35"/>
      <c r="AX34" s="35"/>
      <c r="AY34" s="35"/>
      <c r="AZ34" s="35"/>
      <c r="BA34" s="35"/>
      <c r="BC34" s="146"/>
      <c r="BE34" s="35"/>
      <c r="BF34" s="35"/>
      <c r="BG34" s="35"/>
      <c r="BH34" s="35"/>
      <c r="BI34" s="35"/>
      <c r="BJ34" s="35"/>
      <c r="BL34" s="35"/>
    </row>
    <row r="35" spans="1:64" x14ac:dyDescent="0.2">
      <c r="N35" s="17"/>
      <c r="O35" s="17"/>
      <c r="P35" s="17"/>
      <c r="Q35" s="17"/>
      <c r="R35" s="17"/>
      <c r="S35" s="17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</row>
    <row r="36" spans="1:64" x14ac:dyDescent="0.2">
      <c r="B36" s="11" t="s">
        <v>430</v>
      </c>
      <c r="N36" s="17"/>
      <c r="O36" s="17"/>
      <c r="P36" s="17"/>
      <c r="Q36" s="17"/>
      <c r="R36" s="17"/>
      <c r="S36" s="17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</row>
    <row r="37" spans="1:64" x14ac:dyDescent="0.2">
      <c r="A37" s="19">
        <f>A34+1</f>
        <v>21</v>
      </c>
      <c r="B37" s="6" t="s">
        <v>432</v>
      </c>
      <c r="D37" s="17">
        <v>38330.586650959587</v>
      </c>
      <c r="E37" s="17"/>
      <c r="F37" s="17"/>
      <c r="G37" s="17"/>
      <c r="H37" s="123"/>
      <c r="I37" s="17"/>
      <c r="J37" s="17">
        <v>38330.586650959587</v>
      </c>
      <c r="L37" s="19" t="s">
        <v>479</v>
      </c>
      <c r="N37" s="17">
        <v>0</v>
      </c>
      <c r="O37" s="17">
        <v>15763.964730632371</v>
      </c>
      <c r="P37" s="17">
        <v>4697.459346119319</v>
      </c>
      <c r="Q37" s="17">
        <v>12352.887119603465</v>
      </c>
      <c r="R37" s="17">
        <v>0</v>
      </c>
      <c r="S37" s="17">
        <v>5516.2754546044298</v>
      </c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</row>
    <row r="38" spans="1:64" x14ac:dyDescent="0.2">
      <c r="A38" s="19">
        <f>A37+1</f>
        <v>22</v>
      </c>
      <c r="B38" s="6" t="s">
        <v>434</v>
      </c>
      <c r="D38" s="17">
        <v>7592.4604053034973</v>
      </c>
      <c r="E38" s="17"/>
      <c r="F38" s="17"/>
      <c r="G38" s="17"/>
      <c r="H38" s="123"/>
      <c r="I38" s="17"/>
      <c r="J38" s="17">
        <v>7592.4604053034973</v>
      </c>
      <c r="L38" s="19" t="s">
        <v>480</v>
      </c>
      <c r="N38" s="17">
        <v>0</v>
      </c>
      <c r="O38" s="17">
        <v>5454.555356486916</v>
      </c>
      <c r="P38" s="17">
        <v>1625.3875516776045</v>
      </c>
      <c r="Q38" s="17">
        <v>438.68692459787212</v>
      </c>
      <c r="R38" s="17">
        <v>0</v>
      </c>
      <c r="S38" s="17">
        <v>73.830572541105184</v>
      </c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</row>
    <row r="39" spans="1:64" x14ac:dyDescent="0.2">
      <c r="A39" s="19">
        <f t="shared" ref="A39:A52" si="3">A38+1</f>
        <v>23</v>
      </c>
      <c r="B39" s="6" t="s">
        <v>436</v>
      </c>
      <c r="D39" s="17">
        <v>40441.033369543518</v>
      </c>
      <c r="E39" s="17"/>
      <c r="F39" s="17"/>
      <c r="G39" s="17"/>
      <c r="H39" s="123"/>
      <c r="I39" s="17"/>
      <c r="J39" s="17">
        <v>40441.033369543518</v>
      </c>
      <c r="L39" s="19" t="s">
        <v>481</v>
      </c>
      <c r="N39" s="17">
        <v>0</v>
      </c>
      <c r="O39" s="17">
        <v>29063.293262883049</v>
      </c>
      <c r="P39" s="17">
        <v>8660.4887095088015</v>
      </c>
      <c r="Q39" s="17">
        <v>314.54357002664932</v>
      </c>
      <c r="R39" s="17">
        <v>2402.7078271250202</v>
      </c>
      <c r="S39" s="17">
        <v>0</v>
      </c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</row>
    <row r="40" spans="1:64" x14ac:dyDescent="0.2">
      <c r="B40" s="6" t="s">
        <v>438</v>
      </c>
      <c r="D40" s="17"/>
      <c r="E40" s="17"/>
      <c r="F40" s="17"/>
      <c r="G40" s="17"/>
      <c r="H40" s="123"/>
      <c r="I40" s="17"/>
      <c r="J40" s="17"/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38"/>
    </row>
    <row r="41" spans="1:64" x14ac:dyDescent="0.2">
      <c r="A41" s="19">
        <f>A39+1</f>
        <v>24</v>
      </c>
      <c r="B41" s="119" t="s">
        <v>439</v>
      </c>
      <c r="D41" s="17">
        <v>8645.6703243885077</v>
      </c>
      <c r="E41" s="17"/>
      <c r="F41" s="17"/>
      <c r="G41" s="17"/>
      <c r="H41" s="123"/>
      <c r="I41" s="17"/>
      <c r="J41" s="17">
        <v>8645.6703243885077</v>
      </c>
      <c r="L41" s="19" t="s">
        <v>482</v>
      </c>
      <c r="N41" s="17">
        <v>0</v>
      </c>
      <c r="O41" s="17">
        <v>5543.3733161213358</v>
      </c>
      <c r="P41" s="17">
        <v>1310.7067199345292</v>
      </c>
      <c r="Q41" s="17">
        <v>974.85319456500577</v>
      </c>
      <c r="R41" s="17">
        <v>65.912255493508766</v>
      </c>
      <c r="S41" s="17">
        <v>750.82483827412887</v>
      </c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</row>
    <row r="42" spans="1:64" x14ac:dyDescent="0.2">
      <c r="A42" s="19">
        <f t="shared" si="3"/>
        <v>25</v>
      </c>
      <c r="B42" s="119" t="s">
        <v>441</v>
      </c>
      <c r="D42" s="17">
        <v>3851.5934536775608</v>
      </c>
      <c r="E42" s="17"/>
      <c r="F42" s="17"/>
      <c r="G42" s="17"/>
      <c r="H42" s="123"/>
      <c r="I42" s="17"/>
      <c r="J42" s="17">
        <v>3851.5934536775608</v>
      </c>
      <c r="L42" s="19" t="s">
        <v>483</v>
      </c>
      <c r="N42" s="17">
        <v>0</v>
      </c>
      <c r="O42" s="17">
        <v>2120.0734295659354</v>
      </c>
      <c r="P42" s="17">
        <v>698.31373291275622</v>
      </c>
      <c r="Q42" s="17">
        <v>691.62774075201366</v>
      </c>
      <c r="R42" s="17">
        <v>26.64979253218652</v>
      </c>
      <c r="S42" s="17">
        <v>314.92875791466867</v>
      </c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</row>
    <row r="43" spans="1:64" x14ac:dyDescent="0.2">
      <c r="A43" s="19">
        <f t="shared" si="3"/>
        <v>26</v>
      </c>
      <c r="B43" s="6" t="s">
        <v>443</v>
      </c>
      <c r="D43" s="17">
        <v>50861.099722004037</v>
      </c>
      <c r="E43" s="17"/>
      <c r="F43" s="17"/>
      <c r="G43" s="17"/>
      <c r="H43" s="123"/>
      <c r="I43" s="17"/>
      <c r="J43" s="17">
        <v>50861.099722004037</v>
      </c>
      <c r="L43" s="19" t="s">
        <v>484</v>
      </c>
      <c r="N43" s="17">
        <v>0</v>
      </c>
      <c r="O43" s="17">
        <v>50549.078077500671</v>
      </c>
      <c r="P43" s="17">
        <v>301.36163577047694</v>
      </c>
      <c r="Q43" s="17">
        <v>8.4733402748662137</v>
      </c>
      <c r="R43" s="17">
        <v>0.54666711450749772</v>
      </c>
      <c r="S43" s="17">
        <v>1.6400013435224929</v>
      </c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</row>
    <row r="44" spans="1:64" x14ac:dyDescent="0.2">
      <c r="A44" s="19">
        <f t="shared" si="3"/>
        <v>27</v>
      </c>
      <c r="B44" s="6" t="s">
        <v>445</v>
      </c>
      <c r="D44" s="17">
        <v>70561.096384294826</v>
      </c>
      <c r="E44" s="17"/>
      <c r="F44" s="17"/>
      <c r="G44" s="17"/>
      <c r="H44" s="123"/>
      <c r="I44" s="17"/>
      <c r="J44" s="17">
        <v>70561.096384294826</v>
      </c>
      <c r="L44" s="19" t="s">
        <v>484</v>
      </c>
      <c r="N44" s="17">
        <v>0</v>
      </c>
      <c r="O44" s="17">
        <v>70128.219599244432</v>
      </c>
      <c r="P44" s="17">
        <v>418.0878420709758</v>
      </c>
      <c r="Q44" s="17">
        <v>11.75531365030823</v>
      </c>
      <c r="R44" s="17">
        <v>0.75840733227795021</v>
      </c>
      <c r="S44" s="17">
        <v>2.2752219968338507</v>
      </c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</row>
    <row r="45" spans="1:64" x14ac:dyDescent="0.2">
      <c r="A45" s="19">
        <f t="shared" si="3"/>
        <v>28</v>
      </c>
      <c r="B45" s="6" t="s">
        <v>447</v>
      </c>
      <c r="D45" s="17">
        <v>30043.0405771066</v>
      </c>
      <c r="E45" s="17"/>
      <c r="F45" s="17"/>
      <c r="G45" s="17"/>
      <c r="H45" s="123"/>
      <c r="I45" s="17"/>
      <c r="J45" s="17">
        <v>30043.0405771066</v>
      </c>
      <c r="L45" s="19" t="s">
        <v>485</v>
      </c>
      <c r="N45" s="17">
        <v>0</v>
      </c>
      <c r="O45" s="17">
        <v>27767.63814061306</v>
      </c>
      <c r="P45" s="17">
        <v>1738.7233452398921</v>
      </c>
      <c r="Q45" s="17">
        <v>319.91788802240245</v>
      </c>
      <c r="R45" s="17">
        <v>12.596493594735341</v>
      </c>
      <c r="S45" s="17">
        <v>204.16470963651264</v>
      </c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</row>
    <row r="46" spans="1:64" x14ac:dyDescent="0.2">
      <c r="A46" s="19">
        <f t="shared" si="3"/>
        <v>29</v>
      </c>
      <c r="B46" s="6" t="s">
        <v>449</v>
      </c>
      <c r="D46" s="17">
        <v>5683.8498102281865</v>
      </c>
      <c r="E46" s="17"/>
      <c r="F46" s="17"/>
      <c r="G46" s="17"/>
      <c r="H46" s="123"/>
      <c r="I46" s="17"/>
      <c r="J46" s="17">
        <v>5683.8498102281865</v>
      </c>
      <c r="L46" s="19" t="s">
        <v>486</v>
      </c>
      <c r="N46" s="17">
        <v>0</v>
      </c>
      <c r="O46" s="17">
        <v>1871.2448447462946</v>
      </c>
      <c r="P46" s="17">
        <v>2665.792896064605</v>
      </c>
      <c r="Q46" s="17">
        <v>829.9218952289051</v>
      </c>
      <c r="R46" s="17">
        <v>10.922117652601733</v>
      </c>
      <c r="S46" s="17">
        <v>305.96805653577979</v>
      </c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</row>
    <row r="47" spans="1:64" x14ac:dyDescent="0.2">
      <c r="B47" s="6" t="s">
        <v>451</v>
      </c>
      <c r="D47" s="17"/>
      <c r="E47" s="17"/>
      <c r="F47" s="17"/>
      <c r="G47" s="17"/>
      <c r="H47" s="123"/>
      <c r="I47" s="17"/>
      <c r="J47" s="17"/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</row>
    <row r="48" spans="1:64" x14ac:dyDescent="0.2">
      <c r="A48" s="19">
        <f>A46+1</f>
        <v>30</v>
      </c>
      <c r="B48" s="119" t="s">
        <v>236</v>
      </c>
      <c r="D48" s="17">
        <v>1192.0455207869998</v>
      </c>
      <c r="J48" s="17">
        <v>1192.0455207869998</v>
      </c>
      <c r="L48" s="19" t="s">
        <v>487</v>
      </c>
      <c r="N48" s="17">
        <v>0</v>
      </c>
      <c r="O48" s="17">
        <v>1084.7339146413626</v>
      </c>
      <c r="P48" s="17">
        <v>6.466926783330111</v>
      </c>
      <c r="Q48" s="17">
        <v>80.158591287987676</v>
      </c>
      <c r="R48" s="17">
        <v>5.1715220185798518</v>
      </c>
      <c r="S48" s="17">
        <v>15.514566055739552</v>
      </c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</row>
    <row r="49" spans="1:43" x14ac:dyDescent="0.2">
      <c r="A49" s="19">
        <f t="shared" si="3"/>
        <v>31</v>
      </c>
      <c r="B49" s="119" t="s">
        <v>29</v>
      </c>
      <c r="D49" s="17">
        <v>12448.058509013845</v>
      </c>
      <c r="F49" s="17">
        <v>1054.1803104527503</v>
      </c>
      <c r="H49" s="19" t="s">
        <v>488</v>
      </c>
      <c r="J49" s="17">
        <v>11393.878198561095</v>
      </c>
      <c r="L49" s="19" t="s">
        <v>484</v>
      </c>
      <c r="N49" s="17">
        <v>0</v>
      </c>
      <c r="O49" s="17">
        <v>12168.584910245138</v>
      </c>
      <c r="P49" s="17">
        <v>72.553323348027718</v>
      </c>
      <c r="Q49" s="17">
        <v>164.47509071900294</v>
      </c>
      <c r="R49" s="17">
        <v>10.611296175419541</v>
      </c>
      <c r="S49" s="17">
        <v>31.833888526258626</v>
      </c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</row>
    <row r="50" spans="1:43" x14ac:dyDescent="0.2">
      <c r="A50" s="19">
        <f t="shared" si="3"/>
        <v>32</v>
      </c>
      <c r="B50" s="119" t="s">
        <v>234</v>
      </c>
      <c r="D50" s="17">
        <v>1562.3280566151032</v>
      </c>
      <c r="J50" s="17">
        <v>1562.3280566151032</v>
      </c>
      <c r="L50" s="19" t="s">
        <v>489</v>
      </c>
      <c r="N50" s="17">
        <v>0</v>
      </c>
      <c r="O50" s="17">
        <v>0</v>
      </c>
      <c r="P50" s="17">
        <v>0</v>
      </c>
      <c r="Q50" s="17">
        <v>1241.8505065402101</v>
      </c>
      <c r="R50" s="17">
        <v>80.119387518723229</v>
      </c>
      <c r="S50" s="17">
        <v>240.35816255616973</v>
      </c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</row>
    <row r="51" spans="1:43" x14ac:dyDescent="0.2">
      <c r="A51" s="19">
        <f t="shared" si="3"/>
        <v>33</v>
      </c>
      <c r="B51" s="6" t="s">
        <v>456</v>
      </c>
      <c r="D51" s="17">
        <v>0</v>
      </c>
      <c r="F51" s="17"/>
      <c r="J51" s="17">
        <v>0</v>
      </c>
      <c r="L51" s="19" t="s">
        <v>490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</row>
    <row r="52" spans="1:43" x14ac:dyDescent="0.2">
      <c r="A52" s="19">
        <f t="shared" si="3"/>
        <v>34</v>
      </c>
      <c r="B52" s="6" t="s">
        <v>458</v>
      </c>
      <c r="D52" s="36">
        <v>271212.86278392223</v>
      </c>
      <c r="F52" s="36">
        <v>1054.1803104527503</v>
      </c>
      <c r="J52" s="36">
        <v>270158.68247346953</v>
      </c>
      <c r="N52" s="36">
        <v>0</v>
      </c>
      <c r="O52" s="36">
        <v>221514.75958268059</v>
      </c>
      <c r="P52" s="36">
        <v>22195.342029430318</v>
      </c>
      <c r="Q52" s="36">
        <v>17429.151175268689</v>
      </c>
      <c r="R52" s="36">
        <v>2615.9957665575603</v>
      </c>
      <c r="S52" s="36">
        <v>7457.6142299851481</v>
      </c>
      <c r="T52" s="38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</row>
    <row r="53" spans="1:43" x14ac:dyDescent="0.2">
      <c r="D53" s="35"/>
      <c r="T53" s="38"/>
    </row>
    <row r="54" spans="1:43" ht="13.5" thickBot="1" x14ac:dyDescent="0.25">
      <c r="A54" s="19">
        <f>A52+1</f>
        <v>35</v>
      </c>
      <c r="B54" s="6" t="s">
        <v>34</v>
      </c>
      <c r="D54" s="39">
        <v>297752.69090152346</v>
      </c>
      <c r="F54" s="39">
        <v>318.1640703136195</v>
      </c>
      <c r="J54" s="39">
        <v>297434.52683120989</v>
      </c>
      <c r="N54" s="39">
        <v>671.39964375954446</v>
      </c>
      <c r="O54" s="39">
        <v>241128.8589027967</v>
      </c>
      <c r="P54" s="39">
        <v>27517.275845318032</v>
      </c>
      <c r="Q54" s="39">
        <v>18345.291911401109</v>
      </c>
      <c r="R54" s="39">
        <v>2618.8205362419394</v>
      </c>
      <c r="S54" s="39">
        <v>7471.0439938193413</v>
      </c>
      <c r="T54" s="38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</row>
    <row r="55" spans="1:43" ht="13.5" thickTop="1" x14ac:dyDescent="0.2">
      <c r="D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</row>
    <row r="56" spans="1:43" x14ac:dyDescent="0.2">
      <c r="N56" s="17"/>
      <c r="O56" s="17"/>
      <c r="P56" s="17"/>
      <c r="Q56" s="17"/>
      <c r="R56" s="17"/>
      <c r="S56" s="17"/>
      <c r="T56" s="38"/>
      <c r="U56" s="38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</row>
    <row r="57" spans="1:43" x14ac:dyDescent="0.2">
      <c r="N57" s="17"/>
      <c r="O57" s="17"/>
      <c r="P57" s="17"/>
      <c r="Q57" s="17"/>
      <c r="R57" s="17"/>
      <c r="S57" s="17"/>
      <c r="T57" s="38"/>
      <c r="U57" s="38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  <c r="AJ57" s="99"/>
      <c r="AK57" s="99"/>
      <c r="AL57" s="99"/>
      <c r="AM57" s="99"/>
      <c r="AN57" s="99"/>
      <c r="AO57" s="99"/>
      <c r="AP57" s="99"/>
      <c r="AQ57" s="99"/>
    </row>
    <row r="59" spans="1:43" x14ac:dyDescent="0.2">
      <c r="S59" s="35"/>
    </row>
  </sheetData>
  <mergeCells count="4">
    <mergeCell ref="B2:R2"/>
    <mergeCell ref="B3:R3"/>
    <mergeCell ref="AU5:AZ5"/>
    <mergeCell ref="BE5:BJ5"/>
  </mergeCells>
  <printOptions horizontalCentered="1"/>
  <pageMargins left="0.7" right="0.7" top="0.75" bottom="0.75" header="0.3" footer="0.3"/>
  <pageSetup scale="56" orientation="landscape" r:id="rId1"/>
  <headerFooter differentFirst="1">
    <oddHeader xml:space="preserve">&amp;R&amp;"Arial,Regular"&amp;10Filed: 2025-02-28
EB-2025-0064
Phase 3 Exhibit 7
Tab 3
Schedule 7
Attachment 9
Page &amp;P of &amp;N&amp;"-,Regular"&amp;11
</oddHeader>
    <firstHeader>&amp;R&amp;"Arial,Regular"&amp;10Filed: 2025-02-28
EB-2025-0064
Phase 3 Exhibit 7
Tab 3
Schedule 7
Attachment 9
Page 4 of 8</firstHeader>
  </headerFooter>
  <colBreaks count="1" manualBreakCount="1">
    <brk id="19" max="71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EBDFB-0148-4737-B40D-9449E35F454D}">
  <dimension ref="A1:AA57"/>
  <sheetViews>
    <sheetView view="pageBreakPreview" topLeftCell="C1" zoomScale="80" zoomScaleNormal="80" zoomScaleSheetLayoutView="80" workbookViewId="0">
      <selection activeCell="AB51" sqref="AB51"/>
    </sheetView>
  </sheetViews>
  <sheetFormatPr defaultColWidth="9.28515625" defaultRowHeight="12.75" x14ac:dyDescent="0.2"/>
  <cols>
    <col min="1" max="1" width="5.7109375" style="19" customWidth="1"/>
    <col min="2" max="2" width="44.7109375" style="6" customWidth="1"/>
    <col min="3" max="3" width="1.7109375" style="6" customWidth="1"/>
    <col min="4" max="4" width="20.28515625" style="6" customWidth="1"/>
    <col min="5" max="5" width="1.7109375" style="6" customWidth="1"/>
    <col min="6" max="6" width="17.28515625" style="6" customWidth="1"/>
    <col min="7" max="7" width="1.7109375" style="6" customWidth="1"/>
    <col min="8" max="8" width="19.7109375" style="19" customWidth="1"/>
    <col min="9" max="9" width="1.7109375" style="6" customWidth="1"/>
    <col min="10" max="10" width="17.28515625" style="6" customWidth="1"/>
    <col min="11" max="11" width="1.7109375" style="6" customWidth="1"/>
    <col min="12" max="12" width="20" style="19" customWidth="1"/>
    <col min="13" max="13" width="1.7109375" style="6" customWidth="1"/>
    <col min="14" max="14" width="11.28515625" style="6" customWidth="1"/>
    <col min="15" max="27" width="10.7109375" style="6" customWidth="1"/>
    <col min="28" max="16384" width="9.28515625" style="6"/>
  </cols>
  <sheetData>
    <row r="1" spans="1:27" ht="67.900000000000006" customHeight="1" x14ac:dyDescent="0.2"/>
    <row r="2" spans="1:27" x14ac:dyDescent="0.2">
      <c r="B2" s="231" t="s">
        <v>0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R2" s="231" t="s">
        <v>0</v>
      </c>
      <c r="S2" s="231"/>
      <c r="T2" s="231"/>
      <c r="U2" s="231"/>
      <c r="V2" s="231"/>
      <c r="W2" s="231"/>
      <c r="X2" s="231"/>
    </row>
    <row r="3" spans="1:27" x14ac:dyDescent="0.2">
      <c r="B3" s="231" t="s">
        <v>521</v>
      </c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R3" s="231" t="s">
        <v>522</v>
      </c>
      <c r="S3" s="231"/>
      <c r="T3" s="231"/>
      <c r="U3" s="231"/>
      <c r="V3" s="231"/>
      <c r="W3" s="231"/>
      <c r="X3" s="231"/>
    </row>
    <row r="5" spans="1:27" x14ac:dyDescent="0.2">
      <c r="D5" s="19" t="s">
        <v>375</v>
      </c>
    </row>
    <row r="6" spans="1:27" x14ac:dyDescent="0.2">
      <c r="A6" s="19" t="s">
        <v>3</v>
      </c>
      <c r="D6" s="19" t="s">
        <v>7</v>
      </c>
      <c r="F6" s="19" t="s">
        <v>378</v>
      </c>
      <c r="H6" s="19" t="s">
        <v>379</v>
      </c>
      <c r="I6" s="19"/>
      <c r="J6" s="19" t="s">
        <v>380</v>
      </c>
      <c r="L6" s="19" t="s">
        <v>130</v>
      </c>
      <c r="N6" s="19" t="s">
        <v>461</v>
      </c>
      <c r="O6" s="19" t="s">
        <v>461</v>
      </c>
      <c r="P6" s="19" t="s">
        <v>461</v>
      </c>
      <c r="Q6" s="19" t="s">
        <v>461</v>
      </c>
      <c r="R6" s="19" t="s">
        <v>461</v>
      </c>
      <c r="S6" s="19" t="s">
        <v>461</v>
      </c>
      <c r="T6" s="19" t="s">
        <v>461</v>
      </c>
      <c r="U6" s="19" t="s">
        <v>461</v>
      </c>
      <c r="V6" s="19" t="s">
        <v>461</v>
      </c>
      <c r="W6" s="19" t="s">
        <v>461</v>
      </c>
      <c r="X6" s="19" t="s">
        <v>461</v>
      </c>
      <c r="Y6" s="19" t="s">
        <v>461</v>
      </c>
      <c r="Z6" s="19" t="s">
        <v>461</v>
      </c>
      <c r="AA6" s="19" t="s">
        <v>461</v>
      </c>
    </row>
    <row r="7" spans="1:27" x14ac:dyDescent="0.2">
      <c r="A7" s="18" t="s">
        <v>5</v>
      </c>
      <c r="B7" s="114" t="s">
        <v>6</v>
      </c>
      <c r="D7" s="18" t="s">
        <v>382</v>
      </c>
      <c r="F7" s="18" t="s">
        <v>128</v>
      </c>
      <c r="H7" s="18" t="s">
        <v>131</v>
      </c>
      <c r="I7" s="19"/>
      <c r="J7" s="18" t="s">
        <v>383</v>
      </c>
      <c r="L7" s="18" t="s">
        <v>131</v>
      </c>
      <c r="N7" s="18" t="s">
        <v>495</v>
      </c>
      <c r="O7" s="18" t="s">
        <v>496</v>
      </c>
      <c r="P7" s="18" t="s">
        <v>497</v>
      </c>
      <c r="Q7" s="18" t="s">
        <v>498</v>
      </c>
      <c r="R7" s="18" t="s">
        <v>499</v>
      </c>
      <c r="S7" s="18" t="s">
        <v>500</v>
      </c>
      <c r="T7" s="18" t="s">
        <v>501</v>
      </c>
      <c r="U7" s="18" t="s">
        <v>502</v>
      </c>
      <c r="V7" s="18" t="s">
        <v>503</v>
      </c>
      <c r="W7" s="18" t="s">
        <v>504</v>
      </c>
      <c r="X7" s="18" t="s">
        <v>505</v>
      </c>
      <c r="Y7" s="18" t="s">
        <v>506</v>
      </c>
      <c r="Z7" s="18" t="s">
        <v>507</v>
      </c>
      <c r="AA7" s="18" t="s">
        <v>508</v>
      </c>
    </row>
    <row r="8" spans="1:27" x14ac:dyDescent="0.2">
      <c r="D8" s="19" t="s">
        <v>86</v>
      </c>
      <c r="F8" s="121" t="s">
        <v>13</v>
      </c>
      <c r="H8" s="121" t="s">
        <v>14</v>
      </c>
      <c r="J8" s="121" t="s">
        <v>15</v>
      </c>
      <c r="L8" s="121" t="s">
        <v>16</v>
      </c>
      <c r="N8" s="19" t="s">
        <v>87</v>
      </c>
      <c r="O8" s="121" t="s">
        <v>88</v>
      </c>
      <c r="P8" s="121" t="s">
        <v>89</v>
      </c>
      <c r="Q8" s="121" t="s">
        <v>90</v>
      </c>
      <c r="R8" s="121" t="s">
        <v>91</v>
      </c>
      <c r="S8" s="121" t="s">
        <v>92</v>
      </c>
      <c r="T8" s="121" t="s">
        <v>93</v>
      </c>
      <c r="U8" s="121" t="s">
        <v>94</v>
      </c>
      <c r="V8" s="121" t="s">
        <v>95</v>
      </c>
      <c r="W8" s="19" t="s">
        <v>96</v>
      </c>
      <c r="X8" s="121" t="s">
        <v>97</v>
      </c>
      <c r="Y8" s="121" t="s">
        <v>98</v>
      </c>
      <c r="Z8" s="121" t="s">
        <v>99</v>
      </c>
      <c r="AA8" s="121" t="s">
        <v>100</v>
      </c>
    </row>
    <row r="10" spans="1:27" x14ac:dyDescent="0.2">
      <c r="B10" s="11" t="s">
        <v>389</v>
      </c>
    </row>
    <row r="11" spans="1:27" x14ac:dyDescent="0.2">
      <c r="A11" s="19">
        <v>1</v>
      </c>
      <c r="B11" s="6" t="s">
        <v>390</v>
      </c>
      <c r="D11" s="17">
        <f>'Attach 9 p.1'!T11</f>
        <v>0</v>
      </c>
      <c r="F11" s="35"/>
      <c r="J11" s="17">
        <f>D11-F11</f>
        <v>0</v>
      </c>
      <c r="L11" s="19" t="s">
        <v>462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</row>
    <row r="12" spans="1:27" x14ac:dyDescent="0.2">
      <c r="A12" s="19">
        <f>A11+1</f>
        <v>2</v>
      </c>
      <c r="B12" s="6" t="s">
        <v>392</v>
      </c>
      <c r="D12" s="17">
        <f>'Attach 9 p.1'!T12</f>
        <v>0</v>
      </c>
      <c r="F12" s="35"/>
      <c r="J12" s="17">
        <f t="shared" ref="J12:J16" si="0">D12-F12</f>
        <v>0</v>
      </c>
      <c r="L12" s="19" t="s">
        <v>463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</row>
    <row r="13" spans="1:27" x14ac:dyDescent="0.2">
      <c r="A13" s="19">
        <f t="shared" ref="A13:A17" si="1">A12+1</f>
        <v>3</v>
      </c>
      <c r="B13" s="6" t="s">
        <v>394</v>
      </c>
      <c r="D13" s="17">
        <f>'Attach 9 p.1'!T13</f>
        <v>0</v>
      </c>
      <c r="F13" s="35"/>
      <c r="J13" s="17">
        <f t="shared" si="0"/>
        <v>0</v>
      </c>
      <c r="L13" s="19" t="s">
        <v>464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</row>
    <row r="14" spans="1:27" x14ac:dyDescent="0.2">
      <c r="A14" s="19">
        <f t="shared" si="1"/>
        <v>4</v>
      </c>
      <c r="B14" s="6" t="s">
        <v>396</v>
      </c>
      <c r="D14" s="17">
        <f>'Attach 9 p.1'!T14</f>
        <v>0</v>
      </c>
      <c r="F14" s="35">
        <v>0</v>
      </c>
      <c r="H14" s="19" t="s">
        <v>465</v>
      </c>
      <c r="J14" s="17">
        <f t="shared" si="0"/>
        <v>0</v>
      </c>
      <c r="L14" s="19" t="s">
        <v>466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</row>
    <row r="15" spans="1:27" x14ac:dyDescent="0.2">
      <c r="A15" s="19">
        <f t="shared" si="1"/>
        <v>5</v>
      </c>
      <c r="B15" s="6" t="s">
        <v>399</v>
      </c>
      <c r="D15" s="17">
        <f>'Attach 9 p.1'!T15</f>
        <v>0</v>
      </c>
      <c r="F15" s="35"/>
      <c r="J15" s="17">
        <f t="shared" si="0"/>
        <v>0</v>
      </c>
      <c r="L15" s="19" t="s">
        <v>467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</row>
    <row r="16" spans="1:27" x14ac:dyDescent="0.2">
      <c r="A16" s="19">
        <f t="shared" si="1"/>
        <v>6</v>
      </c>
      <c r="B16" s="6" t="s">
        <v>261</v>
      </c>
      <c r="D16" s="17">
        <f>'Attach 9 p.1'!T16</f>
        <v>4565.7843354255938</v>
      </c>
      <c r="F16" s="35"/>
      <c r="J16" s="17">
        <f t="shared" si="0"/>
        <v>4565.7843354255938</v>
      </c>
      <c r="L16" s="19" t="s">
        <v>462</v>
      </c>
      <c r="N16" s="17">
        <v>3621.5258251384876</v>
      </c>
      <c r="O16" s="17">
        <v>811.41561007020323</v>
      </c>
      <c r="P16" s="17">
        <v>69.822862816801305</v>
      </c>
      <c r="Q16" s="17">
        <v>0</v>
      </c>
      <c r="R16" s="17">
        <v>0.35727313964826313</v>
      </c>
      <c r="S16" s="17">
        <v>2.1880491782257225</v>
      </c>
      <c r="T16" s="17">
        <v>39.33863171480467</v>
      </c>
      <c r="U16" s="17">
        <v>2.5571469613499236</v>
      </c>
      <c r="V16" s="17">
        <v>18.578936406072419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</row>
    <row r="17" spans="1:27" x14ac:dyDescent="0.2">
      <c r="A17" s="19">
        <f t="shared" si="1"/>
        <v>7</v>
      </c>
      <c r="B17" s="6" t="s">
        <v>402</v>
      </c>
      <c r="D17" s="37">
        <f>SUM(D11:D16)</f>
        <v>4565.7843354255938</v>
      </c>
      <c r="F17" s="37">
        <f>SUM(F11:F16)</f>
        <v>0</v>
      </c>
      <c r="J17" s="36">
        <f>SUM(J11:J16)</f>
        <v>4565.7843354255938</v>
      </c>
      <c r="N17" s="36">
        <f t="shared" ref="N17:AA17" si="2">SUM(N11:N16)</f>
        <v>3621.5258251384876</v>
      </c>
      <c r="O17" s="36">
        <f t="shared" si="2"/>
        <v>811.41561007020323</v>
      </c>
      <c r="P17" s="36">
        <f t="shared" si="2"/>
        <v>69.822862816801305</v>
      </c>
      <c r="Q17" s="36">
        <f t="shared" si="2"/>
        <v>0</v>
      </c>
      <c r="R17" s="36">
        <f t="shared" si="2"/>
        <v>0.35727313964826313</v>
      </c>
      <c r="S17" s="36">
        <f t="shared" si="2"/>
        <v>2.1880491782257225</v>
      </c>
      <c r="T17" s="36">
        <f t="shared" si="2"/>
        <v>39.33863171480467</v>
      </c>
      <c r="U17" s="36">
        <f t="shared" si="2"/>
        <v>2.5571469613499236</v>
      </c>
      <c r="V17" s="36">
        <f t="shared" si="2"/>
        <v>18.578936406072419</v>
      </c>
      <c r="W17" s="36">
        <f t="shared" si="2"/>
        <v>0</v>
      </c>
      <c r="X17" s="36">
        <f t="shared" si="2"/>
        <v>0</v>
      </c>
      <c r="Y17" s="36">
        <f t="shared" si="2"/>
        <v>0</v>
      </c>
      <c r="Z17" s="36">
        <f t="shared" si="2"/>
        <v>0</v>
      </c>
      <c r="AA17" s="36">
        <f t="shared" si="2"/>
        <v>0</v>
      </c>
    </row>
    <row r="18" spans="1:27" x14ac:dyDescent="0.2">
      <c r="D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</row>
    <row r="19" spans="1:27" x14ac:dyDescent="0.2">
      <c r="B19" s="11" t="s">
        <v>403</v>
      </c>
      <c r="D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</row>
    <row r="20" spans="1:27" x14ac:dyDescent="0.2">
      <c r="A20" s="19">
        <f>A17+1</f>
        <v>8</v>
      </c>
      <c r="B20" s="6" t="s">
        <v>404</v>
      </c>
      <c r="D20" s="17">
        <f>'Attach 9 p.1'!T20</f>
        <v>32775.786558300984</v>
      </c>
      <c r="J20" s="17">
        <f t="shared" ref="J20:J23" si="3">D20-F20</f>
        <v>32775.786558300984</v>
      </c>
      <c r="L20" s="19" t="s">
        <v>464</v>
      </c>
      <c r="N20" s="17">
        <v>16298.716113277102</v>
      </c>
      <c r="O20" s="17">
        <v>5807.6464732680943</v>
      </c>
      <c r="P20" s="17">
        <v>1820.5096570266705</v>
      </c>
      <c r="Q20" s="17">
        <v>0</v>
      </c>
      <c r="R20" s="17">
        <v>17.619064824754037</v>
      </c>
      <c r="S20" s="17">
        <v>0</v>
      </c>
      <c r="T20" s="17">
        <v>3023.226820366152</v>
      </c>
      <c r="U20" s="17">
        <v>0</v>
      </c>
      <c r="V20" s="17">
        <v>182.88732874393679</v>
      </c>
      <c r="W20" s="17">
        <v>636.37858488716699</v>
      </c>
      <c r="X20" s="17">
        <v>0</v>
      </c>
      <c r="Y20" s="17">
        <v>3969.8381961584805</v>
      </c>
      <c r="Z20" s="17">
        <v>0</v>
      </c>
      <c r="AA20" s="17">
        <v>1018.9643197486344</v>
      </c>
    </row>
    <row r="21" spans="1:27" x14ac:dyDescent="0.2">
      <c r="A21" s="19">
        <f>A20+1</f>
        <v>9</v>
      </c>
      <c r="B21" s="6" t="s">
        <v>405</v>
      </c>
      <c r="D21" s="17">
        <f>'Attach 9 p.1'!T21</f>
        <v>20699.717367530844</v>
      </c>
      <c r="F21" s="17">
        <v>8392.1488871965394</v>
      </c>
      <c r="H21" s="19" t="s">
        <v>468</v>
      </c>
      <c r="J21" s="17">
        <f t="shared" si="3"/>
        <v>12307.568480334305</v>
      </c>
      <c r="L21" s="19" t="s">
        <v>469</v>
      </c>
      <c r="N21" s="17">
        <v>12534.100968410297</v>
      </c>
      <c r="O21" s="17">
        <v>3770.176043041462</v>
      </c>
      <c r="P21" s="17">
        <v>774.11460765785716</v>
      </c>
      <c r="Q21" s="17">
        <v>1.6674768323658289</v>
      </c>
      <c r="R21" s="17">
        <v>3.0712088416629988</v>
      </c>
      <c r="S21" s="17">
        <v>0</v>
      </c>
      <c r="T21" s="17">
        <v>1063.6077374243514</v>
      </c>
      <c r="U21" s="17">
        <v>110.5075655366917</v>
      </c>
      <c r="V21" s="17">
        <v>107.74104524310279</v>
      </c>
      <c r="W21" s="17">
        <v>245.93316568601429</v>
      </c>
      <c r="X21" s="17">
        <v>0</v>
      </c>
      <c r="Y21" s="17">
        <v>1557.7017860907802</v>
      </c>
      <c r="Z21" s="17">
        <v>0</v>
      </c>
      <c r="AA21" s="17">
        <v>531.09576276626035</v>
      </c>
    </row>
    <row r="22" spans="1:27" x14ac:dyDescent="0.2">
      <c r="A22" s="19">
        <f t="shared" ref="A22:A24" si="4">A21+1</f>
        <v>10</v>
      </c>
      <c r="B22" s="6" t="s">
        <v>408</v>
      </c>
      <c r="D22" s="17">
        <f>'Attach 9 p.1'!T22</f>
        <v>1682.6449750057097</v>
      </c>
      <c r="J22" s="17">
        <f t="shared" si="3"/>
        <v>1682.6449750057097</v>
      </c>
      <c r="L22" s="19" t="s">
        <v>470</v>
      </c>
      <c r="N22" s="17">
        <v>1029.1608900131475</v>
      </c>
      <c r="O22" s="17">
        <v>353.54388906781759</v>
      </c>
      <c r="P22" s="17">
        <v>31.842459512776227</v>
      </c>
      <c r="Q22" s="17">
        <v>4.5476832882082006E-2</v>
      </c>
      <c r="R22" s="17">
        <v>0.17456601708302005</v>
      </c>
      <c r="S22" s="17">
        <v>0.68734429035650757</v>
      </c>
      <c r="T22" s="17">
        <v>42.973254570061151</v>
      </c>
      <c r="U22" s="17">
        <v>3.76531556607544</v>
      </c>
      <c r="V22" s="17">
        <v>4.4381319310841096</v>
      </c>
      <c r="W22" s="17">
        <v>19.309149656981869</v>
      </c>
      <c r="X22" s="17">
        <v>0</v>
      </c>
      <c r="Y22" s="17">
        <v>165.67873265451124</v>
      </c>
      <c r="Z22" s="17">
        <v>0</v>
      </c>
      <c r="AA22" s="17">
        <v>31.02576489293304</v>
      </c>
    </row>
    <row r="23" spans="1:27" x14ac:dyDescent="0.2">
      <c r="A23" s="19">
        <f t="shared" si="4"/>
        <v>11</v>
      </c>
      <c r="B23" s="6" t="s">
        <v>410</v>
      </c>
      <c r="D23" s="17">
        <f>'Attach 9 p.1'!T23</f>
        <v>0</v>
      </c>
      <c r="J23" s="127">
        <f t="shared" si="3"/>
        <v>0</v>
      </c>
      <c r="L23" s="19" t="s">
        <v>471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</row>
    <row r="24" spans="1:27" x14ac:dyDescent="0.2">
      <c r="A24" s="19">
        <f t="shared" si="4"/>
        <v>12</v>
      </c>
      <c r="B24" s="6" t="s">
        <v>412</v>
      </c>
      <c r="D24" s="36">
        <f>SUM(D20:D23)</f>
        <v>55158.148900837536</v>
      </c>
      <c r="F24" s="36">
        <f>SUM(F20:F23)</f>
        <v>8392.1488871965394</v>
      </c>
      <c r="H24" s="122"/>
      <c r="J24" s="36">
        <f>SUM(J20:J23)</f>
        <v>46766.000013640994</v>
      </c>
      <c r="N24" s="36">
        <f t="shared" ref="N24:AA24" si="5">SUM(N20:N23)</f>
        <v>29861.977971700544</v>
      </c>
      <c r="O24" s="36">
        <f t="shared" si="5"/>
        <v>9931.3664053773737</v>
      </c>
      <c r="P24" s="36">
        <f t="shared" si="5"/>
        <v>2626.4667241973038</v>
      </c>
      <c r="Q24" s="36">
        <f t="shared" si="5"/>
        <v>1.7129536652479109</v>
      </c>
      <c r="R24" s="36">
        <f t="shared" si="5"/>
        <v>20.864839683500055</v>
      </c>
      <c r="S24" s="36">
        <f t="shared" si="5"/>
        <v>0.68734429035650757</v>
      </c>
      <c r="T24" s="36">
        <f t="shared" si="5"/>
        <v>4129.8078123605646</v>
      </c>
      <c r="U24" s="36">
        <f t="shared" si="5"/>
        <v>114.27288110276714</v>
      </c>
      <c r="V24" s="36">
        <f t="shared" si="5"/>
        <v>295.06650591812371</v>
      </c>
      <c r="W24" s="36">
        <f t="shared" si="5"/>
        <v>901.6209002301631</v>
      </c>
      <c r="X24" s="36">
        <f t="shared" si="5"/>
        <v>0</v>
      </c>
      <c r="Y24" s="36">
        <f t="shared" si="5"/>
        <v>5693.2187149037718</v>
      </c>
      <c r="Z24" s="36">
        <f t="shared" si="5"/>
        <v>0</v>
      </c>
      <c r="AA24" s="36">
        <f t="shared" si="5"/>
        <v>1581.0858474078277</v>
      </c>
    </row>
    <row r="25" spans="1:27" x14ac:dyDescent="0.2"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</row>
    <row r="26" spans="1:27" x14ac:dyDescent="0.2">
      <c r="B26" s="11" t="s">
        <v>413</v>
      </c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 spans="1:27" x14ac:dyDescent="0.2">
      <c r="A27" s="19">
        <f>A24+1</f>
        <v>13</v>
      </c>
      <c r="B27" s="6" t="s">
        <v>414</v>
      </c>
      <c r="D27" s="17">
        <f>'Attach 9 p.1'!T27</f>
        <v>2801.1189262642133</v>
      </c>
      <c r="J27" s="17">
        <f t="shared" ref="J27:J33" si="6">D27-F27</f>
        <v>2801.1189262642133</v>
      </c>
      <c r="L27" s="19" t="s">
        <v>472</v>
      </c>
      <c r="N27" s="17">
        <v>1389.9058088681438</v>
      </c>
      <c r="O27" s="17">
        <v>505.82572772262353</v>
      </c>
      <c r="P27" s="17">
        <v>117.66708308880581</v>
      </c>
      <c r="Q27" s="17">
        <v>0</v>
      </c>
      <c r="R27" s="17">
        <v>0.48531212098932291</v>
      </c>
      <c r="S27" s="17">
        <v>0</v>
      </c>
      <c r="T27" s="17">
        <v>91.231658825503359</v>
      </c>
      <c r="U27" s="17">
        <v>0</v>
      </c>
      <c r="V27" s="17">
        <v>28.247882651754189</v>
      </c>
      <c r="W27" s="17">
        <v>69.301140205149807</v>
      </c>
      <c r="X27" s="17">
        <v>0</v>
      </c>
      <c r="Y27" s="17">
        <v>449.93184281203332</v>
      </c>
      <c r="Z27" s="17">
        <v>0</v>
      </c>
      <c r="AA27" s="17">
        <v>148.52246996920982</v>
      </c>
    </row>
    <row r="28" spans="1:27" x14ac:dyDescent="0.2">
      <c r="A28" s="19">
        <f>A27+1</f>
        <v>14</v>
      </c>
      <c r="B28" s="6" t="s">
        <v>416</v>
      </c>
      <c r="D28" s="17">
        <f>'Attach 9 p.1'!T28</f>
        <v>286.05282800224472</v>
      </c>
      <c r="J28" s="17">
        <f t="shared" si="6"/>
        <v>286.05282800224472</v>
      </c>
      <c r="L28" s="19" t="s">
        <v>473</v>
      </c>
      <c r="N28" s="17">
        <v>141.93845307872445</v>
      </c>
      <c r="O28" s="17">
        <v>51.655386186806233</v>
      </c>
      <c r="P28" s="17">
        <v>12.016270200001195</v>
      </c>
      <c r="Q28" s="17">
        <v>0</v>
      </c>
      <c r="R28" s="17">
        <v>4.9560517895579304E-2</v>
      </c>
      <c r="S28" s="17">
        <v>0</v>
      </c>
      <c r="T28" s="17">
        <v>9.3166604836647355</v>
      </c>
      <c r="U28" s="17">
        <v>0</v>
      </c>
      <c r="V28" s="17">
        <v>2.8846996255123156</v>
      </c>
      <c r="W28" s="17">
        <v>7.077095853942085</v>
      </c>
      <c r="X28" s="17">
        <v>0</v>
      </c>
      <c r="Y28" s="17">
        <v>45.947451512276018</v>
      </c>
      <c r="Z28" s="17">
        <v>0</v>
      </c>
      <c r="AA28" s="17">
        <v>15.167250543422147</v>
      </c>
    </row>
    <row r="29" spans="1:27" x14ac:dyDescent="0.2">
      <c r="A29" s="19">
        <f t="shared" ref="A29:A34" si="7">A28+1</f>
        <v>15</v>
      </c>
      <c r="B29" s="6" t="s">
        <v>418</v>
      </c>
      <c r="D29" s="17">
        <f>'Attach 9 p.1'!T29</f>
        <v>0</v>
      </c>
      <c r="J29" s="17">
        <f t="shared" si="6"/>
        <v>0</v>
      </c>
      <c r="L29" s="19" t="s">
        <v>474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</row>
    <row r="30" spans="1:27" x14ac:dyDescent="0.2">
      <c r="A30" s="19">
        <f t="shared" si="7"/>
        <v>16</v>
      </c>
      <c r="B30" s="6" t="s">
        <v>420</v>
      </c>
      <c r="D30" s="17">
        <f>'Attach 9 p.1'!T30</f>
        <v>45205.240605894047</v>
      </c>
      <c r="J30" s="17">
        <f t="shared" si="6"/>
        <v>45205.240605894047</v>
      </c>
      <c r="L30" s="19" t="s">
        <v>475</v>
      </c>
      <c r="N30" s="17">
        <v>22430.688650985088</v>
      </c>
      <c r="O30" s="17">
        <v>8163.1570555443941</v>
      </c>
      <c r="P30" s="17">
        <v>1898.9442942064741</v>
      </c>
      <c r="Q30" s="17">
        <v>0</v>
      </c>
      <c r="R30" s="17">
        <v>7.8321027331524871</v>
      </c>
      <c r="S30" s="17">
        <v>0</v>
      </c>
      <c r="T30" s="17">
        <v>1472.3220243925871</v>
      </c>
      <c r="U30" s="17">
        <v>0</v>
      </c>
      <c r="V30" s="17">
        <v>455.87223016719605</v>
      </c>
      <c r="W30" s="17">
        <v>1118.4011817073053</v>
      </c>
      <c r="X30" s="17">
        <v>0</v>
      </c>
      <c r="Y30" s="17">
        <v>7261.1259093155631</v>
      </c>
      <c r="Z30" s="17">
        <v>0</v>
      </c>
      <c r="AA30" s="17">
        <v>2396.8971568422839</v>
      </c>
    </row>
    <row r="31" spans="1:27" x14ac:dyDescent="0.2">
      <c r="A31" s="19">
        <f t="shared" si="7"/>
        <v>17</v>
      </c>
      <c r="B31" s="6" t="s">
        <v>422</v>
      </c>
      <c r="D31" s="17">
        <f>'Attach 9 p.1'!T31</f>
        <v>0</v>
      </c>
      <c r="J31" s="17">
        <f t="shared" si="6"/>
        <v>0</v>
      </c>
      <c r="L31" s="19" t="s">
        <v>476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</row>
    <row r="32" spans="1:27" x14ac:dyDescent="0.2">
      <c r="A32" s="19">
        <f t="shared" si="7"/>
        <v>18</v>
      </c>
      <c r="B32" s="6" t="s">
        <v>424</v>
      </c>
      <c r="D32" s="17">
        <f>'Attach 9 p.1'!T32</f>
        <v>51853.787662642448</v>
      </c>
      <c r="J32" s="17">
        <f t="shared" si="6"/>
        <v>51853.787662642448</v>
      </c>
      <c r="L32" s="19" t="s">
        <v>329</v>
      </c>
      <c r="N32" s="17">
        <v>9688.6361672387375</v>
      </c>
      <c r="O32" s="17">
        <v>3820.8767482348585</v>
      </c>
      <c r="P32" s="17">
        <v>3154.9374953780339</v>
      </c>
      <c r="Q32" s="17">
        <v>0</v>
      </c>
      <c r="R32" s="17">
        <v>40.763771154676228</v>
      </c>
      <c r="S32" s="17">
        <v>0</v>
      </c>
      <c r="T32" s="17">
        <v>6848.1743146608715</v>
      </c>
      <c r="U32" s="17">
        <v>0</v>
      </c>
      <c r="V32" s="17">
        <v>0</v>
      </c>
      <c r="W32" s="17">
        <v>1160.2436318582506</v>
      </c>
      <c r="X32" s="17">
        <v>0</v>
      </c>
      <c r="Y32" s="17">
        <v>27140.155534117013</v>
      </c>
      <c r="Z32" s="17">
        <v>0</v>
      </c>
      <c r="AA32" s="17">
        <v>0</v>
      </c>
    </row>
    <row r="33" spans="1:27" x14ac:dyDescent="0.2">
      <c r="A33" s="19">
        <f t="shared" si="7"/>
        <v>19</v>
      </c>
      <c r="B33" s="6" t="s">
        <v>426</v>
      </c>
      <c r="D33" s="17">
        <f>'Attach 9 p.1'!T33</f>
        <v>-5.4766420374582317E-4</v>
      </c>
      <c r="F33" s="17"/>
      <c r="H33" s="19" t="s">
        <v>477</v>
      </c>
      <c r="J33" s="17">
        <f t="shared" si="6"/>
        <v>-5.4766420374582317E-4</v>
      </c>
      <c r="L33" s="19" t="s">
        <v>478</v>
      </c>
      <c r="N33" s="17">
        <v>-1.5132755238733551E-4</v>
      </c>
      <c r="O33" s="17">
        <v>-6.129824113408737E-5</v>
      </c>
      <c r="P33" s="17">
        <v>-2.7550924771576904E-5</v>
      </c>
      <c r="Q33" s="17">
        <v>-1.1045666608835794E-8</v>
      </c>
      <c r="R33" s="17">
        <v>-2.0447010082842691E-7</v>
      </c>
      <c r="S33" s="17">
        <v>-2.556505255425029E-6</v>
      </c>
      <c r="T33" s="17">
        <v>-3.312348228949171E-5</v>
      </c>
      <c r="U33" s="17">
        <v>-3.5269994781203823E-6</v>
      </c>
      <c r="V33" s="17">
        <v>-4.1801711548427558E-6</v>
      </c>
      <c r="W33" s="17">
        <v>-1.8273525840489701E-5</v>
      </c>
      <c r="X33" s="17">
        <v>-1.7419657014284763E-6</v>
      </c>
      <c r="Y33" s="17">
        <v>-2.3036619750771011E-4</v>
      </c>
      <c r="Z33" s="17">
        <v>-1.9381214531497016E-6</v>
      </c>
      <c r="AA33" s="17">
        <v>-1.1565001004728215E-5</v>
      </c>
    </row>
    <row r="34" spans="1:27" x14ac:dyDescent="0.2">
      <c r="A34" s="19">
        <f t="shared" si="7"/>
        <v>20</v>
      </c>
      <c r="B34" s="6" t="s">
        <v>429</v>
      </c>
      <c r="D34" s="36">
        <f>SUM(D27:D33)</f>
        <v>100146.19947513874</v>
      </c>
      <c r="F34" s="36">
        <f>SUM(F27:F33)</f>
        <v>0</v>
      </c>
      <c r="J34" s="36">
        <f>SUM(J27:J33)</f>
        <v>100146.19947513874</v>
      </c>
      <c r="N34" s="36">
        <f t="shared" ref="N34:AA34" si="8">SUM(N27:N33)</f>
        <v>33651.168928843144</v>
      </c>
      <c r="O34" s="36">
        <f t="shared" si="8"/>
        <v>12541.51485639044</v>
      </c>
      <c r="P34" s="36">
        <f t="shared" si="8"/>
        <v>5183.5651153223898</v>
      </c>
      <c r="Q34" s="36">
        <f t="shared" si="8"/>
        <v>-1.1045666608835794E-8</v>
      </c>
      <c r="R34" s="36">
        <f t="shared" si="8"/>
        <v>49.130746322243517</v>
      </c>
      <c r="S34" s="36">
        <f t="shared" si="8"/>
        <v>-2.556505255425029E-6</v>
      </c>
      <c r="T34" s="36">
        <f t="shared" si="8"/>
        <v>8421.0446252391448</v>
      </c>
      <c r="U34" s="36">
        <f t="shared" si="8"/>
        <v>-3.5269994781203823E-6</v>
      </c>
      <c r="V34" s="36">
        <f t="shared" si="8"/>
        <v>487.0048082642914</v>
      </c>
      <c r="W34" s="36">
        <f t="shared" si="8"/>
        <v>2355.023031351122</v>
      </c>
      <c r="X34" s="36">
        <f t="shared" si="8"/>
        <v>-1.7419657014284763E-6</v>
      </c>
      <c r="Y34" s="36">
        <f t="shared" si="8"/>
        <v>34897.16050739069</v>
      </c>
      <c r="Z34" s="36">
        <f t="shared" si="8"/>
        <v>-1.9381214531497016E-6</v>
      </c>
      <c r="AA34" s="36">
        <f t="shared" si="8"/>
        <v>2560.586865789915</v>
      </c>
    </row>
    <row r="35" spans="1:27" x14ac:dyDescent="0.2"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</row>
    <row r="36" spans="1:27" x14ac:dyDescent="0.2">
      <c r="B36" s="11" t="s">
        <v>430</v>
      </c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 spans="1:27" x14ac:dyDescent="0.2">
      <c r="A37" s="19">
        <f>A34+1</f>
        <v>21</v>
      </c>
      <c r="B37" s="6" t="s">
        <v>432</v>
      </c>
      <c r="D37" s="17">
        <f>'Attach 9 p.1'!T37</f>
        <v>103578.71759778701</v>
      </c>
      <c r="E37" s="17"/>
      <c r="F37" s="17"/>
      <c r="G37" s="17"/>
      <c r="H37" s="123"/>
      <c r="I37" s="17"/>
      <c r="J37" s="17">
        <f t="shared" ref="J37:J51" si="9">D37-F37</f>
        <v>103578.71759778701</v>
      </c>
      <c r="L37" s="19" t="s">
        <v>479</v>
      </c>
      <c r="N37" s="17">
        <v>38233.350345249899</v>
      </c>
      <c r="O37" s="17">
        <v>14157.944575145792</v>
      </c>
      <c r="P37" s="17">
        <v>5042.0076576109896</v>
      </c>
      <c r="Q37" s="17">
        <v>0</v>
      </c>
      <c r="R37" s="17">
        <v>44.292689517316653</v>
      </c>
      <c r="S37" s="17">
        <v>0</v>
      </c>
      <c r="T37" s="17">
        <v>7458.0181338237162</v>
      </c>
      <c r="U37" s="17">
        <v>0</v>
      </c>
      <c r="V37" s="17">
        <v>608.84922813701803</v>
      </c>
      <c r="W37" s="17">
        <v>2555.4529221934054</v>
      </c>
      <c r="X37" s="17">
        <v>0</v>
      </c>
      <c r="Y37" s="17">
        <v>32277.578353821213</v>
      </c>
      <c r="Z37" s="17">
        <v>0</v>
      </c>
      <c r="AA37" s="17">
        <v>3201.2236922876514</v>
      </c>
    </row>
    <row r="38" spans="1:27" x14ac:dyDescent="0.2">
      <c r="A38" s="19">
        <f>A37+1</f>
        <v>22</v>
      </c>
      <c r="B38" s="6" t="s">
        <v>434</v>
      </c>
      <c r="D38" s="17">
        <f>'Attach 9 p.1'!T38</f>
        <v>18528.287764951758</v>
      </c>
      <c r="E38" s="17"/>
      <c r="F38" s="17"/>
      <c r="G38" s="17"/>
      <c r="H38" s="123"/>
      <c r="I38" s="17"/>
      <c r="J38" s="17">
        <f t="shared" si="9"/>
        <v>18528.287764951758</v>
      </c>
      <c r="L38" s="19" t="s">
        <v>480</v>
      </c>
      <c r="N38" s="17">
        <v>11264.45044325301</v>
      </c>
      <c r="O38" s="17">
        <v>4171.2657563337634</v>
      </c>
      <c r="P38" s="17">
        <v>1177.6333803986058</v>
      </c>
      <c r="Q38" s="17">
        <v>0</v>
      </c>
      <c r="R38" s="17">
        <v>13.049675258924644</v>
      </c>
      <c r="S38" s="17">
        <v>0</v>
      </c>
      <c r="T38" s="17">
        <v>1144.0218217327217</v>
      </c>
      <c r="U38" s="17">
        <v>0</v>
      </c>
      <c r="V38" s="17">
        <v>78.189581294156312</v>
      </c>
      <c r="W38" s="17">
        <v>517.16507799493343</v>
      </c>
      <c r="X38" s="17">
        <v>0</v>
      </c>
      <c r="Y38" s="17">
        <v>162.51202868564047</v>
      </c>
      <c r="Z38" s="17">
        <v>0</v>
      </c>
      <c r="AA38" s="17">
        <v>0</v>
      </c>
    </row>
    <row r="39" spans="1:27" x14ac:dyDescent="0.2">
      <c r="A39" s="19">
        <f t="shared" ref="A39:A52" si="10">A38+1</f>
        <v>23</v>
      </c>
      <c r="B39" s="6" t="s">
        <v>436</v>
      </c>
      <c r="D39" s="17">
        <f>'Attach 9 p.1'!T39</f>
        <v>98571.899629841122</v>
      </c>
      <c r="E39" s="17"/>
      <c r="F39" s="17"/>
      <c r="G39" s="17"/>
      <c r="H39" s="123"/>
      <c r="I39" s="17"/>
      <c r="J39" s="17">
        <f t="shared" si="9"/>
        <v>98571.899629841122</v>
      </c>
      <c r="L39" s="19" t="s">
        <v>481</v>
      </c>
      <c r="N39" s="17">
        <v>63015.150444081359</v>
      </c>
      <c r="O39" s="17">
        <v>23334.732617609065</v>
      </c>
      <c r="P39" s="17">
        <v>5147.823178390955</v>
      </c>
      <c r="Q39" s="17">
        <v>2.087177972744207</v>
      </c>
      <c r="R39" s="17">
        <v>56.775716339709213</v>
      </c>
      <c r="S39" s="17">
        <v>39.153977534173571</v>
      </c>
      <c r="T39" s="17">
        <v>4281.7316270525935</v>
      </c>
      <c r="U39" s="17">
        <v>73.778273021838956</v>
      </c>
      <c r="V39" s="17">
        <v>0</v>
      </c>
      <c r="W39" s="17">
        <v>1637.4102867635561</v>
      </c>
      <c r="X39" s="17">
        <v>14.012578206698869</v>
      </c>
      <c r="Y39" s="17">
        <v>534.36865773771319</v>
      </c>
      <c r="Z39" s="17">
        <v>434.87509513072098</v>
      </c>
      <c r="AA39" s="17">
        <v>0</v>
      </c>
    </row>
    <row r="40" spans="1:27" x14ac:dyDescent="0.2">
      <c r="B40" s="6" t="s">
        <v>438</v>
      </c>
      <c r="D40" s="17">
        <f>'Attach 9 p.1'!T40</f>
        <v>0</v>
      </c>
      <c r="E40" s="17"/>
      <c r="F40" s="17"/>
      <c r="G40" s="17"/>
      <c r="H40" s="123"/>
      <c r="I40" s="17"/>
      <c r="J40" s="17"/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</row>
    <row r="41" spans="1:27" x14ac:dyDescent="0.2">
      <c r="A41" s="19">
        <f>A39+1</f>
        <v>24</v>
      </c>
      <c r="B41" s="119" t="s">
        <v>439</v>
      </c>
      <c r="D41" s="17">
        <f>'Attach 9 p.1'!T41</f>
        <v>54477.153079505384</v>
      </c>
      <c r="E41" s="17"/>
      <c r="F41" s="17"/>
      <c r="G41" s="17"/>
      <c r="H41" s="123"/>
      <c r="I41" s="17"/>
      <c r="J41" s="17">
        <f t="shared" si="9"/>
        <v>54477.153079505384</v>
      </c>
      <c r="L41" s="19" t="s">
        <v>482</v>
      </c>
      <c r="N41" s="17">
        <v>37980.18707034838</v>
      </c>
      <c r="O41" s="17">
        <v>5442.3469846328044</v>
      </c>
      <c r="P41" s="17">
        <v>3971.9828445065555</v>
      </c>
      <c r="Q41" s="17">
        <v>1.5924401318716079</v>
      </c>
      <c r="R41" s="17">
        <v>22.681114251268536</v>
      </c>
      <c r="S41" s="17">
        <v>283.58370024436408</v>
      </c>
      <c r="T41" s="17">
        <v>2724.3383032579277</v>
      </c>
      <c r="U41" s="17">
        <v>290.08845416179003</v>
      </c>
      <c r="V41" s="17">
        <v>14.78534843925838</v>
      </c>
      <c r="W41" s="17">
        <v>657.32907360575211</v>
      </c>
      <c r="X41" s="17">
        <v>62.661399380071082</v>
      </c>
      <c r="Y41" s="17">
        <v>2908.07585430992</v>
      </c>
      <c r="Z41" s="17">
        <v>24.466281345100835</v>
      </c>
      <c r="AA41" s="17">
        <v>93.034210890312892</v>
      </c>
    </row>
    <row r="42" spans="1:27" x14ac:dyDescent="0.2">
      <c r="A42" s="19">
        <f t="shared" si="10"/>
        <v>25</v>
      </c>
      <c r="B42" s="119" t="s">
        <v>441</v>
      </c>
      <c r="D42" s="17">
        <f>'Attach 9 p.1'!T42</f>
        <v>24291.591004587626</v>
      </c>
      <c r="E42" s="17"/>
      <c r="F42" s="17"/>
      <c r="G42" s="17"/>
      <c r="H42" s="123"/>
      <c r="I42" s="17"/>
      <c r="J42" s="17">
        <f t="shared" si="9"/>
        <v>24291.591004587626</v>
      </c>
      <c r="L42" s="19" t="s">
        <v>483</v>
      </c>
      <c r="N42" s="17">
        <v>13221.478169382248</v>
      </c>
      <c r="O42" s="17">
        <v>3366.399784482393</v>
      </c>
      <c r="P42" s="17">
        <v>3231.2015108037849</v>
      </c>
      <c r="Q42" s="17">
        <v>1.29544742799798</v>
      </c>
      <c r="R42" s="17">
        <v>14.83140986096668</v>
      </c>
      <c r="S42" s="17">
        <v>185.43824794579683</v>
      </c>
      <c r="T42" s="17">
        <v>2215.2177546860444</v>
      </c>
      <c r="U42" s="17">
        <v>235.8771277855453</v>
      </c>
      <c r="V42" s="17">
        <v>6.1280536807532942</v>
      </c>
      <c r="W42" s="17">
        <v>467.29557464141197</v>
      </c>
      <c r="X42" s="17">
        <v>44.546020869765307</v>
      </c>
      <c r="Y42" s="17">
        <v>1252.7822678568793</v>
      </c>
      <c r="Z42" s="17">
        <v>10.539932575731687</v>
      </c>
      <c r="AA42" s="17">
        <v>38.559702588311595</v>
      </c>
    </row>
    <row r="43" spans="1:27" x14ac:dyDescent="0.2">
      <c r="A43" s="19">
        <f t="shared" si="10"/>
        <v>26</v>
      </c>
      <c r="B43" s="6" t="s">
        <v>443</v>
      </c>
      <c r="D43" s="17">
        <f>'Attach 9 p.1'!T43</f>
        <v>123373.05234926387</v>
      </c>
      <c r="E43" s="17"/>
      <c r="F43" s="17"/>
      <c r="G43" s="17"/>
      <c r="H43" s="123"/>
      <c r="I43" s="17"/>
      <c r="J43" s="17">
        <f t="shared" si="9"/>
        <v>123373.05234926387</v>
      </c>
      <c r="L43" s="19" t="s">
        <v>484</v>
      </c>
      <c r="N43" s="17">
        <v>122509.83072182689</v>
      </c>
      <c r="O43" s="17">
        <v>821.03639717481894</v>
      </c>
      <c r="P43" s="17">
        <v>22.871510383104404</v>
      </c>
      <c r="Q43" s="17">
        <v>0</v>
      </c>
      <c r="R43" s="17">
        <v>0.71155810080769255</v>
      </c>
      <c r="S43" s="17">
        <v>3.049534717747254</v>
      </c>
      <c r="T43" s="17">
        <v>5.7941159637197819</v>
      </c>
      <c r="U43" s="17">
        <v>0.40660462903296718</v>
      </c>
      <c r="V43" s="17">
        <v>0.40660462903296718</v>
      </c>
      <c r="W43" s="17">
        <v>4.675953233879123</v>
      </c>
      <c r="X43" s="17">
        <v>0</v>
      </c>
      <c r="Y43" s="17">
        <v>4.1676974475879129</v>
      </c>
      <c r="Z43" s="17">
        <v>0</v>
      </c>
      <c r="AA43" s="17">
        <v>0.10165115725824179</v>
      </c>
    </row>
    <row r="44" spans="1:27" x14ac:dyDescent="0.2">
      <c r="A44" s="19">
        <f t="shared" si="10"/>
        <v>27</v>
      </c>
      <c r="B44" s="6" t="s">
        <v>445</v>
      </c>
      <c r="D44" s="17">
        <f>'Attach 9 p.1'!T44</f>
        <v>136892.12301976632</v>
      </c>
      <c r="E44" s="17"/>
      <c r="F44" s="17"/>
      <c r="G44" s="17"/>
      <c r="H44" s="123"/>
      <c r="I44" s="17"/>
      <c r="J44" s="17">
        <f t="shared" si="9"/>
        <v>136892.12301976632</v>
      </c>
      <c r="L44" s="19" t="s">
        <v>484</v>
      </c>
      <c r="N44" s="17">
        <v>135934.31060476747</v>
      </c>
      <c r="O44" s="17">
        <v>911.00457794932436</v>
      </c>
      <c r="P44" s="17">
        <v>25.377742978655192</v>
      </c>
      <c r="Q44" s="17">
        <v>0</v>
      </c>
      <c r="R44" s="17">
        <v>0.78952978155816156</v>
      </c>
      <c r="S44" s="17">
        <v>3.3836990638206923</v>
      </c>
      <c r="T44" s="17">
        <v>6.4290282212593155</v>
      </c>
      <c r="U44" s="17">
        <v>0.4511598751760923</v>
      </c>
      <c r="V44" s="17">
        <v>0.4511598751760923</v>
      </c>
      <c r="W44" s="17">
        <v>5.1883385645250621</v>
      </c>
      <c r="X44" s="17">
        <v>0</v>
      </c>
      <c r="Y44" s="17">
        <v>4.6243887205549461</v>
      </c>
      <c r="Z44" s="17">
        <v>0</v>
      </c>
      <c r="AA44" s="17">
        <v>0.11278996879402307</v>
      </c>
    </row>
    <row r="45" spans="1:27" x14ac:dyDescent="0.2">
      <c r="A45" s="19">
        <f t="shared" si="10"/>
        <v>28</v>
      </c>
      <c r="B45" s="6" t="s">
        <v>447</v>
      </c>
      <c r="D45" s="17">
        <f>'Attach 9 p.1'!T45</f>
        <v>109207.23164977792</v>
      </c>
      <c r="E45" s="17"/>
      <c r="F45" s="17"/>
      <c r="G45" s="17"/>
      <c r="H45" s="123"/>
      <c r="I45" s="17"/>
      <c r="J45" s="17">
        <f t="shared" si="9"/>
        <v>109207.23164977792</v>
      </c>
      <c r="L45" s="19" t="s">
        <v>485</v>
      </c>
      <c r="N45" s="17">
        <v>97235.587810649609</v>
      </c>
      <c r="O45" s="17">
        <v>8446.9077345944188</v>
      </c>
      <c r="P45" s="17">
        <v>1134.680322900979</v>
      </c>
      <c r="Q45" s="17">
        <v>0</v>
      </c>
      <c r="R45" s="17">
        <v>46.017839910402159</v>
      </c>
      <c r="S45" s="17">
        <v>197.21931390172352</v>
      </c>
      <c r="T45" s="17">
        <v>698.73810332733785</v>
      </c>
      <c r="U45" s="17">
        <v>49.03425286507634</v>
      </c>
      <c r="V45" s="17">
        <v>27.051667782506303</v>
      </c>
      <c r="W45" s="17">
        <v>455.82570273372005</v>
      </c>
      <c r="X45" s="17">
        <v>0</v>
      </c>
      <c r="Y45" s="17">
        <v>889.93994148734771</v>
      </c>
      <c r="Z45" s="17">
        <v>0</v>
      </c>
      <c r="AA45" s="17">
        <v>26.228959624819478</v>
      </c>
    </row>
    <row r="46" spans="1:27" x14ac:dyDescent="0.2">
      <c r="A46" s="19">
        <f t="shared" si="10"/>
        <v>29</v>
      </c>
      <c r="B46" s="6" t="s">
        <v>449</v>
      </c>
      <c r="D46" s="17">
        <f>'Attach 9 p.1'!T46</f>
        <v>12548.403613879789</v>
      </c>
      <c r="E46" s="17"/>
      <c r="F46" s="17"/>
      <c r="G46" s="17"/>
      <c r="H46" s="123"/>
      <c r="I46" s="17"/>
      <c r="J46" s="17">
        <f t="shared" si="9"/>
        <v>12548.403613879789</v>
      </c>
      <c r="L46" s="19" t="s">
        <v>486</v>
      </c>
      <c r="N46" s="17">
        <v>4030.8899747548257</v>
      </c>
      <c r="O46" s="17">
        <v>5140.379571911687</v>
      </c>
      <c r="P46" s="17">
        <v>330.77707210637078</v>
      </c>
      <c r="Q46" s="17">
        <v>0</v>
      </c>
      <c r="R46" s="17">
        <v>16.586875548334017</v>
      </c>
      <c r="S46" s="17">
        <v>71.086609492860063</v>
      </c>
      <c r="T46" s="17">
        <v>808.39862372536675</v>
      </c>
      <c r="U46" s="17">
        <v>56.729727980727482</v>
      </c>
      <c r="V46" s="17">
        <v>32.055951600733252</v>
      </c>
      <c r="W46" s="17">
        <v>225.23711310648096</v>
      </c>
      <c r="X46" s="17">
        <v>0</v>
      </c>
      <c r="Y46" s="17">
        <v>1690.6008928953272</v>
      </c>
      <c r="Z46" s="17">
        <v>0</v>
      </c>
      <c r="AA46" s="17">
        <v>145.66120075707801</v>
      </c>
    </row>
    <row r="47" spans="1:27" x14ac:dyDescent="0.2">
      <c r="B47" s="6" t="s">
        <v>451</v>
      </c>
      <c r="D47" s="17">
        <f>'Attach 9 p.1'!T47</f>
        <v>0</v>
      </c>
      <c r="E47" s="17"/>
      <c r="F47" s="17"/>
      <c r="G47" s="17"/>
      <c r="H47" s="123"/>
      <c r="I47" s="17"/>
      <c r="J47" s="17"/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</row>
    <row r="48" spans="1:27" x14ac:dyDescent="0.2">
      <c r="A48" s="19">
        <f>A46+1</f>
        <v>30</v>
      </c>
      <c r="B48" s="119" t="s">
        <v>236</v>
      </c>
      <c r="D48" s="17">
        <f>'Attach 9 p.1'!T48</f>
        <v>3893.3888802730116</v>
      </c>
      <c r="J48" s="17">
        <f t="shared" si="9"/>
        <v>3893.3888802730116</v>
      </c>
      <c r="L48" s="19" t="s">
        <v>487</v>
      </c>
      <c r="N48" s="17">
        <v>3360.7070488726035</v>
      </c>
      <c r="O48" s="17">
        <v>22.522786874398797</v>
      </c>
      <c r="P48" s="17">
        <v>276.59225305627007</v>
      </c>
      <c r="Q48" s="17">
        <v>0</v>
      </c>
      <c r="R48" s="17">
        <v>8.6050923173061786</v>
      </c>
      <c r="S48" s="17">
        <v>36.878967074169346</v>
      </c>
      <c r="T48" s="17">
        <v>70.070037440921752</v>
      </c>
      <c r="U48" s="17">
        <v>4.9171956098892462</v>
      </c>
      <c r="V48" s="17">
        <v>4.9171956098892462</v>
      </c>
      <c r="W48" s="17">
        <v>56.54774951372633</v>
      </c>
      <c r="X48" s="17">
        <v>0</v>
      </c>
      <c r="Y48" s="17">
        <v>50.401255001364774</v>
      </c>
      <c r="Z48" s="17">
        <v>0</v>
      </c>
      <c r="AA48" s="17">
        <v>1.2292989024723115</v>
      </c>
    </row>
    <row r="49" spans="1:27" x14ac:dyDescent="0.2">
      <c r="A49" s="19">
        <f t="shared" si="10"/>
        <v>31</v>
      </c>
      <c r="B49" s="119" t="s">
        <v>29</v>
      </c>
      <c r="D49" s="17">
        <f>'Attach 9 p.1'!T49</f>
        <v>42055.109152126061</v>
      </c>
      <c r="F49" s="17">
        <v>3858.7118360375543</v>
      </c>
      <c r="H49" s="19" t="s">
        <v>488</v>
      </c>
      <c r="J49" s="17">
        <f t="shared" si="9"/>
        <v>38196.397316088507</v>
      </c>
      <c r="L49" s="19" t="s">
        <v>484</v>
      </c>
      <c r="N49" s="17">
        <v>40681.177976376908</v>
      </c>
      <c r="O49" s="17">
        <v>272.65426575584041</v>
      </c>
      <c r="P49" s="17">
        <v>597.07784276745815</v>
      </c>
      <c r="Q49" s="17">
        <v>0</v>
      </c>
      <c r="R49" s="17">
        <v>18.575755108320919</v>
      </c>
      <c r="S49" s="17">
        <v>79.610379035661097</v>
      </c>
      <c r="T49" s="17">
        <v>151.25972016775606</v>
      </c>
      <c r="U49" s="17">
        <v>10.614717204754811</v>
      </c>
      <c r="V49" s="17">
        <v>10.614717204754811</v>
      </c>
      <c r="W49" s="17">
        <v>122.06924785468033</v>
      </c>
      <c r="X49" s="17">
        <v>0</v>
      </c>
      <c r="Y49" s="17">
        <v>108.8008513487368</v>
      </c>
      <c r="Z49" s="17">
        <v>0</v>
      </c>
      <c r="AA49" s="17">
        <v>2.6536793011887028</v>
      </c>
    </row>
    <row r="50" spans="1:27" x14ac:dyDescent="0.2">
      <c r="A50" s="19">
        <f t="shared" si="10"/>
        <v>32</v>
      </c>
      <c r="B50" s="119" t="s">
        <v>234</v>
      </c>
      <c r="D50" s="17">
        <f>'Attach 9 p.1'!T50</f>
        <v>7420.9228572625634</v>
      </c>
      <c r="J50" s="17">
        <f t="shared" si="9"/>
        <v>7420.9228572625634</v>
      </c>
      <c r="L50" s="19" t="s">
        <v>489</v>
      </c>
      <c r="N50" s="17">
        <v>0</v>
      </c>
      <c r="O50" s="17">
        <v>0</v>
      </c>
      <c r="P50" s="17">
        <v>4023.3919105640402</v>
      </c>
      <c r="Q50" s="17">
        <v>0</v>
      </c>
      <c r="R50" s="17">
        <v>125.17219277310348</v>
      </c>
      <c r="S50" s="17">
        <v>536.45225474187203</v>
      </c>
      <c r="T50" s="17">
        <v>1019.2592840095568</v>
      </c>
      <c r="U50" s="17">
        <v>71.526967298916276</v>
      </c>
      <c r="V50" s="17">
        <v>71.526967298916276</v>
      </c>
      <c r="W50" s="17">
        <v>822.56012393753713</v>
      </c>
      <c r="X50" s="17">
        <v>0</v>
      </c>
      <c r="Y50" s="17">
        <v>733.15141481389173</v>
      </c>
      <c r="Z50" s="17">
        <v>0</v>
      </c>
      <c r="AA50" s="17">
        <v>17.881741824729069</v>
      </c>
    </row>
    <row r="51" spans="1:27" x14ac:dyDescent="0.2">
      <c r="A51" s="19">
        <f t="shared" si="10"/>
        <v>33</v>
      </c>
      <c r="B51" s="6" t="s">
        <v>456</v>
      </c>
      <c r="D51" s="17">
        <f>'Attach 9 p.1'!T51</f>
        <v>0</v>
      </c>
      <c r="F51" s="17"/>
      <c r="J51" s="17">
        <f t="shared" si="9"/>
        <v>0</v>
      </c>
      <c r="L51" s="19" t="s">
        <v>490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</row>
    <row r="52" spans="1:27" x14ac:dyDescent="0.2">
      <c r="A52" s="19">
        <f t="shared" si="10"/>
        <v>34</v>
      </c>
      <c r="B52" s="6" t="s">
        <v>458</v>
      </c>
      <c r="D52" s="36">
        <f>SUM(D37:D51)</f>
        <v>734837.88059902238</v>
      </c>
      <c r="F52" s="36">
        <f>SUM(F37:F51)</f>
        <v>3858.7118360375543</v>
      </c>
      <c r="J52" s="36">
        <f>SUM(J37:J51)</f>
        <v>730979.16876298492</v>
      </c>
      <c r="N52" s="36">
        <f t="shared" ref="N52:AA52" si="11">SUM(N37:N51)</f>
        <v>567467.12060956331</v>
      </c>
      <c r="O52" s="36">
        <f t="shared" si="11"/>
        <v>66087.195052464289</v>
      </c>
      <c r="P52" s="36">
        <f t="shared" si="11"/>
        <v>24981.417226467773</v>
      </c>
      <c r="Q52" s="36">
        <f t="shared" si="11"/>
        <v>4.9750655326137956</v>
      </c>
      <c r="R52" s="36">
        <f t="shared" si="11"/>
        <v>368.08944876801831</v>
      </c>
      <c r="S52" s="36">
        <f t="shared" si="11"/>
        <v>1435.8566837521885</v>
      </c>
      <c r="T52" s="36">
        <f t="shared" si="11"/>
        <v>20583.276553408923</v>
      </c>
      <c r="U52" s="36">
        <f t="shared" si="11"/>
        <v>793.4244804327476</v>
      </c>
      <c r="V52" s="36">
        <f t="shared" si="11"/>
        <v>854.97647555219498</v>
      </c>
      <c r="W52" s="36">
        <f t="shared" si="11"/>
        <v>7526.7571641436089</v>
      </c>
      <c r="X52" s="36">
        <f t="shared" si="11"/>
        <v>121.21999845653525</v>
      </c>
      <c r="Y52" s="36">
        <f t="shared" si="11"/>
        <v>40617.003604126177</v>
      </c>
      <c r="Z52" s="36">
        <f t="shared" si="11"/>
        <v>469.8813090515535</v>
      </c>
      <c r="AA52" s="36">
        <f t="shared" si="11"/>
        <v>3526.6869273026155</v>
      </c>
    </row>
    <row r="53" spans="1:27" x14ac:dyDescent="0.2">
      <c r="D53" s="35"/>
    </row>
    <row r="54" spans="1:27" ht="13.5" thickBot="1" x14ac:dyDescent="0.25">
      <c r="A54" s="19">
        <f>A52+1</f>
        <v>35</v>
      </c>
      <c r="B54" s="6" t="s">
        <v>34</v>
      </c>
      <c r="D54" s="39">
        <f>D17+D24+D34+D52</f>
        <v>894708.01331042429</v>
      </c>
      <c r="F54" s="39">
        <f>F17+F24+F34+F52</f>
        <v>12250.860723234095</v>
      </c>
      <c r="J54" s="39">
        <f>J17+J24+J34+J52</f>
        <v>882457.15258719027</v>
      </c>
      <c r="N54" s="39">
        <f t="shared" ref="N54:AA54" si="12">N17+N24+N34+N52</f>
        <v>634601.79333524546</v>
      </c>
      <c r="O54" s="39">
        <f t="shared" si="12"/>
        <v>89371.491924302303</v>
      </c>
      <c r="P54" s="39">
        <f t="shared" si="12"/>
        <v>32861.271928804272</v>
      </c>
      <c r="Q54" s="39">
        <f t="shared" si="12"/>
        <v>6.6880191868160397</v>
      </c>
      <c r="R54" s="39">
        <f t="shared" si="12"/>
        <v>438.44230791341016</v>
      </c>
      <c r="S54" s="39">
        <f t="shared" si="12"/>
        <v>1438.7320746642654</v>
      </c>
      <c r="T54" s="39">
        <f t="shared" si="12"/>
        <v>33173.467622723438</v>
      </c>
      <c r="U54" s="39">
        <f t="shared" si="12"/>
        <v>910.25450496986514</v>
      </c>
      <c r="V54" s="39">
        <f t="shared" si="12"/>
        <v>1655.6267261406824</v>
      </c>
      <c r="W54" s="39">
        <f t="shared" si="12"/>
        <v>10783.401095724894</v>
      </c>
      <c r="X54" s="39">
        <f t="shared" si="12"/>
        <v>121.21999671456955</v>
      </c>
      <c r="Y54" s="39">
        <f t="shared" si="12"/>
        <v>81207.382826420639</v>
      </c>
      <c r="Z54" s="39">
        <f t="shared" si="12"/>
        <v>469.88130711343206</v>
      </c>
      <c r="AA54" s="39">
        <f t="shared" si="12"/>
        <v>7668.3596405003573</v>
      </c>
    </row>
    <row r="55" spans="1:27" ht="13.5" thickTop="1" x14ac:dyDescent="0.2">
      <c r="D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</row>
    <row r="56" spans="1:27" x14ac:dyDescent="0.2"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 spans="1:27" x14ac:dyDescent="0.2"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</row>
  </sheetData>
  <mergeCells count="4">
    <mergeCell ref="B2:P2"/>
    <mergeCell ref="R2:X2"/>
    <mergeCell ref="B3:P3"/>
    <mergeCell ref="R3:X3"/>
  </mergeCells>
  <printOptions horizontalCentered="1"/>
  <pageMargins left="0.7" right="0.7" top="0.75" bottom="0.75" header="0.3" footer="0.3"/>
  <pageSetup scale="61" orientation="landscape" r:id="rId1"/>
  <headerFooter differentFirst="1">
    <oddHeader>&amp;R&amp;"Arial,Regular"&amp;10Filed: 2025-02-28
EB-2025-0064
Phase 3 Exhibit 7
Tab 3
Schedule 7
Attachment 9
Page 6 of 8</oddHeader>
    <firstHeader>&amp;R&amp;"Arial,Regular"&amp;10Filed: 2025-02-28
EB-2025-0064
Phase 3 Exhibit 7
Tab 3
Schedule 7
Attachment 9
Page 5 of 8</firstHeader>
  </headerFooter>
  <rowBreaks count="1" manualBreakCount="1">
    <brk id="57" max="42" man="1"/>
  </rowBreaks>
  <colBreaks count="1" manualBreakCount="1">
    <brk id="17" max="5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08B06-CCA7-444E-9F8F-64F2456DF3B0}">
  <dimension ref="A1:X59"/>
  <sheetViews>
    <sheetView view="pageBreakPreview" zoomScale="80" zoomScaleNormal="100" zoomScaleSheetLayoutView="80" workbookViewId="0">
      <selection activeCell="B2" sqref="B2:R2"/>
    </sheetView>
  </sheetViews>
  <sheetFormatPr defaultColWidth="9.28515625" defaultRowHeight="12.75" x14ac:dyDescent="0.2"/>
  <cols>
    <col min="1" max="1" width="5.7109375" style="19" customWidth="1"/>
    <col min="2" max="2" width="44.7109375" style="6" customWidth="1"/>
    <col min="3" max="3" width="1.7109375" style="6" customWidth="1"/>
    <col min="4" max="4" width="20.28515625" style="6" hidden="1" customWidth="1"/>
    <col min="5" max="5" width="1.7109375" style="6" hidden="1" customWidth="1"/>
    <col min="6" max="6" width="20.28515625" style="6" customWidth="1"/>
    <col min="7" max="7" width="1.7109375" style="6" customWidth="1"/>
    <col min="8" max="8" width="17.28515625" style="6" customWidth="1"/>
    <col min="9" max="9" width="1.7109375" style="6" customWidth="1"/>
    <col min="10" max="10" width="19.7109375" style="19" customWidth="1"/>
    <col min="11" max="11" width="1.7109375" style="6" customWidth="1"/>
    <col min="12" max="12" width="17.28515625" style="6" customWidth="1"/>
    <col min="13" max="13" width="1.7109375" style="6" customWidth="1"/>
    <col min="14" max="14" width="20" style="19" customWidth="1"/>
    <col min="15" max="15" width="1.7109375" style="6" customWidth="1"/>
    <col min="16" max="18" width="11.28515625" style="6" customWidth="1"/>
    <col min="19" max="20" width="10.5703125" style="6" customWidth="1"/>
    <col min="21" max="21" width="12.28515625" style="6" bestFit="1" customWidth="1"/>
    <col min="22" max="24" width="10.5703125" style="6" customWidth="1"/>
    <col min="25" max="16384" width="9.28515625" style="6"/>
  </cols>
  <sheetData>
    <row r="1" spans="1:24" ht="82.9" customHeight="1" x14ac:dyDescent="0.2"/>
    <row r="2" spans="1:24" x14ac:dyDescent="0.2">
      <c r="B2" s="231" t="s">
        <v>0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T2" s="231" t="s">
        <v>0</v>
      </c>
      <c r="U2" s="231"/>
      <c r="V2" s="231"/>
      <c r="W2" s="231"/>
      <c r="X2" s="231"/>
    </row>
    <row r="3" spans="1:24" x14ac:dyDescent="0.2">
      <c r="B3" s="231" t="s">
        <v>523</v>
      </c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T3" s="231" t="s">
        <v>524</v>
      </c>
      <c r="U3" s="231"/>
      <c r="V3" s="231"/>
      <c r="W3" s="231"/>
      <c r="X3" s="231"/>
    </row>
    <row r="5" spans="1:24" x14ac:dyDescent="0.2">
      <c r="F5" s="19" t="s">
        <v>375</v>
      </c>
    </row>
    <row r="6" spans="1:24" x14ac:dyDescent="0.2">
      <c r="A6" s="19" t="s">
        <v>3</v>
      </c>
      <c r="D6" s="19" t="s">
        <v>375</v>
      </c>
      <c r="F6" s="19" t="s">
        <v>7</v>
      </c>
      <c r="H6" s="19" t="s">
        <v>378</v>
      </c>
      <c r="J6" s="19" t="s">
        <v>379</v>
      </c>
      <c r="K6" s="19"/>
      <c r="L6" s="19" t="s">
        <v>380</v>
      </c>
      <c r="N6" s="19" t="s">
        <v>130</v>
      </c>
      <c r="P6" s="19" t="s">
        <v>461</v>
      </c>
      <c r="Q6" s="19" t="s">
        <v>461</v>
      </c>
      <c r="R6" s="19" t="s">
        <v>461</v>
      </c>
      <c r="S6" s="19" t="s">
        <v>461</v>
      </c>
      <c r="T6" s="19" t="s">
        <v>461</v>
      </c>
      <c r="U6" s="19" t="s">
        <v>461</v>
      </c>
      <c r="V6" s="19" t="s">
        <v>461</v>
      </c>
      <c r="W6" s="19" t="s">
        <v>461</v>
      </c>
      <c r="X6" s="19" t="s">
        <v>461</v>
      </c>
    </row>
    <row r="7" spans="1:24" x14ac:dyDescent="0.2">
      <c r="A7" s="18" t="s">
        <v>5</v>
      </c>
      <c r="B7" s="114" t="s">
        <v>6</v>
      </c>
      <c r="D7" s="18" t="s">
        <v>525</v>
      </c>
      <c r="F7" s="18" t="s">
        <v>382</v>
      </c>
      <c r="H7" s="18" t="s">
        <v>128</v>
      </c>
      <c r="J7" s="18" t="s">
        <v>131</v>
      </c>
      <c r="K7" s="19"/>
      <c r="L7" s="18" t="s">
        <v>383</v>
      </c>
      <c r="N7" s="18" t="s">
        <v>131</v>
      </c>
      <c r="P7" s="18">
        <v>331</v>
      </c>
      <c r="Q7" s="18">
        <v>332</v>
      </c>
      <c r="R7" s="18">
        <v>401</v>
      </c>
      <c r="S7" s="18" t="s">
        <v>511</v>
      </c>
      <c r="T7" s="18" t="s">
        <v>512</v>
      </c>
      <c r="U7" s="18" t="s">
        <v>513</v>
      </c>
      <c r="V7" s="18" t="s">
        <v>514</v>
      </c>
      <c r="W7" s="18" t="s">
        <v>515</v>
      </c>
      <c r="X7" s="18" t="s">
        <v>516</v>
      </c>
    </row>
    <row r="8" spans="1:24" x14ac:dyDescent="0.2">
      <c r="D8" s="121" t="s">
        <v>86</v>
      </c>
      <c r="F8" s="19" t="s">
        <v>86</v>
      </c>
      <c r="H8" s="121" t="s">
        <v>13</v>
      </c>
      <c r="J8" s="121" t="s">
        <v>14</v>
      </c>
      <c r="L8" s="121" t="s">
        <v>15</v>
      </c>
      <c r="N8" s="121" t="s">
        <v>16</v>
      </c>
      <c r="P8" s="19" t="s">
        <v>87</v>
      </c>
      <c r="Q8" s="121" t="s">
        <v>88</v>
      </c>
      <c r="R8" s="121" t="s">
        <v>89</v>
      </c>
      <c r="S8" s="121" t="s">
        <v>90</v>
      </c>
      <c r="T8" s="121" t="s">
        <v>91</v>
      </c>
      <c r="U8" s="121" t="s">
        <v>92</v>
      </c>
      <c r="V8" s="121" t="s">
        <v>93</v>
      </c>
      <c r="W8" s="121" t="s">
        <v>94</v>
      </c>
      <c r="X8" s="121" t="s">
        <v>95</v>
      </c>
    </row>
    <row r="10" spans="1:24" x14ac:dyDescent="0.2">
      <c r="B10" s="11" t="s">
        <v>389</v>
      </c>
    </row>
    <row r="11" spans="1:24" x14ac:dyDescent="0.2">
      <c r="A11" s="19">
        <v>1</v>
      </c>
      <c r="B11" s="6" t="s">
        <v>390</v>
      </c>
      <c r="D11" s="17"/>
      <c r="E11" s="17"/>
      <c r="F11" s="17">
        <f>'Attach 9 p.1'!V11</f>
        <v>0</v>
      </c>
      <c r="L11" s="17">
        <f>F11-H11</f>
        <v>0</v>
      </c>
      <c r="N11" s="19" t="s">
        <v>462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</row>
    <row r="12" spans="1:24" x14ac:dyDescent="0.2">
      <c r="A12" s="19">
        <f>A11+1</f>
        <v>2</v>
      </c>
      <c r="B12" s="6" t="s">
        <v>392</v>
      </c>
      <c r="D12" s="17"/>
      <c r="E12" s="17"/>
      <c r="F12" s="17">
        <f>'Attach 9 p.1'!V12</f>
        <v>0</v>
      </c>
      <c r="L12" s="17">
        <f t="shared" ref="L12:L16" si="0">F12-H12</f>
        <v>0</v>
      </c>
      <c r="N12" s="19" t="s">
        <v>463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</row>
    <row r="13" spans="1:24" x14ac:dyDescent="0.2">
      <c r="A13" s="19">
        <f t="shared" ref="A13:A17" si="1">A12+1</f>
        <v>3</v>
      </c>
      <c r="B13" s="6" t="s">
        <v>394</v>
      </c>
      <c r="D13" s="17"/>
      <c r="E13" s="17"/>
      <c r="F13" s="17">
        <f>'Attach 9 p.1'!V13</f>
        <v>0</v>
      </c>
      <c r="L13" s="17">
        <f t="shared" si="0"/>
        <v>0</v>
      </c>
      <c r="N13" s="19" t="s">
        <v>464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</row>
    <row r="14" spans="1:24" x14ac:dyDescent="0.2">
      <c r="A14" s="19">
        <f t="shared" si="1"/>
        <v>4</v>
      </c>
      <c r="B14" s="6" t="s">
        <v>396</v>
      </c>
      <c r="D14" s="17"/>
      <c r="E14" s="17"/>
      <c r="F14" s="17">
        <f>'Attach 9 p.1'!V14</f>
        <v>0</v>
      </c>
      <c r="H14" s="35"/>
      <c r="J14" s="19" t="s">
        <v>465</v>
      </c>
      <c r="L14" s="17">
        <f t="shared" si="0"/>
        <v>0</v>
      </c>
      <c r="N14" s="19" t="s">
        <v>466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</row>
    <row r="15" spans="1:24" x14ac:dyDescent="0.2">
      <c r="A15" s="19">
        <f t="shared" si="1"/>
        <v>5</v>
      </c>
      <c r="B15" s="6" t="s">
        <v>399</v>
      </c>
      <c r="D15" s="17"/>
      <c r="E15" s="17"/>
      <c r="F15" s="17">
        <f>'Attach 9 p.1'!V15</f>
        <v>0</v>
      </c>
      <c r="L15" s="17">
        <f t="shared" si="0"/>
        <v>0</v>
      </c>
      <c r="N15" s="19" t="s">
        <v>467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</row>
    <row r="16" spans="1:24" x14ac:dyDescent="0.2">
      <c r="A16" s="19">
        <f t="shared" si="1"/>
        <v>6</v>
      </c>
      <c r="B16" s="6" t="s">
        <v>261</v>
      </c>
      <c r="D16" s="17"/>
      <c r="E16" s="17"/>
      <c r="F16" s="17">
        <f>'Attach 9 p.1'!V16</f>
        <v>0</v>
      </c>
      <c r="L16" s="17">
        <f t="shared" si="0"/>
        <v>0</v>
      </c>
      <c r="N16" s="19" t="s">
        <v>462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</row>
    <row r="17" spans="1:24" x14ac:dyDescent="0.2">
      <c r="A17" s="19">
        <f t="shared" si="1"/>
        <v>7</v>
      </c>
      <c r="B17" s="6" t="s">
        <v>402</v>
      </c>
      <c r="D17" s="37"/>
      <c r="E17" s="17"/>
      <c r="F17" s="37">
        <f>SUM(F11:F16)</f>
        <v>0</v>
      </c>
      <c r="H17" s="37">
        <f>SUM(H11:H16)</f>
        <v>0</v>
      </c>
      <c r="L17" s="36">
        <f>SUM(L11:L16)</f>
        <v>0</v>
      </c>
      <c r="P17" s="36">
        <f t="shared" ref="P17:X17" si="2">SUM(P11:P16)</f>
        <v>0</v>
      </c>
      <c r="Q17" s="36">
        <f t="shared" si="2"/>
        <v>0</v>
      </c>
      <c r="R17" s="36">
        <f t="shared" si="2"/>
        <v>0</v>
      </c>
      <c r="S17" s="36">
        <f t="shared" si="2"/>
        <v>0</v>
      </c>
      <c r="T17" s="36">
        <f t="shared" si="2"/>
        <v>0</v>
      </c>
      <c r="U17" s="36">
        <f t="shared" si="2"/>
        <v>0</v>
      </c>
      <c r="V17" s="36">
        <f t="shared" si="2"/>
        <v>0</v>
      </c>
      <c r="W17" s="36">
        <f t="shared" si="2"/>
        <v>0</v>
      </c>
      <c r="X17" s="36">
        <f t="shared" si="2"/>
        <v>0</v>
      </c>
    </row>
    <row r="18" spans="1:24" x14ac:dyDescent="0.2">
      <c r="D18" s="17"/>
      <c r="E18" s="17"/>
      <c r="F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1:24" x14ac:dyDescent="0.2">
      <c r="B19" s="11" t="s">
        <v>403</v>
      </c>
      <c r="D19" s="17"/>
      <c r="E19" s="17"/>
      <c r="F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1:24" x14ac:dyDescent="0.2">
      <c r="A20" s="19">
        <f>A17+1</f>
        <v>8</v>
      </c>
      <c r="B20" s="6" t="s">
        <v>404</v>
      </c>
      <c r="D20" s="17"/>
      <c r="E20" s="17"/>
      <c r="F20" s="17">
        <f>'Attach 9 p.1'!V20</f>
        <v>0</v>
      </c>
      <c r="L20" s="17">
        <f t="shared" ref="L20:L23" si="3">F20-H20</f>
        <v>0</v>
      </c>
      <c r="N20" s="19" t="s">
        <v>464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</row>
    <row r="21" spans="1:24" x14ac:dyDescent="0.2">
      <c r="A21" s="19">
        <f>A20+1</f>
        <v>9</v>
      </c>
      <c r="B21" s="6" t="s">
        <v>405</v>
      </c>
      <c r="D21" s="17"/>
      <c r="E21" s="17"/>
      <c r="F21" s="17">
        <f>'Attach 9 p.1'!V21</f>
        <v>0</v>
      </c>
      <c r="H21" s="17"/>
      <c r="L21" s="17">
        <f t="shared" si="3"/>
        <v>0</v>
      </c>
      <c r="N21" s="19" t="s">
        <v>469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</row>
    <row r="22" spans="1:24" x14ac:dyDescent="0.2">
      <c r="A22" s="19">
        <f t="shared" ref="A22:A24" si="4">A21+1</f>
        <v>10</v>
      </c>
      <c r="B22" s="6" t="s">
        <v>408</v>
      </c>
      <c r="D22" s="17"/>
      <c r="E22" s="17"/>
      <c r="F22" s="17">
        <f>'Attach 9 p.1'!V22</f>
        <v>395.43062029021604</v>
      </c>
      <c r="L22" s="17">
        <f t="shared" si="3"/>
        <v>395.43062029021604</v>
      </c>
      <c r="N22" s="19" t="s">
        <v>470</v>
      </c>
      <c r="P22" s="17">
        <v>3.8607048867376017</v>
      </c>
      <c r="Q22" s="17">
        <v>32.389999856106542</v>
      </c>
      <c r="R22" s="17">
        <v>0</v>
      </c>
      <c r="S22" s="17">
        <v>83.761344626230624</v>
      </c>
      <c r="T22" s="17">
        <v>14.498280316848078</v>
      </c>
      <c r="U22" s="17">
        <v>255.10086404575307</v>
      </c>
      <c r="V22" s="17">
        <v>1.5211406377268073</v>
      </c>
      <c r="W22" s="17">
        <v>3.4572290471464631</v>
      </c>
      <c r="X22" s="17">
        <v>0.84105687366686677</v>
      </c>
    </row>
    <row r="23" spans="1:24" x14ac:dyDescent="0.2">
      <c r="A23" s="19">
        <f t="shared" si="4"/>
        <v>11</v>
      </c>
      <c r="B23" s="6" t="s">
        <v>410</v>
      </c>
      <c r="D23" s="17"/>
      <c r="E23" s="17"/>
      <c r="F23" s="17">
        <f>'Attach 9 p.1'!V23</f>
        <v>0</v>
      </c>
      <c r="L23" s="17">
        <f t="shared" si="3"/>
        <v>0</v>
      </c>
      <c r="N23" s="19" t="s">
        <v>471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</row>
    <row r="24" spans="1:24" x14ac:dyDescent="0.2">
      <c r="A24" s="19">
        <f t="shared" si="4"/>
        <v>12</v>
      </c>
      <c r="B24" s="6" t="s">
        <v>412</v>
      </c>
      <c r="D24" s="36"/>
      <c r="F24" s="36">
        <f>SUM(F20:F23)</f>
        <v>395.43062029021604</v>
      </c>
      <c r="H24" s="36">
        <f>SUM(H20:H23)</f>
        <v>0</v>
      </c>
      <c r="J24" s="122"/>
      <c r="L24" s="36">
        <f>SUM(L20:L23)</f>
        <v>395.43062029021604</v>
      </c>
      <c r="P24" s="36">
        <f t="shared" ref="P24:X24" si="5">SUM(P20:P23)</f>
        <v>3.8607048867376017</v>
      </c>
      <c r="Q24" s="36">
        <f t="shared" si="5"/>
        <v>32.389999856106542</v>
      </c>
      <c r="R24" s="36">
        <f t="shared" si="5"/>
        <v>0</v>
      </c>
      <c r="S24" s="36">
        <f t="shared" si="5"/>
        <v>83.761344626230624</v>
      </c>
      <c r="T24" s="36">
        <f t="shared" si="5"/>
        <v>14.498280316848078</v>
      </c>
      <c r="U24" s="36">
        <f t="shared" si="5"/>
        <v>255.10086404575307</v>
      </c>
      <c r="V24" s="36">
        <f t="shared" si="5"/>
        <v>1.5211406377268073</v>
      </c>
      <c r="W24" s="36">
        <f t="shared" si="5"/>
        <v>3.4572290471464631</v>
      </c>
      <c r="X24" s="36">
        <f t="shared" si="5"/>
        <v>0.84105687366686677</v>
      </c>
    </row>
    <row r="25" spans="1:24" x14ac:dyDescent="0.2">
      <c r="D25" s="35"/>
      <c r="P25" s="17"/>
      <c r="Q25" s="17"/>
      <c r="R25" s="17"/>
      <c r="S25" s="126"/>
      <c r="T25" s="126"/>
      <c r="U25" s="126"/>
      <c r="V25" s="126"/>
      <c r="W25" s="126"/>
      <c r="X25" s="126"/>
    </row>
    <row r="26" spans="1:24" x14ac:dyDescent="0.2">
      <c r="B26" s="11" t="s">
        <v>413</v>
      </c>
      <c r="P26" s="17"/>
      <c r="Q26" s="17"/>
      <c r="R26" s="17"/>
      <c r="S26" s="126"/>
      <c r="T26" s="126"/>
      <c r="U26" s="126"/>
      <c r="V26" s="126"/>
      <c r="W26" s="126"/>
      <c r="X26" s="126"/>
    </row>
    <row r="27" spans="1:24" x14ac:dyDescent="0.2">
      <c r="A27" s="19">
        <f>A24+1</f>
        <v>13</v>
      </c>
      <c r="B27" s="6" t="s">
        <v>414</v>
      </c>
      <c r="D27" s="17"/>
      <c r="E27" s="17"/>
      <c r="F27" s="17">
        <f>'Attach 9 p.1'!V27</f>
        <v>4683.1560894495487</v>
      </c>
      <c r="L27" s="17">
        <f t="shared" ref="L27:L32" si="6">F27-H27</f>
        <v>4683.1560894495487</v>
      </c>
      <c r="N27" s="19" t="s">
        <v>472</v>
      </c>
      <c r="P27" s="17">
        <v>0</v>
      </c>
      <c r="Q27" s="17">
        <v>0</v>
      </c>
      <c r="R27" s="17">
        <v>0</v>
      </c>
      <c r="S27" s="17">
        <v>49.392485768132815</v>
      </c>
      <c r="T27" s="17">
        <v>0</v>
      </c>
      <c r="U27" s="17">
        <v>4620.5759066980463</v>
      </c>
      <c r="V27" s="17">
        <v>0</v>
      </c>
      <c r="W27" s="17">
        <v>0</v>
      </c>
      <c r="X27" s="17">
        <v>13.187696983369818</v>
      </c>
    </row>
    <row r="28" spans="1:24" x14ac:dyDescent="0.2">
      <c r="A28" s="19">
        <f>A27+1</f>
        <v>14</v>
      </c>
      <c r="B28" s="6" t="s">
        <v>416</v>
      </c>
      <c r="D28" s="17"/>
      <c r="E28" s="17"/>
      <c r="F28" s="17">
        <f>'Attach 9 p.1'!V28</f>
        <v>996.5653461040007</v>
      </c>
      <c r="L28" s="17">
        <f t="shared" si="6"/>
        <v>996.5653461040007</v>
      </c>
      <c r="N28" s="19" t="s">
        <v>473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996.5653461040007</v>
      </c>
      <c r="V28" s="17">
        <v>0</v>
      </c>
      <c r="W28" s="17">
        <v>0</v>
      </c>
      <c r="X28" s="17">
        <v>0</v>
      </c>
    </row>
    <row r="29" spans="1:24" x14ac:dyDescent="0.2">
      <c r="A29" s="19">
        <f t="shared" ref="A29:A34" si="7">A28+1</f>
        <v>15</v>
      </c>
      <c r="B29" s="6" t="s">
        <v>418</v>
      </c>
      <c r="D29" s="17"/>
      <c r="E29" s="17"/>
      <c r="F29" s="17">
        <f>'Attach 9 p.1'!V29</f>
        <v>23651.269496622928</v>
      </c>
      <c r="L29" s="17">
        <f t="shared" si="6"/>
        <v>23651.269496622928</v>
      </c>
      <c r="N29" s="19" t="s">
        <v>474</v>
      </c>
      <c r="P29" s="17">
        <v>0</v>
      </c>
      <c r="Q29" s="17">
        <v>0</v>
      </c>
      <c r="R29" s="17">
        <v>0</v>
      </c>
      <c r="S29" s="17">
        <v>320.1319650747601</v>
      </c>
      <c r="T29" s="17">
        <v>0</v>
      </c>
      <c r="U29" s="17">
        <v>23331.137531548171</v>
      </c>
      <c r="V29" s="17">
        <v>0</v>
      </c>
      <c r="W29" s="17">
        <v>0</v>
      </c>
      <c r="X29" s="17">
        <v>0</v>
      </c>
    </row>
    <row r="30" spans="1:24" x14ac:dyDescent="0.2">
      <c r="A30" s="19">
        <f t="shared" si="7"/>
        <v>16</v>
      </c>
      <c r="B30" s="6" t="s">
        <v>420</v>
      </c>
      <c r="D30" s="17"/>
      <c r="E30" s="17"/>
      <c r="F30" s="17">
        <f>'Attach 9 p.1'!V30</f>
        <v>66563.358664251253</v>
      </c>
      <c r="L30" s="17">
        <f t="shared" si="6"/>
        <v>66563.358664251253</v>
      </c>
      <c r="N30" s="19" t="s">
        <v>475</v>
      </c>
      <c r="P30" s="17">
        <v>0</v>
      </c>
      <c r="Q30" s="17">
        <v>0</v>
      </c>
      <c r="R30" s="17">
        <v>0</v>
      </c>
      <c r="S30" s="17">
        <v>1081.7154952799447</v>
      </c>
      <c r="T30" s="17">
        <v>0</v>
      </c>
      <c r="U30" s="17">
        <v>65280.567038343062</v>
      </c>
      <c r="V30" s="17">
        <v>0</v>
      </c>
      <c r="W30" s="17">
        <v>0</v>
      </c>
      <c r="X30" s="17">
        <v>201.0761306282395</v>
      </c>
    </row>
    <row r="31" spans="1:24" x14ac:dyDescent="0.2">
      <c r="A31" s="19">
        <f t="shared" si="7"/>
        <v>17</v>
      </c>
      <c r="B31" s="6" t="s">
        <v>422</v>
      </c>
      <c r="D31" s="17"/>
      <c r="E31" s="17"/>
      <c r="F31" s="17">
        <f>'Attach 9 p.1'!V31</f>
        <v>18341.833576983983</v>
      </c>
      <c r="L31" s="17">
        <f t="shared" si="6"/>
        <v>18341.833576983983</v>
      </c>
      <c r="N31" s="19" t="s">
        <v>476</v>
      </c>
      <c r="P31" s="17">
        <v>0</v>
      </c>
      <c r="Q31" s="17">
        <v>18341.833576983983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</row>
    <row r="32" spans="1:24" x14ac:dyDescent="0.2">
      <c r="A32" s="19">
        <f t="shared" si="7"/>
        <v>18</v>
      </c>
      <c r="B32" s="6" t="s">
        <v>424</v>
      </c>
      <c r="D32" s="17"/>
      <c r="E32" s="17"/>
      <c r="F32" s="17">
        <f>'Attach 9 p.1'!V32</f>
        <v>0</v>
      </c>
      <c r="L32" s="17">
        <f t="shared" si="6"/>
        <v>0</v>
      </c>
      <c r="N32" s="19" t="s">
        <v>329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</row>
    <row r="33" spans="1:24" x14ac:dyDescent="0.2">
      <c r="A33" s="19">
        <f t="shared" si="7"/>
        <v>19</v>
      </c>
      <c r="B33" s="6" t="s">
        <v>426</v>
      </c>
      <c r="D33" s="17"/>
      <c r="E33" s="17"/>
      <c r="F33" s="17">
        <f>'Attach 9 p.1'!V33</f>
        <v>-2.8833332332066478E-2</v>
      </c>
      <c r="H33" s="17">
        <v>0</v>
      </c>
      <c r="J33" s="19" t="s">
        <v>477</v>
      </c>
      <c r="L33" s="17">
        <f>F33-H33</f>
        <v>-2.8833332332066478E-2</v>
      </c>
      <c r="N33" s="19" t="s">
        <v>478</v>
      </c>
      <c r="P33" s="17">
        <v>0</v>
      </c>
      <c r="Q33" s="17">
        <v>0</v>
      </c>
      <c r="R33" s="17">
        <v>0</v>
      </c>
      <c r="S33" s="17">
        <v>-1.0786423886922586E-2</v>
      </c>
      <c r="T33" s="17">
        <v>-1.9196975165677126E-3</v>
      </c>
      <c r="U33" s="17">
        <v>-1.5413234084505669E-2</v>
      </c>
      <c r="V33" s="17">
        <v>-2.0141215653010728E-4</v>
      </c>
      <c r="W33" s="17">
        <v>-4.5776698139160201E-4</v>
      </c>
      <c r="X33" s="17">
        <v>-5.4797706148799703E-5</v>
      </c>
    </row>
    <row r="34" spans="1:24" x14ac:dyDescent="0.2">
      <c r="A34" s="19">
        <f t="shared" si="7"/>
        <v>20</v>
      </c>
      <c r="B34" s="6" t="s">
        <v>429</v>
      </c>
      <c r="D34" s="36"/>
      <c r="F34" s="36">
        <f>SUM(F27:F33)</f>
        <v>114236.15434007937</v>
      </c>
      <c r="H34" s="36">
        <f>SUM(H27:H33)</f>
        <v>0</v>
      </c>
      <c r="L34" s="36">
        <f>SUM(L27:L33)</f>
        <v>114236.15434007937</v>
      </c>
      <c r="P34" s="36">
        <f t="shared" ref="P34:X34" si="8">SUM(P27:P33)</f>
        <v>0</v>
      </c>
      <c r="Q34" s="36">
        <f t="shared" si="8"/>
        <v>18341.833576983983</v>
      </c>
      <c r="R34" s="36">
        <f t="shared" si="8"/>
        <v>0</v>
      </c>
      <c r="S34" s="36">
        <f t="shared" si="8"/>
        <v>1451.2291596989508</v>
      </c>
      <c r="T34" s="36">
        <f t="shared" si="8"/>
        <v>-1.9196975165677126E-3</v>
      </c>
      <c r="U34" s="36">
        <f t="shared" si="8"/>
        <v>94228.830409459202</v>
      </c>
      <c r="V34" s="36">
        <f t="shared" si="8"/>
        <v>-2.0141215653010728E-4</v>
      </c>
      <c r="W34" s="36">
        <f t="shared" si="8"/>
        <v>-4.5776698139160201E-4</v>
      </c>
      <c r="X34" s="36">
        <f t="shared" si="8"/>
        <v>214.26377281390316</v>
      </c>
    </row>
    <row r="35" spans="1:24" x14ac:dyDescent="0.2">
      <c r="D35" s="35"/>
      <c r="P35" s="17"/>
      <c r="Q35" s="17"/>
      <c r="R35" s="17"/>
      <c r="S35" s="17">
        <v>0</v>
      </c>
      <c r="T35" s="17"/>
      <c r="U35" s="17"/>
      <c r="V35" s="17"/>
      <c r="W35" s="17"/>
      <c r="X35" s="17"/>
    </row>
    <row r="36" spans="1:24" x14ac:dyDescent="0.2">
      <c r="B36" s="11" t="s">
        <v>430</v>
      </c>
      <c r="P36" s="17"/>
      <c r="Q36" s="17"/>
      <c r="R36" s="17"/>
      <c r="S36" s="17"/>
      <c r="T36" s="17"/>
      <c r="U36" s="17"/>
      <c r="V36" s="17"/>
      <c r="W36" s="17"/>
      <c r="X36" s="17"/>
    </row>
    <row r="37" spans="1:24" x14ac:dyDescent="0.2">
      <c r="A37" s="19">
        <f>A34+1</f>
        <v>21</v>
      </c>
      <c r="B37" s="6" t="s">
        <v>432</v>
      </c>
      <c r="D37" s="17"/>
      <c r="E37" s="17"/>
      <c r="F37" s="17">
        <f>'Attach 9 p.1'!V37</f>
        <v>303.03663291521229</v>
      </c>
      <c r="G37" s="17"/>
      <c r="H37" s="17"/>
      <c r="I37" s="17"/>
      <c r="J37" s="123"/>
      <c r="K37" s="17"/>
      <c r="L37" s="17">
        <f t="shared" ref="L37:L51" si="9">F37-H37</f>
        <v>303.03663291521229</v>
      </c>
      <c r="N37" s="19" t="s">
        <v>479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303.03663291521224</v>
      </c>
    </row>
    <row r="38" spans="1:24" x14ac:dyDescent="0.2">
      <c r="A38" s="19">
        <f>A37+1</f>
        <v>22</v>
      </c>
      <c r="B38" s="6" t="s">
        <v>434</v>
      </c>
      <c r="D38" s="17"/>
      <c r="E38" s="17"/>
      <c r="F38" s="17">
        <f>'Attach 9 p.1'!V38</f>
        <v>0</v>
      </c>
      <c r="G38" s="17"/>
      <c r="H38" s="17"/>
      <c r="I38" s="17"/>
      <c r="J38" s="123"/>
      <c r="K38" s="17"/>
      <c r="L38" s="17">
        <f t="shared" si="9"/>
        <v>0</v>
      </c>
      <c r="N38" s="19" t="s">
        <v>480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</row>
    <row r="39" spans="1:24" x14ac:dyDescent="0.2">
      <c r="A39" s="19">
        <f t="shared" ref="A39:A52" si="10">A38+1</f>
        <v>23</v>
      </c>
      <c r="B39" s="6" t="s">
        <v>436</v>
      </c>
      <c r="D39" s="17"/>
      <c r="E39" s="17"/>
      <c r="F39" s="17">
        <f>'Attach 9 p.1'!V39</f>
        <v>0</v>
      </c>
      <c r="G39" s="17"/>
      <c r="H39" s="17"/>
      <c r="I39" s="17"/>
      <c r="J39" s="123"/>
      <c r="K39" s="17"/>
      <c r="L39" s="17">
        <f t="shared" si="9"/>
        <v>0</v>
      </c>
      <c r="N39" s="19" t="s">
        <v>481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</row>
    <row r="40" spans="1:24" x14ac:dyDescent="0.2">
      <c r="B40" s="6" t="s">
        <v>438</v>
      </c>
      <c r="D40" s="17"/>
      <c r="E40" s="17"/>
      <c r="F40" s="17"/>
      <c r="G40" s="17"/>
      <c r="H40" s="17"/>
      <c r="I40" s="17"/>
      <c r="J40" s="123"/>
      <c r="K40" s="17"/>
      <c r="L40" s="17"/>
    </row>
    <row r="41" spans="1:24" x14ac:dyDescent="0.2">
      <c r="A41" s="19">
        <f>A39+1</f>
        <v>24</v>
      </c>
      <c r="B41" s="119" t="s">
        <v>439</v>
      </c>
      <c r="D41" s="17"/>
      <c r="E41" s="17"/>
      <c r="F41" s="17">
        <f>'Attach 9 p.1'!V41</f>
        <v>0</v>
      </c>
      <c r="G41" s="17"/>
      <c r="H41" s="17"/>
      <c r="I41" s="17"/>
      <c r="J41" s="123"/>
      <c r="K41" s="17"/>
      <c r="L41" s="17">
        <f t="shared" si="9"/>
        <v>0</v>
      </c>
      <c r="N41" s="19" t="s">
        <v>482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</row>
    <row r="42" spans="1:24" x14ac:dyDescent="0.2">
      <c r="A42" s="19">
        <f t="shared" si="10"/>
        <v>25</v>
      </c>
      <c r="B42" s="119" t="s">
        <v>441</v>
      </c>
      <c r="D42" s="17"/>
      <c r="E42" s="17"/>
      <c r="F42" s="17">
        <f>'Attach 9 p.1'!V42</f>
        <v>0</v>
      </c>
      <c r="G42" s="17"/>
      <c r="H42" s="17"/>
      <c r="I42" s="17"/>
      <c r="J42" s="123"/>
      <c r="K42" s="17"/>
      <c r="L42" s="17">
        <f t="shared" si="9"/>
        <v>0</v>
      </c>
      <c r="N42" s="19" t="s">
        <v>483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</row>
    <row r="43" spans="1:24" x14ac:dyDescent="0.2">
      <c r="A43" s="19">
        <f t="shared" si="10"/>
        <v>26</v>
      </c>
      <c r="B43" s="6" t="s">
        <v>443</v>
      </c>
      <c r="D43" s="17"/>
      <c r="E43" s="17"/>
      <c r="F43" s="17">
        <f>'Attach 9 p.1'!V43</f>
        <v>0</v>
      </c>
      <c r="G43" s="17"/>
      <c r="H43" s="17"/>
      <c r="I43" s="17"/>
      <c r="J43" s="123"/>
      <c r="K43" s="17"/>
      <c r="L43" s="17">
        <f t="shared" si="9"/>
        <v>0</v>
      </c>
      <c r="N43" s="19" t="s">
        <v>484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</row>
    <row r="44" spans="1:24" x14ac:dyDescent="0.2">
      <c r="A44" s="19">
        <f t="shared" si="10"/>
        <v>27</v>
      </c>
      <c r="B44" s="6" t="s">
        <v>445</v>
      </c>
      <c r="D44" s="17"/>
      <c r="E44" s="17"/>
      <c r="F44" s="17">
        <f>'Attach 9 p.1'!V44</f>
        <v>0</v>
      </c>
      <c r="G44" s="17"/>
      <c r="H44" s="17"/>
      <c r="I44" s="17"/>
      <c r="J44" s="123"/>
      <c r="K44" s="17"/>
      <c r="L44" s="17">
        <f t="shared" si="9"/>
        <v>0</v>
      </c>
      <c r="N44" s="19" t="s">
        <v>484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</row>
    <row r="45" spans="1:24" x14ac:dyDescent="0.2">
      <c r="A45" s="19">
        <f t="shared" si="10"/>
        <v>28</v>
      </c>
      <c r="B45" s="6" t="s">
        <v>447</v>
      </c>
      <c r="D45" s="17"/>
      <c r="E45" s="17"/>
      <c r="F45" s="17">
        <f>'Attach 9 p.1'!V45</f>
        <v>0</v>
      </c>
      <c r="G45" s="17"/>
      <c r="H45" s="17"/>
      <c r="I45" s="17"/>
      <c r="J45" s="123"/>
      <c r="K45" s="17"/>
      <c r="L45" s="17">
        <f t="shared" si="9"/>
        <v>0</v>
      </c>
      <c r="N45" s="19" t="s">
        <v>485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  <c r="W45" s="17">
        <v>0</v>
      </c>
      <c r="X45" s="17">
        <v>0</v>
      </c>
    </row>
    <row r="46" spans="1:24" x14ac:dyDescent="0.2">
      <c r="A46" s="19">
        <f t="shared" si="10"/>
        <v>29</v>
      </c>
      <c r="B46" s="6" t="s">
        <v>449</v>
      </c>
      <c r="D46" s="17"/>
      <c r="E46" s="17"/>
      <c r="F46" s="17">
        <f>'Attach 9 p.1'!V46</f>
        <v>0</v>
      </c>
      <c r="G46" s="17"/>
      <c r="H46" s="17"/>
      <c r="I46" s="17"/>
      <c r="J46" s="123"/>
      <c r="K46" s="17"/>
      <c r="L46" s="17">
        <f t="shared" si="9"/>
        <v>0</v>
      </c>
      <c r="N46" s="19" t="s">
        <v>486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</row>
    <row r="47" spans="1:24" x14ac:dyDescent="0.2">
      <c r="B47" s="6" t="s">
        <v>451</v>
      </c>
      <c r="D47" s="17"/>
      <c r="E47" s="17"/>
      <c r="F47" s="17"/>
      <c r="G47" s="17"/>
      <c r="H47" s="17"/>
      <c r="I47" s="17"/>
      <c r="J47" s="123"/>
      <c r="K47" s="17"/>
      <c r="L47" s="17"/>
      <c r="P47" s="17"/>
      <c r="Q47" s="17"/>
      <c r="R47" s="17"/>
      <c r="S47" s="17"/>
      <c r="T47" s="17"/>
      <c r="U47" s="17"/>
      <c r="V47" s="17"/>
      <c r="W47" s="17"/>
      <c r="X47" s="17"/>
    </row>
    <row r="48" spans="1:24" x14ac:dyDescent="0.2">
      <c r="A48" s="19">
        <f>A46+1</f>
        <v>30</v>
      </c>
      <c r="B48" s="119" t="s">
        <v>236</v>
      </c>
      <c r="D48" s="17"/>
      <c r="F48" s="17">
        <f>'Attach 9 p.1'!V48</f>
        <v>0</v>
      </c>
      <c r="L48" s="17">
        <f t="shared" si="9"/>
        <v>0</v>
      </c>
      <c r="N48" s="19" t="s">
        <v>487</v>
      </c>
      <c r="P48" s="17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  <c r="W48" s="17">
        <v>0</v>
      </c>
      <c r="X48" s="17">
        <v>0</v>
      </c>
    </row>
    <row r="49" spans="1:24" x14ac:dyDescent="0.2">
      <c r="A49" s="19">
        <f t="shared" si="10"/>
        <v>31</v>
      </c>
      <c r="B49" s="119" t="s">
        <v>29</v>
      </c>
      <c r="D49" s="17"/>
      <c r="F49" s="17">
        <f>'Attach 9 p.1'!V49</f>
        <v>21.017310653739997</v>
      </c>
      <c r="H49" s="17">
        <v>21.017310653739997</v>
      </c>
      <c r="J49" s="19" t="s">
        <v>488</v>
      </c>
      <c r="L49" s="17">
        <f>0</f>
        <v>0</v>
      </c>
      <c r="N49" s="19" t="s">
        <v>484</v>
      </c>
      <c r="P49" s="17">
        <v>0</v>
      </c>
      <c r="Q49" s="17">
        <v>0</v>
      </c>
      <c r="R49" s="17">
        <v>0</v>
      </c>
      <c r="S49" s="17">
        <v>0</v>
      </c>
      <c r="T49" s="17">
        <v>0</v>
      </c>
      <c r="U49" s="17">
        <v>21.017310653739997</v>
      </c>
      <c r="V49" s="17">
        <v>0</v>
      </c>
      <c r="W49" s="17">
        <v>0</v>
      </c>
      <c r="X49" s="17">
        <v>0</v>
      </c>
    </row>
    <row r="50" spans="1:24" x14ac:dyDescent="0.2">
      <c r="A50" s="19">
        <f t="shared" si="10"/>
        <v>32</v>
      </c>
      <c r="B50" s="119" t="s">
        <v>234</v>
      </c>
      <c r="D50" s="17"/>
      <c r="F50" s="17">
        <f>'Attach 9 p.1'!V50</f>
        <v>0</v>
      </c>
      <c r="L50" s="17">
        <f t="shared" si="9"/>
        <v>0</v>
      </c>
      <c r="N50" s="19" t="s">
        <v>489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</row>
    <row r="51" spans="1:24" x14ac:dyDescent="0.2">
      <c r="A51" s="19">
        <f t="shared" si="10"/>
        <v>33</v>
      </c>
      <c r="B51" s="6" t="s">
        <v>456</v>
      </c>
      <c r="D51" s="17"/>
      <c r="F51" s="17">
        <f>'Attach 9 p.1'!V51</f>
        <v>0</v>
      </c>
      <c r="H51" s="17"/>
      <c r="L51" s="17">
        <f t="shared" si="9"/>
        <v>0</v>
      </c>
      <c r="N51" s="19" t="s">
        <v>490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7">
        <v>0</v>
      </c>
      <c r="X51" s="17">
        <v>0</v>
      </c>
    </row>
    <row r="52" spans="1:24" x14ac:dyDescent="0.2">
      <c r="A52" s="19">
        <f t="shared" si="10"/>
        <v>34</v>
      </c>
      <c r="B52" s="6" t="s">
        <v>458</v>
      </c>
      <c r="D52" s="36"/>
      <c r="F52" s="36">
        <f>SUM(F37:F51)</f>
        <v>324.05394356895226</v>
      </c>
      <c r="H52" s="36">
        <f>SUM(H37:H51)</f>
        <v>21.017310653739997</v>
      </c>
      <c r="L52" s="36">
        <f>SUM(L37:L51)</f>
        <v>303.03663291521229</v>
      </c>
      <c r="P52" s="36">
        <f t="shared" ref="P52:X52" si="11">SUM(P37:P51)</f>
        <v>0</v>
      </c>
      <c r="Q52" s="36">
        <f t="shared" si="11"/>
        <v>0</v>
      </c>
      <c r="R52" s="36">
        <f t="shared" si="11"/>
        <v>0</v>
      </c>
      <c r="S52" s="36">
        <f t="shared" si="11"/>
        <v>0</v>
      </c>
      <c r="T52" s="36">
        <f t="shared" si="11"/>
        <v>0</v>
      </c>
      <c r="U52" s="36">
        <f t="shared" si="11"/>
        <v>21.017310653739997</v>
      </c>
      <c r="V52" s="36">
        <f t="shared" si="11"/>
        <v>0</v>
      </c>
      <c r="W52" s="36">
        <f t="shared" si="11"/>
        <v>0</v>
      </c>
      <c r="X52" s="36">
        <f t="shared" si="11"/>
        <v>303.03663291521224</v>
      </c>
    </row>
    <row r="53" spans="1:24" x14ac:dyDescent="0.2">
      <c r="D53" s="35"/>
      <c r="F53" s="35"/>
    </row>
    <row r="54" spans="1:24" ht="13.5" thickBot="1" x14ac:dyDescent="0.25">
      <c r="A54" s="19">
        <f>A52+1</f>
        <v>35</v>
      </c>
      <c r="B54" s="6" t="s">
        <v>34</v>
      </c>
      <c r="D54" s="39"/>
      <c r="F54" s="39">
        <f>F17+F24+F34+F52</f>
        <v>114955.63890393855</v>
      </c>
      <c r="H54" s="39">
        <f>H17+H24+H34+H52</f>
        <v>21.017310653739997</v>
      </c>
      <c r="L54" s="39">
        <f>L17+L24+L34+L52</f>
        <v>114934.62159328481</v>
      </c>
      <c r="P54" s="39">
        <f t="shared" ref="P54:X54" si="12">P17+P24+P34+P52</f>
        <v>3.8607048867376017</v>
      </c>
      <c r="Q54" s="39">
        <f t="shared" si="12"/>
        <v>18374.22357684009</v>
      </c>
      <c r="R54" s="39">
        <f t="shared" si="12"/>
        <v>0</v>
      </c>
      <c r="S54" s="39">
        <f t="shared" si="12"/>
        <v>1534.9905043251813</v>
      </c>
      <c r="T54" s="39">
        <f t="shared" si="12"/>
        <v>14.49636061933151</v>
      </c>
      <c r="U54" s="39">
        <f t="shared" si="12"/>
        <v>94504.948584158701</v>
      </c>
      <c r="V54" s="39">
        <f t="shared" si="12"/>
        <v>1.5209392255702772</v>
      </c>
      <c r="W54" s="39">
        <f t="shared" si="12"/>
        <v>3.4567712801650714</v>
      </c>
      <c r="X54" s="39">
        <f t="shared" si="12"/>
        <v>518.14146260278221</v>
      </c>
    </row>
    <row r="55" spans="1:24" ht="13.5" thickTop="1" x14ac:dyDescent="0.2">
      <c r="D55" s="35"/>
      <c r="F55" s="35"/>
      <c r="P55" s="35"/>
      <c r="Q55" s="35"/>
      <c r="R55" s="35"/>
      <c r="S55" s="35"/>
      <c r="T55" s="35"/>
      <c r="U55" s="35"/>
      <c r="V55" s="35"/>
      <c r="W55" s="35"/>
      <c r="X55" s="35"/>
    </row>
    <row r="56" spans="1:24" x14ac:dyDescent="0.2">
      <c r="D56" s="35"/>
      <c r="P56" s="17"/>
      <c r="Q56" s="17"/>
      <c r="R56" s="17"/>
      <c r="S56" s="17"/>
      <c r="T56" s="17"/>
      <c r="U56" s="17"/>
      <c r="V56" s="17"/>
      <c r="W56" s="17"/>
      <c r="X56" s="17"/>
    </row>
    <row r="57" spans="1:24" x14ac:dyDescent="0.2">
      <c r="P57" s="17"/>
      <c r="Q57" s="17"/>
      <c r="R57" s="17"/>
      <c r="S57" s="17"/>
      <c r="T57" s="17"/>
      <c r="U57" s="17"/>
      <c r="V57" s="17"/>
      <c r="W57" s="17"/>
      <c r="X57" s="17"/>
    </row>
    <row r="59" spans="1:24" x14ac:dyDescent="0.2">
      <c r="X59" s="35"/>
    </row>
  </sheetData>
  <mergeCells count="4">
    <mergeCell ref="B2:R2"/>
    <mergeCell ref="B3:R3"/>
    <mergeCell ref="T3:X3"/>
    <mergeCell ref="T2:X2"/>
  </mergeCells>
  <printOptions horizontalCentered="1"/>
  <pageMargins left="0.7" right="0.7" top="0.75" bottom="0.75" header="0.3" footer="0.3"/>
  <pageSetup scale="50" orientation="landscape" r:id="rId1"/>
  <headerFooter differentFirst="1">
    <oddHeader>&amp;R&amp;"Arial,Regular"&amp;10Filed: 2025-02-28
EB-2025-0064
Phase 3 Exhibit 7
Tab 3
Schedule 7
Attachment 9
Page 8 of 8</oddHeader>
    <firstHeader>&amp;R&amp;"Arial,Regular"&amp;10Filed: 2025-02-28
EB-2025-0064
Phase 3 Exhibit 7
Tab 3
Schedule 7
Attachment 9
Page 7 of 8</firstHeader>
  </headerFooter>
  <rowBreaks count="1" manualBreakCount="1">
    <brk id="58" max="42" man="1"/>
  </rowBreaks>
  <colBreaks count="1" manualBreakCount="1">
    <brk id="18" max="5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1FA54-C273-4513-930E-5989E1ECFF76}">
  <dimension ref="A1:AH55"/>
  <sheetViews>
    <sheetView view="pageBreakPreview" topLeftCell="A21" zoomScale="80" zoomScaleNormal="100" zoomScaleSheetLayoutView="80" workbookViewId="0">
      <selection activeCell="G36" sqref="G36"/>
    </sheetView>
  </sheetViews>
  <sheetFormatPr defaultColWidth="9.28515625" defaultRowHeight="15" x14ac:dyDescent="0.25"/>
  <cols>
    <col min="1" max="1" width="5.7109375" style="19" customWidth="1"/>
    <col min="2" max="2" width="42.5703125" style="6" customWidth="1"/>
    <col min="3" max="3" width="2.5703125" style="6" customWidth="1"/>
    <col min="4" max="4" width="18.5703125" style="6" customWidth="1"/>
    <col min="5" max="5" width="2.5703125" style="6" customWidth="1"/>
    <col min="6" max="6" width="18.7109375" style="6" customWidth="1"/>
    <col min="7" max="7" width="2.5703125" style="6" customWidth="1"/>
    <col min="8" max="8" width="27.28515625" style="6" customWidth="1"/>
    <col min="9" max="9" width="2.42578125" style="28" customWidth="1"/>
    <col min="10" max="10" width="18.7109375" style="6" customWidth="1"/>
    <col min="11" max="11" width="2.42578125" style="6" customWidth="1"/>
    <col min="12" max="12" width="20.42578125" style="6" customWidth="1"/>
    <col min="13" max="13" width="2.28515625" style="1" customWidth="1"/>
    <col min="14" max="14" width="14.5703125" style="1" customWidth="1"/>
    <col min="15" max="15" width="1.7109375" style="1" customWidth="1"/>
    <col min="16" max="16" width="14.5703125" style="1" customWidth="1"/>
    <col min="17" max="17" width="1.7109375" style="1" customWidth="1"/>
    <col min="18" max="18" width="14.5703125" style="1" customWidth="1"/>
    <col min="19" max="19" width="1.7109375" style="1" customWidth="1"/>
    <col min="20" max="20" width="14.5703125" style="1" customWidth="1"/>
    <col min="21" max="21" width="1.7109375" style="1" customWidth="1"/>
    <col min="22" max="22" width="14.5703125" style="1" customWidth="1"/>
    <col min="23" max="23" width="1.7109375" style="1" customWidth="1"/>
    <col min="24" max="24" width="14.5703125" style="1" customWidth="1"/>
    <col min="25" max="25" width="9.28515625" style="1"/>
  </cols>
  <sheetData>
    <row r="1" spans="1:34" ht="51" customHeight="1" x14ac:dyDescent="0.25">
      <c r="C1" s="1"/>
      <c r="D1" s="1"/>
      <c r="E1" s="1"/>
      <c r="F1" s="1"/>
      <c r="G1" s="1"/>
      <c r="H1" s="1"/>
      <c r="I1" s="1"/>
      <c r="J1" s="1"/>
      <c r="K1" s="1"/>
      <c r="L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5">
      <c r="A2" s="227" t="s">
        <v>0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25">
      <c r="A3" s="227" t="s">
        <v>526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</row>
    <row r="5" spans="1:34" x14ac:dyDescent="0.25">
      <c r="D5" s="19" t="s">
        <v>375</v>
      </c>
      <c r="H5" s="19"/>
      <c r="L5" s="19"/>
      <c r="N5" s="226" t="s">
        <v>376</v>
      </c>
      <c r="O5" s="226"/>
      <c r="P5" s="226"/>
      <c r="Q5" s="226"/>
      <c r="R5" s="226"/>
      <c r="S5" s="226"/>
      <c r="T5" s="226"/>
      <c r="U5" s="226"/>
      <c r="V5" s="226"/>
    </row>
    <row r="6" spans="1:34" x14ac:dyDescent="0.25">
      <c r="A6" s="19" t="s">
        <v>3</v>
      </c>
      <c r="D6" s="19" t="s">
        <v>7</v>
      </c>
      <c r="F6" s="19" t="s">
        <v>378</v>
      </c>
      <c r="H6" s="19" t="s">
        <v>379</v>
      </c>
      <c r="I6" s="29"/>
      <c r="J6" s="19" t="s">
        <v>380</v>
      </c>
      <c r="L6" s="19" t="s">
        <v>130</v>
      </c>
      <c r="N6" s="26"/>
      <c r="O6" s="26"/>
      <c r="P6" s="26" t="s">
        <v>381</v>
      </c>
      <c r="Q6" s="26"/>
      <c r="R6" s="26" t="s">
        <v>381</v>
      </c>
      <c r="S6" s="26"/>
      <c r="T6" s="26" t="s">
        <v>381</v>
      </c>
      <c r="U6" s="26"/>
      <c r="V6" s="26"/>
      <c r="W6" s="26"/>
      <c r="X6" s="26"/>
    </row>
    <row r="7" spans="1:34" x14ac:dyDescent="0.25">
      <c r="A7" s="18" t="s">
        <v>5</v>
      </c>
      <c r="B7" s="114" t="s">
        <v>6</v>
      </c>
      <c r="D7" s="18" t="s">
        <v>382</v>
      </c>
      <c r="F7" s="18" t="s">
        <v>128</v>
      </c>
      <c r="H7" s="18" t="s">
        <v>131</v>
      </c>
      <c r="I7" s="29"/>
      <c r="J7" s="18" t="s">
        <v>383</v>
      </c>
      <c r="L7" s="18" t="s">
        <v>131</v>
      </c>
      <c r="N7" s="98" t="s">
        <v>384</v>
      </c>
      <c r="O7" s="26"/>
      <c r="P7" s="98" t="s">
        <v>385</v>
      </c>
      <c r="Q7" s="26"/>
      <c r="R7" s="98" t="s">
        <v>386</v>
      </c>
      <c r="S7" s="26"/>
      <c r="T7" s="98" t="s">
        <v>387</v>
      </c>
      <c r="U7" s="26"/>
      <c r="V7" s="98" t="s">
        <v>388</v>
      </c>
      <c r="W7" s="26"/>
      <c r="X7" s="26"/>
    </row>
    <row r="8" spans="1:34" x14ac:dyDescent="0.25">
      <c r="D8" s="19" t="s">
        <v>86</v>
      </c>
      <c r="F8" s="19" t="s">
        <v>13</v>
      </c>
      <c r="G8" s="19"/>
      <c r="H8" s="19" t="s">
        <v>14</v>
      </c>
      <c r="I8" s="19"/>
      <c r="J8" s="19" t="s">
        <v>15</v>
      </c>
      <c r="K8" s="29"/>
      <c r="L8" s="19" t="s">
        <v>16</v>
      </c>
      <c r="M8" s="26"/>
      <c r="N8" s="26" t="s">
        <v>87</v>
      </c>
      <c r="P8" s="26" t="s">
        <v>88</v>
      </c>
      <c r="Q8" s="26"/>
      <c r="R8" s="26" t="s">
        <v>89</v>
      </c>
      <c r="S8" s="26"/>
      <c r="T8" s="26" t="s">
        <v>90</v>
      </c>
      <c r="U8" s="26"/>
      <c r="V8" s="26" t="s">
        <v>91</v>
      </c>
      <c r="W8" s="26"/>
      <c r="X8" s="26"/>
    </row>
    <row r="9" spans="1:34" x14ac:dyDescent="0.25">
      <c r="N9" s="29">
        <v>4</v>
      </c>
      <c r="O9" s="29"/>
      <c r="P9" s="29">
        <v>6</v>
      </c>
      <c r="Q9" s="29"/>
      <c r="R9" s="29">
        <v>8</v>
      </c>
      <c r="S9" s="29"/>
      <c r="T9" s="29">
        <v>10</v>
      </c>
      <c r="U9" s="29"/>
      <c r="V9" s="29">
        <v>12</v>
      </c>
    </row>
    <row r="10" spans="1:34" x14ac:dyDescent="0.25">
      <c r="B10" s="11" t="s">
        <v>389</v>
      </c>
      <c r="C10" s="11"/>
      <c r="D10" s="11"/>
      <c r="E10" s="11"/>
      <c r="F10" s="11"/>
      <c r="G10" s="11"/>
      <c r="H10" s="11"/>
      <c r="I10" s="115"/>
      <c r="J10" s="11"/>
      <c r="K10" s="11"/>
      <c r="L10" s="11"/>
    </row>
    <row r="11" spans="1:34" x14ac:dyDescent="0.25">
      <c r="A11" s="19">
        <v>1</v>
      </c>
      <c r="B11" s="6" t="s">
        <v>390</v>
      </c>
      <c r="D11" s="35">
        <v>1878311.1040714213</v>
      </c>
      <c r="I11" s="28">
        <v>0</v>
      </c>
      <c r="J11" s="35">
        <f>D11-F11</f>
        <v>1878311.1040714213</v>
      </c>
      <c r="L11" s="26" t="s">
        <v>391</v>
      </c>
      <c r="M11" s="28">
        <v>2</v>
      </c>
      <c r="N11" s="13">
        <v>1102518.0690424258</v>
      </c>
      <c r="O11" s="13"/>
      <c r="P11" s="13">
        <v>34086.353963475041</v>
      </c>
      <c r="Q11" s="13"/>
      <c r="R11" s="13">
        <v>129814.86539854913</v>
      </c>
      <c r="S11" s="13"/>
      <c r="T11" s="13">
        <v>611891.81566697138</v>
      </c>
      <c r="U11" s="13"/>
      <c r="V11" s="13">
        <v>0</v>
      </c>
      <c r="W11" s="13"/>
      <c r="X11" s="49"/>
      <c r="Y11" s="49"/>
    </row>
    <row r="12" spans="1:34" x14ac:dyDescent="0.25">
      <c r="A12" s="19">
        <f>A11+1</f>
        <v>2</v>
      </c>
      <c r="B12" s="6" t="s">
        <v>392</v>
      </c>
      <c r="D12" s="35">
        <v>161486.41315728414</v>
      </c>
      <c r="F12" s="17"/>
      <c r="H12" s="19"/>
      <c r="I12" s="28">
        <v>0</v>
      </c>
      <c r="J12" s="35">
        <f t="shared" ref="J12:J16" si="0">D12-F12</f>
        <v>161486.41315728414</v>
      </c>
      <c r="L12" s="26" t="s">
        <v>393</v>
      </c>
      <c r="M12" s="28">
        <v>5</v>
      </c>
      <c r="N12" s="13">
        <v>119958.96529675428</v>
      </c>
      <c r="O12" s="13"/>
      <c r="P12" s="13">
        <v>10238.216967525721</v>
      </c>
      <c r="Q12" s="13"/>
      <c r="R12" s="13">
        <v>31289.230893004158</v>
      </c>
      <c r="S12" s="13"/>
      <c r="T12" s="13">
        <v>0</v>
      </c>
      <c r="U12" s="13"/>
      <c r="V12" s="13">
        <v>0</v>
      </c>
      <c r="W12" s="13"/>
      <c r="X12" s="49"/>
      <c r="Y12" s="49"/>
    </row>
    <row r="13" spans="1:34" x14ac:dyDescent="0.25">
      <c r="A13" s="19">
        <f t="shared" ref="A13:A17" si="1">A12+1</f>
        <v>3</v>
      </c>
      <c r="B13" s="6" t="s">
        <v>394</v>
      </c>
      <c r="D13" s="35">
        <v>40328.527901042762</v>
      </c>
      <c r="H13" s="19"/>
      <c r="I13" s="28">
        <v>0</v>
      </c>
      <c r="J13" s="35">
        <f t="shared" si="0"/>
        <v>40328.527901042762</v>
      </c>
      <c r="L13" s="26" t="s">
        <v>395</v>
      </c>
      <c r="M13" s="28">
        <v>11</v>
      </c>
      <c r="N13" s="13">
        <v>23604.021689045923</v>
      </c>
      <c r="O13" s="13"/>
      <c r="P13" s="13">
        <v>759.15736935511347</v>
      </c>
      <c r="Q13" s="13"/>
      <c r="R13" s="13">
        <v>2197.2129288199922</v>
      </c>
      <c r="S13" s="13"/>
      <c r="T13" s="13">
        <v>13768.135913821732</v>
      </c>
      <c r="U13" s="13"/>
      <c r="V13" s="13">
        <v>0</v>
      </c>
      <c r="W13" s="13"/>
      <c r="X13" s="49"/>
      <c r="Y13" s="49"/>
    </row>
    <row r="14" spans="1:34" x14ac:dyDescent="0.25">
      <c r="A14" s="19">
        <f t="shared" si="1"/>
        <v>4</v>
      </c>
      <c r="B14" s="6" t="s">
        <v>396</v>
      </c>
      <c r="D14" s="35">
        <v>152523.42553920622</v>
      </c>
      <c r="F14" s="116"/>
      <c r="H14" s="26"/>
      <c r="I14" s="28">
        <v>0</v>
      </c>
      <c r="J14" s="35">
        <f t="shared" si="0"/>
        <v>152523.42553920622</v>
      </c>
      <c r="L14" s="26" t="s">
        <v>398</v>
      </c>
      <c r="M14" s="28">
        <v>14</v>
      </c>
      <c r="N14" s="10">
        <v>128207.84407962111</v>
      </c>
      <c r="O14" s="10"/>
      <c r="P14" s="10">
        <v>8008.3358629204267</v>
      </c>
      <c r="Q14" s="10"/>
      <c r="R14" s="10">
        <v>15163.659190107315</v>
      </c>
      <c r="S14" s="10"/>
      <c r="T14" s="10">
        <v>1143.5864065573767</v>
      </c>
      <c r="U14" s="10"/>
      <c r="V14" s="10">
        <v>0</v>
      </c>
      <c r="W14" s="10"/>
      <c r="X14" s="23"/>
      <c r="Y14" s="49"/>
    </row>
    <row r="15" spans="1:34" x14ac:dyDescent="0.25">
      <c r="A15" s="19">
        <f t="shared" si="1"/>
        <v>5</v>
      </c>
      <c r="B15" s="6" t="s">
        <v>399</v>
      </c>
      <c r="D15" s="35">
        <v>14888.543237034275</v>
      </c>
      <c r="I15" s="28">
        <v>0</v>
      </c>
      <c r="J15" s="35">
        <f t="shared" si="0"/>
        <v>14888.543237034275</v>
      </c>
      <c r="L15" s="26" t="s">
        <v>400</v>
      </c>
      <c r="M15" s="28">
        <v>20</v>
      </c>
      <c r="N15" s="13">
        <v>11955.5993527677</v>
      </c>
      <c r="O15" s="13"/>
      <c r="P15" s="13">
        <v>1695.3215271433728</v>
      </c>
      <c r="Q15" s="13"/>
      <c r="R15" s="13">
        <v>1115.790999434686</v>
      </c>
      <c r="S15" s="13"/>
      <c r="T15" s="13">
        <v>121.83135768851581</v>
      </c>
      <c r="U15" s="13"/>
      <c r="V15" s="13">
        <v>0</v>
      </c>
      <c r="W15" s="13"/>
      <c r="X15" s="49"/>
      <c r="Y15" s="49"/>
    </row>
    <row r="16" spans="1:34" x14ac:dyDescent="0.25">
      <c r="A16" s="19">
        <f t="shared" si="1"/>
        <v>6</v>
      </c>
      <c r="B16" s="6" t="s">
        <v>261</v>
      </c>
      <c r="D16" s="35">
        <v>0</v>
      </c>
      <c r="I16" s="28">
        <v>0</v>
      </c>
      <c r="J16" s="35">
        <f t="shared" si="0"/>
        <v>0</v>
      </c>
      <c r="L16" s="26" t="s">
        <v>401</v>
      </c>
      <c r="M16" s="28">
        <v>23</v>
      </c>
      <c r="N16" s="13">
        <v>0</v>
      </c>
      <c r="O16" s="13"/>
      <c r="P16" s="13">
        <v>0</v>
      </c>
      <c r="Q16" s="13"/>
      <c r="R16" s="13">
        <v>0</v>
      </c>
      <c r="S16" s="13"/>
      <c r="T16" s="13">
        <v>0</v>
      </c>
      <c r="U16" s="13"/>
      <c r="V16" s="13">
        <v>0</v>
      </c>
      <c r="W16" s="13"/>
      <c r="X16" s="49"/>
      <c r="Y16" s="49"/>
    </row>
    <row r="17" spans="1:25" x14ac:dyDescent="0.25">
      <c r="A17" s="19">
        <f t="shared" si="1"/>
        <v>7</v>
      </c>
      <c r="B17" s="6" t="s">
        <v>402</v>
      </c>
      <c r="D17" s="117">
        <f>SUM(D11:D16)</f>
        <v>2247538.0139059885</v>
      </c>
      <c r="F17" s="117">
        <f>SUM(F11:F16)</f>
        <v>0</v>
      </c>
      <c r="J17" s="117">
        <f>SUM(J11:J16)</f>
        <v>2247538.0139059885</v>
      </c>
      <c r="N17" s="117">
        <f>SUM(N11:N16)</f>
        <v>1386244.499460615</v>
      </c>
      <c r="O17" s="13"/>
      <c r="P17" s="117">
        <f>SUM(P11:P16)</f>
        <v>54787.385690419673</v>
      </c>
      <c r="Q17" s="49"/>
      <c r="R17" s="117">
        <f>SUM(R11:R16)</f>
        <v>179580.75940991528</v>
      </c>
      <c r="S17" s="13"/>
      <c r="T17" s="117">
        <f>SUM(T11:T16)</f>
        <v>626925.36934503901</v>
      </c>
      <c r="U17" s="13"/>
      <c r="V17" s="117">
        <f>SUM(V11:V16)</f>
        <v>0</v>
      </c>
      <c r="W17" s="13"/>
      <c r="X17" s="49"/>
      <c r="Y17" s="49"/>
    </row>
    <row r="18" spans="1:25" x14ac:dyDescent="0.25"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49"/>
      <c r="Y18" s="49"/>
    </row>
    <row r="19" spans="1:25" x14ac:dyDescent="0.25">
      <c r="B19" s="11" t="s">
        <v>403</v>
      </c>
      <c r="C19" s="11"/>
      <c r="D19" s="11"/>
      <c r="E19" s="11"/>
      <c r="F19" s="11"/>
      <c r="G19" s="11"/>
      <c r="H19" s="11"/>
      <c r="I19" s="115"/>
      <c r="J19" s="11"/>
      <c r="K19" s="11"/>
      <c r="L19" s="11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49"/>
      <c r="Y19" s="49"/>
    </row>
    <row r="20" spans="1:25" x14ac:dyDescent="0.25">
      <c r="A20" s="19">
        <f>A17+1</f>
        <v>8</v>
      </c>
      <c r="B20" s="6" t="s">
        <v>404</v>
      </c>
      <c r="D20" s="35">
        <v>10261.28838620118</v>
      </c>
      <c r="I20" s="28">
        <v>0</v>
      </c>
      <c r="J20" s="35">
        <f t="shared" ref="J20:J23" si="2">D20-F20</f>
        <v>10261.28838620118</v>
      </c>
      <c r="L20" s="26" t="s">
        <v>395</v>
      </c>
      <c r="M20" s="28">
        <v>11</v>
      </c>
      <c r="N20" s="13">
        <v>6005.8644892710063</v>
      </c>
      <c r="O20" s="13"/>
      <c r="P20" s="13">
        <v>193.16184108126703</v>
      </c>
      <c r="Q20" s="13"/>
      <c r="R20" s="13">
        <v>559.06418314685607</v>
      </c>
      <c r="S20" s="13"/>
      <c r="T20" s="13">
        <v>3503.197872702051</v>
      </c>
      <c r="U20" s="13"/>
      <c r="V20" s="13">
        <v>0</v>
      </c>
      <c r="W20" s="13"/>
      <c r="X20" s="49"/>
      <c r="Y20" s="49"/>
    </row>
    <row r="21" spans="1:25" x14ac:dyDescent="0.25">
      <c r="A21" s="19">
        <f>A20+1</f>
        <v>9</v>
      </c>
      <c r="B21" s="6" t="s">
        <v>405</v>
      </c>
      <c r="D21" s="35">
        <v>2984.6043876559602</v>
      </c>
      <c r="F21" s="17"/>
      <c r="H21" s="26"/>
      <c r="I21" s="28">
        <v>0</v>
      </c>
      <c r="J21" s="35">
        <f t="shared" si="2"/>
        <v>2984.6043876559602</v>
      </c>
      <c r="L21" s="26" t="s">
        <v>407</v>
      </c>
      <c r="M21" s="28">
        <v>28</v>
      </c>
      <c r="N21" s="13">
        <v>1724.4417527780331</v>
      </c>
      <c r="O21" s="13"/>
      <c r="P21" s="13">
        <v>62.421378797705167</v>
      </c>
      <c r="Q21" s="13"/>
      <c r="R21" s="13">
        <v>179.53127226689591</v>
      </c>
      <c r="S21" s="13"/>
      <c r="T21" s="13">
        <v>1018.2099838133259</v>
      </c>
      <c r="U21" s="13"/>
      <c r="V21" s="13">
        <v>0</v>
      </c>
      <c r="W21" s="13"/>
      <c r="X21" s="49"/>
      <c r="Y21" s="49"/>
    </row>
    <row r="22" spans="1:25" x14ac:dyDescent="0.25">
      <c r="A22" s="19">
        <f t="shared" ref="A22:A24" si="3">A21+1</f>
        <v>10</v>
      </c>
      <c r="B22" s="6" t="s">
        <v>408</v>
      </c>
      <c r="D22" s="35">
        <v>0</v>
      </c>
      <c r="I22" s="28">
        <v>0</v>
      </c>
      <c r="J22" s="35">
        <f t="shared" si="2"/>
        <v>0</v>
      </c>
      <c r="L22" s="26" t="s">
        <v>409</v>
      </c>
      <c r="M22" s="28">
        <v>34</v>
      </c>
      <c r="N22" s="13">
        <v>0</v>
      </c>
      <c r="O22" s="13"/>
      <c r="P22" s="13">
        <v>0</v>
      </c>
      <c r="Q22" s="13"/>
      <c r="R22" s="13">
        <v>0</v>
      </c>
      <c r="S22" s="13"/>
      <c r="T22" s="13">
        <v>0</v>
      </c>
      <c r="U22" s="13"/>
      <c r="V22" s="13">
        <v>0</v>
      </c>
      <c r="W22" s="13"/>
      <c r="X22" s="49"/>
      <c r="Y22" s="49"/>
    </row>
    <row r="23" spans="1:25" x14ac:dyDescent="0.25">
      <c r="A23" s="19">
        <f t="shared" si="3"/>
        <v>11</v>
      </c>
      <c r="B23" s="6" t="s">
        <v>410</v>
      </c>
      <c r="D23" s="35">
        <v>14135.587472300971</v>
      </c>
      <c r="I23" s="28">
        <v>0</v>
      </c>
      <c r="J23" s="35">
        <f t="shared" si="2"/>
        <v>14135.587472300971</v>
      </c>
      <c r="L23" s="26" t="s">
        <v>411</v>
      </c>
      <c r="M23" s="28">
        <v>37</v>
      </c>
      <c r="N23" s="13">
        <v>7898.437235328639</v>
      </c>
      <c r="O23" s="13"/>
      <c r="P23" s="13">
        <v>262.51137065294904</v>
      </c>
      <c r="Q23" s="13"/>
      <c r="R23" s="13">
        <v>720.41014638295508</v>
      </c>
      <c r="S23" s="13"/>
      <c r="T23" s="13">
        <v>5254.2287199364273</v>
      </c>
      <c r="U23" s="13"/>
      <c r="V23" s="13">
        <v>0</v>
      </c>
      <c r="W23" s="13"/>
      <c r="X23" s="49"/>
      <c r="Y23" s="49"/>
    </row>
    <row r="24" spans="1:25" x14ac:dyDescent="0.25">
      <c r="A24" s="19">
        <f t="shared" si="3"/>
        <v>12</v>
      </c>
      <c r="B24" s="6" t="s">
        <v>412</v>
      </c>
      <c r="D24" s="117">
        <f>SUM(D20:D23)</f>
        <v>27381.480246158113</v>
      </c>
      <c r="F24" s="117">
        <f>SUM(F20:F23)</f>
        <v>0</v>
      </c>
      <c r="J24" s="117">
        <f>SUM(J20:J23)</f>
        <v>27381.480246158113</v>
      </c>
      <c r="N24" s="117">
        <f>SUM(N20:N23)</f>
        <v>15628.743477377679</v>
      </c>
      <c r="O24" s="13"/>
      <c r="P24" s="117">
        <f>SUM(P20:P23)</f>
        <v>518.0945905319212</v>
      </c>
      <c r="Q24" s="49"/>
      <c r="R24" s="117">
        <f>SUM(R20:R23)</f>
        <v>1459.0056017967072</v>
      </c>
      <c r="S24" s="13"/>
      <c r="T24" s="117">
        <f>SUM(T20:T23)</f>
        <v>9775.636576451805</v>
      </c>
      <c r="U24" s="13"/>
      <c r="V24" s="117">
        <f>SUM(V20:V23)</f>
        <v>0</v>
      </c>
      <c r="W24" s="13"/>
      <c r="X24" s="49"/>
      <c r="Y24" s="49"/>
    </row>
    <row r="25" spans="1:25" x14ac:dyDescent="0.25"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49"/>
      <c r="Y25" s="49"/>
    </row>
    <row r="26" spans="1:25" x14ac:dyDescent="0.25">
      <c r="B26" s="11" t="s">
        <v>413</v>
      </c>
      <c r="C26" s="11"/>
      <c r="D26" s="11"/>
      <c r="E26" s="11"/>
      <c r="F26" s="11"/>
      <c r="G26" s="11"/>
      <c r="H26" s="11"/>
      <c r="I26" s="115"/>
      <c r="J26" s="11"/>
      <c r="K26" s="11"/>
      <c r="L26" s="11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49"/>
      <c r="Y26" s="49"/>
    </row>
    <row r="27" spans="1:25" x14ac:dyDescent="0.25">
      <c r="A27" s="19">
        <f>A24+1</f>
        <v>13</v>
      </c>
      <c r="B27" s="6" t="s">
        <v>414</v>
      </c>
      <c r="D27" s="35">
        <v>0</v>
      </c>
      <c r="I27" s="28">
        <v>0</v>
      </c>
      <c r="J27" s="35">
        <f t="shared" ref="J27:J33" si="4">D27-F27</f>
        <v>0</v>
      </c>
      <c r="L27" s="26" t="s">
        <v>415</v>
      </c>
      <c r="M27" s="28">
        <v>42</v>
      </c>
      <c r="N27" s="13">
        <v>0</v>
      </c>
      <c r="O27" s="13"/>
      <c r="P27" s="13">
        <v>0</v>
      </c>
      <c r="Q27" s="13"/>
      <c r="R27" s="13">
        <v>0</v>
      </c>
      <c r="S27" s="13"/>
      <c r="T27" s="13">
        <v>0</v>
      </c>
      <c r="U27" s="13"/>
      <c r="V27" s="13">
        <v>0</v>
      </c>
      <c r="W27" s="13"/>
      <c r="X27" s="49"/>
      <c r="Y27" s="49"/>
    </row>
    <row r="28" spans="1:25" x14ac:dyDescent="0.25">
      <c r="A28" s="19">
        <f>A27+1</f>
        <v>14</v>
      </c>
      <c r="B28" s="6" t="s">
        <v>416</v>
      </c>
      <c r="D28" s="35">
        <v>0</v>
      </c>
      <c r="I28" s="28">
        <v>0</v>
      </c>
      <c r="J28" s="35">
        <f t="shared" si="4"/>
        <v>0</v>
      </c>
      <c r="L28" s="26" t="s">
        <v>417</v>
      </c>
      <c r="M28" s="28">
        <v>45</v>
      </c>
      <c r="N28" s="13">
        <v>0</v>
      </c>
      <c r="O28" s="13"/>
      <c r="P28" s="13">
        <v>0</v>
      </c>
      <c r="Q28" s="13"/>
      <c r="R28" s="13">
        <v>0</v>
      </c>
      <c r="S28" s="13"/>
      <c r="T28" s="13">
        <v>0</v>
      </c>
      <c r="U28" s="13"/>
      <c r="V28" s="13">
        <v>0</v>
      </c>
      <c r="W28" s="13"/>
      <c r="X28" s="49"/>
      <c r="Y28" s="49"/>
    </row>
    <row r="29" spans="1:25" x14ac:dyDescent="0.25">
      <c r="A29" s="19">
        <f t="shared" ref="A29:A34" si="5">A28+1</f>
        <v>15</v>
      </c>
      <c r="B29" s="6" t="s">
        <v>418</v>
      </c>
      <c r="D29" s="35">
        <v>0</v>
      </c>
      <c r="I29" s="28">
        <v>0</v>
      </c>
      <c r="J29" s="35">
        <f t="shared" si="4"/>
        <v>0</v>
      </c>
      <c r="L29" s="26" t="s">
        <v>419</v>
      </c>
      <c r="M29" s="28">
        <v>48</v>
      </c>
      <c r="N29" s="13">
        <v>0</v>
      </c>
      <c r="O29" s="13"/>
      <c r="P29" s="13">
        <v>0</v>
      </c>
      <c r="Q29" s="13"/>
      <c r="R29" s="13">
        <v>0</v>
      </c>
      <c r="S29" s="13"/>
      <c r="T29" s="13">
        <v>0</v>
      </c>
      <c r="U29" s="13"/>
      <c r="V29" s="13">
        <v>0</v>
      </c>
      <c r="W29" s="13"/>
      <c r="X29" s="49"/>
      <c r="Y29" s="49"/>
    </row>
    <row r="30" spans="1:25" x14ac:dyDescent="0.25">
      <c r="A30" s="19">
        <f t="shared" si="5"/>
        <v>16</v>
      </c>
      <c r="B30" s="6" t="s">
        <v>420</v>
      </c>
      <c r="D30" s="35">
        <v>0</v>
      </c>
      <c r="I30" s="28">
        <v>0</v>
      </c>
      <c r="J30" s="35">
        <f t="shared" si="4"/>
        <v>0</v>
      </c>
      <c r="L30" s="26" t="s">
        <v>421</v>
      </c>
      <c r="M30" s="28">
        <v>51</v>
      </c>
      <c r="N30" s="13">
        <v>0</v>
      </c>
      <c r="O30" s="13"/>
      <c r="P30" s="13">
        <v>0</v>
      </c>
      <c r="Q30" s="13"/>
      <c r="R30" s="13">
        <v>0</v>
      </c>
      <c r="S30" s="13"/>
      <c r="T30" s="13">
        <v>0</v>
      </c>
      <c r="U30" s="13"/>
      <c r="V30" s="13">
        <v>0</v>
      </c>
      <c r="W30" s="13"/>
      <c r="X30" s="49"/>
      <c r="Y30" s="49"/>
    </row>
    <row r="31" spans="1:25" x14ac:dyDescent="0.25">
      <c r="A31" s="19">
        <f t="shared" si="5"/>
        <v>17</v>
      </c>
      <c r="B31" s="6" t="s">
        <v>422</v>
      </c>
      <c r="D31" s="35">
        <v>0</v>
      </c>
      <c r="I31" s="28">
        <v>0</v>
      </c>
      <c r="J31" s="35">
        <f t="shared" si="4"/>
        <v>0</v>
      </c>
      <c r="L31" s="26" t="s">
        <v>423</v>
      </c>
      <c r="M31" s="28">
        <v>54</v>
      </c>
      <c r="N31" s="13">
        <v>0</v>
      </c>
      <c r="O31" s="13"/>
      <c r="P31" s="13">
        <v>0</v>
      </c>
      <c r="Q31" s="13"/>
      <c r="R31" s="13">
        <v>0</v>
      </c>
      <c r="S31" s="13"/>
      <c r="T31" s="13">
        <v>0</v>
      </c>
      <c r="U31" s="13"/>
      <c r="V31" s="13">
        <v>0</v>
      </c>
      <c r="W31" s="13"/>
      <c r="X31" s="49"/>
      <c r="Y31" s="49"/>
    </row>
    <row r="32" spans="1:25" x14ac:dyDescent="0.25">
      <c r="A32" s="19">
        <f t="shared" si="5"/>
        <v>18</v>
      </c>
      <c r="B32" s="6" t="s">
        <v>424</v>
      </c>
      <c r="D32" s="35">
        <v>1294.5219427863499</v>
      </c>
      <c r="I32" s="28">
        <v>0</v>
      </c>
      <c r="J32" s="35">
        <f t="shared" si="4"/>
        <v>1294.5219427863499</v>
      </c>
      <c r="L32" s="26" t="s">
        <v>425</v>
      </c>
      <c r="M32" s="28">
        <v>57</v>
      </c>
      <c r="N32" s="13">
        <v>0</v>
      </c>
      <c r="O32" s="13"/>
      <c r="P32" s="13">
        <v>0</v>
      </c>
      <c r="Q32" s="13"/>
      <c r="R32" s="13">
        <v>0</v>
      </c>
      <c r="S32" s="13"/>
      <c r="T32" s="13">
        <v>1294.5219427863499</v>
      </c>
      <c r="U32" s="13"/>
      <c r="V32" s="13">
        <v>0</v>
      </c>
      <c r="W32" s="13"/>
      <c r="X32" s="49"/>
      <c r="Y32" s="49"/>
    </row>
    <row r="33" spans="1:25" x14ac:dyDescent="0.25">
      <c r="A33" s="19">
        <f t="shared" si="5"/>
        <v>19</v>
      </c>
      <c r="B33" s="6" t="s">
        <v>426</v>
      </c>
      <c r="D33" s="35">
        <v>29913.696260682678</v>
      </c>
      <c r="F33" s="17">
        <v>18533.950357628506</v>
      </c>
      <c r="H33" s="19" t="s">
        <v>427</v>
      </c>
      <c r="I33" s="28">
        <v>60</v>
      </c>
      <c r="J33" s="35">
        <f t="shared" si="4"/>
        <v>11379.745903054172</v>
      </c>
      <c r="L33" s="26" t="s">
        <v>428</v>
      </c>
      <c r="M33" s="28">
        <v>63</v>
      </c>
      <c r="N33" s="13">
        <v>3577.0325697150611</v>
      </c>
      <c r="O33" s="13"/>
      <c r="P33" s="13">
        <v>269.74831017736489</v>
      </c>
      <c r="Q33" s="13"/>
      <c r="R33" s="13">
        <v>730.53154927681123</v>
      </c>
      <c r="S33" s="13"/>
      <c r="T33" s="13">
        <v>4680.2587532716425</v>
      </c>
      <c r="U33" s="13"/>
      <c r="V33" s="13">
        <v>20656.125078241799</v>
      </c>
      <c r="W33" s="13"/>
      <c r="X33" s="49"/>
      <c r="Y33" s="49"/>
    </row>
    <row r="34" spans="1:25" x14ac:dyDescent="0.25">
      <c r="A34" s="19">
        <f t="shared" si="5"/>
        <v>20</v>
      </c>
      <c r="B34" s="6" t="s">
        <v>429</v>
      </c>
      <c r="D34" s="117">
        <f>SUM(D27:D33)</f>
        <v>31208.218203469027</v>
      </c>
      <c r="F34" s="117">
        <f>SUM(F27:F33)</f>
        <v>18533.950357628506</v>
      </c>
      <c r="J34" s="117">
        <f>SUM(J27:J33)</f>
        <v>12674.267845840523</v>
      </c>
      <c r="N34" s="117">
        <f>SUM(N27:N33)</f>
        <v>3577.0325697150611</v>
      </c>
      <c r="O34" s="13"/>
      <c r="P34" s="117">
        <f>SUM(P27:P33)</f>
        <v>269.74831017736489</v>
      </c>
      <c r="Q34" s="49"/>
      <c r="R34" s="117">
        <f>SUM(R27:R33)</f>
        <v>730.53154927681123</v>
      </c>
      <c r="S34" s="13"/>
      <c r="T34" s="117">
        <f>SUM(T27:T33)</f>
        <v>5974.7806960579928</v>
      </c>
      <c r="U34" s="13"/>
      <c r="V34" s="117">
        <f>SUM(V27:V33)</f>
        <v>20656.125078241799</v>
      </c>
      <c r="W34" s="13"/>
      <c r="X34" s="49"/>
      <c r="Y34" s="49"/>
    </row>
    <row r="35" spans="1:25" x14ac:dyDescent="0.25"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49"/>
      <c r="Y35" s="49"/>
    </row>
    <row r="36" spans="1:25" x14ac:dyDescent="0.25">
      <c r="B36" s="11" t="s">
        <v>430</v>
      </c>
      <c r="C36" s="11"/>
      <c r="D36" s="11"/>
      <c r="E36" s="11"/>
      <c r="F36" s="11"/>
      <c r="G36" s="11"/>
      <c r="H36" s="11"/>
      <c r="I36" s="115"/>
      <c r="J36" s="11"/>
      <c r="K36" s="11"/>
      <c r="L36" s="11"/>
      <c r="R36" s="98" t="s">
        <v>431</v>
      </c>
      <c r="U36" s="13"/>
      <c r="V36" s="13"/>
      <c r="W36" s="13"/>
      <c r="X36" s="49"/>
      <c r="Y36" s="49"/>
    </row>
    <row r="37" spans="1:25" x14ac:dyDescent="0.25">
      <c r="A37" s="19">
        <f>A34+1</f>
        <v>21</v>
      </c>
      <c r="B37" s="6" t="s">
        <v>432</v>
      </c>
      <c r="D37" s="35">
        <v>10709.990086266376</v>
      </c>
      <c r="I37" s="28">
        <v>0</v>
      </c>
      <c r="J37" s="35">
        <f>D37-F37</f>
        <v>10709.990086266376</v>
      </c>
      <c r="L37" s="19" t="s">
        <v>433</v>
      </c>
      <c r="M37" s="28">
        <v>2</v>
      </c>
      <c r="N37" s="13">
        <v>5643.6628273268916</v>
      </c>
      <c r="O37" s="13"/>
      <c r="P37" s="13"/>
      <c r="Q37" s="13"/>
      <c r="R37" s="13">
        <v>1365.5305495779226</v>
      </c>
      <c r="S37" s="13"/>
      <c r="T37" s="13">
        <v>3690.0010024329126</v>
      </c>
      <c r="U37" s="13"/>
      <c r="V37" s="13">
        <v>10.795706928649199</v>
      </c>
      <c r="W37" s="13"/>
      <c r="X37" s="49"/>
      <c r="Y37" s="49"/>
    </row>
    <row r="38" spans="1:25" x14ac:dyDescent="0.25">
      <c r="A38" s="19">
        <f>A37+1</f>
        <v>22</v>
      </c>
      <c r="B38" s="6" t="s">
        <v>434</v>
      </c>
      <c r="D38" s="35">
        <v>0</v>
      </c>
      <c r="I38" s="28">
        <v>0</v>
      </c>
      <c r="J38" s="35">
        <f t="shared" ref="J38:J51" si="6">D38-F38</f>
        <v>0</v>
      </c>
      <c r="L38" s="19" t="s">
        <v>435</v>
      </c>
      <c r="M38" s="28">
        <v>5</v>
      </c>
      <c r="N38" s="13">
        <v>0</v>
      </c>
      <c r="O38" s="13"/>
      <c r="P38" s="13"/>
      <c r="Q38" s="13"/>
      <c r="R38" s="13">
        <v>0</v>
      </c>
      <c r="S38" s="13"/>
      <c r="T38" s="13">
        <v>0</v>
      </c>
      <c r="U38" s="13"/>
      <c r="V38" s="13">
        <v>0</v>
      </c>
      <c r="W38" s="13"/>
      <c r="X38" s="49"/>
      <c r="Y38" s="49"/>
    </row>
    <row r="39" spans="1:25" x14ac:dyDescent="0.25">
      <c r="A39" s="19">
        <f t="shared" ref="A39:A52" si="7">A38+1</f>
        <v>23</v>
      </c>
      <c r="B39" s="6" t="s">
        <v>436</v>
      </c>
      <c r="D39" s="35">
        <v>0</v>
      </c>
      <c r="I39" s="28">
        <v>0</v>
      </c>
      <c r="J39" s="35">
        <f t="shared" si="6"/>
        <v>0</v>
      </c>
      <c r="L39" s="19" t="s">
        <v>437</v>
      </c>
      <c r="M39" s="28">
        <v>8</v>
      </c>
      <c r="N39" s="13">
        <v>0</v>
      </c>
      <c r="O39" s="13"/>
      <c r="P39" s="13"/>
      <c r="Q39" s="13"/>
      <c r="R39" s="13">
        <v>0</v>
      </c>
      <c r="S39" s="13"/>
      <c r="T39" s="13">
        <v>0</v>
      </c>
      <c r="U39" s="13"/>
      <c r="V39" s="13">
        <v>0</v>
      </c>
      <c r="W39" s="13"/>
      <c r="X39" s="49"/>
      <c r="Y39" s="49"/>
    </row>
    <row r="40" spans="1:25" x14ac:dyDescent="0.25">
      <c r="B40" s="6" t="s">
        <v>438</v>
      </c>
      <c r="D40" s="35"/>
      <c r="M40" s="28"/>
      <c r="N40" s="13"/>
      <c r="O40" s="13"/>
      <c r="Q40" s="13"/>
      <c r="R40" s="13"/>
      <c r="S40" s="13"/>
      <c r="T40" s="13"/>
      <c r="U40" s="13"/>
      <c r="V40" s="13"/>
      <c r="W40" s="13"/>
      <c r="X40" s="49"/>
      <c r="Y40" s="49"/>
    </row>
    <row r="41" spans="1:25" x14ac:dyDescent="0.25">
      <c r="A41" s="19">
        <f>A39+1</f>
        <v>24</v>
      </c>
      <c r="B41" s="119" t="s">
        <v>439</v>
      </c>
      <c r="C41" s="119"/>
      <c r="D41" s="35">
        <v>0</v>
      </c>
      <c r="E41" s="119"/>
      <c r="F41" s="119"/>
      <c r="G41" s="119"/>
      <c r="H41" s="119"/>
      <c r="I41" s="28">
        <v>0</v>
      </c>
      <c r="J41" s="35">
        <f t="shared" si="6"/>
        <v>0</v>
      </c>
      <c r="K41" s="119"/>
      <c r="L41" s="19" t="s">
        <v>440</v>
      </c>
      <c r="M41" s="28">
        <v>11</v>
      </c>
      <c r="N41" s="13">
        <v>0</v>
      </c>
      <c r="O41" s="13"/>
      <c r="P41" s="13"/>
      <c r="Q41" s="13"/>
      <c r="R41" s="13">
        <v>0</v>
      </c>
      <c r="S41" s="13"/>
      <c r="T41" s="13">
        <v>0</v>
      </c>
      <c r="U41" s="13"/>
      <c r="V41" s="13">
        <v>0</v>
      </c>
      <c r="W41" s="13"/>
      <c r="X41" s="49"/>
      <c r="Y41" s="49"/>
    </row>
    <row r="42" spans="1:25" x14ac:dyDescent="0.25">
      <c r="A42" s="19">
        <f t="shared" si="7"/>
        <v>25</v>
      </c>
      <c r="B42" s="119" t="s">
        <v>441</v>
      </c>
      <c r="C42" s="119"/>
      <c r="D42" s="35">
        <v>0</v>
      </c>
      <c r="E42" s="119"/>
      <c r="F42" s="119"/>
      <c r="G42" s="119"/>
      <c r="H42" s="119"/>
      <c r="I42" s="28">
        <v>0</v>
      </c>
      <c r="J42" s="35">
        <f t="shared" si="6"/>
        <v>0</v>
      </c>
      <c r="K42" s="119"/>
      <c r="L42" s="19" t="s">
        <v>442</v>
      </c>
      <c r="M42" s="28">
        <v>14</v>
      </c>
      <c r="N42" s="13">
        <v>0</v>
      </c>
      <c r="O42" s="13"/>
      <c r="P42" s="13"/>
      <c r="Q42" s="13"/>
      <c r="R42" s="13">
        <v>0</v>
      </c>
      <c r="S42" s="13"/>
      <c r="T42" s="13">
        <v>0</v>
      </c>
      <c r="U42" s="13"/>
      <c r="V42" s="13">
        <v>0</v>
      </c>
      <c r="W42" s="13"/>
      <c r="X42" s="49"/>
      <c r="Y42" s="49"/>
    </row>
    <row r="43" spans="1:25" x14ac:dyDescent="0.25">
      <c r="A43" s="19">
        <f t="shared" si="7"/>
        <v>26</v>
      </c>
      <c r="B43" s="6" t="s">
        <v>443</v>
      </c>
      <c r="D43" s="35">
        <v>0</v>
      </c>
      <c r="I43" s="28">
        <v>0</v>
      </c>
      <c r="J43" s="35">
        <f t="shared" si="6"/>
        <v>0</v>
      </c>
      <c r="L43" s="19" t="s">
        <v>444</v>
      </c>
      <c r="M43" s="28">
        <v>17</v>
      </c>
      <c r="N43" s="13">
        <v>0</v>
      </c>
      <c r="O43" s="13"/>
      <c r="P43" s="13"/>
      <c r="Q43" s="13"/>
      <c r="R43" s="13">
        <v>0</v>
      </c>
      <c r="S43" s="13"/>
      <c r="T43" s="13">
        <v>0</v>
      </c>
      <c r="U43" s="13"/>
      <c r="V43" s="13">
        <v>0</v>
      </c>
      <c r="W43" s="13"/>
      <c r="X43" s="49"/>
      <c r="Y43" s="49"/>
    </row>
    <row r="44" spans="1:25" x14ac:dyDescent="0.25">
      <c r="A44" s="19">
        <f t="shared" si="7"/>
        <v>27</v>
      </c>
      <c r="B44" s="6" t="s">
        <v>445</v>
      </c>
      <c r="D44" s="35">
        <v>0</v>
      </c>
      <c r="I44" s="28">
        <v>0</v>
      </c>
      <c r="J44" s="35">
        <f t="shared" si="6"/>
        <v>0</v>
      </c>
      <c r="L44" s="19" t="s">
        <v>446</v>
      </c>
      <c r="M44" s="28">
        <v>20</v>
      </c>
      <c r="N44" s="13">
        <v>0</v>
      </c>
      <c r="O44" s="13"/>
      <c r="P44" s="13"/>
      <c r="Q44" s="13"/>
      <c r="R44" s="13">
        <v>0</v>
      </c>
      <c r="S44" s="13"/>
      <c r="T44" s="13">
        <v>0</v>
      </c>
      <c r="U44" s="13"/>
      <c r="V44" s="13">
        <v>0</v>
      </c>
      <c r="W44" s="13"/>
      <c r="X44" s="49"/>
      <c r="Y44" s="49"/>
    </row>
    <row r="45" spans="1:25" x14ac:dyDescent="0.25">
      <c r="A45" s="19">
        <f t="shared" si="7"/>
        <v>28</v>
      </c>
      <c r="B45" s="6" t="s">
        <v>447</v>
      </c>
      <c r="D45" s="35">
        <v>0</v>
      </c>
      <c r="I45" s="28">
        <v>0</v>
      </c>
      <c r="J45" s="35">
        <f t="shared" si="6"/>
        <v>0</v>
      </c>
      <c r="L45" s="19" t="s">
        <v>448</v>
      </c>
      <c r="M45" s="28">
        <v>23</v>
      </c>
      <c r="N45" s="13">
        <v>0</v>
      </c>
      <c r="O45" s="13"/>
      <c r="P45" s="13"/>
      <c r="Q45" s="13"/>
      <c r="R45" s="13">
        <v>0</v>
      </c>
      <c r="S45" s="13"/>
      <c r="T45" s="13">
        <v>0</v>
      </c>
      <c r="U45" s="13"/>
      <c r="V45" s="13">
        <v>0</v>
      </c>
      <c r="W45" s="13"/>
      <c r="X45" s="49"/>
      <c r="Y45" s="49"/>
    </row>
    <row r="46" spans="1:25" x14ac:dyDescent="0.25">
      <c r="A46" s="19">
        <f t="shared" si="7"/>
        <v>29</v>
      </c>
      <c r="B46" s="6" t="s">
        <v>449</v>
      </c>
      <c r="D46" s="35">
        <v>0</v>
      </c>
      <c r="I46" s="28">
        <v>0</v>
      </c>
      <c r="J46" s="35">
        <f t="shared" si="6"/>
        <v>0</v>
      </c>
      <c r="L46" s="19" t="s">
        <v>450</v>
      </c>
      <c r="M46" s="28">
        <v>26</v>
      </c>
      <c r="N46" s="13">
        <v>0</v>
      </c>
      <c r="O46" s="13"/>
      <c r="P46" s="13"/>
      <c r="Q46" s="13"/>
      <c r="R46" s="13">
        <v>0</v>
      </c>
      <c r="S46" s="13"/>
      <c r="T46" s="13">
        <v>0</v>
      </c>
      <c r="U46" s="13"/>
      <c r="V46" s="13">
        <v>0</v>
      </c>
      <c r="W46" s="13"/>
      <c r="X46" s="49"/>
      <c r="Y46" s="49"/>
    </row>
    <row r="47" spans="1:25" x14ac:dyDescent="0.25">
      <c r="B47" s="6" t="s">
        <v>451</v>
      </c>
      <c r="D47" s="35"/>
      <c r="M47" s="28"/>
      <c r="N47" s="13"/>
      <c r="O47" s="13"/>
      <c r="Q47" s="13"/>
      <c r="R47" s="13"/>
      <c r="S47" s="13"/>
      <c r="T47" s="13"/>
      <c r="U47" s="13"/>
      <c r="V47" s="13"/>
      <c r="W47" s="13"/>
      <c r="X47" s="49"/>
      <c r="Y47" s="49"/>
    </row>
    <row r="48" spans="1:25" x14ac:dyDescent="0.25">
      <c r="A48" s="19">
        <f>A46+1</f>
        <v>30</v>
      </c>
      <c r="B48" s="119" t="s">
        <v>236</v>
      </c>
      <c r="C48" s="119"/>
      <c r="D48" s="35">
        <v>0</v>
      </c>
      <c r="E48" s="119"/>
      <c r="F48" s="119"/>
      <c r="G48" s="119"/>
      <c r="H48" s="119"/>
      <c r="I48" s="28">
        <v>0</v>
      </c>
      <c r="J48" s="35">
        <f t="shared" si="6"/>
        <v>0</v>
      </c>
      <c r="K48" s="119"/>
      <c r="L48" s="19" t="s">
        <v>452</v>
      </c>
      <c r="M48" s="28">
        <v>29</v>
      </c>
      <c r="N48" s="13">
        <v>0</v>
      </c>
      <c r="O48" s="13"/>
      <c r="P48" s="13"/>
      <c r="Q48" s="13"/>
      <c r="R48" s="13">
        <v>0</v>
      </c>
      <c r="S48" s="13"/>
      <c r="T48" s="13">
        <v>0</v>
      </c>
      <c r="U48" s="13"/>
      <c r="V48" s="13">
        <v>0</v>
      </c>
      <c r="W48" s="13"/>
      <c r="X48" s="49"/>
      <c r="Y48" s="49"/>
    </row>
    <row r="49" spans="1:25" x14ac:dyDescent="0.25">
      <c r="A49" s="19">
        <f t="shared" si="7"/>
        <v>31</v>
      </c>
      <c r="B49" s="119" t="s">
        <v>29</v>
      </c>
      <c r="C49" s="119"/>
      <c r="D49" s="35">
        <v>0</v>
      </c>
      <c r="E49" s="119"/>
      <c r="F49" s="120"/>
      <c r="G49" s="119"/>
      <c r="H49" s="19"/>
      <c r="I49" s="28">
        <v>0</v>
      </c>
      <c r="J49" s="35">
        <f>D49-F49</f>
        <v>0</v>
      </c>
      <c r="K49" s="119"/>
      <c r="L49" s="19" t="s">
        <v>454</v>
      </c>
      <c r="M49" s="28">
        <v>35</v>
      </c>
      <c r="N49" s="13">
        <v>0</v>
      </c>
      <c r="O49" s="13"/>
      <c r="P49" s="13"/>
      <c r="Q49" s="13"/>
      <c r="R49" s="13">
        <v>0</v>
      </c>
      <c r="S49" s="13"/>
      <c r="T49" s="13">
        <v>0</v>
      </c>
      <c r="U49" s="13"/>
      <c r="V49" s="13">
        <v>0</v>
      </c>
      <c r="W49" s="13"/>
      <c r="X49" s="49"/>
      <c r="Y49" s="49"/>
    </row>
    <row r="50" spans="1:25" x14ac:dyDescent="0.25">
      <c r="A50" s="19">
        <f t="shared" si="7"/>
        <v>32</v>
      </c>
      <c r="B50" s="119" t="s">
        <v>234</v>
      </c>
      <c r="C50" s="119"/>
      <c r="D50" s="35">
        <v>0</v>
      </c>
      <c r="E50" s="119"/>
      <c r="F50" s="119"/>
      <c r="G50" s="119"/>
      <c r="H50" s="119"/>
      <c r="I50" s="28">
        <v>0</v>
      </c>
      <c r="J50" s="35">
        <f t="shared" si="6"/>
        <v>0</v>
      </c>
      <c r="K50" s="119"/>
      <c r="L50" s="19" t="s">
        <v>455</v>
      </c>
      <c r="M50" s="28">
        <v>38</v>
      </c>
      <c r="N50" s="13">
        <v>0</v>
      </c>
      <c r="O50" s="13"/>
      <c r="P50" s="13"/>
      <c r="Q50" s="13"/>
      <c r="R50" s="13">
        <v>0</v>
      </c>
      <c r="S50" s="13"/>
      <c r="T50" s="13">
        <v>0</v>
      </c>
      <c r="U50" s="13"/>
      <c r="V50" s="13">
        <v>0</v>
      </c>
      <c r="W50" s="13"/>
      <c r="X50" s="49"/>
      <c r="Y50" s="49"/>
    </row>
    <row r="51" spans="1:25" x14ac:dyDescent="0.25">
      <c r="A51" s="19">
        <f t="shared" si="7"/>
        <v>33</v>
      </c>
      <c r="B51" s="6" t="s">
        <v>456</v>
      </c>
      <c r="D51" s="35">
        <v>18339.883386175716</v>
      </c>
      <c r="I51" s="28">
        <v>0</v>
      </c>
      <c r="J51" s="35">
        <f t="shared" si="6"/>
        <v>18339.883386175716</v>
      </c>
      <c r="L51" s="19" t="s">
        <v>457</v>
      </c>
      <c r="M51" s="28">
        <v>41</v>
      </c>
      <c r="N51" s="13">
        <v>7618.9551613508575</v>
      </c>
      <c r="O51" s="13"/>
      <c r="P51" s="13"/>
      <c r="Q51" s="13"/>
      <c r="R51" s="13">
        <v>2425.8228741204316</v>
      </c>
      <c r="S51" s="13"/>
      <c r="T51" s="13">
        <v>8295.1053507044253</v>
      </c>
      <c r="U51" s="13"/>
      <c r="V51" s="13">
        <v>0</v>
      </c>
      <c r="W51" s="13"/>
      <c r="X51" s="49"/>
      <c r="Y51" s="49"/>
    </row>
    <row r="52" spans="1:25" x14ac:dyDescent="0.25">
      <c r="A52" s="19">
        <f t="shared" si="7"/>
        <v>34</v>
      </c>
      <c r="B52" s="6" t="s">
        <v>458</v>
      </c>
      <c r="D52" s="117">
        <f>SUM(D37:D51)</f>
        <v>29049.873472442094</v>
      </c>
      <c r="F52" s="117">
        <f>SUM(F37:F51)</f>
        <v>0</v>
      </c>
      <c r="J52" s="117">
        <f>SUM(J37:J51)</f>
        <v>29049.873472442094</v>
      </c>
      <c r="N52" s="117">
        <f>SUM(N37:N51)</f>
        <v>13262.61798867775</v>
      </c>
      <c r="O52" s="13"/>
      <c r="Q52" s="49"/>
      <c r="R52" s="117">
        <f>SUM(R37:R51)</f>
        <v>3791.3534236983542</v>
      </c>
      <c r="S52" s="13"/>
      <c r="T52" s="117">
        <f>SUM(T37:T51)</f>
        <v>11985.106353137338</v>
      </c>
      <c r="U52" s="13"/>
      <c r="V52" s="117">
        <f>SUM(V37:V51)</f>
        <v>10.795706928649199</v>
      </c>
      <c r="W52" s="13"/>
      <c r="X52" s="49"/>
      <c r="Y52" s="49"/>
    </row>
    <row r="53" spans="1:25" x14ac:dyDescent="0.25">
      <c r="N53" s="13"/>
      <c r="O53" s="13"/>
      <c r="Q53" s="13"/>
      <c r="R53" s="13"/>
      <c r="S53" s="13"/>
      <c r="T53" s="13"/>
      <c r="U53" s="13"/>
      <c r="V53" s="13"/>
      <c r="W53" s="13"/>
      <c r="X53" s="49"/>
      <c r="Y53" s="49"/>
    </row>
    <row r="54" spans="1:25" ht="15.75" thickBot="1" x14ac:dyDescent="0.3">
      <c r="A54" s="19">
        <f>A52+1</f>
        <v>35</v>
      </c>
      <c r="B54" s="6" t="s">
        <v>34</v>
      </c>
      <c r="D54" s="132">
        <f>D17+D24+D34+D52</f>
        <v>2335177.585828058</v>
      </c>
      <c r="F54" s="132">
        <f>F17+F24+F34+F52</f>
        <v>18533.950357628506</v>
      </c>
      <c r="J54" s="132">
        <f>J17+J24+J34+J52</f>
        <v>2316643.6354704294</v>
      </c>
      <c r="N54" s="132">
        <f>N17+N24+N34+N52</f>
        <v>1418712.8934963853</v>
      </c>
      <c r="O54" s="13"/>
      <c r="Q54" s="49"/>
      <c r="R54" s="132">
        <f>+P17+R17+P24+R24+P34+R34+R52</f>
        <v>241136.87857581611</v>
      </c>
      <c r="S54" s="13"/>
      <c r="T54" s="132">
        <f>T17+T24+T34+T52</f>
        <v>654660.89297068608</v>
      </c>
      <c r="U54" s="13"/>
      <c r="V54" s="132">
        <f>V17+V24+V34+V52</f>
        <v>20666.920785170449</v>
      </c>
      <c r="W54" s="13"/>
      <c r="X54" s="49"/>
      <c r="Y54" s="49"/>
    </row>
    <row r="55" spans="1:25" ht="15.75" thickTop="1" x14ac:dyDescent="0.25"/>
  </sheetData>
  <mergeCells count="3">
    <mergeCell ref="A2:X2"/>
    <mergeCell ref="A3:X3"/>
    <mergeCell ref="N5:V5"/>
  </mergeCells>
  <printOptions horizontalCentered="1"/>
  <pageMargins left="0.7" right="0.7" top="0.75" bottom="0.75" header="0.3" footer="0.3"/>
  <pageSetup scale="44" orientation="landscape" r:id="rId1"/>
  <headerFooter>
    <oddHeader xml:space="preserve">&amp;R&amp;"Arial,Regular"&amp;10Filed: 2025-02-28
EB-2025-0064
Phase 3 Exhibit 7
Tab 3
Schedule 7
Attachment 10
Page 1 of 8
</oddHeader>
  </headerFooter>
  <colBreaks count="1" manualBreakCount="1">
    <brk id="24" max="54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64A54-C20A-46C0-897E-E6CEEFE42CBC}">
  <dimension ref="A1:Y61"/>
  <sheetViews>
    <sheetView view="pageBreakPreview" zoomScale="80" zoomScaleNormal="100" zoomScaleSheetLayoutView="80" workbookViewId="0">
      <selection activeCell="Y42" sqref="Y42"/>
    </sheetView>
  </sheetViews>
  <sheetFormatPr defaultColWidth="9.28515625" defaultRowHeight="12.75" x14ac:dyDescent="0.2"/>
  <cols>
    <col min="1" max="1" width="5.7109375" style="19" customWidth="1"/>
    <col min="2" max="2" width="44.7109375" style="6" customWidth="1"/>
    <col min="3" max="3" width="1.7109375" style="6" customWidth="1"/>
    <col min="4" max="4" width="20.28515625" style="6" customWidth="1"/>
    <col min="5" max="5" width="1.7109375" style="6" customWidth="1"/>
    <col min="6" max="6" width="17.28515625" style="6" customWidth="1"/>
    <col min="7" max="7" width="1.7109375" style="6" customWidth="1"/>
    <col min="8" max="8" width="19.7109375" style="19" customWidth="1"/>
    <col min="9" max="9" width="1.7109375" style="6" customWidth="1"/>
    <col min="10" max="10" width="17.28515625" style="6" customWidth="1"/>
    <col min="11" max="11" width="1.7109375" style="6" customWidth="1"/>
    <col min="12" max="12" width="20" style="19" customWidth="1"/>
    <col min="13" max="13" width="1.7109375" style="6" customWidth="1"/>
    <col min="14" max="15" width="12.7109375" style="6" customWidth="1"/>
    <col min="16" max="23" width="10.7109375" style="6" customWidth="1"/>
    <col min="24" max="16384" width="9.28515625" style="6"/>
  </cols>
  <sheetData>
    <row r="1" spans="1:25" ht="40.15" customHeight="1" x14ac:dyDescent="0.2"/>
    <row r="2" spans="1:25" ht="14.65" customHeight="1" x14ac:dyDescent="0.2">
      <c r="B2" s="231" t="s">
        <v>0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P2" s="11"/>
      <c r="Q2" s="231" t="s">
        <v>0</v>
      </c>
      <c r="R2" s="231"/>
      <c r="S2" s="231"/>
      <c r="T2" s="231"/>
      <c r="U2" s="231"/>
      <c r="V2" s="231"/>
      <c r="W2" s="11"/>
    </row>
    <row r="3" spans="1:25" ht="14.65" customHeight="1" x14ac:dyDescent="0.2">
      <c r="B3" s="231" t="s">
        <v>527</v>
      </c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P3" s="11"/>
      <c r="Q3" s="231" t="s">
        <v>528</v>
      </c>
      <c r="R3" s="231"/>
      <c r="S3" s="231"/>
      <c r="T3" s="231"/>
      <c r="U3" s="231"/>
      <c r="V3" s="231"/>
      <c r="W3" s="11"/>
    </row>
    <row r="5" spans="1:25" x14ac:dyDescent="0.2">
      <c r="D5" s="19" t="s">
        <v>375</v>
      </c>
    </row>
    <row r="6" spans="1:25" x14ac:dyDescent="0.2">
      <c r="A6" s="19" t="s">
        <v>3</v>
      </c>
      <c r="D6" s="19" t="s">
        <v>7</v>
      </c>
      <c r="F6" s="19" t="s">
        <v>378</v>
      </c>
      <c r="H6" s="19" t="s">
        <v>379</v>
      </c>
      <c r="I6" s="19"/>
      <c r="J6" s="19" t="s">
        <v>380</v>
      </c>
      <c r="L6" s="19" t="s">
        <v>130</v>
      </c>
      <c r="N6" s="19" t="s">
        <v>461</v>
      </c>
      <c r="O6" s="19" t="s">
        <v>461</v>
      </c>
      <c r="P6" s="19" t="s">
        <v>461</v>
      </c>
      <c r="Q6" s="19" t="s">
        <v>461</v>
      </c>
      <c r="R6" s="19" t="s">
        <v>461</v>
      </c>
      <c r="S6" s="19" t="s">
        <v>461</v>
      </c>
      <c r="T6" s="19" t="s">
        <v>461</v>
      </c>
      <c r="U6" s="19" t="s">
        <v>461</v>
      </c>
      <c r="V6" s="19" t="s">
        <v>461</v>
      </c>
      <c r="W6" s="19" t="s">
        <v>461</v>
      </c>
    </row>
    <row r="7" spans="1:25" x14ac:dyDescent="0.2">
      <c r="A7" s="18" t="s">
        <v>5</v>
      </c>
      <c r="B7" s="114" t="s">
        <v>6</v>
      </c>
      <c r="D7" s="18" t="s">
        <v>382</v>
      </c>
      <c r="F7" s="18" t="s">
        <v>128</v>
      </c>
      <c r="H7" s="18" t="s">
        <v>131</v>
      </c>
      <c r="I7" s="19"/>
      <c r="J7" s="18" t="s">
        <v>383</v>
      </c>
      <c r="L7" s="18" t="s">
        <v>131</v>
      </c>
      <c r="N7" s="18">
        <v>1</v>
      </c>
      <c r="O7" s="18">
        <v>6</v>
      </c>
      <c r="P7" s="18">
        <v>100</v>
      </c>
      <c r="Q7" s="18">
        <v>110</v>
      </c>
      <c r="R7" s="18">
        <v>115</v>
      </c>
      <c r="S7" s="18">
        <v>125</v>
      </c>
      <c r="T7" s="18">
        <v>135</v>
      </c>
      <c r="U7" s="18">
        <v>145</v>
      </c>
      <c r="V7" s="18">
        <v>170</v>
      </c>
      <c r="W7" s="18">
        <v>200</v>
      </c>
    </row>
    <row r="8" spans="1:25" x14ac:dyDescent="0.2">
      <c r="D8" s="121" t="s">
        <v>86</v>
      </c>
      <c r="F8" s="121" t="s">
        <v>13</v>
      </c>
      <c r="H8" s="121" t="s">
        <v>14</v>
      </c>
      <c r="J8" s="121" t="s">
        <v>15</v>
      </c>
      <c r="K8" s="28"/>
      <c r="L8" s="121" t="s">
        <v>16</v>
      </c>
      <c r="M8" s="101"/>
      <c r="N8" s="121" t="s">
        <v>87</v>
      </c>
      <c r="O8" s="121" t="s">
        <v>88</v>
      </c>
      <c r="P8" s="19" t="s">
        <v>89</v>
      </c>
      <c r="Q8" s="121" t="s">
        <v>90</v>
      </c>
      <c r="R8" s="121" t="s">
        <v>91</v>
      </c>
      <c r="S8" s="121" t="s">
        <v>92</v>
      </c>
      <c r="T8" s="121" t="s">
        <v>93</v>
      </c>
      <c r="U8" s="121" t="s">
        <v>94</v>
      </c>
      <c r="V8" s="121" t="s">
        <v>95</v>
      </c>
      <c r="W8" s="121" t="s">
        <v>96</v>
      </c>
    </row>
    <row r="10" spans="1:25" x14ac:dyDescent="0.2">
      <c r="B10" s="11" t="s">
        <v>389</v>
      </c>
    </row>
    <row r="11" spans="1:25" x14ac:dyDescent="0.2">
      <c r="A11" s="19">
        <v>1</v>
      </c>
      <c r="B11" s="6" t="s">
        <v>390</v>
      </c>
      <c r="D11" s="17">
        <f>'Attach 10 p.1'!N11</f>
        <v>1102518.0690424258</v>
      </c>
      <c r="F11" s="35"/>
      <c r="J11" s="17">
        <f>D11-F11</f>
        <v>1102518.0690424258</v>
      </c>
      <c r="L11" s="19" t="s">
        <v>462</v>
      </c>
      <c r="N11" s="17">
        <v>664796.33064683108</v>
      </c>
      <c r="O11" s="17">
        <v>401389.07798596349</v>
      </c>
      <c r="P11" s="17">
        <v>1991.3709063058056</v>
      </c>
      <c r="Q11" s="17">
        <v>13791.212881294163</v>
      </c>
      <c r="R11" s="17">
        <v>222.81674344852806</v>
      </c>
      <c r="S11" s="17">
        <v>0</v>
      </c>
      <c r="T11" s="17">
        <v>592.62271457760971</v>
      </c>
      <c r="U11" s="17">
        <v>77.409221273682832</v>
      </c>
      <c r="V11" s="17">
        <v>723.34573217424372</v>
      </c>
      <c r="W11" s="17">
        <v>18933.882210557331</v>
      </c>
      <c r="X11" s="35"/>
      <c r="Y11" s="35"/>
    </row>
    <row r="12" spans="1:25" x14ac:dyDescent="0.2">
      <c r="A12" s="19">
        <f>A11+1</f>
        <v>2</v>
      </c>
      <c r="B12" s="6" t="s">
        <v>392</v>
      </c>
      <c r="D12" s="17">
        <f>'Attach 10 p.1'!N12</f>
        <v>119958.96529675428</v>
      </c>
      <c r="F12" s="35"/>
      <c r="J12" s="17">
        <f t="shared" ref="J12:J16" si="0">D12-F12</f>
        <v>119958.96529675428</v>
      </c>
      <c r="L12" s="19" t="s">
        <v>463</v>
      </c>
      <c r="N12" s="17">
        <v>61364.045995045431</v>
      </c>
      <c r="O12" s="17">
        <v>53256.07298709028</v>
      </c>
      <c r="P12" s="17">
        <v>142.97716602921386</v>
      </c>
      <c r="Q12" s="17">
        <v>3896.2834464598573</v>
      </c>
      <c r="R12" s="17">
        <v>143.6993533279076</v>
      </c>
      <c r="S12" s="17">
        <v>0</v>
      </c>
      <c r="T12" s="17">
        <v>0</v>
      </c>
      <c r="U12" s="17">
        <v>0</v>
      </c>
      <c r="V12" s="17">
        <v>0</v>
      </c>
      <c r="W12" s="17">
        <v>1155.8863488015973</v>
      </c>
      <c r="X12" s="35"/>
      <c r="Y12" s="35"/>
    </row>
    <row r="13" spans="1:25" x14ac:dyDescent="0.2">
      <c r="A13" s="19">
        <f t="shared" ref="A13:A17" si="1">A12+1</f>
        <v>3</v>
      </c>
      <c r="B13" s="6" t="s">
        <v>394</v>
      </c>
      <c r="D13" s="17">
        <f>'Attach 10 p.1'!N13</f>
        <v>23604.021689045923</v>
      </c>
      <c r="F13" s="35"/>
      <c r="J13" s="17">
        <f t="shared" si="0"/>
        <v>23604.021689045923</v>
      </c>
      <c r="L13" s="19" t="s">
        <v>464</v>
      </c>
      <c r="N13" s="17">
        <v>12074.44786649768</v>
      </c>
      <c r="O13" s="17">
        <v>10479.062559025788</v>
      </c>
      <c r="P13" s="17">
        <v>28.13325473125931</v>
      </c>
      <c r="Q13" s="17">
        <v>766.66182264409247</v>
      </c>
      <c r="R13" s="17">
        <v>28.275357696383686</v>
      </c>
      <c r="S13" s="17">
        <v>0</v>
      </c>
      <c r="T13" s="17">
        <v>0</v>
      </c>
      <c r="U13" s="17">
        <v>0</v>
      </c>
      <c r="V13" s="17">
        <v>0</v>
      </c>
      <c r="W13" s="17">
        <v>227.44082845072032</v>
      </c>
      <c r="X13" s="35"/>
      <c r="Y13" s="35"/>
    </row>
    <row r="14" spans="1:25" x14ac:dyDescent="0.2">
      <c r="A14" s="19">
        <f t="shared" si="1"/>
        <v>4</v>
      </c>
      <c r="B14" s="6" t="s">
        <v>396</v>
      </c>
      <c r="D14" s="17">
        <f>'Attach 10 p.1'!N14</f>
        <v>128207.84407962111</v>
      </c>
      <c r="F14" s="35"/>
      <c r="J14" s="17">
        <f>D14-F14</f>
        <v>128207.84407962111</v>
      </c>
      <c r="L14" s="19" t="s">
        <v>466</v>
      </c>
      <c r="N14" s="17">
        <v>52297.510036277148</v>
      </c>
      <c r="O14" s="17">
        <v>54304.162893285764</v>
      </c>
      <c r="P14" s="17">
        <v>284.09964688355666</v>
      </c>
      <c r="Q14" s="17">
        <v>11354.567453891248</v>
      </c>
      <c r="R14" s="17">
        <v>3955.2801978424391</v>
      </c>
      <c r="S14" s="17">
        <v>0</v>
      </c>
      <c r="T14" s="17">
        <v>545.29038285710647</v>
      </c>
      <c r="U14" s="17">
        <v>162.75552146188241</v>
      </c>
      <c r="V14" s="17">
        <v>3348.1269362134176</v>
      </c>
      <c r="W14" s="17">
        <v>1956.0510109085217</v>
      </c>
      <c r="X14" s="35"/>
      <c r="Y14" s="35"/>
    </row>
    <row r="15" spans="1:25" x14ac:dyDescent="0.2">
      <c r="A15" s="19">
        <f t="shared" si="1"/>
        <v>5</v>
      </c>
      <c r="B15" s="6" t="s">
        <v>399</v>
      </c>
      <c r="D15" s="17">
        <f>'Attach 10 p.1'!N15</f>
        <v>11955.5993527677</v>
      </c>
      <c r="F15" s="35"/>
      <c r="J15" s="17">
        <f t="shared" si="0"/>
        <v>11955.5993527677</v>
      </c>
      <c r="L15" s="19" t="s">
        <v>467</v>
      </c>
      <c r="N15" s="17">
        <v>5048.2059121763796</v>
      </c>
      <c r="O15" s="17">
        <v>4834.3065911979456</v>
      </c>
      <c r="P15" s="17">
        <v>27.629566360633593</v>
      </c>
      <c r="Q15" s="17">
        <v>1076.0867906701237</v>
      </c>
      <c r="R15" s="17">
        <v>384.66319089083254</v>
      </c>
      <c r="S15" s="17">
        <v>0</v>
      </c>
      <c r="T15" s="17">
        <v>53.031170521450349</v>
      </c>
      <c r="U15" s="17">
        <v>15.828476135465685</v>
      </c>
      <c r="V15" s="17">
        <v>325.61566472431849</v>
      </c>
      <c r="W15" s="17">
        <v>190.23199009054971</v>
      </c>
      <c r="X15" s="35"/>
      <c r="Y15" s="35"/>
    </row>
    <row r="16" spans="1:25" x14ac:dyDescent="0.2">
      <c r="A16" s="19">
        <f t="shared" si="1"/>
        <v>6</v>
      </c>
      <c r="B16" s="6" t="s">
        <v>261</v>
      </c>
      <c r="D16" s="17">
        <f>'Attach 10 p.1'!N16</f>
        <v>0</v>
      </c>
      <c r="F16" s="35"/>
      <c r="J16" s="17">
        <f t="shared" si="0"/>
        <v>0</v>
      </c>
      <c r="L16" s="19" t="s">
        <v>462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35"/>
      <c r="Y16" s="35"/>
    </row>
    <row r="17" spans="1:25" x14ac:dyDescent="0.2">
      <c r="A17" s="19">
        <f t="shared" si="1"/>
        <v>7</v>
      </c>
      <c r="B17" s="6" t="s">
        <v>402</v>
      </c>
      <c r="D17" s="37">
        <f>SUM(D11:D16)</f>
        <v>1386244.499460615</v>
      </c>
      <c r="F17" s="37">
        <f>SUM(F11:F16)</f>
        <v>0</v>
      </c>
      <c r="J17" s="36">
        <f>SUM(J11:J16)</f>
        <v>1386244.499460615</v>
      </c>
      <c r="N17" s="36">
        <f t="shared" ref="N17:W17" si="2">SUM(N11:N16)</f>
        <v>795580.54045682773</v>
      </c>
      <c r="O17" s="36">
        <f t="shared" si="2"/>
        <v>524262.68301656324</v>
      </c>
      <c r="P17" s="36">
        <f t="shared" si="2"/>
        <v>2474.2105403104692</v>
      </c>
      <c r="Q17" s="36">
        <f t="shared" si="2"/>
        <v>30884.812394959481</v>
      </c>
      <c r="R17" s="36">
        <f t="shared" si="2"/>
        <v>4734.7348432060917</v>
      </c>
      <c r="S17" s="36">
        <f t="shared" si="2"/>
        <v>0</v>
      </c>
      <c r="T17" s="36">
        <f t="shared" si="2"/>
        <v>1190.9442679561666</v>
      </c>
      <c r="U17" s="36">
        <f t="shared" si="2"/>
        <v>255.99321887103093</v>
      </c>
      <c r="V17" s="36">
        <f t="shared" si="2"/>
        <v>4397.0883331119803</v>
      </c>
      <c r="W17" s="36">
        <f t="shared" si="2"/>
        <v>22463.492388808718</v>
      </c>
      <c r="X17" s="35"/>
      <c r="Y17" s="35"/>
    </row>
    <row r="18" spans="1:25" x14ac:dyDescent="0.2">
      <c r="D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35"/>
      <c r="Y18" s="35"/>
    </row>
    <row r="19" spans="1:25" x14ac:dyDescent="0.2">
      <c r="B19" s="11" t="s">
        <v>403</v>
      </c>
      <c r="D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35"/>
      <c r="Y19" s="35"/>
    </row>
    <row r="20" spans="1:25" x14ac:dyDescent="0.2">
      <c r="A20" s="19">
        <f>A17+1</f>
        <v>8</v>
      </c>
      <c r="B20" s="6" t="s">
        <v>404</v>
      </c>
      <c r="D20" s="17">
        <f>'Attach 10 p.1'!N20</f>
        <v>6005.8644892710063</v>
      </c>
      <c r="J20" s="17">
        <f>D20-F20</f>
        <v>6005.8644892710063</v>
      </c>
      <c r="L20" s="19" t="s">
        <v>464</v>
      </c>
      <c r="N20" s="17">
        <v>3072.2517808313219</v>
      </c>
      <c r="O20" s="17">
        <v>2666.318076351768</v>
      </c>
      <c r="P20" s="17">
        <v>7.1582935223491306</v>
      </c>
      <c r="Q20" s="17">
        <v>195.0712923651806</v>
      </c>
      <c r="R20" s="17">
        <v>7.1944505452202234</v>
      </c>
      <c r="S20" s="17">
        <v>0</v>
      </c>
      <c r="T20" s="17">
        <v>0</v>
      </c>
      <c r="U20" s="17">
        <v>0</v>
      </c>
      <c r="V20" s="17">
        <v>0</v>
      </c>
      <c r="W20" s="17">
        <v>57.870595655166632</v>
      </c>
      <c r="X20" s="35"/>
      <c r="Y20" s="35"/>
    </row>
    <row r="21" spans="1:25" x14ac:dyDescent="0.2">
      <c r="A21" s="19">
        <f>A20+1</f>
        <v>9</v>
      </c>
      <c r="B21" s="6" t="s">
        <v>405</v>
      </c>
      <c r="D21" s="17">
        <f>'Attach 10 p.1'!N21</f>
        <v>1724.4417527780331</v>
      </c>
      <c r="F21" s="17"/>
      <c r="J21" s="17">
        <f>D21-F21</f>
        <v>1724.4417527780331</v>
      </c>
      <c r="L21" s="19" t="s">
        <v>469</v>
      </c>
      <c r="N21" s="17">
        <v>895.24134596479018</v>
      </c>
      <c r="O21" s="17">
        <v>723.33482132379061</v>
      </c>
      <c r="P21" s="17">
        <v>2.8592075345411287</v>
      </c>
      <c r="Q21" s="17">
        <v>61.02051267928757</v>
      </c>
      <c r="R21" s="17">
        <v>7.8590446438473514</v>
      </c>
      <c r="S21" s="17">
        <v>0</v>
      </c>
      <c r="T21" s="17">
        <v>0</v>
      </c>
      <c r="U21" s="17">
        <v>1.4918098236494932</v>
      </c>
      <c r="V21" s="17">
        <v>6.7325654445191718</v>
      </c>
      <c r="W21" s="17">
        <v>25.902445363607779</v>
      </c>
      <c r="X21" s="35"/>
      <c r="Y21" s="35"/>
    </row>
    <row r="22" spans="1:25" x14ac:dyDescent="0.2">
      <c r="A22" s="19">
        <f t="shared" ref="A22:A24" si="3">A21+1</f>
        <v>10</v>
      </c>
      <c r="B22" s="6" t="s">
        <v>408</v>
      </c>
      <c r="D22" s="17">
        <f>'Attach 10 p.1'!N22</f>
        <v>0</v>
      </c>
      <c r="J22" s="17">
        <f>D22-F22</f>
        <v>0</v>
      </c>
      <c r="L22" s="19" t="s">
        <v>470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35"/>
      <c r="Y22" s="35"/>
    </row>
    <row r="23" spans="1:25" x14ac:dyDescent="0.2">
      <c r="A23" s="19">
        <f t="shared" si="3"/>
        <v>11</v>
      </c>
      <c r="B23" s="6" t="s">
        <v>410</v>
      </c>
      <c r="D23" s="17">
        <f>'Attach 10 p.1'!N23</f>
        <v>7898.437235328639</v>
      </c>
      <c r="J23" s="17">
        <f>D23-F23</f>
        <v>7898.437235328639</v>
      </c>
      <c r="L23" s="19" t="s">
        <v>471</v>
      </c>
      <c r="N23" s="17">
        <v>3335.0847892966226</v>
      </c>
      <c r="O23" s="17">
        <v>3193.772730270784</v>
      </c>
      <c r="P23" s="17">
        <v>18.253404894192276</v>
      </c>
      <c r="Q23" s="17">
        <v>710.91408511498867</v>
      </c>
      <c r="R23" s="17">
        <v>254.12678865732758</v>
      </c>
      <c r="S23" s="17">
        <v>0</v>
      </c>
      <c r="T23" s="17">
        <v>35.034912054218331</v>
      </c>
      <c r="U23" s="17">
        <v>10.457043733063118</v>
      </c>
      <c r="V23" s="17">
        <v>215.11718607979813</v>
      </c>
      <c r="W23" s="17">
        <v>125.67629522764435</v>
      </c>
      <c r="X23" s="35"/>
      <c r="Y23" s="35"/>
    </row>
    <row r="24" spans="1:25" x14ac:dyDescent="0.2">
      <c r="A24" s="19">
        <f t="shared" si="3"/>
        <v>12</v>
      </c>
      <c r="B24" s="6" t="s">
        <v>412</v>
      </c>
      <c r="D24" s="36">
        <f>SUM(D20:D23)</f>
        <v>15628.743477377679</v>
      </c>
      <c r="F24" s="36">
        <f>SUM(F20:F23)</f>
        <v>0</v>
      </c>
      <c r="H24" s="122"/>
      <c r="J24" s="36">
        <f>SUM(J20:J23)</f>
        <v>15628.743477377679</v>
      </c>
      <c r="N24" s="36">
        <f t="shared" ref="N24:W24" si="4">SUM(N20:N23)</f>
        <v>7302.5779160927341</v>
      </c>
      <c r="O24" s="36">
        <f t="shared" si="4"/>
        <v>6583.4256279463425</v>
      </c>
      <c r="P24" s="36">
        <f t="shared" si="4"/>
        <v>28.270905951082533</v>
      </c>
      <c r="Q24" s="36">
        <f t="shared" si="4"/>
        <v>967.00589015945684</v>
      </c>
      <c r="R24" s="36">
        <f t="shared" si="4"/>
        <v>269.18028384639513</v>
      </c>
      <c r="S24" s="36">
        <f t="shared" si="4"/>
        <v>0</v>
      </c>
      <c r="T24" s="36">
        <f t="shared" si="4"/>
        <v>35.034912054218331</v>
      </c>
      <c r="U24" s="36">
        <f t="shared" si="4"/>
        <v>11.948853556712612</v>
      </c>
      <c r="V24" s="36">
        <f t="shared" si="4"/>
        <v>221.8497515243173</v>
      </c>
      <c r="W24" s="36">
        <f t="shared" si="4"/>
        <v>209.44933624641874</v>
      </c>
      <c r="X24" s="35"/>
      <c r="Y24" s="35"/>
    </row>
    <row r="25" spans="1:25" x14ac:dyDescent="0.2"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35"/>
      <c r="Y25" s="35"/>
    </row>
    <row r="26" spans="1:25" x14ac:dyDescent="0.2">
      <c r="B26" s="11" t="s">
        <v>413</v>
      </c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35"/>
      <c r="Y26" s="35"/>
    </row>
    <row r="27" spans="1:25" x14ac:dyDescent="0.2">
      <c r="A27" s="19">
        <f>A24+1</f>
        <v>13</v>
      </c>
      <c r="B27" s="6" t="s">
        <v>414</v>
      </c>
      <c r="D27" s="17">
        <f>'Attach 10 p.1'!N27</f>
        <v>0</v>
      </c>
      <c r="J27" s="17">
        <f>D27-F27</f>
        <v>0</v>
      </c>
      <c r="L27" s="19" t="s">
        <v>472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35"/>
      <c r="Y27" s="35"/>
    </row>
    <row r="28" spans="1:25" x14ac:dyDescent="0.2">
      <c r="A28" s="19">
        <f>A27+1</f>
        <v>14</v>
      </c>
      <c r="B28" s="6" t="s">
        <v>416</v>
      </c>
      <c r="D28" s="17">
        <f>'Attach 10 p.1'!N28</f>
        <v>0</v>
      </c>
      <c r="J28" s="17">
        <f t="shared" ref="J28:J33" si="5">D28-F28</f>
        <v>0</v>
      </c>
      <c r="L28" s="19" t="s">
        <v>473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35"/>
      <c r="Y28" s="35"/>
    </row>
    <row r="29" spans="1:25" x14ac:dyDescent="0.2">
      <c r="A29" s="19">
        <f t="shared" ref="A29:A34" si="6">A28+1</f>
        <v>15</v>
      </c>
      <c r="B29" s="6" t="s">
        <v>418</v>
      </c>
      <c r="D29" s="17">
        <f>'Attach 10 p.1'!N29</f>
        <v>0</v>
      </c>
      <c r="J29" s="17">
        <f t="shared" si="5"/>
        <v>0</v>
      </c>
      <c r="L29" s="19" t="s">
        <v>474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35"/>
      <c r="Y29" s="35"/>
    </row>
    <row r="30" spans="1:25" x14ac:dyDescent="0.2">
      <c r="A30" s="19">
        <f t="shared" si="6"/>
        <v>16</v>
      </c>
      <c r="B30" s="6" t="s">
        <v>420</v>
      </c>
      <c r="D30" s="17">
        <f>'Attach 10 p.1'!N30</f>
        <v>0</v>
      </c>
      <c r="J30" s="17">
        <f t="shared" si="5"/>
        <v>0</v>
      </c>
      <c r="L30" s="19" t="s">
        <v>475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35"/>
      <c r="Y30" s="35"/>
    </row>
    <row r="31" spans="1:25" x14ac:dyDescent="0.2">
      <c r="A31" s="19">
        <f t="shared" si="6"/>
        <v>17</v>
      </c>
      <c r="B31" s="6" t="s">
        <v>422</v>
      </c>
      <c r="D31" s="17">
        <f>'Attach 10 p.1'!N31</f>
        <v>0</v>
      </c>
      <c r="J31" s="17">
        <f t="shared" si="5"/>
        <v>0</v>
      </c>
      <c r="L31" s="19" t="s">
        <v>476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35"/>
      <c r="Y31" s="35"/>
    </row>
    <row r="32" spans="1:25" x14ac:dyDescent="0.2">
      <c r="A32" s="19">
        <f t="shared" si="6"/>
        <v>18</v>
      </c>
      <c r="B32" s="6" t="s">
        <v>424</v>
      </c>
      <c r="D32" s="17">
        <f>'Attach 10 p.1'!N32</f>
        <v>0</v>
      </c>
      <c r="J32" s="17">
        <f t="shared" si="5"/>
        <v>0</v>
      </c>
      <c r="L32" s="19" t="s">
        <v>329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35"/>
      <c r="Y32" s="35"/>
    </row>
    <row r="33" spans="1:25" x14ac:dyDescent="0.2">
      <c r="A33" s="19">
        <f t="shared" si="6"/>
        <v>19</v>
      </c>
      <c r="B33" s="6" t="s">
        <v>426</v>
      </c>
      <c r="D33" s="17">
        <f>'Attach 10 p.1'!N33</f>
        <v>3577.0325697150611</v>
      </c>
      <c r="F33" s="17">
        <v>3368.0941461927323</v>
      </c>
      <c r="H33" s="19" t="s">
        <v>477</v>
      </c>
      <c r="J33" s="17">
        <f t="shared" si="5"/>
        <v>208.93842352232878</v>
      </c>
      <c r="L33" s="19" t="s">
        <v>478</v>
      </c>
      <c r="N33" s="17">
        <v>1510.3882652526941</v>
      </c>
      <c r="O33" s="17">
        <v>1446.3910690265866</v>
      </c>
      <c r="P33" s="17">
        <v>8.2665750033025791</v>
      </c>
      <c r="Q33" s="17">
        <v>321.95771909804779</v>
      </c>
      <c r="R33" s="17">
        <v>115.08856407675613</v>
      </c>
      <c r="S33" s="17">
        <v>0</v>
      </c>
      <c r="T33" s="17">
        <v>15.866559138369526</v>
      </c>
      <c r="U33" s="17">
        <v>4.7357704950535284</v>
      </c>
      <c r="V33" s="17">
        <v>97.421952974584414</v>
      </c>
      <c r="W33" s="17">
        <v>56.916094649665766</v>
      </c>
      <c r="X33" s="35"/>
      <c r="Y33" s="35"/>
    </row>
    <row r="34" spans="1:25" x14ac:dyDescent="0.2">
      <c r="A34" s="19">
        <f t="shared" si="6"/>
        <v>20</v>
      </c>
      <c r="B34" s="6" t="s">
        <v>429</v>
      </c>
      <c r="D34" s="36">
        <f>SUM(D27:D33)</f>
        <v>3577.0325697150611</v>
      </c>
      <c r="F34" s="36">
        <f>SUM(F27:F33)</f>
        <v>3368.0941461927323</v>
      </c>
      <c r="J34" s="36">
        <f>SUM(J27:J33)</f>
        <v>208.93842352232878</v>
      </c>
      <c r="N34" s="36">
        <f t="shared" ref="N34:W34" si="7">SUM(N27:N33)</f>
        <v>1510.3882652526941</v>
      </c>
      <c r="O34" s="36">
        <f t="shared" si="7"/>
        <v>1446.3910690265866</v>
      </c>
      <c r="P34" s="36">
        <f t="shared" si="7"/>
        <v>8.2665750033025791</v>
      </c>
      <c r="Q34" s="36">
        <f t="shared" si="7"/>
        <v>321.95771909804779</v>
      </c>
      <c r="R34" s="36">
        <f t="shared" si="7"/>
        <v>115.08856407675613</v>
      </c>
      <c r="S34" s="36">
        <f t="shared" si="7"/>
        <v>0</v>
      </c>
      <c r="T34" s="36">
        <f t="shared" si="7"/>
        <v>15.866559138369526</v>
      </c>
      <c r="U34" s="36">
        <f t="shared" si="7"/>
        <v>4.7357704950535284</v>
      </c>
      <c r="V34" s="36">
        <f t="shared" si="7"/>
        <v>97.421952974584414</v>
      </c>
      <c r="W34" s="36">
        <f t="shared" si="7"/>
        <v>56.916094649665766</v>
      </c>
      <c r="X34" s="35"/>
      <c r="Y34" s="35"/>
    </row>
    <row r="35" spans="1:25" x14ac:dyDescent="0.2"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35"/>
      <c r="Y35" s="35"/>
    </row>
    <row r="36" spans="1:25" x14ac:dyDescent="0.2">
      <c r="B36" s="11" t="s">
        <v>430</v>
      </c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35"/>
      <c r="Y36" s="35"/>
    </row>
    <row r="37" spans="1:25" x14ac:dyDescent="0.2">
      <c r="A37" s="19">
        <f>A34+1</f>
        <v>21</v>
      </c>
      <c r="B37" s="6" t="s">
        <v>432</v>
      </c>
      <c r="D37" s="17">
        <f>'Attach 10 p.1'!N37</f>
        <v>5643.6628273268916</v>
      </c>
      <c r="E37" s="17"/>
      <c r="F37" s="17"/>
      <c r="G37" s="17"/>
      <c r="H37" s="123"/>
      <c r="I37" s="17"/>
      <c r="J37" s="17">
        <f>D37-F37</f>
        <v>5643.6628273268916</v>
      </c>
      <c r="L37" s="19" t="s">
        <v>479</v>
      </c>
      <c r="N37" s="17">
        <v>2544.822555734635</v>
      </c>
      <c r="O37" s="17">
        <v>2267.8458243577666</v>
      </c>
      <c r="P37" s="17">
        <v>8.0048666876789145</v>
      </c>
      <c r="Q37" s="17">
        <v>260.41003404928773</v>
      </c>
      <c r="R37" s="17">
        <v>54.727647920497496</v>
      </c>
      <c r="S37" s="17">
        <v>446.56421045742633</v>
      </c>
      <c r="T37" s="17">
        <v>0.90739739066200653</v>
      </c>
      <c r="U37" s="17">
        <v>0</v>
      </c>
      <c r="V37" s="17">
        <v>0</v>
      </c>
      <c r="W37" s="17">
        <v>60.380290728936629</v>
      </c>
      <c r="X37" s="35"/>
      <c r="Y37" s="35"/>
    </row>
    <row r="38" spans="1:25" x14ac:dyDescent="0.2">
      <c r="A38" s="19">
        <f>A37+1</f>
        <v>22</v>
      </c>
      <c r="B38" s="6" t="s">
        <v>434</v>
      </c>
      <c r="D38" s="17">
        <f>'Attach 10 p.1'!N38</f>
        <v>0</v>
      </c>
      <c r="E38" s="17"/>
      <c r="F38" s="17"/>
      <c r="G38" s="17"/>
      <c r="H38" s="123"/>
      <c r="I38" s="17"/>
      <c r="J38" s="17">
        <f t="shared" ref="J38:J51" si="8">D38-F38</f>
        <v>0</v>
      </c>
      <c r="L38" s="19" t="s">
        <v>480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35"/>
      <c r="Y38" s="35"/>
    </row>
    <row r="39" spans="1:25" x14ac:dyDescent="0.2">
      <c r="A39" s="19">
        <f t="shared" ref="A39:A52" si="9">A38+1</f>
        <v>23</v>
      </c>
      <c r="B39" s="6" t="s">
        <v>436</v>
      </c>
      <c r="D39" s="17">
        <f>'Attach 10 p.1'!N39</f>
        <v>0</v>
      </c>
      <c r="E39" s="17"/>
      <c r="F39" s="17"/>
      <c r="G39" s="17"/>
      <c r="H39" s="123"/>
      <c r="I39" s="17"/>
      <c r="J39" s="17">
        <f t="shared" si="8"/>
        <v>0</v>
      </c>
      <c r="L39" s="19" t="s">
        <v>481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35"/>
      <c r="Y39" s="35"/>
    </row>
    <row r="40" spans="1:25" x14ac:dyDescent="0.2">
      <c r="B40" s="6" t="s">
        <v>438</v>
      </c>
      <c r="D40" s="17">
        <f>'Attach 10 p.1'!N40</f>
        <v>0</v>
      </c>
      <c r="E40" s="17"/>
      <c r="F40" s="17"/>
      <c r="G40" s="17"/>
      <c r="H40" s="123"/>
      <c r="I40" s="17"/>
      <c r="J40" s="17">
        <f t="shared" si="8"/>
        <v>0</v>
      </c>
      <c r="X40" s="35"/>
      <c r="Y40" s="35"/>
    </row>
    <row r="41" spans="1:25" x14ac:dyDescent="0.2">
      <c r="A41" s="19">
        <f>A39+1</f>
        <v>24</v>
      </c>
      <c r="B41" s="119" t="s">
        <v>439</v>
      </c>
      <c r="D41" s="17">
        <f>'Attach 10 p.1'!N41</f>
        <v>0</v>
      </c>
      <c r="E41" s="17"/>
      <c r="F41" s="17"/>
      <c r="G41" s="17"/>
      <c r="H41" s="123"/>
      <c r="I41" s="17"/>
      <c r="J41" s="17">
        <f t="shared" si="8"/>
        <v>0</v>
      </c>
      <c r="L41" s="19" t="s">
        <v>482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35"/>
      <c r="Y41" s="35"/>
    </row>
    <row r="42" spans="1:25" x14ac:dyDescent="0.2">
      <c r="A42" s="19">
        <f t="shared" si="9"/>
        <v>25</v>
      </c>
      <c r="B42" s="119" t="s">
        <v>441</v>
      </c>
      <c r="D42" s="17">
        <f>'Attach 10 p.1'!N42</f>
        <v>0</v>
      </c>
      <c r="E42" s="17"/>
      <c r="F42" s="17"/>
      <c r="G42" s="17"/>
      <c r="H42" s="123"/>
      <c r="I42" s="17"/>
      <c r="J42" s="17">
        <f t="shared" si="8"/>
        <v>0</v>
      </c>
      <c r="L42" s="19" t="s">
        <v>483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35"/>
      <c r="Y42" s="35"/>
    </row>
    <row r="43" spans="1:25" x14ac:dyDescent="0.2">
      <c r="A43" s="19">
        <f t="shared" si="9"/>
        <v>26</v>
      </c>
      <c r="B43" s="6" t="s">
        <v>443</v>
      </c>
      <c r="D43" s="17">
        <f>'Attach 10 p.1'!N43</f>
        <v>0</v>
      </c>
      <c r="E43" s="17"/>
      <c r="F43" s="17"/>
      <c r="G43" s="17"/>
      <c r="H43" s="123"/>
      <c r="I43" s="17"/>
      <c r="J43" s="17">
        <f t="shared" si="8"/>
        <v>0</v>
      </c>
      <c r="L43" s="19" t="s">
        <v>484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35"/>
      <c r="Y43" s="35"/>
    </row>
    <row r="44" spans="1:25" x14ac:dyDescent="0.2">
      <c r="A44" s="19">
        <f t="shared" si="9"/>
        <v>27</v>
      </c>
      <c r="B44" s="6" t="s">
        <v>445</v>
      </c>
      <c r="D44" s="17">
        <f>'Attach 10 p.1'!N44</f>
        <v>0</v>
      </c>
      <c r="E44" s="17"/>
      <c r="F44" s="17"/>
      <c r="G44" s="17"/>
      <c r="H44" s="123"/>
      <c r="I44" s="17"/>
      <c r="J44" s="17">
        <f t="shared" si="8"/>
        <v>0</v>
      </c>
      <c r="L44" s="19" t="s">
        <v>484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35"/>
      <c r="Y44" s="35"/>
    </row>
    <row r="45" spans="1:25" x14ac:dyDescent="0.2">
      <c r="A45" s="19">
        <f t="shared" si="9"/>
        <v>28</v>
      </c>
      <c r="B45" s="6" t="s">
        <v>447</v>
      </c>
      <c r="D45" s="17">
        <f>'Attach 10 p.1'!N45</f>
        <v>0</v>
      </c>
      <c r="E45" s="17"/>
      <c r="F45" s="17"/>
      <c r="G45" s="17"/>
      <c r="H45" s="123"/>
      <c r="I45" s="17"/>
      <c r="J45" s="17">
        <f t="shared" si="8"/>
        <v>0</v>
      </c>
      <c r="L45" s="19" t="s">
        <v>485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  <c r="W45" s="17">
        <v>0</v>
      </c>
      <c r="X45" s="35"/>
      <c r="Y45" s="35"/>
    </row>
    <row r="46" spans="1:25" x14ac:dyDescent="0.2">
      <c r="A46" s="19">
        <f t="shared" si="9"/>
        <v>29</v>
      </c>
      <c r="B46" s="6" t="s">
        <v>449</v>
      </c>
      <c r="D46" s="17">
        <f>'Attach 10 p.1'!N46</f>
        <v>0</v>
      </c>
      <c r="E46" s="17"/>
      <c r="F46" s="17"/>
      <c r="G46" s="17"/>
      <c r="H46" s="123"/>
      <c r="I46" s="17"/>
      <c r="J46" s="17">
        <f t="shared" si="8"/>
        <v>0</v>
      </c>
      <c r="L46" s="19" t="s">
        <v>486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35"/>
      <c r="Y46" s="35"/>
    </row>
    <row r="47" spans="1:25" x14ac:dyDescent="0.2">
      <c r="B47" s="6" t="s">
        <v>451</v>
      </c>
      <c r="D47" s="17">
        <f>'Attach 10 p.1'!N47</f>
        <v>0</v>
      </c>
      <c r="E47" s="17"/>
      <c r="F47" s="17"/>
      <c r="G47" s="17"/>
      <c r="H47" s="123"/>
      <c r="I47" s="17"/>
      <c r="J47" s="17">
        <f t="shared" si="8"/>
        <v>0</v>
      </c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35"/>
      <c r="Y47" s="35"/>
    </row>
    <row r="48" spans="1:25" x14ac:dyDescent="0.2">
      <c r="A48" s="19">
        <f>A46+1</f>
        <v>30</v>
      </c>
      <c r="B48" s="119" t="s">
        <v>236</v>
      </c>
      <c r="D48" s="17">
        <f>'Attach 10 p.1'!N48</f>
        <v>0</v>
      </c>
      <c r="J48" s="17">
        <f t="shared" si="8"/>
        <v>0</v>
      </c>
      <c r="L48" s="19" t="s">
        <v>487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  <c r="W48" s="17">
        <v>0</v>
      </c>
      <c r="X48" s="35"/>
      <c r="Y48" s="35"/>
    </row>
    <row r="49" spans="1:25" x14ac:dyDescent="0.2">
      <c r="A49" s="19">
        <f t="shared" si="9"/>
        <v>31</v>
      </c>
      <c r="B49" s="119" t="s">
        <v>29</v>
      </c>
      <c r="D49" s="17">
        <f>'Attach 10 p.1'!N49</f>
        <v>0</v>
      </c>
      <c r="F49" s="17"/>
      <c r="J49" s="17">
        <f>D49-F49</f>
        <v>0</v>
      </c>
      <c r="L49" s="19" t="s">
        <v>484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35"/>
      <c r="Y49" s="35"/>
    </row>
    <row r="50" spans="1:25" x14ac:dyDescent="0.2">
      <c r="A50" s="19">
        <f t="shared" si="9"/>
        <v>32</v>
      </c>
      <c r="B50" s="119" t="s">
        <v>234</v>
      </c>
      <c r="D50" s="17">
        <f>'Attach 10 p.1'!N50</f>
        <v>0</v>
      </c>
      <c r="J50" s="17">
        <f t="shared" si="8"/>
        <v>0</v>
      </c>
      <c r="L50" s="19" t="s">
        <v>489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35"/>
      <c r="Y50" s="35"/>
    </row>
    <row r="51" spans="1:25" x14ac:dyDescent="0.2">
      <c r="A51" s="19">
        <f t="shared" si="9"/>
        <v>33</v>
      </c>
      <c r="B51" s="6" t="s">
        <v>456</v>
      </c>
      <c r="D51" s="17">
        <f>'Attach 10 p.1'!N51</f>
        <v>7618.9551613508575</v>
      </c>
      <c r="F51" s="17"/>
      <c r="J51" s="17">
        <f t="shared" si="8"/>
        <v>7618.9551613508575</v>
      </c>
      <c r="L51" s="19" t="s">
        <v>490</v>
      </c>
      <c r="N51" s="17">
        <v>3133.900826054451</v>
      </c>
      <c r="O51" s="17">
        <v>3001.1132040024399</v>
      </c>
      <c r="P51" s="17">
        <v>17.152295755659058</v>
      </c>
      <c r="Q51" s="17">
        <v>668.02926442703233</v>
      </c>
      <c r="R51" s="17">
        <v>238.7969731539354</v>
      </c>
      <c r="S51" s="17">
        <v>196.97924764219687</v>
      </c>
      <c r="T51" s="17">
        <v>32.921483789506929</v>
      </c>
      <c r="U51" s="17">
        <v>9.8262383308238395</v>
      </c>
      <c r="V51" s="17">
        <v>202.14056605624398</v>
      </c>
      <c r="W51" s="17">
        <v>118.095062138568</v>
      </c>
      <c r="X51" s="35"/>
      <c r="Y51" s="35"/>
    </row>
    <row r="52" spans="1:25" x14ac:dyDescent="0.2">
      <c r="A52" s="19">
        <f t="shared" si="9"/>
        <v>34</v>
      </c>
      <c r="B52" s="6" t="s">
        <v>458</v>
      </c>
      <c r="D52" s="36">
        <f>SUM(D37:D51)</f>
        <v>13262.61798867775</v>
      </c>
      <c r="F52" s="36">
        <f>SUM(F37:F51)</f>
        <v>0</v>
      </c>
      <c r="J52" s="36">
        <f>SUM(J37:J51)</f>
        <v>13262.61798867775</v>
      </c>
      <c r="N52" s="36">
        <f t="shared" ref="N52:W52" si="10">SUM(N37:N51)</f>
        <v>5678.7233817890865</v>
      </c>
      <c r="O52" s="36">
        <f t="shared" si="10"/>
        <v>5268.9590283602065</v>
      </c>
      <c r="P52" s="36">
        <f t="shared" si="10"/>
        <v>25.157162443337974</v>
      </c>
      <c r="Q52" s="36">
        <f t="shared" si="10"/>
        <v>928.43929847632012</v>
      </c>
      <c r="R52" s="36">
        <f t="shared" si="10"/>
        <v>293.5246210744329</v>
      </c>
      <c r="S52" s="36">
        <f t="shared" si="10"/>
        <v>643.54345809962319</v>
      </c>
      <c r="T52" s="36">
        <f t="shared" si="10"/>
        <v>33.828881180168935</v>
      </c>
      <c r="U52" s="36">
        <f t="shared" si="10"/>
        <v>9.8262383308238395</v>
      </c>
      <c r="V52" s="36">
        <f t="shared" si="10"/>
        <v>202.14056605624398</v>
      </c>
      <c r="W52" s="36">
        <f t="shared" si="10"/>
        <v>178.47535286750463</v>
      </c>
      <c r="X52" s="35"/>
    </row>
    <row r="53" spans="1:25" x14ac:dyDescent="0.2">
      <c r="D53" s="35"/>
      <c r="X53" s="35"/>
    </row>
    <row r="54" spans="1:25" ht="13.5" thickBot="1" x14ac:dyDescent="0.25">
      <c r="A54" s="19">
        <f>A52+1</f>
        <v>35</v>
      </c>
      <c r="B54" s="6" t="s">
        <v>34</v>
      </c>
      <c r="D54" s="39">
        <f>D17+D24+D34+D52</f>
        <v>1418712.8934963853</v>
      </c>
      <c r="F54" s="39">
        <f>F17+F24+F34+F52</f>
        <v>3368.0941461927323</v>
      </c>
      <c r="J54" s="39">
        <f>J17+J24+J34+J52</f>
        <v>1415344.7993501925</v>
      </c>
      <c r="N54" s="39">
        <f t="shared" ref="N54:W54" si="11">N17+N24+N34+N52</f>
        <v>810072.23001996218</v>
      </c>
      <c r="O54" s="39">
        <f t="shared" si="11"/>
        <v>537561.45874189632</v>
      </c>
      <c r="P54" s="39">
        <f t="shared" si="11"/>
        <v>2535.9051837081925</v>
      </c>
      <c r="Q54" s="39">
        <f t="shared" si="11"/>
        <v>33102.215302693308</v>
      </c>
      <c r="R54" s="39">
        <f t="shared" si="11"/>
        <v>5412.5283122036763</v>
      </c>
      <c r="S54" s="39">
        <f t="shared" si="11"/>
        <v>643.54345809962319</v>
      </c>
      <c r="T54" s="39">
        <f t="shared" si="11"/>
        <v>1275.6746203289233</v>
      </c>
      <c r="U54" s="39">
        <f t="shared" si="11"/>
        <v>282.50408125362094</v>
      </c>
      <c r="V54" s="39">
        <f t="shared" si="11"/>
        <v>4918.5006036671257</v>
      </c>
      <c r="W54" s="39">
        <f t="shared" si="11"/>
        <v>22908.333172572311</v>
      </c>
      <c r="X54" s="35"/>
    </row>
    <row r="55" spans="1:25" ht="13.5" thickTop="1" x14ac:dyDescent="0.2">
      <c r="D55" s="35"/>
      <c r="N55" s="35"/>
      <c r="O55" s="35"/>
      <c r="P55" s="35"/>
      <c r="Q55" s="35"/>
      <c r="R55" s="35"/>
      <c r="S55" s="35"/>
      <c r="T55" s="35"/>
      <c r="U55" s="35"/>
      <c r="V55" s="35"/>
      <c r="W55" s="35"/>
    </row>
    <row r="56" spans="1:25" x14ac:dyDescent="0.2">
      <c r="L56" s="124"/>
      <c r="M56" s="100"/>
      <c r="N56" s="99"/>
      <c r="O56" s="99"/>
      <c r="P56" s="99"/>
      <c r="Q56" s="99"/>
      <c r="R56" s="99"/>
      <c r="S56" s="99"/>
      <c r="T56" s="99"/>
      <c r="U56" s="99"/>
      <c r="V56" s="99"/>
      <c r="W56" s="99"/>
    </row>
    <row r="57" spans="1:25" x14ac:dyDescent="0.2">
      <c r="L57" s="124"/>
      <c r="M57" s="100"/>
      <c r="N57" s="99"/>
      <c r="O57" s="99"/>
      <c r="P57" s="99"/>
      <c r="Q57" s="99"/>
      <c r="R57" s="99"/>
      <c r="S57" s="99"/>
      <c r="T57" s="99"/>
      <c r="U57" s="99"/>
      <c r="V57" s="99"/>
      <c r="W57" s="99"/>
    </row>
    <row r="58" spans="1:25" x14ac:dyDescent="0.2">
      <c r="N58" s="17"/>
    </row>
    <row r="59" spans="1:25" x14ac:dyDescent="0.2">
      <c r="N59" s="35"/>
    </row>
    <row r="60" spans="1:25" x14ac:dyDescent="0.2">
      <c r="W60" s="35"/>
    </row>
    <row r="61" spans="1:25" x14ac:dyDescent="0.2">
      <c r="N61" s="35"/>
    </row>
  </sheetData>
  <mergeCells count="4">
    <mergeCell ref="B2:N2"/>
    <mergeCell ref="B3:N3"/>
    <mergeCell ref="Q2:V2"/>
    <mergeCell ref="Q3:V3"/>
  </mergeCells>
  <printOptions horizontalCentered="1"/>
  <pageMargins left="0.7" right="0.7" top="0.75" bottom="0.75" header="0.3" footer="0.3"/>
  <pageSetup scale="63" orientation="landscape" r:id="rId1"/>
  <headerFooter differentFirst="1">
    <oddHeader xml:space="preserve">&amp;R&amp;"Arial,Regular"&amp;10Filed: 2025-02-28
EB-2025-0064
Phase 3 Exhibit 7
Tab 3
Schedule 7
Attachment 10
Page 3 of 8&amp;"-,Regular"&amp;11
</oddHeader>
    <firstHeader xml:space="preserve">&amp;R&amp;"Arial,Regular"&amp;10Filed: 2025-02-28
EB-2025-0064
Phase 3 Exhibit 7
Tab 3
Schedule 7
Attachment 10
Page 2 of 8&amp;"-,Regular"&amp;11
</firstHeader>
  </headerFooter>
  <colBreaks count="2" manualBreakCount="2">
    <brk id="16" max="54" man="1"/>
    <brk id="23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4EABC-A26C-42D2-9DE6-94F2139BFF6D}">
  <dimension ref="A1:AX53"/>
  <sheetViews>
    <sheetView view="pageBreakPreview" topLeftCell="AL1" zoomScale="70" zoomScaleNormal="100" zoomScaleSheetLayoutView="70" workbookViewId="0">
      <selection activeCell="B2" sqref="B2:R2"/>
    </sheetView>
  </sheetViews>
  <sheetFormatPr defaultColWidth="9.28515625" defaultRowHeight="12.75" x14ac:dyDescent="0.2"/>
  <cols>
    <col min="1" max="1" width="5.28515625" style="26" customWidth="1"/>
    <col min="2" max="2" width="1.7109375" style="1" customWidth="1"/>
    <col min="3" max="3" width="43.42578125" style="1" customWidth="1"/>
    <col min="4" max="4" width="1.7109375" style="1" customWidth="1"/>
    <col min="5" max="5" width="12.5703125" style="1" customWidth="1"/>
    <col min="6" max="6" width="1.7109375" style="1" customWidth="1"/>
    <col min="7" max="8" width="11.42578125" style="1" customWidth="1"/>
    <col min="9" max="16" width="10.7109375" style="1" customWidth="1"/>
    <col min="17" max="17" width="12.28515625" style="1" customWidth="1"/>
    <col min="18" max="18" width="11.28515625" style="1" bestFit="1" customWidth="1"/>
    <col min="19" max="22" width="10.7109375" style="1" customWidth="1"/>
    <col min="23" max="23" width="1.7109375" style="1" customWidth="1"/>
    <col min="24" max="25" width="11.42578125" style="1" customWidth="1"/>
    <col min="26" max="37" width="10.7109375" style="1" customWidth="1"/>
    <col min="38" max="38" width="1.7109375" style="1" customWidth="1"/>
    <col min="39" max="47" width="10.7109375" style="1" customWidth="1"/>
    <col min="48" max="48" width="9.28515625" style="1"/>
    <col min="49" max="49" width="11.28515625" style="1" bestFit="1" customWidth="1"/>
    <col min="50" max="50" width="10.7109375" style="1" bestFit="1" customWidth="1"/>
    <col min="51" max="16384" width="9.28515625" style="1"/>
  </cols>
  <sheetData>
    <row r="1" spans="1:50" x14ac:dyDescent="0.2">
      <c r="AF1" s="7"/>
      <c r="AU1" s="7"/>
    </row>
    <row r="2" spans="1:50" x14ac:dyDescent="0.2">
      <c r="AF2" s="7"/>
      <c r="AU2" s="7"/>
    </row>
    <row r="3" spans="1:50" x14ac:dyDescent="0.2">
      <c r="AF3" s="7"/>
      <c r="AU3" s="7"/>
    </row>
    <row r="4" spans="1:50" x14ac:dyDescent="0.2">
      <c r="AF4" s="7"/>
      <c r="AU4" s="7"/>
    </row>
    <row r="5" spans="1:50" x14ac:dyDescent="0.2">
      <c r="A5" s="227" t="s">
        <v>37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V5" s="3" t="s">
        <v>38</v>
      </c>
      <c r="AB5" s="3"/>
      <c r="AC5" s="3"/>
      <c r="AD5" s="4"/>
      <c r="AF5" s="7"/>
      <c r="AL5" s="3" t="s">
        <v>39</v>
      </c>
      <c r="AN5" s="4"/>
      <c r="AU5" s="7"/>
    </row>
    <row r="6" spans="1:50" x14ac:dyDescent="0.2">
      <c r="A6" s="227" t="s">
        <v>40</v>
      </c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V6" s="3" t="s">
        <v>41</v>
      </c>
      <c r="Z6" s="8"/>
      <c r="AB6" s="3"/>
      <c r="AC6" s="3"/>
      <c r="AD6" s="4"/>
      <c r="AF6" s="7"/>
      <c r="AL6" s="3" t="s">
        <v>42</v>
      </c>
      <c r="AN6" s="4"/>
      <c r="AU6" s="7"/>
    </row>
    <row r="7" spans="1:50" x14ac:dyDescent="0.2">
      <c r="AF7" s="7"/>
      <c r="AU7" s="7"/>
    </row>
    <row r="9" spans="1:50" ht="14.65" customHeight="1" x14ac:dyDescent="0.2">
      <c r="G9" s="226" t="s">
        <v>43</v>
      </c>
      <c r="H9" s="226"/>
      <c r="I9" s="226"/>
      <c r="J9" s="226"/>
      <c r="K9" s="226"/>
      <c r="L9" s="226"/>
      <c r="M9" s="226"/>
      <c r="N9" s="226"/>
      <c r="O9" s="226"/>
      <c r="P9" s="226"/>
      <c r="Q9" s="228" t="s">
        <v>44</v>
      </c>
      <c r="R9" s="226"/>
      <c r="S9" s="226"/>
      <c r="T9" s="226"/>
      <c r="U9" s="226"/>
      <c r="V9" s="226"/>
      <c r="W9" s="4"/>
      <c r="X9" s="226" t="s">
        <v>45</v>
      </c>
      <c r="Y9" s="226"/>
      <c r="Z9" s="226"/>
      <c r="AA9" s="226"/>
      <c r="AB9" s="226"/>
      <c r="AC9" s="226"/>
      <c r="AD9" s="226"/>
      <c r="AE9" s="226"/>
      <c r="AF9" s="226"/>
      <c r="AG9" s="226" t="s">
        <v>46</v>
      </c>
      <c r="AH9" s="226"/>
      <c r="AI9" s="226"/>
      <c r="AJ9" s="226"/>
      <c r="AK9" s="226"/>
      <c r="AL9" s="4"/>
      <c r="AM9" s="20" t="s">
        <v>47</v>
      </c>
      <c r="AN9" s="20"/>
      <c r="AO9" s="20"/>
      <c r="AP9" s="20"/>
      <c r="AQ9" s="20"/>
      <c r="AR9" s="20"/>
      <c r="AS9" s="20"/>
      <c r="AT9" s="20"/>
      <c r="AU9" s="20"/>
    </row>
    <row r="10" spans="1:50" x14ac:dyDescent="0.2">
      <c r="A10" s="26" t="s">
        <v>3</v>
      </c>
      <c r="E10" s="26" t="s">
        <v>4</v>
      </c>
      <c r="F10" s="26"/>
      <c r="G10" s="26"/>
      <c r="H10" s="26"/>
      <c r="I10" s="26"/>
      <c r="Q10" s="133" t="s">
        <v>48</v>
      </c>
    </row>
    <row r="11" spans="1:50" x14ac:dyDescent="0.2">
      <c r="A11" s="98" t="s">
        <v>5</v>
      </c>
      <c r="C11" s="2" t="s">
        <v>6</v>
      </c>
      <c r="E11" s="98" t="s">
        <v>7</v>
      </c>
      <c r="F11" s="26"/>
      <c r="G11" s="98" t="s">
        <v>49</v>
      </c>
      <c r="H11" s="98" t="s">
        <v>50</v>
      </c>
      <c r="I11" s="98" t="s">
        <v>51</v>
      </c>
      <c r="J11" s="98" t="s">
        <v>52</v>
      </c>
      <c r="K11" s="98" t="s">
        <v>53</v>
      </c>
      <c r="L11" s="98" t="s">
        <v>54</v>
      </c>
      <c r="M11" s="98" t="s">
        <v>55</v>
      </c>
      <c r="N11" s="98" t="s">
        <v>56</v>
      </c>
      <c r="O11" s="98" t="s">
        <v>57</v>
      </c>
      <c r="P11" s="98" t="s">
        <v>58</v>
      </c>
      <c r="Q11" s="18" t="s">
        <v>9</v>
      </c>
      <c r="R11" s="98" t="s">
        <v>59</v>
      </c>
      <c r="S11" s="98" t="s">
        <v>60</v>
      </c>
      <c r="T11" s="98" t="s">
        <v>61</v>
      </c>
      <c r="U11" s="98" t="s">
        <v>62</v>
      </c>
      <c r="V11" s="98" t="s">
        <v>51</v>
      </c>
      <c r="W11" s="26"/>
      <c r="X11" s="98" t="s">
        <v>63</v>
      </c>
      <c r="Y11" s="98" t="s">
        <v>64</v>
      </c>
      <c r="Z11" s="98" t="s">
        <v>65</v>
      </c>
      <c r="AA11" s="98" t="s">
        <v>66</v>
      </c>
      <c r="AB11" s="98" t="s">
        <v>67</v>
      </c>
      <c r="AC11" s="98" t="s">
        <v>68</v>
      </c>
      <c r="AD11" s="98" t="s">
        <v>69</v>
      </c>
      <c r="AE11" s="98" t="s">
        <v>70</v>
      </c>
      <c r="AF11" s="98" t="s">
        <v>71</v>
      </c>
      <c r="AG11" s="98" t="s">
        <v>72</v>
      </c>
      <c r="AH11" s="98" t="s">
        <v>73</v>
      </c>
      <c r="AI11" s="98" t="s">
        <v>74</v>
      </c>
      <c r="AJ11" s="98" t="s">
        <v>75</v>
      </c>
      <c r="AK11" s="98" t="s">
        <v>76</v>
      </c>
      <c r="AL11" s="26"/>
      <c r="AM11" s="98" t="s">
        <v>77</v>
      </c>
      <c r="AN11" s="98" t="s">
        <v>78</v>
      </c>
      <c r="AO11" s="98" t="s">
        <v>79</v>
      </c>
      <c r="AP11" s="98" t="s">
        <v>80</v>
      </c>
      <c r="AQ11" s="98" t="s">
        <v>81</v>
      </c>
      <c r="AR11" s="98" t="s">
        <v>82</v>
      </c>
      <c r="AS11" s="98" t="s">
        <v>83</v>
      </c>
      <c r="AT11" s="98" t="s">
        <v>84</v>
      </c>
      <c r="AU11" s="98" t="s">
        <v>85</v>
      </c>
    </row>
    <row r="12" spans="1:50" ht="15" x14ac:dyDescent="0.25">
      <c r="E12" s="97" t="s">
        <v>86</v>
      </c>
      <c r="F12" s="97"/>
      <c r="G12" s="97" t="s">
        <v>13</v>
      </c>
      <c r="H12" s="97" t="s">
        <v>14</v>
      </c>
      <c r="I12" s="130" t="s">
        <v>15</v>
      </c>
      <c r="J12" s="97" t="s">
        <v>16</v>
      </c>
      <c r="K12" s="97" t="s">
        <v>87</v>
      </c>
      <c r="L12" s="97" t="s">
        <v>88</v>
      </c>
      <c r="M12" s="97" t="s">
        <v>89</v>
      </c>
      <c r="N12" s="97" t="s">
        <v>90</v>
      </c>
      <c r="O12" s="97" t="s">
        <v>91</v>
      </c>
      <c r="P12" s="97" t="s">
        <v>92</v>
      </c>
      <c r="Q12" s="26" t="s">
        <v>93</v>
      </c>
      <c r="R12" s="97" t="s">
        <v>94</v>
      </c>
      <c r="S12" s="130" t="s">
        <v>95</v>
      </c>
      <c r="T12" s="130" t="s">
        <v>96</v>
      </c>
      <c r="U12" s="130" t="s">
        <v>97</v>
      </c>
      <c r="V12" s="130" t="s">
        <v>98</v>
      </c>
      <c r="X12" s="131" t="s">
        <v>99</v>
      </c>
      <c r="Y12" s="131" t="s">
        <v>100</v>
      </c>
      <c r="Z12" s="131" t="s">
        <v>101</v>
      </c>
      <c r="AA12" s="26" t="s">
        <v>102</v>
      </c>
      <c r="AB12" s="26" t="s">
        <v>103</v>
      </c>
      <c r="AC12" s="26" t="s">
        <v>104</v>
      </c>
      <c r="AD12" s="26" t="s">
        <v>105</v>
      </c>
      <c r="AE12" s="26" t="s">
        <v>106</v>
      </c>
      <c r="AF12" s="26" t="s">
        <v>107</v>
      </c>
      <c r="AG12" s="26" t="s">
        <v>108</v>
      </c>
      <c r="AH12" s="26" t="s">
        <v>109</v>
      </c>
      <c r="AI12" s="26" t="s">
        <v>110</v>
      </c>
      <c r="AJ12" s="26" t="s">
        <v>111</v>
      </c>
      <c r="AK12" s="26" t="s">
        <v>112</v>
      </c>
      <c r="AL12" s="26"/>
      <c r="AM12" s="26" t="s">
        <v>113</v>
      </c>
      <c r="AN12" s="26" t="s">
        <v>114</v>
      </c>
      <c r="AO12" s="26" t="s">
        <v>115</v>
      </c>
      <c r="AP12" s="26" t="s">
        <v>116</v>
      </c>
      <c r="AQ12" s="26" t="s">
        <v>117</v>
      </c>
      <c r="AR12" s="26" t="s">
        <v>118</v>
      </c>
      <c r="AS12" s="26" t="s">
        <v>119</v>
      </c>
      <c r="AT12" s="26" t="s">
        <v>120</v>
      </c>
      <c r="AU12" s="26" t="s">
        <v>121</v>
      </c>
    </row>
    <row r="13" spans="1:50" ht="15" x14ac:dyDescent="0.25">
      <c r="E13" s="10"/>
      <c r="F13" s="10"/>
      <c r="G13" s="10"/>
      <c r="H13" s="10"/>
      <c r="I13" s="10"/>
      <c r="J13" s="10"/>
      <c r="K13" s="10"/>
      <c r="U13" s="129"/>
      <c r="V13" s="129"/>
    </row>
    <row r="14" spans="1:50" x14ac:dyDescent="0.2">
      <c r="C14" s="1" t="s">
        <v>17</v>
      </c>
      <c r="E14" s="10"/>
      <c r="F14" s="10"/>
      <c r="G14" s="10"/>
      <c r="H14" s="10"/>
      <c r="I14" s="10"/>
      <c r="J14" s="10"/>
      <c r="K14" s="10"/>
    </row>
    <row r="15" spans="1:50" x14ac:dyDescent="0.2">
      <c r="A15" s="26">
        <v>1</v>
      </c>
      <c r="C15" s="9" t="s">
        <v>18</v>
      </c>
      <c r="E15" s="10">
        <v>15519249.032609718</v>
      </c>
      <c r="F15" s="10"/>
      <c r="G15" s="10">
        <v>5842312.2204372045</v>
      </c>
      <c r="H15" s="10">
        <v>2259443.2990202387</v>
      </c>
      <c r="I15" s="10">
        <v>6043.2530265809819</v>
      </c>
      <c r="J15" s="10">
        <v>172225.00790011525</v>
      </c>
      <c r="K15" s="10">
        <v>26026.895942526626</v>
      </c>
      <c r="L15" s="10">
        <v>85188.732848035594</v>
      </c>
      <c r="M15" s="10">
        <v>3946.9755951411576</v>
      </c>
      <c r="N15" s="10">
        <v>2196.101887834488</v>
      </c>
      <c r="O15" s="10">
        <v>3586.2985837357346</v>
      </c>
      <c r="P15" s="10">
        <v>30241.206041213012</v>
      </c>
      <c r="Q15" s="10">
        <v>4624.5928130097836</v>
      </c>
      <c r="R15" s="10">
        <v>1337455.3819408228</v>
      </c>
      <c r="S15" s="10">
        <v>164895.82735239345</v>
      </c>
      <c r="T15" s="10">
        <v>98555.244560916748</v>
      </c>
      <c r="U15" s="10">
        <v>15393.221813337641</v>
      </c>
      <c r="V15" s="10">
        <v>38505.236291259105</v>
      </c>
      <c r="X15" s="10">
        <v>3164855.7868987797</v>
      </c>
      <c r="Y15" s="10">
        <v>494211.14326470043</v>
      </c>
      <c r="Z15" s="10">
        <v>135324.29283496161</v>
      </c>
      <c r="AA15" s="10">
        <v>30.025777082794924</v>
      </c>
      <c r="AB15" s="10">
        <v>1532.8393244007623</v>
      </c>
      <c r="AC15" s="10">
        <v>1594.1278921754474</v>
      </c>
      <c r="AD15" s="10">
        <v>181337.93760520357</v>
      </c>
      <c r="AE15" s="10">
        <v>2177.0167257357257</v>
      </c>
      <c r="AF15" s="10">
        <v>9775.5111398136887</v>
      </c>
      <c r="AG15" s="10">
        <v>55020.438500564043</v>
      </c>
      <c r="AH15" s="10">
        <v>98.239817536581384</v>
      </c>
      <c r="AI15" s="10">
        <v>524138.901645404</v>
      </c>
      <c r="AJ15" s="10">
        <v>2759.5893257248267</v>
      </c>
      <c r="AK15" s="10">
        <v>45941.181117120301</v>
      </c>
      <c r="AM15" s="10">
        <v>37.645012321110968</v>
      </c>
      <c r="AN15" s="10">
        <v>176066.42354401576</v>
      </c>
      <c r="AO15" s="10">
        <v>0</v>
      </c>
      <c r="AP15" s="10">
        <v>10363.1957577132</v>
      </c>
      <c r="AQ15" s="10">
        <v>141.37002365489582</v>
      </c>
      <c r="AR15" s="10">
        <v>619845.74149132124</v>
      </c>
      <c r="AS15" s="10">
        <v>14.832358268584814</v>
      </c>
      <c r="AT15" s="10">
        <v>33.710794762846895</v>
      </c>
      <c r="AU15" s="10">
        <v>3309.5857040918536</v>
      </c>
      <c r="AW15" s="5"/>
      <c r="AX15" s="5"/>
    </row>
    <row r="16" spans="1:50" x14ac:dyDescent="0.2">
      <c r="A16" s="26">
        <v>2</v>
      </c>
      <c r="C16" s="9" t="s">
        <v>19</v>
      </c>
      <c r="E16" s="21">
        <v>6.0821321807016528E-2</v>
      </c>
      <c r="F16" s="22"/>
      <c r="G16" s="21">
        <v>6.0821321807016528E-2</v>
      </c>
      <c r="H16" s="21">
        <v>6.0821321807016528E-2</v>
      </c>
      <c r="I16" s="21">
        <v>6.0821321807016528E-2</v>
      </c>
      <c r="J16" s="21">
        <v>6.0821321807016528E-2</v>
      </c>
      <c r="K16" s="21">
        <v>6.0821321807016528E-2</v>
      </c>
      <c r="L16" s="21">
        <v>6.0821321807016528E-2</v>
      </c>
      <c r="M16" s="21">
        <v>6.0821321807016528E-2</v>
      </c>
      <c r="N16" s="21">
        <v>6.0821321807016528E-2</v>
      </c>
      <c r="O16" s="21">
        <v>6.0821321807016528E-2</v>
      </c>
      <c r="P16" s="21">
        <v>6.0821321807016528E-2</v>
      </c>
      <c r="Q16" s="21">
        <v>6.0821321807016528E-2</v>
      </c>
      <c r="R16" s="21">
        <v>6.0821321807016528E-2</v>
      </c>
      <c r="S16" s="21">
        <v>6.0821321807016528E-2</v>
      </c>
      <c r="T16" s="21">
        <v>6.0821321807016528E-2</v>
      </c>
      <c r="U16" s="21">
        <v>6.0821321807016528E-2</v>
      </c>
      <c r="V16" s="21">
        <v>6.0821321807016528E-2</v>
      </c>
      <c r="X16" s="21">
        <v>6.0821321807016528E-2</v>
      </c>
      <c r="Y16" s="21">
        <v>6.0821321807016528E-2</v>
      </c>
      <c r="Z16" s="21">
        <v>6.0821321807016528E-2</v>
      </c>
      <c r="AA16" s="21">
        <v>6.0821321807016528E-2</v>
      </c>
      <c r="AB16" s="21">
        <v>6.0821321807016528E-2</v>
      </c>
      <c r="AC16" s="21">
        <v>6.0821321807016528E-2</v>
      </c>
      <c r="AD16" s="21">
        <v>6.0821321807016528E-2</v>
      </c>
      <c r="AE16" s="21">
        <v>6.0821321807016528E-2</v>
      </c>
      <c r="AF16" s="21">
        <v>6.0821321807016528E-2</v>
      </c>
      <c r="AG16" s="21">
        <v>6.0821321807016528E-2</v>
      </c>
      <c r="AH16" s="21">
        <v>6.0821321807016528E-2</v>
      </c>
      <c r="AI16" s="21">
        <v>6.0821321807016528E-2</v>
      </c>
      <c r="AJ16" s="21">
        <v>6.0821321807016528E-2</v>
      </c>
      <c r="AK16" s="21">
        <v>6.0821321807016528E-2</v>
      </c>
      <c r="AM16" s="21">
        <v>6.0821321807016528E-2</v>
      </c>
      <c r="AN16" s="21">
        <v>6.0821321807016528E-2</v>
      </c>
      <c r="AO16" s="21">
        <v>6.0821321807016528E-2</v>
      </c>
      <c r="AP16" s="21">
        <v>6.0821321807016528E-2</v>
      </c>
      <c r="AQ16" s="21">
        <v>6.0821321807016528E-2</v>
      </c>
      <c r="AR16" s="21">
        <v>6.0821321807016528E-2</v>
      </c>
      <c r="AS16" s="21">
        <v>6.0821321807016528E-2</v>
      </c>
      <c r="AT16" s="21">
        <v>6.0821321807016528E-2</v>
      </c>
      <c r="AU16" s="21">
        <v>6.0821321807016528E-2</v>
      </c>
    </row>
    <row r="17" spans="1:50" x14ac:dyDescent="0.2">
      <c r="A17" s="26">
        <v>3</v>
      </c>
      <c r="C17" s="1" t="s">
        <v>20</v>
      </c>
      <c r="E17" s="10">
        <v>943901.23961558565</v>
      </c>
      <c r="F17" s="10"/>
      <c r="G17" s="10">
        <f>G15*G16</f>
        <v>355337.15165627649</v>
      </c>
      <c r="H17" s="10">
        <f t="shared" ref="H17:P17" si="0">H15*H16</f>
        <v>137422.32799441702</v>
      </c>
      <c r="I17" s="10">
        <f t="shared" si="0"/>
        <v>367.55863709090852</v>
      </c>
      <c r="J17" s="10">
        <f t="shared" si="0"/>
        <v>10474.952628708874</v>
      </c>
      <c r="K17" s="10">
        <f t="shared" si="0"/>
        <v>1582.9902137581446</v>
      </c>
      <c r="L17" s="10">
        <f t="shared" si="0"/>
        <v>5181.2913348823322</v>
      </c>
      <c r="M17" s="10">
        <f t="shared" si="0"/>
        <v>240.06027283652094</v>
      </c>
      <c r="N17" s="10">
        <f t="shared" si="0"/>
        <v>133.5698196409779</v>
      </c>
      <c r="O17" s="10">
        <f t="shared" si="0"/>
        <v>218.12342025743871</v>
      </c>
      <c r="P17" s="10">
        <f t="shared" si="0"/>
        <v>1839.310124464909</v>
      </c>
      <c r="Q17" s="10">
        <f t="shared" ref="Q17:AU17" si="1">Q15*Q16</f>
        <v>281.27384770648388</v>
      </c>
      <c r="R17" s="10">
        <f t="shared" si="1"/>
        <v>81345.804187548987</v>
      </c>
      <c r="S17" s="10">
        <f t="shared" si="1"/>
        <v>10029.18218003416</v>
      </c>
      <c r="T17" s="10">
        <f t="shared" si="1"/>
        <v>5994.2602452087331</v>
      </c>
      <c r="U17" s="10">
        <f t="shared" si="1"/>
        <v>936.23609755579514</v>
      </c>
      <c r="V17" s="10">
        <f t="shared" si="1"/>
        <v>2341.9393677258818</v>
      </c>
      <c r="W17" s="10">
        <f t="shared" si="1"/>
        <v>0</v>
      </c>
      <c r="X17" s="10">
        <f t="shared" si="1"/>
        <v>192490.71228776919</v>
      </c>
      <c r="Y17" s="10">
        <f t="shared" si="1"/>
        <v>30058.574985115894</v>
      </c>
      <c r="Z17" s="10">
        <f t="shared" si="1"/>
        <v>8230.602362822141</v>
      </c>
      <c r="AA17" s="10">
        <f t="shared" si="1"/>
        <v>1.826207450458412</v>
      </c>
      <c r="AB17" s="10">
        <f t="shared" si="1"/>
        <v>93.229313827828562</v>
      </c>
      <c r="AC17" s="10">
        <f t="shared" si="1"/>
        <v>96.95696553154383</v>
      </c>
      <c r="AD17" s="10">
        <f t="shared" si="1"/>
        <v>11029.213058906769</v>
      </c>
      <c r="AE17" s="10">
        <f t="shared" si="1"/>
        <v>132.40903485523</v>
      </c>
      <c r="AF17" s="10">
        <f t="shared" si="1"/>
        <v>594.55950886268329</v>
      </c>
      <c r="AG17" s="10">
        <f t="shared" si="1"/>
        <v>3346.4157960059674</v>
      </c>
      <c r="AH17" s="10">
        <f t="shared" si="1"/>
        <v>5.9750755566550025</v>
      </c>
      <c r="AI17" s="10">
        <f t="shared" si="1"/>
        <v>31878.8208085513</v>
      </c>
      <c r="AJ17" s="10">
        <f t="shared" si="1"/>
        <v>167.84187043511744</v>
      </c>
      <c r="AK17" s="10">
        <f t="shared" si="1"/>
        <v>2794.2033609188047</v>
      </c>
      <c r="AL17" s="10">
        <f t="shared" si="1"/>
        <v>0</v>
      </c>
      <c r="AM17" s="10">
        <f t="shared" si="1"/>
        <v>2.2896194088113924</v>
      </c>
      <c r="AN17" s="10">
        <f t="shared" si="1"/>
        <v>10708.592605781054</v>
      </c>
      <c r="AO17" s="10">
        <f t="shared" si="1"/>
        <v>0</v>
      </c>
      <c r="AP17" s="10">
        <f t="shared" si="1"/>
        <v>630.30326412898296</v>
      </c>
      <c r="AQ17" s="10">
        <f t="shared" si="1"/>
        <v>8.5983117025799576</v>
      </c>
      <c r="AR17" s="10">
        <f t="shared" si="1"/>
        <v>37699.837313952426</v>
      </c>
      <c r="AS17" s="10">
        <f t="shared" si="1"/>
        <v>0.90212363541055951</v>
      </c>
      <c r="AT17" s="10">
        <f t="shared" si="1"/>
        <v>2.0503350966413985</v>
      </c>
      <c r="AU17" s="10">
        <f t="shared" si="1"/>
        <v>201.29337715647199</v>
      </c>
    </row>
    <row r="18" spans="1:50" x14ac:dyDescent="0.2">
      <c r="E18" s="10"/>
      <c r="F18" s="10"/>
      <c r="G18" s="10"/>
      <c r="H18" s="10"/>
      <c r="I18" s="10"/>
      <c r="J18" s="10"/>
      <c r="K18" s="10"/>
    </row>
    <row r="19" spans="1:50" x14ac:dyDescent="0.2">
      <c r="A19" s="26">
        <v>4</v>
      </c>
      <c r="C19" s="1" t="s">
        <v>21</v>
      </c>
      <c r="E19" s="10">
        <v>730199.99999971013</v>
      </c>
      <c r="F19" s="10"/>
      <c r="G19" s="10">
        <v>287719.94414057478</v>
      </c>
      <c r="H19" s="10">
        <v>101117.49833121756</v>
      </c>
      <c r="I19" s="10">
        <v>254.00221715601495</v>
      </c>
      <c r="J19" s="10">
        <v>6882.3382371238513</v>
      </c>
      <c r="K19" s="10">
        <v>1028.523829836101</v>
      </c>
      <c r="L19" s="10">
        <v>3297.8739495013801</v>
      </c>
      <c r="M19" s="10">
        <v>305.77412952465744</v>
      </c>
      <c r="N19" s="10">
        <v>106.72528438858041</v>
      </c>
      <c r="O19" s="10">
        <v>148.73039066559465</v>
      </c>
      <c r="P19" s="10">
        <v>988.80871229659124</v>
      </c>
      <c r="Q19" s="10">
        <v>179.60512901762718</v>
      </c>
      <c r="R19" s="10">
        <v>66345.618680542</v>
      </c>
      <c r="S19" s="10">
        <v>6972.2521116004264</v>
      </c>
      <c r="T19" s="10">
        <v>3934.1736106493304</v>
      </c>
      <c r="U19" s="10">
        <v>589.93288319539033</v>
      </c>
      <c r="V19" s="10">
        <v>1567.9942340176865</v>
      </c>
      <c r="X19" s="10">
        <v>165567.94067958463</v>
      </c>
      <c r="Y19" s="10">
        <v>21248.481929645714</v>
      </c>
      <c r="Z19" s="10">
        <v>5239.421879872546</v>
      </c>
      <c r="AA19" s="10">
        <v>0.70768136927239222</v>
      </c>
      <c r="AB19" s="10">
        <v>75.61752781356266</v>
      </c>
      <c r="AC19" s="10">
        <v>159.74935047856587</v>
      </c>
      <c r="AD19" s="10">
        <v>6281.6465678099748</v>
      </c>
      <c r="AE19" s="10">
        <v>82.376892769531082</v>
      </c>
      <c r="AF19" s="10">
        <v>362.83733366819519</v>
      </c>
      <c r="AG19" s="10">
        <v>2185.914904810355</v>
      </c>
      <c r="AH19" s="10">
        <v>4.6657614314123643</v>
      </c>
      <c r="AI19" s="10">
        <v>17260.668596792857</v>
      </c>
      <c r="AJ19" s="10">
        <v>104.57980790695503</v>
      </c>
      <c r="AK19" s="10">
        <v>1782.4110251734451</v>
      </c>
      <c r="AM19" s="10">
        <v>0.37314575894864715</v>
      </c>
      <c r="AN19" s="10">
        <v>3333.5596409123677</v>
      </c>
      <c r="AO19" s="10">
        <v>0</v>
      </c>
      <c r="AP19" s="10">
        <v>382.82755315480313</v>
      </c>
      <c r="AQ19" s="10">
        <v>1.4012912074333863</v>
      </c>
      <c r="AR19" s="10">
        <v>24558.918601602651</v>
      </c>
      <c r="AS19" s="10">
        <v>0.14702164355583311</v>
      </c>
      <c r="AT19" s="10">
        <v>0.33414891697326859</v>
      </c>
      <c r="AU19" s="10">
        <v>125.6227860787592</v>
      </c>
      <c r="AW19" s="5"/>
      <c r="AX19" s="5"/>
    </row>
    <row r="20" spans="1:50" x14ac:dyDescent="0.2"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M20" s="10"/>
      <c r="AN20" s="10"/>
      <c r="AO20" s="10"/>
      <c r="AP20" s="10"/>
      <c r="AQ20" s="10"/>
      <c r="AR20" s="10"/>
      <c r="AS20" s="10"/>
      <c r="AT20" s="10"/>
      <c r="AU20" s="10"/>
    </row>
    <row r="21" spans="1:50" x14ac:dyDescent="0.2">
      <c r="C21" s="1" t="s">
        <v>22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M21" s="10"/>
      <c r="AN21" s="10"/>
      <c r="AO21" s="10"/>
      <c r="AP21" s="10"/>
      <c r="AQ21" s="10"/>
      <c r="AR21" s="10"/>
      <c r="AS21" s="10"/>
      <c r="AT21" s="10"/>
      <c r="AU21" s="10"/>
    </row>
    <row r="22" spans="1:50" x14ac:dyDescent="0.2">
      <c r="A22" s="26">
        <v>5</v>
      </c>
      <c r="C22" s="9" t="s">
        <v>23</v>
      </c>
      <c r="E22" s="10">
        <v>121807.67104598368</v>
      </c>
      <c r="F22" s="10"/>
      <c r="G22" s="10">
        <v>45855.211395836217</v>
      </c>
      <c r="H22" s="10">
        <v>17733.946116581432</v>
      </c>
      <c r="I22" s="10">
        <v>47.432358045332322</v>
      </c>
      <c r="J22" s="10">
        <v>1351.7617420861411</v>
      </c>
      <c r="K22" s="10">
        <v>204.28021824083177</v>
      </c>
      <c r="L22" s="10">
        <v>668.6303651532271</v>
      </c>
      <c r="M22" s="10">
        <v>30.979070179830281</v>
      </c>
      <c r="N22" s="10">
        <v>17.236791276093324</v>
      </c>
      <c r="O22" s="10">
        <v>28.148184054682993</v>
      </c>
      <c r="P22" s="10">
        <v>237.35754673191508</v>
      </c>
      <c r="Q22" s="10">
        <v>36.297560462175888</v>
      </c>
      <c r="R22" s="10">
        <v>10497.436110459326</v>
      </c>
      <c r="S22" s="10">
        <v>1294.2363804325178</v>
      </c>
      <c r="T22" s="10">
        <v>773.54160527404656</v>
      </c>
      <c r="U22" s="10">
        <v>120.81850707060846</v>
      </c>
      <c r="V22" s="10">
        <v>302.22036812852468</v>
      </c>
      <c r="X22" s="10">
        <v>24840.358691874018</v>
      </c>
      <c r="Y22" s="10">
        <v>3878.9704475747503</v>
      </c>
      <c r="Z22" s="10">
        <v>1062.1349597223063</v>
      </c>
      <c r="AA22" s="10">
        <v>0.23566668529618245</v>
      </c>
      <c r="AB22" s="10">
        <v>12.030967980514356</v>
      </c>
      <c r="AC22" s="10">
        <v>12.512010438605703</v>
      </c>
      <c r="AD22" s="10">
        <v>1423.2874158768088</v>
      </c>
      <c r="AE22" s="10">
        <v>17.086995423091643</v>
      </c>
      <c r="AF22" s="10">
        <v>76.726151034934517</v>
      </c>
      <c r="AG22" s="10">
        <v>431.84508861222167</v>
      </c>
      <c r="AH22" s="10">
        <v>0.77106587779918478</v>
      </c>
      <c r="AI22" s="10">
        <v>4113.8678024867377</v>
      </c>
      <c r="AJ22" s="10">
        <v>21.659498349668038</v>
      </c>
      <c r="AK22" s="10">
        <v>360.58370255027245</v>
      </c>
      <c r="AM22" s="10">
        <v>0.29546863174221499</v>
      </c>
      <c r="AN22" s="10">
        <v>1381.912292033496</v>
      </c>
      <c r="AO22" s="10">
        <v>0</v>
      </c>
      <c r="AP22" s="10">
        <v>81.338777230021151</v>
      </c>
      <c r="AQ22" s="10">
        <v>1.1095867655023235</v>
      </c>
      <c r="AR22" s="10">
        <v>4865.0528141007799</v>
      </c>
      <c r="AS22" s="10">
        <v>0.11641639444148677</v>
      </c>
      <c r="AT22" s="10">
        <v>0.26458969699779467</v>
      </c>
      <c r="AU22" s="10">
        <v>25.97631663074872</v>
      </c>
      <c r="AW22" s="5"/>
      <c r="AX22" s="5"/>
    </row>
    <row r="23" spans="1:50" x14ac:dyDescent="0.2">
      <c r="A23" s="26">
        <v>6</v>
      </c>
      <c r="C23" s="9" t="s">
        <v>24</v>
      </c>
      <c r="E23" s="24">
        <v>125582.50292039153</v>
      </c>
      <c r="F23" s="10"/>
      <c r="G23" s="24">
        <v>45820.113784619927</v>
      </c>
      <c r="H23" s="24">
        <v>18118.313879592162</v>
      </c>
      <c r="I23" s="24">
        <v>48.811448533313744</v>
      </c>
      <c r="J23" s="24">
        <v>1437.0348456457336</v>
      </c>
      <c r="K23" s="24">
        <v>223.3579586609392</v>
      </c>
      <c r="L23" s="24">
        <v>821.26156970340776</v>
      </c>
      <c r="M23" s="24">
        <v>5.1103676836327905</v>
      </c>
      <c r="N23" s="24">
        <v>2.3419196667585811</v>
      </c>
      <c r="O23" s="24">
        <v>11.448008070410379</v>
      </c>
      <c r="P23" s="24">
        <v>251.33945761642514</v>
      </c>
      <c r="Q23" s="24">
        <v>37.521219351181671</v>
      </c>
      <c r="R23" s="24">
        <v>10736.541407537385</v>
      </c>
      <c r="S23" s="24">
        <v>1379.3464733929793</v>
      </c>
      <c r="T23" s="24">
        <v>931.98437356391241</v>
      </c>
      <c r="U23" s="24">
        <v>167.44986968410174</v>
      </c>
      <c r="V23" s="24">
        <v>366.43276342186857</v>
      </c>
      <c r="X23" s="24">
        <v>25002.618251312055</v>
      </c>
      <c r="Y23" s="24">
        <v>4169.3503358343123</v>
      </c>
      <c r="Z23" s="24">
        <v>1229.9385816318998</v>
      </c>
      <c r="AA23" s="24">
        <v>0.14693749933683536</v>
      </c>
      <c r="AB23" s="24">
        <v>11.980405653161361</v>
      </c>
      <c r="AC23" s="24">
        <v>3.0760440103366626</v>
      </c>
      <c r="AD23" s="24">
        <v>1583.360240992522</v>
      </c>
      <c r="AE23" s="24">
        <v>5.288567919339882</v>
      </c>
      <c r="AF23" s="24">
        <v>94.31737927611411</v>
      </c>
      <c r="AG23" s="24">
        <v>522.01432018784567</v>
      </c>
      <c r="AH23" s="24">
        <v>0.9761669033626984</v>
      </c>
      <c r="AI23" s="24">
        <v>4790.8250672020149</v>
      </c>
      <c r="AJ23" s="24">
        <v>30.294972752435573</v>
      </c>
      <c r="AK23" s="24">
        <v>471.66668925325399</v>
      </c>
      <c r="AM23" s="24">
        <v>3.3887779774181346E-3</v>
      </c>
      <c r="AN23" s="24">
        <v>624.86735649077866</v>
      </c>
      <c r="AO23" s="24">
        <v>0</v>
      </c>
      <c r="AP23" s="24">
        <v>101.45425059501162</v>
      </c>
      <c r="AQ23" s="24">
        <v>1.2726031771282826E-2</v>
      </c>
      <c r="AR23" s="24">
        <v>6543.8243442812209</v>
      </c>
      <c r="AS23" s="24">
        <v>1.3351986346825727E-3</v>
      </c>
      <c r="AT23" s="24">
        <v>3.0346224333557812E-3</v>
      </c>
      <c r="AU23" s="24">
        <v>38.073177221560933</v>
      </c>
      <c r="AW23" s="5"/>
      <c r="AX23" s="5"/>
    </row>
    <row r="24" spans="1:50" x14ac:dyDescent="0.2">
      <c r="A24" s="26">
        <v>7</v>
      </c>
      <c r="C24" s="1" t="s">
        <v>25</v>
      </c>
      <c r="E24" s="10">
        <v>247390.17396637521</v>
      </c>
      <c r="F24" s="10"/>
      <c r="G24" s="10">
        <f>SUM(G22:G23)</f>
        <v>91675.325180456144</v>
      </c>
      <c r="H24" s="10">
        <f t="shared" ref="H24:AU24" si="2">SUM(H22:H23)</f>
        <v>35852.259996173598</v>
      </c>
      <c r="I24" s="10">
        <f t="shared" si="2"/>
        <v>96.243806578646058</v>
      </c>
      <c r="J24" s="10">
        <f t="shared" si="2"/>
        <v>2788.7965877318748</v>
      </c>
      <c r="K24" s="10">
        <f t="shared" si="2"/>
        <v>427.63817690177098</v>
      </c>
      <c r="L24" s="10">
        <f t="shared" si="2"/>
        <v>1489.8919348566349</v>
      </c>
      <c r="M24" s="10">
        <f t="shared" si="2"/>
        <v>36.089437863463068</v>
      </c>
      <c r="N24" s="10">
        <f t="shared" si="2"/>
        <v>19.578710942851906</v>
      </c>
      <c r="O24" s="10">
        <f t="shared" si="2"/>
        <v>39.596192125093374</v>
      </c>
      <c r="P24" s="10">
        <f t="shared" si="2"/>
        <v>488.69700434834022</v>
      </c>
      <c r="Q24" s="10">
        <f t="shared" si="2"/>
        <v>73.818779813357565</v>
      </c>
      <c r="R24" s="10">
        <f t="shared" si="2"/>
        <v>21233.977517996711</v>
      </c>
      <c r="S24" s="10">
        <f t="shared" si="2"/>
        <v>2673.5828538254973</v>
      </c>
      <c r="T24" s="10">
        <f t="shared" si="2"/>
        <v>1705.525978837959</v>
      </c>
      <c r="U24" s="10">
        <f t="shared" si="2"/>
        <v>288.26837675471018</v>
      </c>
      <c r="V24" s="10">
        <f t="shared" si="2"/>
        <v>668.65313155039325</v>
      </c>
      <c r="X24" s="10">
        <f t="shared" si="2"/>
        <v>49842.976943186077</v>
      </c>
      <c r="Y24" s="10">
        <f t="shared" si="2"/>
        <v>8048.3207834090626</v>
      </c>
      <c r="Z24" s="10">
        <f t="shared" si="2"/>
        <v>2292.0735413542061</v>
      </c>
      <c r="AA24" s="10">
        <f t="shared" si="2"/>
        <v>0.38260418463301782</v>
      </c>
      <c r="AB24" s="10">
        <f t="shared" si="2"/>
        <v>24.011373633675717</v>
      </c>
      <c r="AC24" s="10">
        <f t="shared" si="2"/>
        <v>15.588054448942366</v>
      </c>
      <c r="AD24" s="10">
        <f t="shared" si="2"/>
        <v>3006.6476568693306</v>
      </c>
      <c r="AE24" s="10">
        <f t="shared" si="2"/>
        <v>22.375563342431526</v>
      </c>
      <c r="AF24" s="10">
        <f t="shared" si="2"/>
        <v>171.04353031104864</v>
      </c>
      <c r="AG24" s="10">
        <f t="shared" si="2"/>
        <v>953.85940880006729</v>
      </c>
      <c r="AH24" s="10">
        <f t="shared" si="2"/>
        <v>1.7472327811618831</v>
      </c>
      <c r="AI24" s="10">
        <f t="shared" si="2"/>
        <v>8904.6928696887517</v>
      </c>
      <c r="AJ24" s="10">
        <f t="shared" si="2"/>
        <v>51.954471102103611</v>
      </c>
      <c r="AK24" s="10">
        <f t="shared" si="2"/>
        <v>832.25039180352644</v>
      </c>
      <c r="AM24" s="10">
        <f t="shared" si="2"/>
        <v>0.29885740971963315</v>
      </c>
      <c r="AN24" s="10">
        <f t="shared" si="2"/>
        <v>2006.7796485242748</v>
      </c>
      <c r="AO24" s="10">
        <f t="shared" si="2"/>
        <v>0</v>
      </c>
      <c r="AP24" s="10">
        <f t="shared" si="2"/>
        <v>182.79302782503277</v>
      </c>
      <c r="AQ24" s="10">
        <f t="shared" si="2"/>
        <v>1.1223127972736062</v>
      </c>
      <c r="AR24" s="10">
        <f t="shared" si="2"/>
        <v>11408.877158382002</v>
      </c>
      <c r="AS24" s="10">
        <f t="shared" si="2"/>
        <v>0.11775159307616934</v>
      </c>
      <c r="AT24" s="10">
        <f t="shared" si="2"/>
        <v>0.26762431943115045</v>
      </c>
      <c r="AU24" s="10">
        <f t="shared" si="2"/>
        <v>64.049493852309652</v>
      </c>
    </row>
    <row r="25" spans="1:50" x14ac:dyDescent="0.2"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M25" s="10"/>
      <c r="AN25" s="10"/>
      <c r="AO25" s="10"/>
      <c r="AP25" s="10"/>
      <c r="AQ25" s="10"/>
      <c r="AR25" s="10"/>
      <c r="AS25" s="10"/>
      <c r="AT25" s="10"/>
      <c r="AU25" s="10"/>
    </row>
    <row r="26" spans="1:50" x14ac:dyDescent="0.2">
      <c r="C26" s="1" t="s">
        <v>26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M26" s="10"/>
      <c r="AN26" s="10"/>
      <c r="AO26" s="10"/>
      <c r="AP26" s="10"/>
      <c r="AQ26" s="10"/>
      <c r="AR26" s="10"/>
      <c r="AS26" s="10"/>
      <c r="AT26" s="10"/>
      <c r="AU26" s="10"/>
    </row>
    <row r="27" spans="1:50" x14ac:dyDescent="0.2">
      <c r="A27" s="26">
        <v>8</v>
      </c>
      <c r="C27" s="9" t="s">
        <v>122</v>
      </c>
      <c r="E27" s="10">
        <v>2350398.9906080579</v>
      </c>
      <c r="F27" s="10"/>
      <c r="G27" s="10">
        <v>813474.85623375524</v>
      </c>
      <c r="H27" s="10">
        <v>540593.7454660692</v>
      </c>
      <c r="I27" s="10">
        <v>2546.6083147298696</v>
      </c>
      <c r="J27" s="10">
        <v>33450.403826385547</v>
      </c>
      <c r="K27" s="10">
        <v>5485.7034454894392</v>
      </c>
      <c r="L27" s="10">
        <v>643.54345809962319</v>
      </c>
      <c r="M27" s="10">
        <v>1276.8878814229508</v>
      </c>
      <c r="N27" s="10">
        <v>282.50408125972552</v>
      </c>
      <c r="O27" s="10">
        <v>4918.5006037927087</v>
      </c>
      <c r="P27" s="10">
        <v>22989.066330032299</v>
      </c>
      <c r="Q27" s="10">
        <v>1990.1841348415214</v>
      </c>
      <c r="R27" s="10">
        <v>190442.60576643082</v>
      </c>
      <c r="S27" s="10">
        <v>40495.146350774492</v>
      </c>
      <c r="T27" s="10">
        <v>7243.189764212224</v>
      </c>
      <c r="U27" s="10">
        <v>880.0114669016026</v>
      </c>
      <c r="V27" s="10">
        <v>953.12371971835898</v>
      </c>
      <c r="X27" s="10">
        <v>503692.04260132439</v>
      </c>
      <c r="Y27" s="10">
        <v>115586.5812280719</v>
      </c>
      <c r="Z27" s="10">
        <v>11847.202828140889</v>
      </c>
      <c r="AA27" s="10">
        <v>0.52051951665805563</v>
      </c>
      <c r="AB27" s="10">
        <v>68.666303542356403</v>
      </c>
      <c r="AC27" s="10">
        <v>396.37057164674263</v>
      </c>
      <c r="AD27" s="10">
        <v>8783.4019222791776</v>
      </c>
      <c r="AE27" s="10">
        <v>489.95242454801433</v>
      </c>
      <c r="AF27" s="10">
        <v>2811.6343507327638</v>
      </c>
      <c r="AG27" s="10">
        <v>1112.1656438528273</v>
      </c>
      <c r="AH27" s="10">
        <v>45.295919319290675</v>
      </c>
      <c r="AI27" s="10">
        <v>11429.560791486085</v>
      </c>
      <c r="AJ27" s="10">
        <v>50.39651062065407</v>
      </c>
      <c r="AK27" s="10">
        <v>1342.1209758424127</v>
      </c>
      <c r="AM27" s="10">
        <v>0</v>
      </c>
      <c r="AN27" s="10">
        <v>0</v>
      </c>
      <c r="AO27" s="10">
        <v>0</v>
      </c>
      <c r="AP27" s="10">
        <v>4880.8296788188891</v>
      </c>
      <c r="AQ27" s="10">
        <v>2038.5979410754981</v>
      </c>
      <c r="AR27" s="10">
        <v>17727.345907200739</v>
      </c>
      <c r="AS27" s="10">
        <v>76.400638583428702</v>
      </c>
      <c r="AT27" s="10">
        <v>291.30383638968567</v>
      </c>
      <c r="AU27" s="10">
        <v>62.519171150038204</v>
      </c>
      <c r="AW27" s="5"/>
      <c r="AX27" s="5"/>
    </row>
    <row r="28" spans="1:50" x14ac:dyDescent="0.2">
      <c r="A28" s="26">
        <f>A27+1</f>
        <v>9</v>
      </c>
      <c r="C28" s="9" t="s">
        <v>9</v>
      </c>
      <c r="E28" s="10">
        <v>30284.585334084644</v>
      </c>
      <c r="F28" s="10"/>
      <c r="G28" s="10">
        <v>8479.2931462543893</v>
      </c>
      <c r="H28" s="10">
        <v>7246.2236019864276</v>
      </c>
      <c r="I28" s="10">
        <v>22.352859112920765</v>
      </c>
      <c r="J28" s="10">
        <v>582.39866601030587</v>
      </c>
      <c r="K28" s="10">
        <v>54.381487593337503</v>
      </c>
      <c r="L28" s="10">
        <v>1.1462616365706537</v>
      </c>
      <c r="M28" s="10">
        <v>0.43211873336801143</v>
      </c>
      <c r="N28" s="10">
        <v>3.8986688317020008</v>
      </c>
      <c r="O28" s="10">
        <v>17.945377326229657</v>
      </c>
      <c r="P28" s="10">
        <v>186.19317048636984</v>
      </c>
      <c r="Q28" s="10">
        <v>79.626323234752988</v>
      </c>
      <c r="R28" s="10">
        <v>1571.8780440963349</v>
      </c>
      <c r="S28" s="10">
        <v>430.59466675021702</v>
      </c>
      <c r="T28" s="10">
        <v>65.973223876255901</v>
      </c>
      <c r="U28" s="10">
        <v>0.17622592891713998</v>
      </c>
      <c r="V28" s="10">
        <v>1.4955812976547551</v>
      </c>
      <c r="X28" s="10">
        <v>4983.206557749123</v>
      </c>
      <c r="Y28" s="10">
        <v>1704.0807843912369</v>
      </c>
      <c r="Z28" s="10">
        <v>497.43068591739166</v>
      </c>
      <c r="AA28" s="10">
        <v>0.19500872952141499</v>
      </c>
      <c r="AB28" s="10">
        <v>4.2549744046653961</v>
      </c>
      <c r="AC28" s="10">
        <v>7.6541070577225395E-2</v>
      </c>
      <c r="AD28" s="10">
        <v>792.82889947733145</v>
      </c>
      <c r="AE28" s="10">
        <v>13.007362644391222</v>
      </c>
      <c r="AF28" s="10">
        <v>53.593195454888772</v>
      </c>
      <c r="AG28" s="10">
        <v>205.27785961988107</v>
      </c>
      <c r="AH28" s="10">
        <v>0</v>
      </c>
      <c r="AI28" s="10">
        <v>1614.0568898217189</v>
      </c>
      <c r="AJ28" s="10">
        <v>0</v>
      </c>
      <c r="AK28" s="10">
        <v>339.55635525014935</v>
      </c>
      <c r="AM28" s="10">
        <v>0.42991916767120053</v>
      </c>
      <c r="AN28" s="10">
        <v>3.6068754767668074</v>
      </c>
      <c r="AO28" s="10">
        <v>0</v>
      </c>
      <c r="AP28" s="10">
        <v>30.27451831375128</v>
      </c>
      <c r="AQ28" s="10">
        <v>1.6144949664231396</v>
      </c>
      <c r="AR28" s="10">
        <v>1292.5431804476502</v>
      </c>
      <c r="AS28" s="10">
        <v>0.16939070352900457</v>
      </c>
      <c r="AT28" s="10">
        <v>0.38498903127866185</v>
      </c>
      <c r="AU28" s="10">
        <v>3.987428290942598</v>
      </c>
      <c r="AW28" s="5"/>
      <c r="AX28" s="5"/>
    </row>
    <row r="29" spans="1:50" x14ac:dyDescent="0.2">
      <c r="A29" s="26">
        <f t="shared" ref="A29:A37" si="3">A28+1</f>
        <v>10</v>
      </c>
      <c r="C29" s="9" t="s">
        <v>10</v>
      </c>
      <c r="E29" s="10">
        <v>12038.006099324666</v>
      </c>
      <c r="F29" s="10"/>
      <c r="G29" s="10">
        <v>2196.8839491252984</v>
      </c>
      <c r="H29" s="10">
        <v>1957.7766156604011</v>
      </c>
      <c r="I29" s="10">
        <v>6.9104083903299776</v>
      </c>
      <c r="J29" s="10">
        <v>224.80570313433992</v>
      </c>
      <c r="K29" s="10">
        <v>47.245058803407829</v>
      </c>
      <c r="L29" s="10">
        <v>0</v>
      </c>
      <c r="M29" s="10">
        <v>0.78333428730871746</v>
      </c>
      <c r="N29" s="10">
        <v>0</v>
      </c>
      <c r="O29" s="10">
        <v>0</v>
      </c>
      <c r="P29" s="10">
        <v>52.124849037903616</v>
      </c>
      <c r="Q29" s="10">
        <v>14.384024078335521</v>
      </c>
      <c r="R29" s="10">
        <v>461.78769449196005</v>
      </c>
      <c r="S29" s="10">
        <v>136.16435875048262</v>
      </c>
      <c r="T29" s="10">
        <v>32.43854513708478</v>
      </c>
      <c r="U29" s="10">
        <v>0</v>
      </c>
      <c r="V29" s="10">
        <v>0</v>
      </c>
      <c r="X29" s="10">
        <v>1047.4431953026478</v>
      </c>
      <c r="Y29" s="10">
        <v>389.72134767953338</v>
      </c>
      <c r="Z29" s="10">
        <v>156.18340723552262</v>
      </c>
      <c r="AA29" s="10">
        <v>0</v>
      </c>
      <c r="AB29" s="10">
        <v>1.4466066526663786</v>
      </c>
      <c r="AC29" s="10">
        <v>0</v>
      </c>
      <c r="AD29" s="10">
        <v>248.38032778217692</v>
      </c>
      <c r="AE29" s="10">
        <v>0</v>
      </c>
      <c r="AF29" s="10">
        <v>15.594186771642935</v>
      </c>
      <c r="AG29" s="10">
        <v>71.806188309943295</v>
      </c>
      <c r="AH29" s="10">
        <v>0</v>
      </c>
      <c r="AI29" s="10">
        <v>1033.1459798303977</v>
      </c>
      <c r="AJ29" s="10">
        <v>0</v>
      </c>
      <c r="AK29" s="10">
        <v>81.9915306587327</v>
      </c>
      <c r="AM29" s="10">
        <v>0</v>
      </c>
      <c r="AN29" s="10">
        <v>55.721203692469814</v>
      </c>
      <c r="AO29" s="10">
        <v>0</v>
      </c>
      <c r="AP29" s="10">
        <v>53.275001052009259</v>
      </c>
      <c r="AQ29" s="10">
        <v>0</v>
      </c>
      <c r="AR29" s="10">
        <v>3745.2399554760295</v>
      </c>
      <c r="AS29" s="10">
        <v>0</v>
      </c>
      <c r="AT29" s="10">
        <v>0</v>
      </c>
      <c r="AU29" s="10">
        <v>6.7526279840395826</v>
      </c>
      <c r="AW29" s="5"/>
      <c r="AX29" s="5"/>
    </row>
    <row r="30" spans="1:50" x14ac:dyDescent="0.2">
      <c r="A30" s="26">
        <f t="shared" si="3"/>
        <v>11</v>
      </c>
      <c r="C30" s="9" t="s">
        <v>11</v>
      </c>
      <c r="E30" s="10">
        <v>101331.43023372216</v>
      </c>
      <c r="F30" s="10"/>
      <c r="G30" s="10">
        <v>41541.348903889317</v>
      </c>
      <c r="H30" s="10">
        <v>14296.312209170319</v>
      </c>
      <c r="I30" s="10">
        <v>32.344858620349974</v>
      </c>
      <c r="J30" s="10">
        <v>884.4570015162343</v>
      </c>
      <c r="K30" s="10">
        <v>121.06180991025816</v>
      </c>
      <c r="L30" s="10">
        <v>678.75192433615393</v>
      </c>
      <c r="M30" s="10">
        <v>49.559909311053524</v>
      </c>
      <c r="N30" s="10">
        <v>22.219729406480823</v>
      </c>
      <c r="O30" s="10">
        <v>22.763753976475254</v>
      </c>
      <c r="P30" s="10">
        <v>82.65296962666234</v>
      </c>
      <c r="Q30" s="10">
        <v>0</v>
      </c>
      <c r="R30" s="10">
        <v>9981.2013734597076</v>
      </c>
      <c r="S30" s="10">
        <v>1103.4212352613979</v>
      </c>
      <c r="T30" s="10">
        <v>729.81411831991852</v>
      </c>
      <c r="U30" s="10">
        <v>118.77606523307648</v>
      </c>
      <c r="V30" s="10">
        <v>312.35601027532863</v>
      </c>
      <c r="X30" s="10">
        <v>24415.063586665146</v>
      </c>
      <c r="Y30" s="10">
        <v>3146.7388866421657</v>
      </c>
      <c r="Z30" s="10">
        <v>667.22031651131522</v>
      </c>
      <c r="AA30" s="10">
        <v>0.10155408623871597</v>
      </c>
      <c r="AB30" s="10">
        <v>10.392735049255966</v>
      </c>
      <c r="AC30" s="10">
        <v>22.623347149452833</v>
      </c>
      <c r="AD30" s="10">
        <v>744.90915776505267</v>
      </c>
      <c r="AE30" s="10">
        <v>11.810499568540678</v>
      </c>
      <c r="AF30" s="10">
        <v>38.112065712213166</v>
      </c>
      <c r="AG30" s="10">
        <v>281.99557845641903</v>
      </c>
      <c r="AH30" s="10">
        <v>0.68179838720645991</v>
      </c>
      <c r="AI30" s="10">
        <v>1809.1676402981213</v>
      </c>
      <c r="AJ30" s="10">
        <v>21.159356552574856</v>
      </c>
      <c r="AK30" s="10">
        <v>169.63592715457693</v>
      </c>
      <c r="AM30" s="10">
        <v>0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10">
        <v>0</v>
      </c>
      <c r="AT30" s="10">
        <v>0</v>
      </c>
      <c r="AU30" s="10">
        <v>14.775911411140681</v>
      </c>
      <c r="AW30" s="5"/>
      <c r="AX30" s="5"/>
    </row>
    <row r="31" spans="1:50" x14ac:dyDescent="0.2">
      <c r="A31" s="26">
        <f t="shared" si="3"/>
        <v>12</v>
      </c>
      <c r="C31" s="9" t="s">
        <v>27</v>
      </c>
      <c r="E31" s="10">
        <v>197654.2230046961</v>
      </c>
      <c r="F31" s="10"/>
      <c r="G31" s="10">
        <v>78677.413007643408</v>
      </c>
      <c r="H31" s="10">
        <v>27676.607579195024</v>
      </c>
      <c r="I31" s="10">
        <v>75.041641840974492</v>
      </c>
      <c r="J31" s="10">
        <v>2102.0958699683688</v>
      </c>
      <c r="K31" s="10">
        <v>283.61401894249593</v>
      </c>
      <c r="L31" s="10">
        <v>1231.7775081301479</v>
      </c>
      <c r="M31" s="10">
        <v>69.094013727632102</v>
      </c>
      <c r="N31" s="10">
        <v>29.189439860050005</v>
      </c>
      <c r="O31" s="10">
        <v>37.976712103203212</v>
      </c>
      <c r="P31" s="10">
        <v>304.97231794814189</v>
      </c>
      <c r="Q31" s="10">
        <v>37.894718812339626</v>
      </c>
      <c r="R31" s="10">
        <v>18276.675998554925</v>
      </c>
      <c r="S31" s="10">
        <v>2086.2904264911626</v>
      </c>
      <c r="T31" s="10">
        <v>1384.6790905454445</v>
      </c>
      <c r="U31" s="10">
        <v>225.07807715496</v>
      </c>
      <c r="V31" s="10">
        <v>558.62417819554537</v>
      </c>
      <c r="X31" s="10">
        <v>42601.03477873723</v>
      </c>
      <c r="Y31" s="10">
        <v>6059.3452638999925</v>
      </c>
      <c r="Z31" s="10">
        <v>1623.3940390409496</v>
      </c>
      <c r="AA31" s="10">
        <v>0.23294820968561405</v>
      </c>
      <c r="AB31" s="10">
        <v>20.961698346367182</v>
      </c>
      <c r="AC31" s="10">
        <v>32.627401982071291</v>
      </c>
      <c r="AD31" s="10">
        <v>1975.568687266026</v>
      </c>
      <c r="AE31" s="10">
        <v>19.320255008031239</v>
      </c>
      <c r="AF31" s="10">
        <v>106.78285574027636</v>
      </c>
      <c r="AG31" s="10">
        <v>660.60238480815076</v>
      </c>
      <c r="AH31" s="10">
        <v>1.285794284472876</v>
      </c>
      <c r="AI31" s="10">
        <v>5406.4243558885619</v>
      </c>
      <c r="AJ31" s="10">
        <v>39.904142087954</v>
      </c>
      <c r="AK31" s="10">
        <v>504.97846064223688</v>
      </c>
      <c r="AM31" s="10">
        <v>9.1334427233351556E-2</v>
      </c>
      <c r="AN31" s="10">
        <v>1205.7772928173406</v>
      </c>
      <c r="AO31" s="10">
        <v>0</v>
      </c>
      <c r="AP31" s="10">
        <v>67.349196596635622</v>
      </c>
      <c r="AQ31" s="10">
        <v>0.34299232069169411</v>
      </c>
      <c r="AR31" s="10">
        <v>4233.7654284007149</v>
      </c>
      <c r="AS31" s="10">
        <v>3.5986306377733715E-2</v>
      </c>
      <c r="AT31" s="10">
        <v>8.178921831615496E-2</v>
      </c>
      <c r="AU31" s="10">
        <v>37.291319552964353</v>
      </c>
      <c r="AW31" s="5"/>
      <c r="AX31" s="5"/>
    </row>
    <row r="32" spans="1:50" x14ac:dyDescent="0.2">
      <c r="A32" s="26">
        <f t="shared" si="3"/>
        <v>13</v>
      </c>
      <c r="C32" s="9" t="s">
        <v>28</v>
      </c>
      <c r="E32" s="10">
        <f>SUM(G32:AU32)</f>
        <v>194697.43808722592</v>
      </c>
      <c r="F32" s="10"/>
      <c r="G32" s="10">
        <v>74416.031088747986</v>
      </c>
      <c r="H32" s="10">
        <v>31768.972441177058</v>
      </c>
      <c r="I32" s="10">
        <v>308.17249899589604</v>
      </c>
      <c r="J32" s="10">
        <v>3478.7294047188725</v>
      </c>
      <c r="K32" s="10">
        <v>1100.5258832103841</v>
      </c>
      <c r="L32" s="10">
        <v>184.79997524911454</v>
      </c>
      <c r="M32" s="10">
        <v>1083.6957505676539</v>
      </c>
      <c r="N32" s="10">
        <v>331.57078095990823</v>
      </c>
      <c r="O32" s="10">
        <v>394.99463665321548</v>
      </c>
      <c r="P32" s="10">
        <v>44.794802179011278</v>
      </c>
      <c r="Q32" s="10">
        <v>0</v>
      </c>
      <c r="R32" s="10">
        <v>7470.7984542976492</v>
      </c>
      <c r="S32" s="10">
        <v>1657.2505601758558</v>
      </c>
      <c r="T32" s="10">
        <v>1475.3928795542092</v>
      </c>
      <c r="U32" s="10">
        <v>89.423670171489206</v>
      </c>
      <c r="V32" s="10">
        <v>936.17871067886051</v>
      </c>
      <c r="X32" s="10">
        <v>46924.08217701895</v>
      </c>
      <c r="Y32" s="10">
        <v>7103.9549377053154</v>
      </c>
      <c r="Z32" s="10">
        <v>6140.8142308207343</v>
      </c>
      <c r="AA32" s="10">
        <v>2.2254437258689199</v>
      </c>
      <c r="AB32" s="10">
        <v>48.282186247585201</v>
      </c>
      <c r="AC32" s="10">
        <v>452.85524992479128</v>
      </c>
      <c r="AD32" s="10">
        <v>3956.2288968800231</v>
      </c>
      <c r="AE32" s="10">
        <v>415.83469566083062</v>
      </c>
      <c r="AF32" s="10">
        <v>28.267682902995656</v>
      </c>
      <c r="AG32" s="10">
        <v>1006.2680650383943</v>
      </c>
      <c r="AH32" s="10">
        <v>84.428235068971503</v>
      </c>
      <c r="AI32" s="10">
        <v>3627.7330605993916</v>
      </c>
      <c r="AJ32" s="10">
        <v>29.616482778777158</v>
      </c>
      <c r="AK32" s="10">
        <v>114.49789486236131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21.017310653740001</v>
      </c>
      <c r="AS32" s="10">
        <v>0</v>
      </c>
      <c r="AT32" s="10">
        <v>0</v>
      </c>
      <c r="AU32" s="10">
        <v>0</v>
      </c>
      <c r="AW32" s="5"/>
      <c r="AX32" s="5"/>
    </row>
    <row r="33" spans="1:50" x14ac:dyDescent="0.2">
      <c r="A33" s="26">
        <f t="shared" si="3"/>
        <v>14</v>
      </c>
      <c r="C33" s="9" t="s">
        <v>29</v>
      </c>
      <c r="E33" s="10">
        <v>129044.15298987577</v>
      </c>
      <c r="F33" s="10"/>
      <c r="G33" s="10">
        <v>63982.945389152577</v>
      </c>
      <c r="H33" s="10">
        <v>7359.195032793883</v>
      </c>
      <c r="I33" s="10">
        <v>124.125012416296</v>
      </c>
      <c r="J33" s="10">
        <v>3396.0169112932858</v>
      </c>
      <c r="K33" s="10">
        <v>176.33484230221745</v>
      </c>
      <c r="L33" s="10">
        <v>31.799968121923698</v>
      </c>
      <c r="M33" s="10">
        <v>329.76637046540083</v>
      </c>
      <c r="N33" s="10">
        <v>40.248502567394617</v>
      </c>
      <c r="O33" s="10">
        <v>92.108511430556518</v>
      </c>
      <c r="P33" s="10">
        <v>129.89080485708445</v>
      </c>
      <c r="Q33" s="10">
        <v>0</v>
      </c>
      <c r="R33" s="10">
        <v>11131.278329749875</v>
      </c>
      <c r="S33" s="10">
        <v>204.69947395632931</v>
      </c>
      <c r="T33" s="10">
        <v>529.71693520943109</v>
      </c>
      <c r="U33" s="10">
        <v>38.255144276781351</v>
      </c>
      <c r="V33" s="10">
        <v>99.89648640211766</v>
      </c>
      <c r="X33" s="10">
        <v>37332.181139813169</v>
      </c>
      <c r="Y33" s="10">
        <v>831.80885667538064</v>
      </c>
      <c r="Z33" s="10">
        <v>1740.8420639875239</v>
      </c>
      <c r="AA33" s="10">
        <v>0</v>
      </c>
      <c r="AB33" s="10">
        <v>52.818444257222971</v>
      </c>
      <c r="AC33" s="10">
        <v>226.85012426044648</v>
      </c>
      <c r="AD33" s="10">
        <v>457.01048997802457</v>
      </c>
      <c r="AE33" s="10">
        <v>31.92057726044559</v>
      </c>
      <c r="AF33" s="10">
        <v>43.758969564026415</v>
      </c>
      <c r="AG33" s="10">
        <v>345.35786383956105</v>
      </c>
      <c r="AH33" s="10">
        <v>0</v>
      </c>
      <c r="AI33" s="10">
        <v>307.81896559613051</v>
      </c>
      <c r="AJ33" s="10">
        <v>0</v>
      </c>
      <c r="AK33" s="10">
        <v>7.5077796486861104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0">
        <v>0</v>
      </c>
      <c r="AW33" s="5"/>
      <c r="AX33" s="5"/>
    </row>
    <row r="34" spans="1:50" x14ac:dyDescent="0.2">
      <c r="A34" s="26">
        <f t="shared" si="3"/>
        <v>15</v>
      </c>
      <c r="C34" s="9" t="s">
        <v>30</v>
      </c>
    </row>
    <row r="35" spans="1:50" x14ac:dyDescent="0.2">
      <c r="A35" s="26">
        <f t="shared" si="3"/>
        <v>16</v>
      </c>
      <c r="C35" s="12" t="s">
        <v>31</v>
      </c>
      <c r="E35" s="10">
        <v>176362.21253862116</v>
      </c>
      <c r="F35" s="10"/>
      <c r="G35" s="23">
        <v>69084.192984709429</v>
      </c>
      <c r="H35" s="23">
        <v>23512.716644139211</v>
      </c>
      <c r="I35" s="23">
        <v>168.07927312784125</v>
      </c>
      <c r="J35" s="23">
        <v>4070.3941688220548</v>
      </c>
      <c r="K35" s="23">
        <v>451.50364518183903</v>
      </c>
      <c r="L35" s="23">
        <v>769.35320469405383</v>
      </c>
      <c r="M35" s="23">
        <v>413.52560784576519</v>
      </c>
      <c r="N35" s="23">
        <v>83.928515119328978</v>
      </c>
      <c r="O35" s="23">
        <v>134.79350594401808</v>
      </c>
      <c r="P35" s="23">
        <v>242.72409620166593</v>
      </c>
      <c r="Q35" s="23">
        <v>42.999127311127232</v>
      </c>
      <c r="R35" s="23">
        <v>14489.419598027966</v>
      </c>
      <c r="S35" s="23">
        <v>1574.5983139219702</v>
      </c>
      <c r="T35" s="23">
        <v>1375.5428790770445</v>
      </c>
      <c r="U35" s="23">
        <v>163.14226594790875</v>
      </c>
      <c r="V35" s="23">
        <v>479.50500603623664</v>
      </c>
      <c r="X35" s="23">
        <v>39344.499521525599</v>
      </c>
      <c r="Y35" s="23">
        <v>5036.1184130601032</v>
      </c>
      <c r="Z35" s="23">
        <v>3054.4189888293145</v>
      </c>
      <c r="AA35" s="23">
        <v>0.48882249466156169</v>
      </c>
      <c r="AB35" s="23">
        <v>54.696074940419216</v>
      </c>
      <c r="AC35" s="23">
        <v>224.55220101256307</v>
      </c>
      <c r="AD35" s="23">
        <v>2208.3076610345038</v>
      </c>
      <c r="AE35" s="23">
        <v>92.207761220900508</v>
      </c>
      <c r="AF35" s="23">
        <v>100.99140603943451</v>
      </c>
      <c r="AG35" s="23">
        <v>804.03297451844685</v>
      </c>
      <c r="AH35" s="23">
        <v>11.203728978679333</v>
      </c>
      <c r="AI35" s="23">
        <v>4168.3881102098303</v>
      </c>
      <c r="AJ35" s="23">
        <v>25.990167938991178</v>
      </c>
      <c r="AK35" s="23">
        <v>401.94168092227602</v>
      </c>
      <c r="AM35" s="23">
        <v>0.15909977660049829</v>
      </c>
      <c r="AN35" s="23">
        <v>494.48884873631403</v>
      </c>
      <c r="AO35" s="23">
        <v>0</v>
      </c>
      <c r="AP35" s="23">
        <v>51.455470552607309</v>
      </c>
      <c r="AQ35" s="23">
        <v>0.5974746133603418</v>
      </c>
      <c r="AR35" s="23">
        <v>3207.6892190767526</v>
      </c>
      <c r="AS35" s="23">
        <v>6.268625619939111E-2</v>
      </c>
      <c r="AT35" s="23">
        <v>0.14247252385109341</v>
      </c>
      <c r="AU35" s="23">
        <v>23.360918252284783</v>
      </c>
      <c r="AW35" s="5"/>
      <c r="AX35" s="5"/>
    </row>
    <row r="36" spans="1:50" x14ac:dyDescent="0.2">
      <c r="A36" s="26">
        <f t="shared" si="3"/>
        <v>17</v>
      </c>
      <c r="C36" s="12" t="s">
        <v>32</v>
      </c>
      <c r="E36" s="24">
        <f>SUM(G36:AU36)</f>
        <v>216587.9414585355</v>
      </c>
      <c r="F36" s="10"/>
      <c r="G36" s="24">
        <v>86703.592886376689</v>
      </c>
      <c r="H36" s="24">
        <v>28469.006529832423</v>
      </c>
      <c r="I36" s="24">
        <v>173.18073523522372</v>
      </c>
      <c r="J36" s="24">
        <v>4139.2963598676733</v>
      </c>
      <c r="K36" s="24">
        <v>476.1239709172367</v>
      </c>
      <c r="L36" s="24">
        <v>883.57949216588258</v>
      </c>
      <c r="M36" s="24">
        <v>400.10419986759734</v>
      </c>
      <c r="N36" s="24">
        <v>85.31421847321181</v>
      </c>
      <c r="O36" s="24">
        <v>136.02154386403811</v>
      </c>
      <c r="P36" s="24">
        <v>319.48688337127055</v>
      </c>
      <c r="Q36" s="24">
        <v>56.230497328574891</v>
      </c>
      <c r="R36" s="24">
        <v>18071.817041988521</v>
      </c>
      <c r="S36" s="24">
        <v>1882.4800204707826</v>
      </c>
      <c r="T36" s="24">
        <v>1482.5349536810334</v>
      </c>
      <c r="U36" s="24">
        <v>182.51852320213018</v>
      </c>
      <c r="V36" s="24">
        <v>525.94640577695691</v>
      </c>
      <c r="X36" s="24">
        <v>49582.095517595444</v>
      </c>
      <c r="Y36" s="24">
        <v>6023.4840397114276</v>
      </c>
      <c r="Z36" s="24">
        <v>3154.9311238569217</v>
      </c>
      <c r="AA36" s="24">
        <v>0.53154013861394667</v>
      </c>
      <c r="AB36" s="24">
        <v>53.772565218682075</v>
      </c>
      <c r="AC36" s="24">
        <v>213.39557553865956</v>
      </c>
      <c r="AD36" s="24">
        <v>2454.2075044522035</v>
      </c>
      <c r="AE36" s="24">
        <v>94.055482275260545</v>
      </c>
      <c r="AF36" s="24">
        <v>118.62769766025102</v>
      </c>
      <c r="AG36" s="24">
        <v>867.74984773623305</v>
      </c>
      <c r="AH36" s="24">
        <v>11.25782469044178</v>
      </c>
      <c r="AI36" s="24">
        <v>4834.5879977895602</v>
      </c>
      <c r="AJ36" s="24">
        <v>29.624925919160894</v>
      </c>
      <c r="AK36" s="24">
        <v>490.63556757370731</v>
      </c>
      <c r="AM36" s="24">
        <v>0.21872893775287808</v>
      </c>
      <c r="AN36" s="24">
        <v>565.69746089950002</v>
      </c>
      <c r="AO36" s="24">
        <v>0</v>
      </c>
      <c r="AP36" s="24">
        <v>65.055481636495287</v>
      </c>
      <c r="AQ36" s="24">
        <v>0.82140270908595236</v>
      </c>
      <c r="AR36" s="24">
        <v>4011.9892671225643</v>
      </c>
      <c r="AS36" s="24">
        <v>8.6180499578115966E-2</v>
      </c>
      <c r="AT36" s="24">
        <v>0.19586994065473534</v>
      </c>
      <c r="AU36" s="24">
        <v>27.685594214101144</v>
      </c>
      <c r="AW36" s="5"/>
      <c r="AX36" s="5"/>
    </row>
    <row r="37" spans="1:50" x14ac:dyDescent="0.2">
      <c r="A37" s="26">
        <f t="shared" si="3"/>
        <v>18</v>
      </c>
      <c r="C37" s="1" t="s">
        <v>33</v>
      </c>
      <c r="E37" s="10">
        <v>3408398.9906034833</v>
      </c>
      <c r="F37" s="10"/>
      <c r="G37" s="10">
        <f>SUM(G27:G36)</f>
        <v>1238556.5575896543</v>
      </c>
      <c r="H37" s="10">
        <f t="shared" ref="H37:AU37" si="4">SUM(H27:H36)</f>
        <v>682880.55612002406</v>
      </c>
      <c r="I37" s="10">
        <f t="shared" si="4"/>
        <v>3456.8156024697018</v>
      </c>
      <c r="J37" s="10">
        <f t="shared" si="4"/>
        <v>52328.597911716672</v>
      </c>
      <c r="K37" s="10">
        <f t="shared" si="4"/>
        <v>8196.4941623506165</v>
      </c>
      <c r="L37" s="10">
        <f t="shared" si="4"/>
        <v>4424.7517924334707</v>
      </c>
      <c r="M37" s="10">
        <f t="shared" si="4"/>
        <v>3623.8491862287306</v>
      </c>
      <c r="N37" s="10">
        <f t="shared" si="4"/>
        <v>878.87393647780209</v>
      </c>
      <c r="O37" s="10">
        <f t="shared" si="4"/>
        <v>5755.104645090445</v>
      </c>
      <c r="P37" s="10">
        <f t="shared" si="4"/>
        <v>24351.90622374041</v>
      </c>
      <c r="Q37" s="10">
        <f t="shared" si="4"/>
        <v>2221.3188256066519</v>
      </c>
      <c r="R37" s="10">
        <f t="shared" si="4"/>
        <v>271897.46230109781</v>
      </c>
      <c r="S37" s="10">
        <f t="shared" si="4"/>
        <v>49570.645406552678</v>
      </c>
      <c r="T37" s="10">
        <f t="shared" si="4"/>
        <v>14319.282389612647</v>
      </c>
      <c r="U37" s="10">
        <f t="shared" si="4"/>
        <v>1697.3814388168655</v>
      </c>
      <c r="V37" s="10">
        <f t="shared" si="4"/>
        <v>3867.1260983810594</v>
      </c>
      <c r="X37" s="10">
        <f t="shared" si="4"/>
        <v>749921.64907573164</v>
      </c>
      <c r="Y37" s="10">
        <f t="shared" si="4"/>
        <v>145881.83375783701</v>
      </c>
      <c r="Z37" s="10">
        <f t="shared" si="4"/>
        <v>28882.437684340566</v>
      </c>
      <c r="AA37" s="10">
        <f t="shared" si="4"/>
        <v>4.2958369012482294</v>
      </c>
      <c r="AB37" s="10">
        <f t="shared" si="4"/>
        <v>315.29158865922079</v>
      </c>
      <c r="AC37" s="10">
        <f t="shared" si="4"/>
        <v>1569.3510125853043</v>
      </c>
      <c r="AD37" s="10">
        <f t="shared" si="4"/>
        <v>21620.843546914519</v>
      </c>
      <c r="AE37" s="10">
        <f t="shared" si="4"/>
        <v>1168.1090581864148</v>
      </c>
      <c r="AF37" s="10">
        <f t="shared" si="4"/>
        <v>3317.3624105784925</v>
      </c>
      <c r="AG37" s="10">
        <f t="shared" si="4"/>
        <v>5355.2564061798575</v>
      </c>
      <c r="AH37" s="10">
        <f t="shared" si="4"/>
        <v>154.15330072906261</v>
      </c>
      <c r="AI37" s="10">
        <f t="shared" si="4"/>
        <v>34230.883791519795</v>
      </c>
      <c r="AJ37" s="10">
        <f t="shared" si="4"/>
        <v>196.69158589811218</v>
      </c>
      <c r="AK37" s="10">
        <f t="shared" si="4"/>
        <v>3452.8661725551392</v>
      </c>
      <c r="AM37" s="10">
        <f>SUM(AM27:AM36)</f>
        <v>0.89908230925792831</v>
      </c>
      <c r="AN37" s="10">
        <f t="shared" si="4"/>
        <v>2325.2916816223915</v>
      </c>
      <c r="AO37" s="10">
        <f t="shared" si="4"/>
        <v>0</v>
      </c>
      <c r="AP37" s="10">
        <f t="shared" si="4"/>
        <v>5148.2393469703884</v>
      </c>
      <c r="AQ37" s="10">
        <f t="shared" si="4"/>
        <v>2041.9743056850593</v>
      </c>
      <c r="AR37" s="10">
        <f t="shared" si="4"/>
        <v>34239.59026837819</v>
      </c>
      <c r="AS37" s="10">
        <f t="shared" si="4"/>
        <v>76.754882349112947</v>
      </c>
      <c r="AT37" s="10">
        <f t="shared" si="4"/>
        <v>292.10895710378634</v>
      </c>
      <c r="AU37" s="10">
        <f t="shared" si="4"/>
        <v>176.37297085551134</v>
      </c>
    </row>
    <row r="38" spans="1:50" x14ac:dyDescent="0.2"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M38" s="10"/>
      <c r="AN38" s="10"/>
      <c r="AO38" s="10"/>
      <c r="AP38" s="10"/>
      <c r="AQ38" s="10"/>
      <c r="AR38" s="10"/>
      <c r="AS38" s="10"/>
      <c r="AT38" s="10"/>
      <c r="AU38" s="10"/>
    </row>
    <row r="39" spans="1:50" ht="13.5" thickBot="1" x14ac:dyDescent="0.25">
      <c r="A39" s="26">
        <f>A37+1</f>
        <v>19</v>
      </c>
      <c r="C39" s="1" t="s">
        <v>34</v>
      </c>
      <c r="E39" s="25">
        <f>E17+E19+E24+E37</f>
        <v>5329890.4041851545</v>
      </c>
      <c r="F39" s="10"/>
      <c r="G39" s="25">
        <f>G17+G19+G24+G37</f>
        <v>1973288.9785669618</v>
      </c>
      <c r="H39" s="25">
        <f t="shared" ref="H39:AU39" si="5">H17+H19+H24+H37</f>
        <v>957272.64244183223</v>
      </c>
      <c r="I39" s="25">
        <f t="shared" si="5"/>
        <v>4174.6202632952718</v>
      </c>
      <c r="J39" s="25">
        <f t="shared" si="5"/>
        <v>72474.685365281272</v>
      </c>
      <c r="K39" s="25">
        <f t="shared" si="5"/>
        <v>11235.646382846633</v>
      </c>
      <c r="L39" s="25">
        <f t="shared" si="5"/>
        <v>14393.809011673817</v>
      </c>
      <c r="M39" s="25">
        <f t="shared" si="5"/>
        <v>4205.773026453372</v>
      </c>
      <c r="N39" s="25">
        <f t="shared" si="5"/>
        <v>1138.7477514502123</v>
      </c>
      <c r="O39" s="25">
        <f t="shared" si="5"/>
        <v>6161.5546481385718</v>
      </c>
      <c r="P39" s="25">
        <f t="shared" si="5"/>
        <v>27668.722064850252</v>
      </c>
      <c r="Q39" s="25">
        <f>Q17+Q19+Q24+Q37</f>
        <v>2756.0165821441205</v>
      </c>
      <c r="R39" s="25">
        <f t="shared" si="5"/>
        <v>440822.86268718552</v>
      </c>
      <c r="S39" s="25">
        <f t="shared" si="5"/>
        <v>69245.662552012756</v>
      </c>
      <c r="T39" s="25">
        <f t="shared" si="5"/>
        <v>25953.242224308669</v>
      </c>
      <c r="U39" s="25">
        <f t="shared" si="5"/>
        <v>3511.818796322761</v>
      </c>
      <c r="V39" s="25">
        <f t="shared" si="5"/>
        <v>8445.7128316750204</v>
      </c>
      <c r="X39" s="25">
        <f t="shared" si="5"/>
        <v>1157823.2789862715</v>
      </c>
      <c r="Y39" s="25">
        <f t="shared" si="5"/>
        <v>205237.21145600767</v>
      </c>
      <c r="Z39" s="25">
        <f t="shared" si="5"/>
        <v>44644.535468389455</v>
      </c>
      <c r="AA39" s="25">
        <f t="shared" si="5"/>
        <v>7.2123299056120516</v>
      </c>
      <c r="AB39" s="25">
        <f t="shared" si="5"/>
        <v>508.14980393428772</v>
      </c>
      <c r="AC39" s="25">
        <f t="shared" si="5"/>
        <v>1841.6453830443563</v>
      </c>
      <c r="AD39" s="25">
        <f t="shared" si="5"/>
        <v>41938.350830500596</v>
      </c>
      <c r="AE39" s="25">
        <f t="shared" si="5"/>
        <v>1405.2705491536074</v>
      </c>
      <c r="AF39" s="25">
        <f t="shared" si="5"/>
        <v>4445.8027834204195</v>
      </c>
      <c r="AG39" s="25">
        <f t="shared" si="5"/>
        <v>11841.446515796248</v>
      </c>
      <c r="AH39" s="25">
        <f t="shared" si="5"/>
        <v>166.54137049829185</v>
      </c>
      <c r="AI39" s="25">
        <f t="shared" si="5"/>
        <v>92275.066066552696</v>
      </c>
      <c r="AJ39" s="25">
        <f t="shared" si="5"/>
        <v>521.0677353422883</v>
      </c>
      <c r="AK39" s="25">
        <f t="shared" si="5"/>
        <v>8861.730950450914</v>
      </c>
      <c r="AM39" s="25">
        <f t="shared" si="5"/>
        <v>3.8607048867376008</v>
      </c>
      <c r="AN39" s="25">
        <f t="shared" si="5"/>
        <v>18374.223576840086</v>
      </c>
      <c r="AO39" s="25">
        <f t="shared" si="5"/>
        <v>0</v>
      </c>
      <c r="AP39" s="25">
        <f t="shared" si="5"/>
        <v>6344.163192079207</v>
      </c>
      <c r="AQ39" s="25">
        <f t="shared" si="5"/>
        <v>2053.0962213923463</v>
      </c>
      <c r="AR39" s="25">
        <f t="shared" si="5"/>
        <v>107907.22334231526</v>
      </c>
      <c r="AS39" s="25">
        <f t="shared" si="5"/>
        <v>77.921779221155504</v>
      </c>
      <c r="AT39" s="25">
        <f t="shared" si="5"/>
        <v>294.76106543683215</v>
      </c>
      <c r="AU39" s="25">
        <f t="shared" si="5"/>
        <v>567.33862794305219</v>
      </c>
      <c r="AW39" s="5"/>
      <c r="AX39" s="5"/>
    </row>
    <row r="40" spans="1:50" ht="13.5" thickTop="1" x14ac:dyDescent="0.2">
      <c r="E40" s="10"/>
      <c r="F40" s="10"/>
      <c r="G40" s="10"/>
      <c r="H40" s="10"/>
      <c r="I40" s="10"/>
      <c r="J40" s="10"/>
      <c r="K40" s="10"/>
    </row>
    <row r="41" spans="1:50" x14ac:dyDescent="0.2">
      <c r="A41" s="26">
        <f>A39+1</f>
        <v>20</v>
      </c>
      <c r="C41" s="1" t="s">
        <v>35</v>
      </c>
      <c r="E41" s="10">
        <v>85633.427639633912</v>
      </c>
      <c r="F41" s="10"/>
      <c r="G41" s="10">
        <v>40194.466700190802</v>
      </c>
      <c r="H41" s="10">
        <v>9997.0550360513753</v>
      </c>
      <c r="I41" s="10">
        <v>27.977537820872772</v>
      </c>
      <c r="J41" s="10">
        <v>811.23420255943483</v>
      </c>
      <c r="K41" s="10">
        <v>171.03103243435379</v>
      </c>
      <c r="L41" s="10">
        <v>55.923861449893238</v>
      </c>
      <c r="M41" s="10">
        <v>46.762275275645621</v>
      </c>
      <c r="N41" s="10">
        <v>22.567564698138838</v>
      </c>
      <c r="O41" s="10">
        <v>128.79302991308094</v>
      </c>
      <c r="P41" s="10">
        <v>183.45596635952541</v>
      </c>
      <c r="Q41" s="10">
        <v>113.78249345115266</v>
      </c>
      <c r="R41" s="10">
        <v>9872.5950060948162</v>
      </c>
      <c r="S41" s="10">
        <v>1416.4349360650585</v>
      </c>
      <c r="T41" s="10">
        <v>408.40255968462697</v>
      </c>
      <c r="U41" s="10">
        <v>12.986714764010356</v>
      </c>
      <c r="V41" s="10">
        <v>21.544454907604081</v>
      </c>
      <c r="X41" s="10">
        <v>21015.562197620849</v>
      </c>
      <c r="Y41" s="10">
        <v>819.97853769016911</v>
      </c>
      <c r="Z41" s="10">
        <v>61.872986536514745</v>
      </c>
      <c r="AA41" s="10">
        <v>3.7911910922885147E-3</v>
      </c>
      <c r="AB41" s="10">
        <v>1.560098957271624</v>
      </c>
      <c r="AC41" s="10">
        <v>6.5427341922763391</v>
      </c>
      <c r="AD41" s="10">
        <v>79.02820231475971</v>
      </c>
      <c r="AE41" s="10">
        <v>5.0636161107861399</v>
      </c>
      <c r="AF41" s="10">
        <v>8.7449764251941318</v>
      </c>
      <c r="AG41" s="10">
        <v>19.988351451450949</v>
      </c>
      <c r="AH41" s="10">
        <v>2.5452722465916688E-2</v>
      </c>
      <c r="AI41" s="10">
        <v>119.19950549639829</v>
      </c>
      <c r="AJ41" s="10">
        <v>0.78991567008060071</v>
      </c>
      <c r="AK41" s="10">
        <v>10.053901534209187</v>
      </c>
      <c r="AL41" s="10">
        <v>0</v>
      </c>
      <c r="AM41" s="10">
        <v>0</v>
      </c>
      <c r="AN41" s="10">
        <v>0</v>
      </c>
      <c r="AO41" s="10">
        <v>0</v>
      </c>
      <c r="AP41" s="10">
        <v>0</v>
      </c>
      <c r="AQ41" s="10">
        <v>0</v>
      </c>
      <c r="AR41" s="10">
        <v>0</v>
      </c>
      <c r="AS41" s="10">
        <v>0</v>
      </c>
      <c r="AT41" s="10">
        <v>0</v>
      </c>
      <c r="AU41" s="10">
        <v>0</v>
      </c>
    </row>
    <row r="42" spans="1:50" x14ac:dyDescent="0.2"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M42" s="10"/>
      <c r="AN42" s="10"/>
      <c r="AO42" s="10"/>
      <c r="AP42" s="10"/>
      <c r="AQ42" s="10"/>
      <c r="AR42" s="10"/>
      <c r="AS42" s="10"/>
      <c r="AT42" s="10"/>
      <c r="AU42" s="10"/>
    </row>
    <row r="43" spans="1:50" ht="13.5" thickBot="1" x14ac:dyDescent="0.25">
      <c r="A43" s="26">
        <f>A41+1</f>
        <v>21</v>
      </c>
      <c r="C43" s="1" t="s">
        <v>36</v>
      </c>
      <c r="E43" s="25">
        <f>E39-E41</f>
        <v>5244256.9765455201</v>
      </c>
      <c r="F43" s="10"/>
      <c r="G43" s="25">
        <f>G39-G41</f>
        <v>1933094.5118667709</v>
      </c>
      <c r="H43" s="25">
        <f t="shared" ref="H43:AU43" si="6">H39-H41</f>
        <v>947275.5874057808</v>
      </c>
      <c r="I43" s="25">
        <f t="shared" si="6"/>
        <v>4146.6427254743994</v>
      </c>
      <c r="J43" s="25">
        <f t="shared" si="6"/>
        <v>71663.451162721831</v>
      </c>
      <c r="K43" s="25">
        <f t="shared" si="6"/>
        <v>11064.615350412279</v>
      </c>
      <c r="L43" s="25">
        <f t="shared" si="6"/>
        <v>14337.885150223923</v>
      </c>
      <c r="M43" s="25">
        <f t="shared" si="6"/>
        <v>4159.010751177726</v>
      </c>
      <c r="N43" s="25">
        <f t="shared" si="6"/>
        <v>1116.1801867520735</v>
      </c>
      <c r="O43" s="25">
        <f t="shared" si="6"/>
        <v>6032.7616182254906</v>
      </c>
      <c r="P43" s="25">
        <f t="shared" si="6"/>
        <v>27485.266098490727</v>
      </c>
      <c r="Q43" s="25">
        <f t="shared" ref="Q43:V43" si="7">Q39-Q41</f>
        <v>2642.2340886929678</v>
      </c>
      <c r="R43" s="25">
        <f t="shared" si="7"/>
        <v>430950.26768109069</v>
      </c>
      <c r="S43" s="25">
        <f t="shared" si="7"/>
        <v>67829.227615947704</v>
      </c>
      <c r="T43" s="25">
        <f t="shared" si="7"/>
        <v>25544.839664624044</v>
      </c>
      <c r="U43" s="25">
        <f t="shared" si="7"/>
        <v>3498.8320815587508</v>
      </c>
      <c r="V43" s="25">
        <f t="shared" si="7"/>
        <v>8424.1683767674167</v>
      </c>
      <c r="X43" s="25">
        <f>X39-X41</f>
        <v>1136807.7167886507</v>
      </c>
      <c r="Y43" s="25">
        <f t="shared" si="6"/>
        <v>204417.23291831752</v>
      </c>
      <c r="Z43" s="25">
        <f t="shared" si="6"/>
        <v>44582.662481852938</v>
      </c>
      <c r="AA43" s="25">
        <f t="shared" si="6"/>
        <v>7.2085387145197632</v>
      </c>
      <c r="AB43" s="25">
        <f t="shared" si="6"/>
        <v>506.58970497701608</v>
      </c>
      <c r="AC43" s="25">
        <f t="shared" si="6"/>
        <v>1835.1026488520799</v>
      </c>
      <c r="AD43" s="25">
        <f t="shared" si="6"/>
        <v>41859.322628185837</v>
      </c>
      <c r="AE43" s="25">
        <f t="shared" si="6"/>
        <v>1400.2069330428212</v>
      </c>
      <c r="AF43" s="25">
        <f t="shared" si="6"/>
        <v>4437.0578069952253</v>
      </c>
      <c r="AG43" s="25">
        <f t="shared" si="6"/>
        <v>11821.458164344796</v>
      </c>
      <c r="AH43" s="25">
        <f t="shared" si="6"/>
        <v>166.51591777582593</v>
      </c>
      <c r="AI43" s="25">
        <f t="shared" si="6"/>
        <v>92155.866561056304</v>
      </c>
      <c r="AJ43" s="25">
        <f t="shared" si="6"/>
        <v>520.27781967220767</v>
      </c>
      <c r="AK43" s="25">
        <f t="shared" si="6"/>
        <v>8851.6770489167047</v>
      </c>
      <c r="AM43" s="25">
        <f t="shared" si="6"/>
        <v>3.8607048867376008</v>
      </c>
      <c r="AN43" s="25">
        <f t="shared" si="6"/>
        <v>18374.223576840086</v>
      </c>
      <c r="AO43" s="25">
        <f t="shared" si="6"/>
        <v>0</v>
      </c>
      <c r="AP43" s="25">
        <f t="shared" si="6"/>
        <v>6344.163192079207</v>
      </c>
      <c r="AQ43" s="25">
        <f t="shared" si="6"/>
        <v>2053.0962213923463</v>
      </c>
      <c r="AR43" s="25">
        <f t="shared" si="6"/>
        <v>107907.22334231526</v>
      </c>
      <c r="AS43" s="25">
        <f t="shared" si="6"/>
        <v>77.921779221155504</v>
      </c>
      <c r="AT43" s="25">
        <f t="shared" si="6"/>
        <v>294.76106543683215</v>
      </c>
      <c r="AU43" s="25">
        <f t="shared" si="6"/>
        <v>567.33862794305219</v>
      </c>
      <c r="AW43" s="5"/>
      <c r="AX43" s="5"/>
    </row>
    <row r="44" spans="1:50" ht="13.5" thickTop="1" x14ac:dyDescent="0.2">
      <c r="E44" s="10"/>
      <c r="F44" s="10"/>
      <c r="G44" s="10"/>
      <c r="H44" s="10"/>
      <c r="I44" s="10"/>
      <c r="J44" s="10"/>
      <c r="K44" s="10"/>
    </row>
    <row r="45" spans="1:50" x14ac:dyDescent="0.2">
      <c r="A45" s="1"/>
    </row>
    <row r="46" spans="1:50" x14ac:dyDescent="0.2">
      <c r="A46" s="102"/>
      <c r="E46" s="104"/>
      <c r="F46" s="10"/>
      <c r="G46" s="10"/>
      <c r="H46" s="10"/>
      <c r="I46" s="10"/>
      <c r="J46" s="10"/>
      <c r="K46" s="10"/>
    </row>
    <row r="47" spans="1:50" x14ac:dyDescent="0.2">
      <c r="A47" s="103"/>
      <c r="E47" s="10"/>
      <c r="F47" s="10"/>
      <c r="G47" s="10"/>
      <c r="H47" s="10"/>
      <c r="I47" s="10"/>
      <c r="J47" s="10"/>
      <c r="K47" s="10"/>
    </row>
    <row r="48" spans="1:50" x14ac:dyDescent="0.2">
      <c r="E48" s="10"/>
      <c r="F48" s="10"/>
      <c r="G48" s="10"/>
      <c r="H48" s="10"/>
      <c r="I48" s="10"/>
      <c r="J48" s="10"/>
      <c r="K48" s="10"/>
    </row>
    <row r="49" spans="5:47" x14ac:dyDescent="0.2">
      <c r="E49" s="10"/>
      <c r="F49" s="10"/>
      <c r="G49" s="10"/>
      <c r="H49" s="10"/>
      <c r="I49" s="10"/>
      <c r="J49" s="10"/>
      <c r="K49" s="10"/>
    </row>
    <row r="50" spans="5:47" x14ac:dyDescent="0.2"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3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</row>
    <row r="53" spans="5:47" x14ac:dyDescent="0.2"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</row>
  </sheetData>
  <mergeCells count="6">
    <mergeCell ref="X9:AF9"/>
    <mergeCell ref="AG9:AK9"/>
    <mergeCell ref="A5:P5"/>
    <mergeCell ref="A6:P6"/>
    <mergeCell ref="G9:P9"/>
    <mergeCell ref="Q9:V9"/>
  </mergeCells>
  <pageMargins left="0.70866141732283505" right="0.70866141732283505" top="0.74803149606299202" bottom="0.74803149606299202" header="0.31496062992126" footer="0.31496062992126"/>
  <pageSetup scale="56" fitToWidth="0" fitToHeight="0" orientation="landscape" blackAndWhite="1" r:id="rId1"/>
  <headerFooter scaleWithDoc="0">
    <oddHeader>&amp;R&amp;"Arial,Regular"&amp;10Filed: 2025-02-28
EB-2025-0064
Phase 3 Exhibit 7
Tab 3
Schedule 7
Attachment 2
Page &amp;P of &amp;N</oddHeader>
  </headerFooter>
  <rowBreaks count="3" manualBreakCount="3">
    <brk id="73" max="37" man="1"/>
    <brk id="121" max="37" man="1"/>
    <brk id="172" max="37" man="1"/>
  </rowBreaks>
  <colBreaks count="2" manualBreakCount="2">
    <brk id="16" max="44" man="1"/>
    <brk id="32" max="44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A3F58-46D7-4596-A634-7C8646CBEF07}">
  <dimension ref="A1:BL59"/>
  <sheetViews>
    <sheetView view="pageBreakPreview" zoomScale="80" zoomScaleNormal="100" zoomScaleSheetLayoutView="80" workbookViewId="0">
      <selection activeCell="Y42" sqref="Y42"/>
    </sheetView>
  </sheetViews>
  <sheetFormatPr defaultColWidth="9.28515625" defaultRowHeight="12.75" x14ac:dyDescent="0.2"/>
  <cols>
    <col min="1" max="1" width="5.7109375" style="19" customWidth="1"/>
    <col min="2" max="2" width="44.7109375" style="6" customWidth="1"/>
    <col min="3" max="3" width="1.7109375" style="6" customWidth="1"/>
    <col min="4" max="4" width="20.28515625" style="6" customWidth="1"/>
    <col min="5" max="5" width="1.7109375" style="6" customWidth="1"/>
    <col min="6" max="6" width="17.28515625" style="6" customWidth="1"/>
    <col min="7" max="7" width="1.7109375" style="6" customWidth="1"/>
    <col min="8" max="8" width="19.7109375" style="19" customWidth="1"/>
    <col min="9" max="9" width="1.7109375" style="6" customWidth="1"/>
    <col min="10" max="10" width="17.28515625" style="6" customWidth="1"/>
    <col min="11" max="11" width="1.7109375" style="6" customWidth="1"/>
    <col min="12" max="12" width="20" style="19" customWidth="1"/>
    <col min="13" max="13" width="1.7109375" style="6" customWidth="1"/>
    <col min="14" max="14" width="10.7109375" style="6" customWidth="1"/>
    <col min="15" max="18" width="10.5703125" style="6" customWidth="1"/>
    <col min="19" max="19" width="9.28515625" style="6" customWidth="1"/>
    <col min="20" max="20" width="11.28515625" style="6" customWidth="1"/>
    <col min="21" max="21" width="10.7109375" style="6" customWidth="1"/>
    <col min="22" max="34" width="10.7109375" style="6" hidden="1" customWidth="1"/>
    <col min="35" max="37" width="11.28515625" style="6" hidden="1" customWidth="1"/>
    <col min="38" max="39" width="10.5703125" style="6" hidden="1" customWidth="1"/>
    <col min="40" max="40" width="12.28515625" style="6" hidden="1" customWidth="1"/>
    <col min="41" max="43" width="10.5703125" style="6" hidden="1" customWidth="1"/>
    <col min="44" max="44" width="13.7109375" style="6" customWidth="1"/>
    <col min="45" max="45" width="12.5703125" style="6" customWidth="1"/>
    <col min="46" max="46" width="1.42578125" style="6" customWidth="1"/>
    <col min="47" max="52" width="9.28515625" style="6"/>
    <col min="53" max="53" width="4.28515625" style="6" customWidth="1"/>
    <col min="54" max="54" width="13" style="6" customWidth="1"/>
    <col min="55" max="55" width="11.7109375" style="6" customWidth="1"/>
    <col min="56" max="56" width="2.42578125" style="6" customWidth="1"/>
    <col min="57" max="16384" width="9.28515625" style="6"/>
  </cols>
  <sheetData>
    <row r="1" spans="1:64" ht="45.6" customHeight="1" x14ac:dyDescent="0.2"/>
    <row r="2" spans="1:64" x14ac:dyDescent="0.2">
      <c r="B2" s="231" t="s">
        <v>0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</row>
    <row r="3" spans="1:64" x14ac:dyDescent="0.2">
      <c r="B3" s="231" t="s">
        <v>529</v>
      </c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</row>
    <row r="5" spans="1:64" x14ac:dyDescent="0.2">
      <c r="D5" s="19" t="s">
        <v>375</v>
      </c>
      <c r="AU5" s="232"/>
      <c r="AV5" s="232"/>
      <c r="AW5" s="232"/>
      <c r="AX5" s="232"/>
      <c r="AY5" s="232"/>
      <c r="AZ5" s="232"/>
      <c r="BA5" s="19"/>
      <c r="BB5" s="19"/>
      <c r="BC5" s="19"/>
      <c r="BD5" s="19"/>
      <c r="BE5" s="232"/>
      <c r="BF5" s="232"/>
      <c r="BG5" s="232"/>
      <c r="BH5" s="232"/>
      <c r="BI5" s="232"/>
      <c r="BJ5" s="232"/>
    </row>
    <row r="6" spans="1:64" x14ac:dyDescent="0.2">
      <c r="A6" s="19" t="s">
        <v>3</v>
      </c>
      <c r="D6" s="19" t="s">
        <v>7</v>
      </c>
      <c r="F6" s="19" t="s">
        <v>378</v>
      </c>
      <c r="H6" s="19" t="s">
        <v>379</v>
      </c>
      <c r="I6" s="19"/>
      <c r="J6" s="19" t="s">
        <v>380</v>
      </c>
      <c r="L6" s="19" t="s">
        <v>130</v>
      </c>
      <c r="N6" s="19" t="s">
        <v>48</v>
      </c>
      <c r="O6" s="19" t="s">
        <v>461</v>
      </c>
      <c r="P6" s="19" t="s">
        <v>461</v>
      </c>
      <c r="Q6" s="19" t="s">
        <v>461</v>
      </c>
      <c r="R6" s="19" t="s">
        <v>461</v>
      </c>
      <c r="S6" s="19" t="s">
        <v>461</v>
      </c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43"/>
      <c r="AT6" s="19"/>
      <c r="AU6" s="19"/>
      <c r="AV6" s="19"/>
      <c r="AW6" s="19"/>
      <c r="AX6" s="19"/>
      <c r="AY6" s="19"/>
      <c r="AZ6" s="19"/>
      <c r="BA6" s="19"/>
      <c r="BB6" s="19"/>
      <c r="BC6" s="143"/>
      <c r="BD6" s="19"/>
      <c r="BE6" s="19"/>
      <c r="BF6" s="19"/>
      <c r="BG6" s="19"/>
      <c r="BH6" s="19"/>
      <c r="BI6" s="19"/>
      <c r="BJ6" s="19"/>
    </row>
    <row r="7" spans="1:64" x14ac:dyDescent="0.2">
      <c r="A7" s="18" t="s">
        <v>5</v>
      </c>
      <c r="B7" s="114" t="s">
        <v>6</v>
      </c>
      <c r="D7" s="18" t="s">
        <v>382</v>
      </c>
      <c r="F7" s="18" t="s">
        <v>128</v>
      </c>
      <c r="H7" s="18" t="s">
        <v>131</v>
      </c>
      <c r="I7" s="19"/>
      <c r="J7" s="18" t="s">
        <v>383</v>
      </c>
      <c r="L7" s="18" t="s">
        <v>131</v>
      </c>
      <c r="N7" s="18" t="s">
        <v>9</v>
      </c>
      <c r="O7" s="125" t="s">
        <v>492</v>
      </c>
      <c r="P7" s="18">
        <v>10</v>
      </c>
      <c r="Q7" s="18">
        <v>20</v>
      </c>
      <c r="R7" s="18">
        <v>25</v>
      </c>
      <c r="S7" s="18">
        <v>100</v>
      </c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43"/>
      <c r="AT7" s="19"/>
      <c r="AU7" s="19"/>
      <c r="AV7" s="121"/>
      <c r="AW7" s="19"/>
      <c r="AX7" s="19"/>
      <c r="AY7" s="19"/>
      <c r="AZ7" s="19"/>
      <c r="BA7" s="19"/>
      <c r="BB7" s="19"/>
      <c r="BC7" s="143"/>
      <c r="BD7" s="19"/>
      <c r="BE7" s="19"/>
      <c r="BF7" s="121"/>
      <c r="BG7" s="19"/>
      <c r="BH7" s="19"/>
      <c r="BI7" s="19"/>
      <c r="BJ7" s="19"/>
    </row>
    <row r="8" spans="1:64" x14ac:dyDescent="0.2">
      <c r="D8" s="19" t="s">
        <v>86</v>
      </c>
      <c r="F8" s="121" t="s">
        <v>13</v>
      </c>
      <c r="H8" s="121" t="s">
        <v>14</v>
      </c>
      <c r="J8" s="121" t="s">
        <v>15</v>
      </c>
      <c r="L8" s="19" t="s">
        <v>16</v>
      </c>
      <c r="N8" s="121" t="s">
        <v>87</v>
      </c>
      <c r="O8" s="121" t="s">
        <v>88</v>
      </c>
      <c r="P8" s="121" t="s">
        <v>89</v>
      </c>
      <c r="Q8" s="121" t="s">
        <v>90</v>
      </c>
      <c r="R8" s="121" t="s">
        <v>91</v>
      </c>
      <c r="S8" s="121" t="s">
        <v>92</v>
      </c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S8" s="144"/>
      <c r="BC8" s="144"/>
    </row>
    <row r="9" spans="1:64" x14ac:dyDescent="0.2">
      <c r="AS9" s="144"/>
      <c r="BC9" s="144"/>
    </row>
    <row r="10" spans="1:64" x14ac:dyDescent="0.2">
      <c r="B10" s="11" t="s">
        <v>389</v>
      </c>
      <c r="AS10" s="144"/>
      <c r="BB10" s="140"/>
      <c r="BC10" s="144"/>
    </row>
    <row r="11" spans="1:64" x14ac:dyDescent="0.2">
      <c r="A11" s="19">
        <v>1</v>
      </c>
      <c r="B11" s="6" t="s">
        <v>390</v>
      </c>
      <c r="D11" s="17">
        <v>163901.21936202416</v>
      </c>
      <c r="F11" s="35"/>
      <c r="J11" s="17">
        <v>163901.21936202416</v>
      </c>
      <c r="L11" s="19" t="s">
        <v>462</v>
      </c>
      <c r="N11" s="17">
        <v>0</v>
      </c>
      <c r="O11" s="17">
        <v>136497.68607499482</v>
      </c>
      <c r="P11" s="17">
        <v>24538.972504019708</v>
      </c>
      <c r="Q11" s="17">
        <v>2216.3357427380693</v>
      </c>
      <c r="R11" s="17">
        <v>648.22504027155537</v>
      </c>
      <c r="S11" s="17">
        <v>0</v>
      </c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S11" s="145"/>
      <c r="AT11" s="140"/>
      <c r="AU11" s="38"/>
      <c r="AV11" s="38"/>
      <c r="AW11" s="38"/>
      <c r="AX11" s="38"/>
      <c r="AY11" s="38"/>
      <c r="AZ11" s="38"/>
      <c r="BA11" s="38"/>
      <c r="BB11" s="140"/>
      <c r="BC11" s="145"/>
      <c r="BD11" s="140"/>
      <c r="BE11" s="38"/>
      <c r="BF11" s="38"/>
      <c r="BG11" s="38"/>
      <c r="BH11" s="38"/>
      <c r="BI11" s="38"/>
      <c r="BJ11" s="38"/>
      <c r="BL11" s="35"/>
    </row>
    <row r="12" spans="1:64" x14ac:dyDescent="0.2">
      <c r="A12" s="19">
        <f>A11+1</f>
        <v>2</v>
      </c>
      <c r="B12" s="6" t="s">
        <v>392</v>
      </c>
      <c r="D12" s="17">
        <v>41527.447860529879</v>
      </c>
      <c r="F12" s="35"/>
      <c r="J12" s="17">
        <v>41527.447860529879</v>
      </c>
      <c r="L12" s="19" t="s">
        <v>463</v>
      </c>
      <c r="N12" s="17">
        <v>1583.6411807547545</v>
      </c>
      <c r="O12" s="17">
        <v>30209.765976293311</v>
      </c>
      <c r="P12" s="17">
        <v>8520.0917943205968</v>
      </c>
      <c r="Q12" s="17">
        <v>1213.9489091612218</v>
      </c>
      <c r="R12" s="17">
        <v>0</v>
      </c>
      <c r="S12" s="17">
        <v>0</v>
      </c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S12" s="145"/>
      <c r="AT12" s="140"/>
      <c r="AU12" s="38"/>
      <c r="AV12" s="38"/>
      <c r="AW12" s="38"/>
      <c r="AX12" s="38"/>
      <c r="AY12" s="38"/>
      <c r="AZ12" s="38"/>
      <c r="BA12" s="38"/>
      <c r="BB12" s="140"/>
      <c r="BC12" s="145"/>
      <c r="BD12" s="140"/>
      <c r="BE12" s="38"/>
      <c r="BF12" s="38"/>
      <c r="BG12" s="38"/>
      <c r="BH12" s="38"/>
      <c r="BI12" s="38"/>
      <c r="BJ12" s="38"/>
      <c r="BL12" s="35"/>
    </row>
    <row r="13" spans="1:64" x14ac:dyDescent="0.2">
      <c r="A13" s="19">
        <f t="shared" ref="A13:A17" si="0">A12+1</f>
        <v>3</v>
      </c>
      <c r="B13" s="6" t="s">
        <v>394</v>
      </c>
      <c r="D13" s="17">
        <v>2956.3702981751057</v>
      </c>
      <c r="F13" s="35"/>
      <c r="J13" s="17">
        <v>2956.3702981751057</v>
      </c>
      <c r="L13" s="19" t="s">
        <v>464</v>
      </c>
      <c r="N13" s="17">
        <v>93.276959314142317</v>
      </c>
      <c r="O13" s="17">
        <v>2165.207582162765</v>
      </c>
      <c r="P13" s="17">
        <v>611.30314091952323</v>
      </c>
      <c r="Q13" s="17">
        <v>86.58261577867475</v>
      </c>
      <c r="R13" s="17">
        <v>0</v>
      </c>
      <c r="S13" s="17">
        <v>0</v>
      </c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S13" s="145"/>
      <c r="AT13" s="140"/>
      <c r="AU13" s="38"/>
      <c r="AV13" s="38"/>
      <c r="AW13" s="38"/>
      <c r="AX13" s="38"/>
      <c r="AY13" s="38"/>
      <c r="AZ13" s="38"/>
      <c r="BA13" s="38"/>
      <c r="BC13" s="145"/>
      <c r="BD13" s="140"/>
      <c r="BE13" s="38"/>
      <c r="BF13" s="38"/>
      <c r="BG13" s="38"/>
      <c r="BH13" s="38"/>
      <c r="BI13" s="38"/>
      <c r="BJ13" s="38"/>
      <c r="BL13" s="35"/>
    </row>
    <row r="14" spans="1:64" x14ac:dyDescent="0.2">
      <c r="A14" s="19">
        <f t="shared" si="0"/>
        <v>4</v>
      </c>
      <c r="B14" s="6" t="s">
        <v>396</v>
      </c>
      <c r="D14" s="17">
        <v>23171.995053027742</v>
      </c>
      <c r="F14" s="35"/>
      <c r="J14" s="17">
        <v>23171.995053027742</v>
      </c>
      <c r="L14" s="19" t="s">
        <v>466</v>
      </c>
      <c r="N14" s="17">
        <v>218.0641594052459</v>
      </c>
      <c r="O14" s="17">
        <v>15689.082522940182</v>
      </c>
      <c r="P14" s="17">
        <v>5028.3672607880435</v>
      </c>
      <c r="Q14" s="17">
        <v>2124.201725439852</v>
      </c>
      <c r="R14" s="17">
        <v>112.27938445441815</v>
      </c>
      <c r="S14" s="17">
        <v>0</v>
      </c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5"/>
      <c r="AS14" s="145"/>
      <c r="AT14" s="140"/>
      <c r="AU14" s="38"/>
      <c r="AV14" s="38"/>
      <c r="AW14" s="38"/>
      <c r="AX14" s="38"/>
      <c r="AY14" s="38"/>
      <c r="AZ14" s="38"/>
      <c r="BA14" s="38"/>
      <c r="BB14" s="35"/>
      <c r="BC14" s="145"/>
      <c r="BD14" s="140"/>
      <c r="BE14" s="38"/>
      <c r="BF14" s="38"/>
      <c r="BG14" s="38"/>
      <c r="BH14" s="38"/>
      <c r="BI14" s="38"/>
      <c r="BJ14" s="38"/>
      <c r="BL14" s="35"/>
    </row>
    <row r="15" spans="1:64" x14ac:dyDescent="0.2">
      <c r="A15" s="19">
        <f t="shared" si="0"/>
        <v>5</v>
      </c>
      <c r="B15" s="6" t="s">
        <v>399</v>
      </c>
      <c r="D15" s="17">
        <v>2811.1125265780588</v>
      </c>
      <c r="F15" s="35"/>
      <c r="J15" s="17">
        <v>2811.1125265780588</v>
      </c>
      <c r="L15" s="19" t="s">
        <v>467</v>
      </c>
      <c r="N15" s="17">
        <v>14.304023908463684</v>
      </c>
      <c r="O15" s="17">
        <v>1939.930432209248</v>
      </c>
      <c r="P15" s="17">
        <v>579.14392864186038</v>
      </c>
      <c r="Q15" s="17">
        <v>255.0750855210872</v>
      </c>
      <c r="R15" s="17">
        <v>22.659056297399562</v>
      </c>
      <c r="S15" s="17">
        <v>0</v>
      </c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S15" s="145"/>
      <c r="AT15" s="38"/>
      <c r="AU15" s="38"/>
      <c r="AV15" s="38"/>
      <c r="AW15" s="38"/>
      <c r="AX15" s="38"/>
      <c r="AY15" s="38"/>
      <c r="AZ15" s="38"/>
      <c r="BA15" s="38"/>
      <c r="BB15" s="38"/>
      <c r="BC15" s="145"/>
      <c r="BD15" s="38"/>
      <c r="BE15" s="38"/>
      <c r="BF15" s="38"/>
      <c r="BG15" s="38"/>
      <c r="BH15" s="38"/>
      <c r="BI15" s="38"/>
      <c r="BJ15" s="38"/>
      <c r="BL15" s="35"/>
    </row>
    <row r="16" spans="1:64" x14ac:dyDescent="0.2">
      <c r="A16" s="19">
        <f t="shared" si="0"/>
        <v>6</v>
      </c>
      <c r="B16" s="6" t="s">
        <v>261</v>
      </c>
      <c r="D16" s="17">
        <v>0</v>
      </c>
      <c r="F16" s="35"/>
      <c r="J16" s="17">
        <v>0</v>
      </c>
      <c r="L16" s="19" t="s">
        <v>462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S16" s="145"/>
      <c r="AT16" s="140"/>
      <c r="AU16" s="38"/>
      <c r="AV16" s="38"/>
      <c r="AW16" s="38"/>
      <c r="AX16" s="38"/>
      <c r="AY16" s="38"/>
      <c r="AZ16" s="38"/>
      <c r="BA16" s="38"/>
      <c r="BB16" s="140"/>
      <c r="BC16" s="145"/>
      <c r="BD16" s="140"/>
      <c r="BE16" s="38"/>
      <c r="BF16" s="38"/>
      <c r="BG16" s="38"/>
      <c r="BH16" s="38"/>
      <c r="BI16" s="38"/>
      <c r="BJ16" s="38"/>
      <c r="BL16" s="35"/>
    </row>
    <row r="17" spans="1:64" x14ac:dyDescent="0.2">
      <c r="A17" s="19">
        <f t="shared" si="0"/>
        <v>7</v>
      </c>
      <c r="B17" s="6" t="s">
        <v>402</v>
      </c>
      <c r="D17" s="37">
        <v>234368.14510033495</v>
      </c>
      <c r="F17" s="37">
        <v>0</v>
      </c>
      <c r="J17" s="36">
        <v>234368.14510033495</v>
      </c>
      <c r="N17" s="36">
        <v>1909.2863233826063</v>
      </c>
      <c r="O17" s="36">
        <v>186501.67258860031</v>
      </c>
      <c r="P17" s="36">
        <v>39277.878628689738</v>
      </c>
      <c r="Q17" s="36">
        <v>5896.1440786389048</v>
      </c>
      <c r="R17" s="36">
        <v>783.16348102337315</v>
      </c>
      <c r="S17" s="36">
        <v>0</v>
      </c>
      <c r="T17" s="38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S17" s="146"/>
      <c r="AT17" s="140"/>
      <c r="AU17" s="38"/>
      <c r="AV17" s="38"/>
      <c r="AW17" s="38"/>
      <c r="AX17" s="38"/>
      <c r="AY17" s="38"/>
      <c r="AZ17" s="38"/>
      <c r="BA17" s="38"/>
      <c r="BB17" s="140"/>
      <c r="BC17" s="146"/>
      <c r="BD17" s="140"/>
      <c r="BE17" s="38"/>
      <c r="BF17" s="38"/>
      <c r="BG17" s="38"/>
      <c r="BH17" s="38"/>
      <c r="BI17" s="38"/>
      <c r="BJ17" s="38"/>
      <c r="BL17" s="35"/>
    </row>
    <row r="18" spans="1:64" x14ac:dyDescent="0.2">
      <c r="D18" s="17"/>
      <c r="N18" s="17"/>
      <c r="O18" s="17"/>
      <c r="P18" s="17"/>
      <c r="Q18" s="17"/>
      <c r="R18" s="17"/>
      <c r="S18" s="17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S18" s="145"/>
      <c r="AT18" s="140"/>
      <c r="AU18" s="140"/>
      <c r="AV18" s="140"/>
      <c r="AW18" s="140"/>
      <c r="AX18" s="140"/>
      <c r="AY18" s="140"/>
      <c r="AZ18" s="140"/>
      <c r="BA18" s="140"/>
      <c r="BB18" s="140"/>
      <c r="BC18" s="145"/>
      <c r="BD18" s="140"/>
      <c r="BE18" s="140"/>
      <c r="BF18" s="140"/>
      <c r="BG18" s="140"/>
      <c r="BH18" s="140"/>
      <c r="BI18" s="140"/>
      <c r="BJ18" s="140"/>
      <c r="BL18" s="35"/>
    </row>
    <row r="19" spans="1:64" x14ac:dyDescent="0.2">
      <c r="B19" s="11" t="s">
        <v>403</v>
      </c>
      <c r="D19" s="17"/>
      <c r="N19" s="17"/>
      <c r="O19" s="17"/>
      <c r="P19" s="17"/>
      <c r="Q19" s="17"/>
      <c r="R19" s="17"/>
      <c r="S19" s="17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S19" s="145"/>
      <c r="AT19" s="140"/>
      <c r="AU19" s="140"/>
      <c r="AV19" s="140"/>
      <c r="AW19" s="140"/>
      <c r="AX19" s="140"/>
      <c r="AY19" s="140"/>
      <c r="AZ19" s="140"/>
      <c r="BA19" s="140"/>
      <c r="BB19" s="140"/>
      <c r="BC19" s="145"/>
      <c r="BD19" s="140"/>
      <c r="BE19" s="140"/>
      <c r="BF19" s="140"/>
      <c r="BG19" s="140"/>
      <c r="BH19" s="140"/>
      <c r="BI19" s="140"/>
      <c r="BJ19" s="140"/>
      <c r="BL19" s="35"/>
    </row>
    <row r="20" spans="1:64" x14ac:dyDescent="0.2">
      <c r="A20" s="19">
        <f>A17+1</f>
        <v>8</v>
      </c>
      <c r="B20" s="6" t="s">
        <v>404</v>
      </c>
      <c r="D20" s="17">
        <v>752.22602422812315</v>
      </c>
      <c r="J20" s="17">
        <v>752.22602422812315</v>
      </c>
      <c r="L20" s="19" t="s">
        <v>464</v>
      </c>
      <c r="N20" s="17">
        <v>23.733615609748554</v>
      </c>
      <c r="O20" s="17">
        <v>550.92066516980503</v>
      </c>
      <c r="P20" s="17">
        <v>155.54145283353165</v>
      </c>
      <c r="Q20" s="17">
        <v>22.030290615037842</v>
      </c>
      <c r="R20" s="17">
        <v>0</v>
      </c>
      <c r="S20" s="17">
        <v>0</v>
      </c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S20" s="145"/>
      <c r="AT20" s="140"/>
      <c r="AU20" s="38"/>
      <c r="AV20" s="38"/>
      <c r="AW20" s="38"/>
      <c r="AX20" s="38"/>
      <c r="AY20" s="38"/>
      <c r="AZ20" s="38"/>
      <c r="BA20" s="38"/>
      <c r="BB20" s="140"/>
      <c r="BC20" s="145"/>
      <c r="BD20" s="140"/>
      <c r="BE20" s="38"/>
      <c r="BF20" s="38"/>
      <c r="BG20" s="38"/>
      <c r="BH20" s="38"/>
      <c r="BI20" s="38"/>
      <c r="BJ20" s="38"/>
      <c r="BL20" s="35"/>
    </row>
    <row r="21" spans="1:64" x14ac:dyDescent="0.2">
      <c r="A21" s="19">
        <f>A20+1</f>
        <v>9</v>
      </c>
      <c r="B21" s="6" t="s">
        <v>405</v>
      </c>
      <c r="D21" s="17">
        <v>241.95265106460107</v>
      </c>
      <c r="F21" s="17"/>
      <c r="J21" s="17">
        <v>241.95265106460107</v>
      </c>
      <c r="L21" s="19" t="s">
        <v>469</v>
      </c>
      <c r="N21" s="17">
        <v>13.488129125966715</v>
      </c>
      <c r="O21" s="17">
        <v>178.20241729530852</v>
      </c>
      <c r="P21" s="17">
        <v>44.217034919934825</v>
      </c>
      <c r="Q21" s="17">
        <v>6.0450697233910553</v>
      </c>
      <c r="R21" s="17">
        <v>0</v>
      </c>
      <c r="S21" s="17">
        <v>0</v>
      </c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140"/>
      <c r="AS21" s="145"/>
      <c r="AT21" s="140"/>
      <c r="AU21" s="38"/>
      <c r="AV21" s="38"/>
      <c r="AW21" s="38"/>
      <c r="AX21" s="38"/>
      <c r="AY21" s="38"/>
      <c r="AZ21" s="38"/>
      <c r="BA21" s="38"/>
      <c r="BB21" s="140"/>
      <c r="BC21" s="145"/>
      <c r="BD21" s="140"/>
      <c r="BE21" s="38"/>
      <c r="BF21" s="38"/>
      <c r="BG21" s="38"/>
      <c r="BH21" s="38"/>
      <c r="BI21" s="38"/>
      <c r="BJ21" s="38"/>
      <c r="BL21" s="35"/>
    </row>
    <row r="22" spans="1:64" x14ac:dyDescent="0.2">
      <c r="A22" s="19">
        <f t="shared" ref="A22:A24" si="1">A21+1</f>
        <v>10</v>
      </c>
      <c r="B22" s="6" t="s">
        <v>408</v>
      </c>
      <c r="D22" s="17">
        <v>0</v>
      </c>
      <c r="J22" s="17">
        <v>0</v>
      </c>
      <c r="L22" s="19" t="s">
        <v>470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S22" s="145"/>
      <c r="AT22" s="140"/>
      <c r="AU22" s="38"/>
      <c r="AV22" s="38"/>
      <c r="AW22" s="38"/>
      <c r="AX22" s="38"/>
      <c r="AY22" s="38"/>
      <c r="AZ22" s="38"/>
      <c r="BA22" s="38"/>
      <c r="BB22" s="140"/>
      <c r="BC22" s="145"/>
      <c r="BD22" s="140"/>
      <c r="BE22" s="38"/>
      <c r="BF22" s="38"/>
      <c r="BG22" s="38"/>
      <c r="BH22" s="38"/>
      <c r="BI22" s="38"/>
      <c r="BJ22" s="38"/>
      <c r="BL22" s="35"/>
    </row>
    <row r="23" spans="1:64" x14ac:dyDescent="0.2">
      <c r="A23" s="19">
        <f t="shared" si="1"/>
        <v>11</v>
      </c>
      <c r="B23" s="6" t="s">
        <v>410</v>
      </c>
      <c r="D23" s="17">
        <v>982.92151703590412</v>
      </c>
      <c r="J23" s="17">
        <v>982.92151703590412</v>
      </c>
      <c r="L23" s="19" t="s">
        <v>471</v>
      </c>
      <c r="N23" s="17">
        <v>15.219458426264888</v>
      </c>
      <c r="O23" s="17">
        <v>658.45447270105751</v>
      </c>
      <c r="P23" s="17">
        <v>215.51050392382157</v>
      </c>
      <c r="Q23" s="17">
        <v>89.946620931602283</v>
      </c>
      <c r="R23" s="17">
        <v>3.7904610531578169</v>
      </c>
      <c r="S23" s="17">
        <v>0</v>
      </c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147"/>
      <c r="AM23" s="147"/>
      <c r="AN23" s="147"/>
      <c r="AO23" s="147"/>
      <c r="AP23" s="147"/>
      <c r="AQ23" s="147"/>
      <c r="AS23" s="145"/>
      <c r="AT23" s="140"/>
      <c r="AU23" s="38"/>
      <c r="AV23" s="38"/>
      <c r="AW23" s="38"/>
      <c r="AX23" s="38"/>
      <c r="AY23" s="38"/>
      <c r="AZ23" s="38"/>
      <c r="BA23" s="38"/>
      <c r="BB23" s="140"/>
      <c r="BC23" s="145"/>
      <c r="BD23" s="140"/>
      <c r="BE23" s="38"/>
      <c r="BF23" s="38"/>
      <c r="BG23" s="38"/>
      <c r="BH23" s="38"/>
      <c r="BI23" s="38"/>
      <c r="BJ23" s="38"/>
      <c r="BL23" s="35"/>
    </row>
    <row r="24" spans="1:64" x14ac:dyDescent="0.2">
      <c r="A24" s="19">
        <f t="shared" si="1"/>
        <v>12</v>
      </c>
      <c r="B24" s="6" t="s">
        <v>412</v>
      </c>
      <c r="D24" s="36">
        <v>1977.1001923286283</v>
      </c>
      <c r="F24" s="36">
        <v>0</v>
      </c>
      <c r="H24" s="122"/>
      <c r="J24" s="36">
        <v>1977.1001923286283</v>
      </c>
      <c r="N24" s="36">
        <v>52.441203161980155</v>
      </c>
      <c r="O24" s="36">
        <v>1387.5775551661711</v>
      </c>
      <c r="P24" s="36">
        <v>415.26899167728806</v>
      </c>
      <c r="Q24" s="36">
        <v>118.02198127003118</v>
      </c>
      <c r="R24" s="36">
        <v>3.7904610531578169</v>
      </c>
      <c r="S24" s="36">
        <v>0</v>
      </c>
      <c r="T24" s="38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S24" s="146"/>
      <c r="AT24" s="140"/>
      <c r="AU24" s="35"/>
      <c r="AV24" s="35"/>
      <c r="AW24" s="35"/>
      <c r="AX24" s="35"/>
      <c r="AY24" s="35"/>
      <c r="AZ24" s="35"/>
      <c r="BA24" s="35"/>
      <c r="BB24" s="140"/>
      <c r="BC24" s="146"/>
      <c r="BD24" s="140"/>
      <c r="BE24" s="35"/>
      <c r="BF24" s="35"/>
      <c r="BG24" s="35"/>
      <c r="BH24" s="35"/>
      <c r="BI24" s="35"/>
      <c r="BJ24" s="35"/>
      <c r="BL24" s="35"/>
    </row>
    <row r="25" spans="1:64" x14ac:dyDescent="0.2">
      <c r="N25" s="17"/>
      <c r="O25" s="17"/>
      <c r="P25" s="17"/>
      <c r="Q25" s="17"/>
      <c r="R25" s="17"/>
      <c r="S25" s="17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147"/>
      <c r="AM25" s="147"/>
      <c r="AN25" s="147"/>
      <c r="AO25" s="147"/>
      <c r="AP25" s="147"/>
      <c r="AQ25" s="147"/>
      <c r="AS25" s="145"/>
      <c r="AT25" s="140"/>
      <c r="AU25" s="140"/>
      <c r="AV25" s="140"/>
      <c r="AW25" s="140"/>
      <c r="AX25" s="140"/>
      <c r="AY25" s="140"/>
      <c r="AZ25" s="140"/>
      <c r="BA25" s="140"/>
      <c r="BB25" s="140"/>
      <c r="BC25" s="145"/>
      <c r="BD25" s="140"/>
      <c r="BE25" s="140"/>
      <c r="BF25" s="140"/>
      <c r="BG25" s="140"/>
      <c r="BH25" s="140"/>
      <c r="BI25" s="140"/>
      <c r="BJ25" s="140"/>
      <c r="BL25" s="35"/>
    </row>
    <row r="26" spans="1:64" x14ac:dyDescent="0.2">
      <c r="B26" s="11" t="s">
        <v>413</v>
      </c>
      <c r="N26" s="17"/>
      <c r="O26" s="17"/>
      <c r="P26" s="17"/>
      <c r="Q26" s="17"/>
      <c r="R26" s="17"/>
      <c r="S26" s="17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147"/>
      <c r="AM26" s="147"/>
      <c r="AN26" s="147"/>
      <c r="AO26" s="147"/>
      <c r="AP26" s="147"/>
      <c r="AQ26" s="147"/>
      <c r="AS26" s="144"/>
      <c r="BC26" s="144"/>
      <c r="BL26" s="35"/>
    </row>
    <row r="27" spans="1:64" x14ac:dyDescent="0.2">
      <c r="A27" s="19">
        <f>A24+1</f>
        <v>13</v>
      </c>
      <c r="B27" s="6" t="s">
        <v>414</v>
      </c>
      <c r="D27" s="17">
        <v>0</v>
      </c>
      <c r="J27" s="17">
        <v>0</v>
      </c>
      <c r="L27" s="19" t="s">
        <v>472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S27" s="145"/>
      <c r="AT27" s="140"/>
      <c r="AU27" s="38"/>
      <c r="AV27" s="38"/>
      <c r="AW27" s="38"/>
      <c r="AX27" s="38"/>
      <c r="AY27" s="38"/>
      <c r="AZ27" s="38"/>
      <c r="BA27" s="38"/>
      <c r="BB27" s="140"/>
      <c r="BC27" s="145"/>
      <c r="BD27" s="140"/>
      <c r="BE27" s="38"/>
      <c r="BF27" s="38"/>
      <c r="BG27" s="38"/>
      <c r="BH27" s="38"/>
      <c r="BI27" s="38"/>
      <c r="BJ27" s="38"/>
      <c r="BL27" s="35"/>
    </row>
    <row r="28" spans="1:64" x14ac:dyDescent="0.2">
      <c r="A28" s="19">
        <f>A27+1</f>
        <v>14</v>
      </c>
      <c r="B28" s="6" t="s">
        <v>416</v>
      </c>
      <c r="D28" s="17">
        <v>0</v>
      </c>
      <c r="J28" s="17">
        <v>0</v>
      </c>
      <c r="L28" s="19" t="s">
        <v>473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S28" s="145"/>
      <c r="AT28" s="140"/>
      <c r="AU28" s="38"/>
      <c r="AV28" s="38"/>
      <c r="AW28" s="38"/>
      <c r="AX28" s="38"/>
      <c r="AY28" s="38"/>
      <c r="AZ28" s="38"/>
      <c r="BA28" s="38"/>
      <c r="BB28" s="140"/>
      <c r="BC28" s="145"/>
      <c r="BD28" s="140"/>
      <c r="BE28" s="38"/>
      <c r="BF28" s="38"/>
      <c r="BG28" s="38"/>
      <c r="BH28" s="38"/>
      <c r="BI28" s="38"/>
      <c r="BJ28" s="38"/>
      <c r="BL28" s="35"/>
    </row>
    <row r="29" spans="1:64" x14ac:dyDescent="0.2">
      <c r="A29" s="19">
        <f t="shared" ref="A29:A34" si="2">A28+1</f>
        <v>15</v>
      </c>
      <c r="B29" s="6" t="s">
        <v>418</v>
      </c>
      <c r="D29" s="17">
        <v>0</v>
      </c>
      <c r="J29" s="17">
        <v>0</v>
      </c>
      <c r="L29" s="19" t="s">
        <v>474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S29" s="145"/>
      <c r="AT29" s="140"/>
      <c r="AU29" s="38"/>
      <c r="AV29" s="38"/>
      <c r="AW29" s="38"/>
      <c r="AX29" s="38"/>
      <c r="AY29" s="38"/>
      <c r="AZ29" s="38"/>
      <c r="BA29" s="38"/>
      <c r="BB29" s="140"/>
      <c r="BC29" s="145"/>
      <c r="BD29" s="140"/>
      <c r="BE29" s="38"/>
      <c r="BF29" s="38"/>
      <c r="BG29" s="38"/>
      <c r="BH29" s="38"/>
      <c r="BI29" s="38"/>
      <c r="BJ29" s="38"/>
      <c r="BL29" s="35"/>
    </row>
    <row r="30" spans="1:64" x14ac:dyDescent="0.2">
      <c r="A30" s="19">
        <f t="shared" si="2"/>
        <v>16</v>
      </c>
      <c r="B30" s="6" t="s">
        <v>420</v>
      </c>
      <c r="D30" s="17">
        <v>0</v>
      </c>
      <c r="J30" s="17">
        <v>0</v>
      </c>
      <c r="L30" s="19" t="s">
        <v>475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S30" s="145"/>
      <c r="AT30" s="140"/>
      <c r="AU30" s="38"/>
      <c r="AV30" s="38"/>
      <c r="AW30" s="38"/>
      <c r="AX30" s="38"/>
      <c r="AY30" s="38"/>
      <c r="AZ30" s="38"/>
      <c r="BA30" s="38"/>
      <c r="BB30" s="140"/>
      <c r="BC30" s="145"/>
      <c r="BD30" s="140"/>
      <c r="BE30" s="38"/>
      <c r="BF30" s="38"/>
      <c r="BG30" s="38"/>
      <c r="BH30" s="38"/>
      <c r="BI30" s="38"/>
      <c r="BJ30" s="38"/>
      <c r="BL30" s="35"/>
    </row>
    <row r="31" spans="1:64" x14ac:dyDescent="0.2">
      <c r="A31" s="19">
        <f t="shared" si="2"/>
        <v>17</v>
      </c>
      <c r="B31" s="6" t="s">
        <v>422</v>
      </c>
      <c r="D31" s="17">
        <v>0</v>
      </c>
      <c r="J31" s="17">
        <v>0</v>
      </c>
      <c r="L31" s="19" t="s">
        <v>476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S31" s="145"/>
      <c r="AT31" s="140"/>
      <c r="AU31" s="38"/>
      <c r="AV31" s="38"/>
      <c r="AW31" s="38"/>
      <c r="AX31" s="38"/>
      <c r="AY31" s="38"/>
      <c r="AZ31" s="38"/>
      <c r="BA31" s="38"/>
      <c r="BB31" s="140"/>
      <c r="BC31" s="145"/>
      <c r="BD31" s="140"/>
      <c r="BE31" s="38"/>
      <c r="BF31" s="38"/>
      <c r="BG31" s="38"/>
      <c r="BH31" s="38"/>
      <c r="BI31" s="38"/>
      <c r="BJ31" s="38"/>
      <c r="BL31" s="35"/>
    </row>
    <row r="32" spans="1:64" x14ac:dyDescent="0.2">
      <c r="A32" s="19">
        <f t="shared" si="2"/>
        <v>18</v>
      </c>
      <c r="B32" s="6" t="s">
        <v>424</v>
      </c>
      <c r="D32" s="17">
        <v>0</v>
      </c>
      <c r="J32" s="17">
        <v>0</v>
      </c>
      <c r="L32" s="19" t="s">
        <v>329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S32" s="145"/>
      <c r="AT32" s="140"/>
      <c r="AU32" s="38"/>
      <c r="AV32" s="38"/>
      <c r="AW32" s="38"/>
      <c r="AX32" s="38"/>
      <c r="AY32" s="38"/>
      <c r="AZ32" s="38"/>
      <c r="BA32" s="38"/>
      <c r="BB32" s="140"/>
      <c r="BC32" s="145"/>
      <c r="BD32" s="140"/>
      <c r="BE32" s="38"/>
      <c r="BF32" s="38"/>
      <c r="BG32" s="38"/>
      <c r="BH32" s="38"/>
      <c r="BI32" s="38"/>
      <c r="BJ32" s="38"/>
      <c r="BL32" s="35"/>
    </row>
    <row r="33" spans="1:64" x14ac:dyDescent="0.2">
      <c r="A33" s="19">
        <f t="shared" si="2"/>
        <v>19</v>
      </c>
      <c r="B33" s="6" t="s">
        <v>426</v>
      </c>
      <c r="D33" s="17">
        <v>1000.2798594541762</v>
      </c>
      <c r="F33" s="17">
        <v>974.41487889010909</v>
      </c>
      <c r="H33" s="19" t="s">
        <v>477</v>
      </c>
      <c r="J33" s="17">
        <v>25.864980564067082</v>
      </c>
      <c r="L33" s="19" t="s">
        <v>478</v>
      </c>
      <c r="N33" s="17">
        <v>9.0881222749931538</v>
      </c>
      <c r="O33" s="17">
        <v>674.49683925820455</v>
      </c>
      <c r="P33" s="17">
        <v>220.67151964108851</v>
      </c>
      <c r="Q33" s="17">
        <v>92.122109775981514</v>
      </c>
      <c r="R33" s="17">
        <v>3.9012685039085717</v>
      </c>
      <c r="S33" s="17">
        <v>0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148"/>
      <c r="AS33" s="148"/>
      <c r="AT33" s="140"/>
      <c r="AU33" s="38"/>
      <c r="AV33" s="38"/>
      <c r="AW33" s="38"/>
      <c r="AX33" s="38"/>
      <c r="AY33" s="38"/>
      <c r="AZ33" s="38"/>
      <c r="BA33" s="38"/>
      <c r="BB33" s="140"/>
      <c r="BC33" s="145"/>
      <c r="BD33" s="140"/>
      <c r="BE33" s="38"/>
      <c r="BF33" s="38"/>
      <c r="BG33" s="38"/>
      <c r="BH33" s="38"/>
      <c r="BI33" s="38"/>
      <c r="BJ33" s="38"/>
      <c r="BL33" s="35"/>
    </row>
    <row r="34" spans="1:64" x14ac:dyDescent="0.2">
      <c r="A34" s="19">
        <f t="shared" si="2"/>
        <v>20</v>
      </c>
      <c r="B34" s="6" t="s">
        <v>429</v>
      </c>
      <c r="D34" s="36">
        <v>1000.2798594541762</v>
      </c>
      <c r="F34" s="36">
        <v>974.41487889010909</v>
      </c>
      <c r="J34" s="36">
        <v>25.864980564067082</v>
      </c>
      <c r="N34" s="36">
        <v>9.0881222749931538</v>
      </c>
      <c r="O34" s="36">
        <v>674.49683925820455</v>
      </c>
      <c r="P34" s="36">
        <v>220.67151964108851</v>
      </c>
      <c r="Q34" s="36">
        <v>92.122109775981514</v>
      </c>
      <c r="R34" s="36">
        <v>3.9012685039085717</v>
      </c>
      <c r="S34" s="36">
        <v>0</v>
      </c>
      <c r="T34" s="38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S34" s="146"/>
      <c r="AU34" s="35"/>
      <c r="AV34" s="35"/>
      <c r="AW34" s="35"/>
      <c r="AX34" s="35"/>
      <c r="AY34" s="35"/>
      <c r="AZ34" s="35"/>
      <c r="BA34" s="35"/>
      <c r="BC34" s="146"/>
      <c r="BE34" s="35"/>
      <c r="BF34" s="35"/>
      <c r="BG34" s="35"/>
      <c r="BH34" s="35"/>
      <c r="BI34" s="35"/>
      <c r="BJ34" s="35"/>
      <c r="BL34" s="35"/>
    </row>
    <row r="35" spans="1:64" x14ac:dyDescent="0.2">
      <c r="N35" s="17"/>
      <c r="O35" s="17"/>
      <c r="P35" s="17"/>
      <c r="Q35" s="17"/>
      <c r="R35" s="17"/>
      <c r="S35" s="17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</row>
    <row r="36" spans="1:64" x14ac:dyDescent="0.2">
      <c r="B36" s="11" t="s">
        <v>430</v>
      </c>
      <c r="N36" s="17"/>
      <c r="O36" s="17"/>
      <c r="P36" s="17"/>
      <c r="Q36" s="17"/>
      <c r="R36" s="17"/>
      <c r="S36" s="17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</row>
    <row r="37" spans="1:64" x14ac:dyDescent="0.2">
      <c r="A37" s="19">
        <f>A34+1</f>
        <v>21</v>
      </c>
      <c r="B37" s="6" t="s">
        <v>432</v>
      </c>
      <c r="D37" s="17">
        <v>1365.5305495779226</v>
      </c>
      <c r="E37" s="17"/>
      <c r="F37" s="17"/>
      <c r="G37" s="17"/>
      <c r="H37" s="123"/>
      <c r="I37" s="17"/>
      <c r="J37" s="17">
        <v>1365.5305495779226</v>
      </c>
      <c r="L37" s="19" t="s">
        <v>479</v>
      </c>
      <c r="N37" s="17">
        <v>0</v>
      </c>
      <c r="O37" s="17">
        <v>561.59264188064583</v>
      </c>
      <c r="P37" s="17">
        <v>167.34740589642601</v>
      </c>
      <c r="Q37" s="17">
        <v>440.07269940607273</v>
      </c>
      <c r="R37" s="17">
        <v>0</v>
      </c>
      <c r="S37" s="17">
        <v>196.51780239477799</v>
      </c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</row>
    <row r="38" spans="1:64" x14ac:dyDescent="0.2">
      <c r="A38" s="19">
        <f>A37+1</f>
        <v>22</v>
      </c>
      <c r="B38" s="6" t="s">
        <v>434</v>
      </c>
      <c r="D38" s="17">
        <v>0</v>
      </c>
      <c r="E38" s="17"/>
      <c r="F38" s="17"/>
      <c r="G38" s="17"/>
      <c r="H38" s="123"/>
      <c r="I38" s="17"/>
      <c r="J38" s="17">
        <v>0</v>
      </c>
      <c r="L38" s="19" t="s">
        <v>480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</row>
    <row r="39" spans="1:64" x14ac:dyDescent="0.2">
      <c r="A39" s="19">
        <f t="shared" ref="A39:A52" si="3">A38+1</f>
        <v>23</v>
      </c>
      <c r="B39" s="6" t="s">
        <v>436</v>
      </c>
      <c r="D39" s="17">
        <v>0</v>
      </c>
      <c r="E39" s="17"/>
      <c r="F39" s="17"/>
      <c r="G39" s="17"/>
      <c r="H39" s="123"/>
      <c r="I39" s="17"/>
      <c r="J39" s="17">
        <v>0</v>
      </c>
      <c r="L39" s="19" t="s">
        <v>481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</row>
    <row r="40" spans="1:64" x14ac:dyDescent="0.2">
      <c r="B40" s="6" t="s">
        <v>438</v>
      </c>
      <c r="D40" s="17"/>
      <c r="E40" s="17"/>
      <c r="F40" s="17"/>
      <c r="G40" s="17"/>
      <c r="H40" s="123"/>
      <c r="I40" s="17"/>
      <c r="J40" s="17"/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38"/>
    </row>
    <row r="41" spans="1:64" x14ac:dyDescent="0.2">
      <c r="A41" s="19">
        <f>A39+1</f>
        <v>24</v>
      </c>
      <c r="B41" s="119" t="s">
        <v>439</v>
      </c>
      <c r="D41" s="17">
        <v>0</v>
      </c>
      <c r="E41" s="17"/>
      <c r="F41" s="17"/>
      <c r="G41" s="17"/>
      <c r="H41" s="123"/>
      <c r="I41" s="17"/>
      <c r="J41" s="17">
        <v>0</v>
      </c>
      <c r="L41" s="19" t="s">
        <v>482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</row>
    <row r="42" spans="1:64" x14ac:dyDescent="0.2">
      <c r="A42" s="19">
        <f t="shared" si="3"/>
        <v>25</v>
      </c>
      <c r="B42" s="119" t="s">
        <v>441</v>
      </c>
      <c r="D42" s="17">
        <v>0</v>
      </c>
      <c r="E42" s="17"/>
      <c r="F42" s="17"/>
      <c r="G42" s="17"/>
      <c r="H42" s="123"/>
      <c r="I42" s="17"/>
      <c r="J42" s="17">
        <v>0</v>
      </c>
      <c r="L42" s="19" t="s">
        <v>483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</row>
    <row r="43" spans="1:64" x14ac:dyDescent="0.2">
      <c r="A43" s="19">
        <f t="shared" si="3"/>
        <v>26</v>
      </c>
      <c r="B43" s="6" t="s">
        <v>443</v>
      </c>
      <c r="D43" s="17">
        <v>0</v>
      </c>
      <c r="E43" s="17"/>
      <c r="F43" s="17"/>
      <c r="G43" s="17"/>
      <c r="H43" s="123"/>
      <c r="I43" s="17"/>
      <c r="J43" s="17">
        <v>0</v>
      </c>
      <c r="L43" s="19" t="s">
        <v>484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</row>
    <row r="44" spans="1:64" x14ac:dyDescent="0.2">
      <c r="A44" s="19">
        <f t="shared" si="3"/>
        <v>27</v>
      </c>
      <c r="B44" s="6" t="s">
        <v>445</v>
      </c>
      <c r="D44" s="17">
        <v>0</v>
      </c>
      <c r="E44" s="17"/>
      <c r="F44" s="17"/>
      <c r="G44" s="17"/>
      <c r="H44" s="123"/>
      <c r="I44" s="17"/>
      <c r="J44" s="17">
        <v>0</v>
      </c>
      <c r="L44" s="19" t="s">
        <v>484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</row>
    <row r="45" spans="1:64" x14ac:dyDescent="0.2">
      <c r="A45" s="19">
        <f t="shared" si="3"/>
        <v>28</v>
      </c>
      <c r="B45" s="6" t="s">
        <v>447</v>
      </c>
      <c r="D45" s="17">
        <v>0</v>
      </c>
      <c r="E45" s="17"/>
      <c r="F45" s="17"/>
      <c r="G45" s="17"/>
      <c r="H45" s="123"/>
      <c r="I45" s="17"/>
      <c r="J45" s="17">
        <v>0</v>
      </c>
      <c r="L45" s="19" t="s">
        <v>485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38"/>
      <c r="U45" s="38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</row>
    <row r="46" spans="1:64" x14ac:dyDescent="0.2">
      <c r="A46" s="19">
        <f t="shared" si="3"/>
        <v>29</v>
      </c>
      <c r="B46" s="6" t="s">
        <v>449</v>
      </c>
      <c r="D46" s="17">
        <v>0</v>
      </c>
      <c r="E46" s="17"/>
      <c r="F46" s="17"/>
      <c r="G46" s="17"/>
      <c r="H46" s="123"/>
      <c r="I46" s="17"/>
      <c r="J46" s="17">
        <v>0</v>
      </c>
      <c r="L46" s="19" t="s">
        <v>486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38"/>
      <c r="U46" s="38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</row>
    <row r="47" spans="1:64" x14ac:dyDescent="0.2">
      <c r="B47" s="6" t="s">
        <v>451</v>
      </c>
      <c r="D47" s="17"/>
      <c r="E47" s="17"/>
      <c r="F47" s="17"/>
      <c r="G47" s="17"/>
      <c r="H47" s="123"/>
      <c r="I47" s="17"/>
      <c r="J47" s="17"/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38"/>
      <c r="U47" s="38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</row>
    <row r="48" spans="1:64" x14ac:dyDescent="0.2">
      <c r="A48" s="19">
        <f>A46+1</f>
        <v>30</v>
      </c>
      <c r="B48" s="119" t="s">
        <v>236</v>
      </c>
      <c r="D48" s="17">
        <v>0</v>
      </c>
      <c r="J48" s="17">
        <v>0</v>
      </c>
      <c r="L48" s="19" t="s">
        <v>487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38"/>
      <c r="U48" s="38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</row>
    <row r="49" spans="1:43" x14ac:dyDescent="0.2">
      <c r="A49" s="19">
        <f t="shared" si="3"/>
        <v>31</v>
      </c>
      <c r="B49" s="119" t="s">
        <v>29</v>
      </c>
      <c r="D49" s="17">
        <v>0</v>
      </c>
      <c r="F49" s="17"/>
      <c r="J49" s="17">
        <v>0</v>
      </c>
      <c r="L49" s="19" t="s">
        <v>484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38"/>
      <c r="U49" s="38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</row>
    <row r="50" spans="1:43" x14ac:dyDescent="0.2">
      <c r="A50" s="19">
        <f t="shared" si="3"/>
        <v>32</v>
      </c>
      <c r="B50" s="119" t="s">
        <v>234</v>
      </c>
      <c r="D50" s="17">
        <v>0</v>
      </c>
      <c r="J50" s="17">
        <v>0</v>
      </c>
      <c r="L50" s="19" t="s">
        <v>489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38"/>
      <c r="U50" s="38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</row>
    <row r="51" spans="1:43" x14ac:dyDescent="0.2">
      <c r="A51" s="19">
        <f t="shared" si="3"/>
        <v>33</v>
      </c>
      <c r="B51" s="6" t="s">
        <v>456</v>
      </c>
      <c r="D51" s="17">
        <v>2425.8228741204316</v>
      </c>
      <c r="F51" s="17"/>
      <c r="J51" s="17">
        <v>2425.8228741204316</v>
      </c>
      <c r="L51" s="19" t="s">
        <v>490</v>
      </c>
      <c r="N51" s="17">
        <v>0</v>
      </c>
      <c r="O51" s="17">
        <v>696.34347255981436</v>
      </c>
      <c r="P51" s="17">
        <v>230.63951195503253</v>
      </c>
      <c r="Q51" s="17">
        <v>653.08229539647721</v>
      </c>
      <c r="R51" s="17">
        <v>89.151676885526328</v>
      </c>
      <c r="S51" s="17">
        <v>756.60591732358102</v>
      </c>
      <c r="T51" s="38"/>
      <c r="U51" s="38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</row>
    <row r="52" spans="1:43" x14ac:dyDescent="0.2">
      <c r="A52" s="19">
        <f t="shared" si="3"/>
        <v>34</v>
      </c>
      <c r="B52" s="6" t="s">
        <v>458</v>
      </c>
      <c r="D52" s="36">
        <v>3791.3534236983542</v>
      </c>
      <c r="F52" s="36">
        <v>0</v>
      </c>
      <c r="J52" s="36">
        <v>3791.3534236983542</v>
      </c>
      <c r="N52" s="36">
        <v>0</v>
      </c>
      <c r="O52" s="36">
        <v>1257.9361144404602</v>
      </c>
      <c r="P52" s="36">
        <v>397.98691785145854</v>
      </c>
      <c r="Q52" s="36">
        <v>1093.1549948025499</v>
      </c>
      <c r="R52" s="36">
        <v>89.151676885526328</v>
      </c>
      <c r="S52" s="36">
        <v>953.12371971835898</v>
      </c>
      <c r="T52" s="38"/>
      <c r="U52" s="35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</row>
    <row r="53" spans="1:43" x14ac:dyDescent="0.2">
      <c r="D53" s="35"/>
      <c r="T53" s="38"/>
    </row>
    <row r="54" spans="1:43" ht="13.5" thickBot="1" x14ac:dyDescent="0.25">
      <c r="A54" s="19">
        <f>A52+1</f>
        <v>35</v>
      </c>
      <c r="B54" s="6" t="s">
        <v>34</v>
      </c>
      <c r="D54" s="39">
        <v>241136.87857581611</v>
      </c>
      <c r="F54" s="39">
        <v>974.41487889010909</v>
      </c>
      <c r="J54" s="39">
        <v>240162.46369692602</v>
      </c>
      <c r="N54" s="39">
        <v>1970.8156488195796</v>
      </c>
      <c r="O54" s="39">
        <v>189821.68309746517</v>
      </c>
      <c r="P54" s="39">
        <v>40311.806057859569</v>
      </c>
      <c r="Q54" s="39">
        <v>7199.4431644874676</v>
      </c>
      <c r="R54" s="39">
        <v>880.00688746596586</v>
      </c>
      <c r="S54" s="39">
        <v>953.12371971835898</v>
      </c>
      <c r="T54" s="38"/>
      <c r="U54" s="35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</row>
    <row r="55" spans="1:43" ht="13.5" thickTop="1" x14ac:dyDescent="0.2">
      <c r="D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</row>
    <row r="56" spans="1:43" x14ac:dyDescent="0.2">
      <c r="N56" s="17"/>
      <c r="O56" s="17"/>
      <c r="P56" s="17"/>
      <c r="Q56" s="17"/>
      <c r="R56" s="17"/>
      <c r="S56" s="17"/>
      <c r="T56" s="38"/>
      <c r="U56" s="38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</row>
    <row r="57" spans="1:43" x14ac:dyDescent="0.2">
      <c r="N57" s="17"/>
      <c r="O57" s="17"/>
      <c r="P57" s="17"/>
      <c r="Q57" s="17"/>
      <c r="R57" s="17"/>
      <c r="S57" s="17"/>
      <c r="T57" s="38"/>
      <c r="U57" s="38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  <c r="AJ57" s="99"/>
      <c r="AK57" s="99"/>
      <c r="AL57" s="99"/>
      <c r="AM57" s="99"/>
      <c r="AN57" s="99"/>
      <c r="AO57" s="99"/>
      <c r="AP57" s="99"/>
      <c r="AQ57" s="99"/>
    </row>
    <row r="59" spans="1:43" x14ac:dyDescent="0.2">
      <c r="S59" s="35"/>
    </row>
  </sheetData>
  <mergeCells count="4">
    <mergeCell ref="B2:R2"/>
    <mergeCell ref="B3:R3"/>
    <mergeCell ref="AU5:AZ5"/>
    <mergeCell ref="BE5:BJ5"/>
  </mergeCells>
  <printOptions horizontalCentered="1"/>
  <pageMargins left="0.7" right="0.7" top="0.75" bottom="0.75" header="0.3" footer="0.3"/>
  <pageSetup scale="56" orientation="landscape" r:id="rId1"/>
  <headerFooter>
    <oddHeader xml:space="preserve">&amp;R&amp;"Arial,Regular"&amp;10Filed: 2025-02-28
EB-2025-0064
Phase 3 Exhibit 7
Tab 3
Schedule 7
Attachment 10
Page 4 of 8&amp;"-,Regular"&amp;11
</oddHeader>
  </headerFooter>
  <colBreaks count="1" manualBreakCount="1">
    <brk id="19" max="71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4943E-A961-477C-B9A1-0FC1E0F23AFB}">
  <dimension ref="A1:AD57"/>
  <sheetViews>
    <sheetView view="pageBreakPreview" zoomScale="70" zoomScaleNormal="100" zoomScaleSheetLayoutView="70" workbookViewId="0">
      <selection activeCell="Y42" sqref="Y42"/>
    </sheetView>
  </sheetViews>
  <sheetFormatPr defaultColWidth="9.28515625" defaultRowHeight="12.75" x14ac:dyDescent="0.2"/>
  <cols>
    <col min="1" max="1" width="5.7109375" style="19" customWidth="1"/>
    <col min="2" max="2" width="44.7109375" style="6" customWidth="1"/>
    <col min="3" max="3" width="1.7109375" style="6" customWidth="1"/>
    <col min="4" max="4" width="20.28515625" style="6" hidden="1" customWidth="1"/>
    <col min="5" max="5" width="1.7109375" style="6" hidden="1" customWidth="1"/>
    <col min="6" max="6" width="20.28515625" style="6" customWidth="1"/>
    <col min="7" max="7" width="1.7109375" style="6" customWidth="1"/>
    <col min="8" max="8" width="17.28515625" style="6" customWidth="1"/>
    <col min="9" max="9" width="1.7109375" style="6" customWidth="1"/>
    <col min="10" max="10" width="19.7109375" style="19" customWidth="1"/>
    <col min="11" max="11" width="1.7109375" style="6" customWidth="1"/>
    <col min="12" max="12" width="17.28515625" style="6" customWidth="1"/>
    <col min="13" max="13" width="1.7109375" style="6" customWidth="1"/>
    <col min="14" max="14" width="20" style="19" customWidth="1"/>
    <col min="15" max="15" width="1.7109375" style="6" customWidth="1"/>
    <col min="16" max="16" width="11.28515625" style="6" customWidth="1"/>
    <col min="17" max="29" width="10.7109375" style="6" customWidth="1"/>
    <col min="30" max="16384" width="9.28515625" style="6"/>
  </cols>
  <sheetData>
    <row r="1" spans="1:30" ht="55.9" customHeight="1" x14ac:dyDescent="0.2"/>
    <row r="2" spans="1:30" x14ac:dyDescent="0.2">
      <c r="B2" s="231" t="s">
        <v>0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T2" s="231" t="s">
        <v>0</v>
      </c>
      <c r="U2" s="231"/>
      <c r="V2" s="231"/>
      <c r="W2" s="231"/>
      <c r="X2" s="231"/>
      <c r="Y2" s="231"/>
      <c r="Z2" s="231"/>
    </row>
    <row r="3" spans="1:30" x14ac:dyDescent="0.2">
      <c r="B3" s="231" t="s">
        <v>530</v>
      </c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T3" s="231" t="s">
        <v>531</v>
      </c>
      <c r="U3" s="231"/>
      <c r="V3" s="231"/>
      <c r="W3" s="231"/>
      <c r="X3" s="231"/>
      <c r="Y3" s="231"/>
      <c r="Z3" s="231"/>
    </row>
    <row r="5" spans="1:30" x14ac:dyDescent="0.2">
      <c r="F5" s="19" t="s">
        <v>375</v>
      </c>
    </row>
    <row r="6" spans="1:30" x14ac:dyDescent="0.2">
      <c r="A6" s="19" t="s">
        <v>3</v>
      </c>
      <c r="D6" s="19" t="s">
        <v>375</v>
      </c>
      <c r="F6" s="19" t="s">
        <v>7</v>
      </c>
      <c r="H6" s="19" t="s">
        <v>378</v>
      </c>
      <c r="J6" s="19" t="s">
        <v>379</v>
      </c>
      <c r="K6" s="19"/>
      <c r="L6" s="19" t="s">
        <v>380</v>
      </c>
      <c r="N6" s="19" t="s">
        <v>130</v>
      </c>
      <c r="P6" s="19" t="s">
        <v>461</v>
      </c>
      <c r="Q6" s="19" t="s">
        <v>461</v>
      </c>
      <c r="R6" s="19" t="s">
        <v>461</v>
      </c>
      <c r="S6" s="19" t="s">
        <v>461</v>
      </c>
      <c r="T6" s="19" t="s">
        <v>461</v>
      </c>
      <c r="U6" s="19" t="s">
        <v>461</v>
      </c>
      <c r="V6" s="19" t="s">
        <v>461</v>
      </c>
      <c r="W6" s="19" t="s">
        <v>461</v>
      </c>
      <c r="X6" s="19" t="s">
        <v>461</v>
      </c>
      <c r="Y6" s="19" t="s">
        <v>461</v>
      </c>
      <c r="Z6" s="19" t="s">
        <v>461</v>
      </c>
      <c r="AA6" s="19" t="s">
        <v>461</v>
      </c>
      <c r="AB6" s="19" t="s">
        <v>461</v>
      </c>
      <c r="AC6" s="19" t="s">
        <v>461</v>
      </c>
    </row>
    <row r="7" spans="1:30" x14ac:dyDescent="0.2">
      <c r="A7" s="18" t="s">
        <v>5</v>
      </c>
      <c r="B7" s="114" t="s">
        <v>6</v>
      </c>
      <c r="D7" s="18" t="s">
        <v>525</v>
      </c>
      <c r="F7" s="18" t="s">
        <v>382</v>
      </c>
      <c r="H7" s="18" t="s">
        <v>128</v>
      </c>
      <c r="J7" s="18" t="s">
        <v>131</v>
      </c>
      <c r="K7" s="19"/>
      <c r="L7" s="18" t="s">
        <v>383</v>
      </c>
      <c r="N7" s="18" t="s">
        <v>131</v>
      </c>
      <c r="P7" s="18" t="s">
        <v>495</v>
      </c>
      <c r="Q7" s="18" t="s">
        <v>496</v>
      </c>
      <c r="R7" s="18" t="s">
        <v>497</v>
      </c>
      <c r="S7" s="18" t="s">
        <v>498</v>
      </c>
      <c r="T7" s="18" t="s">
        <v>499</v>
      </c>
      <c r="U7" s="18" t="s">
        <v>500</v>
      </c>
      <c r="V7" s="18" t="s">
        <v>501</v>
      </c>
      <c r="W7" s="18" t="s">
        <v>502</v>
      </c>
      <c r="X7" s="18" t="s">
        <v>503</v>
      </c>
      <c r="Y7" s="18" t="s">
        <v>504</v>
      </c>
      <c r="Z7" s="18" t="s">
        <v>505</v>
      </c>
      <c r="AA7" s="18" t="s">
        <v>506</v>
      </c>
      <c r="AB7" s="18" t="s">
        <v>507</v>
      </c>
      <c r="AC7" s="18" t="s">
        <v>508</v>
      </c>
    </row>
    <row r="8" spans="1:30" x14ac:dyDescent="0.2">
      <c r="D8" s="121" t="s">
        <v>86</v>
      </c>
      <c r="F8" s="19" t="s">
        <v>86</v>
      </c>
      <c r="H8" s="121" t="s">
        <v>13</v>
      </c>
      <c r="J8" s="121" t="s">
        <v>14</v>
      </c>
      <c r="L8" s="121" t="s">
        <v>15</v>
      </c>
      <c r="N8" s="121" t="s">
        <v>16</v>
      </c>
      <c r="P8" s="19" t="s">
        <v>87</v>
      </c>
      <c r="Q8" s="121" t="s">
        <v>88</v>
      </c>
      <c r="R8" s="121" t="s">
        <v>89</v>
      </c>
      <c r="S8" s="121" t="s">
        <v>90</v>
      </c>
      <c r="T8" s="121" t="s">
        <v>91</v>
      </c>
      <c r="U8" s="121" t="s">
        <v>92</v>
      </c>
      <c r="V8" s="121" t="s">
        <v>93</v>
      </c>
      <c r="W8" s="121" t="s">
        <v>94</v>
      </c>
      <c r="X8" s="121" t="s">
        <v>95</v>
      </c>
      <c r="Y8" s="19" t="s">
        <v>96</v>
      </c>
      <c r="Z8" s="121" t="s">
        <v>97</v>
      </c>
      <c r="AA8" s="121" t="s">
        <v>98</v>
      </c>
      <c r="AB8" s="121" t="s">
        <v>99</v>
      </c>
      <c r="AC8" s="121" t="s">
        <v>100</v>
      </c>
    </row>
    <row r="10" spans="1:30" x14ac:dyDescent="0.2">
      <c r="B10" s="11" t="s">
        <v>389</v>
      </c>
    </row>
    <row r="11" spans="1:30" x14ac:dyDescent="0.2">
      <c r="A11" s="19">
        <v>1</v>
      </c>
      <c r="B11" s="6" t="s">
        <v>390</v>
      </c>
      <c r="D11" s="17"/>
      <c r="E11" s="17"/>
      <c r="F11" s="17">
        <f>'Attach 10 p.1'!T11</f>
        <v>611891.81566697138</v>
      </c>
      <c r="H11" s="35"/>
      <c r="L11" s="17">
        <f>F11-H11</f>
        <v>611891.81566697138</v>
      </c>
      <c r="N11" s="19" t="s">
        <v>462</v>
      </c>
      <c r="P11" s="17">
        <v>485345.30977189832</v>
      </c>
      <c r="Q11" s="17">
        <v>108743.32522762477</v>
      </c>
      <c r="R11" s="17">
        <v>9357.4367874859236</v>
      </c>
      <c r="S11" s="17">
        <v>0</v>
      </c>
      <c r="T11" s="17">
        <v>47.880603648362523</v>
      </c>
      <c r="U11" s="17">
        <v>293.2353536817597</v>
      </c>
      <c r="V11" s="17">
        <v>5272.0376210196946</v>
      </c>
      <c r="W11" s="17">
        <v>342.70065823462335</v>
      </c>
      <c r="X11" s="17">
        <v>2489.8896433778154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35"/>
    </row>
    <row r="12" spans="1:30" x14ac:dyDescent="0.2">
      <c r="A12" s="19">
        <f>A11+1</f>
        <v>2</v>
      </c>
      <c r="B12" s="6" t="s">
        <v>392</v>
      </c>
      <c r="D12" s="17"/>
      <c r="E12" s="17"/>
      <c r="F12" s="17">
        <f>'Attach 10 p.1'!T12</f>
        <v>0</v>
      </c>
      <c r="H12" s="35"/>
      <c r="L12" s="17">
        <f t="shared" ref="L12:L16" si="0">F12-H12</f>
        <v>0</v>
      </c>
      <c r="N12" s="19" t="s">
        <v>463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35"/>
    </row>
    <row r="13" spans="1:30" x14ac:dyDescent="0.2">
      <c r="A13" s="19">
        <f t="shared" ref="A13:A17" si="1">A12+1</f>
        <v>3</v>
      </c>
      <c r="B13" s="6" t="s">
        <v>394</v>
      </c>
      <c r="D13" s="17"/>
      <c r="E13" s="17"/>
      <c r="F13" s="17">
        <f>'Attach 10 p.1'!T13</f>
        <v>13768.135913821732</v>
      </c>
      <c r="H13" s="35"/>
      <c r="L13" s="17">
        <f t="shared" si="0"/>
        <v>13768.135913821732</v>
      </c>
      <c r="N13" s="19" t="s">
        <v>464</v>
      </c>
      <c r="P13" s="17">
        <v>6846.6072742215192</v>
      </c>
      <c r="Q13" s="17">
        <v>2439.6200482069385</v>
      </c>
      <c r="R13" s="17">
        <v>764.74211673861646</v>
      </c>
      <c r="S13" s="17">
        <v>0</v>
      </c>
      <c r="T13" s="17">
        <v>7.4012466108219641</v>
      </c>
      <c r="U13" s="17">
        <v>0</v>
      </c>
      <c r="V13" s="17">
        <v>1269.9679285216212</v>
      </c>
      <c r="W13" s="17">
        <v>0</v>
      </c>
      <c r="X13" s="17">
        <v>76.825542983791195</v>
      </c>
      <c r="Y13" s="17">
        <v>267.32377066792333</v>
      </c>
      <c r="Z13" s="17">
        <v>0</v>
      </c>
      <c r="AA13" s="17">
        <v>1667.611294190224</v>
      </c>
      <c r="AB13" s="17">
        <v>0</v>
      </c>
      <c r="AC13" s="17">
        <v>428.03669168027881</v>
      </c>
      <c r="AD13" s="35"/>
    </row>
    <row r="14" spans="1:30" x14ac:dyDescent="0.2">
      <c r="A14" s="19">
        <f t="shared" si="1"/>
        <v>4</v>
      </c>
      <c r="B14" s="6" t="s">
        <v>396</v>
      </c>
      <c r="D14" s="17"/>
      <c r="E14" s="17"/>
      <c r="F14" s="17">
        <f>'Attach 10 p.1'!T14</f>
        <v>1143.5864065573767</v>
      </c>
      <c r="H14" s="35"/>
      <c r="L14" s="17">
        <f t="shared" si="0"/>
        <v>1143.5864065573767</v>
      </c>
      <c r="N14" s="19" t="s">
        <v>466</v>
      </c>
      <c r="P14" s="17">
        <v>315.98948893156694</v>
      </c>
      <c r="Q14" s="17">
        <v>127.9978403323812</v>
      </c>
      <c r="R14" s="17">
        <v>57.529527840901075</v>
      </c>
      <c r="S14" s="17">
        <v>2.3064633581733648E-2</v>
      </c>
      <c r="T14" s="17">
        <v>0.4269572965614673</v>
      </c>
      <c r="U14" s="17">
        <v>5.3382796217103596</v>
      </c>
      <c r="V14" s="17">
        <v>69.165674559382126</v>
      </c>
      <c r="W14" s="17">
        <v>7.3647841716260674</v>
      </c>
      <c r="X14" s="17">
        <v>8.7286824244953873</v>
      </c>
      <c r="Y14" s="17">
        <v>38.157242354217622</v>
      </c>
      <c r="Z14" s="17">
        <v>3.6374265164997732</v>
      </c>
      <c r="AA14" s="17">
        <v>481.03135132490092</v>
      </c>
      <c r="AB14" s="17">
        <v>4.0470224873559362</v>
      </c>
      <c r="AC14" s="17">
        <v>24.149064062196274</v>
      </c>
      <c r="AD14" s="35"/>
    </row>
    <row r="15" spans="1:30" x14ac:dyDescent="0.2">
      <c r="A15" s="19">
        <f t="shared" si="1"/>
        <v>5</v>
      </c>
      <c r="B15" s="6" t="s">
        <v>399</v>
      </c>
      <c r="D15" s="17"/>
      <c r="E15" s="17"/>
      <c r="F15" s="17">
        <f>'Attach 10 p.1'!T15</f>
        <v>121.83135768851581</v>
      </c>
      <c r="H15" s="35"/>
      <c r="L15" s="17">
        <f t="shared" si="0"/>
        <v>121.83135768851581</v>
      </c>
      <c r="N15" s="19" t="s">
        <v>467</v>
      </c>
      <c r="P15" s="17">
        <v>33.663768851297121</v>
      </c>
      <c r="Q15" s="17">
        <v>13.636180510256411</v>
      </c>
      <c r="R15" s="17">
        <v>6.1288770519191997</v>
      </c>
      <c r="S15" s="17">
        <v>2.4571782313414204E-3</v>
      </c>
      <c r="T15" s="17">
        <v>4.548566406249252E-2</v>
      </c>
      <c r="U15" s="17">
        <v>0.56871072470314366</v>
      </c>
      <c r="V15" s="17">
        <v>7.3685276326243017</v>
      </c>
      <c r="W15" s="17">
        <v>0.7846032880131798</v>
      </c>
      <c r="X15" s="17">
        <v>0.92990544877974968</v>
      </c>
      <c r="Y15" s="17">
        <v>4.0650611226295927</v>
      </c>
      <c r="Z15" s="17">
        <v>0.38751126146333892</v>
      </c>
      <c r="AA15" s="17">
        <v>51.246414163907559</v>
      </c>
      <c r="AB15" s="17">
        <v>0.43114734610636529</v>
      </c>
      <c r="AC15" s="17">
        <v>2.5727074445219911</v>
      </c>
      <c r="AD15" s="35"/>
    </row>
    <row r="16" spans="1:30" x14ac:dyDescent="0.2">
      <c r="A16" s="19">
        <f t="shared" si="1"/>
        <v>6</v>
      </c>
      <c r="B16" s="6" t="s">
        <v>261</v>
      </c>
      <c r="D16" s="17"/>
      <c r="E16" s="17"/>
      <c r="F16" s="17">
        <f>'Attach 10 p.1'!T16</f>
        <v>0</v>
      </c>
      <c r="H16" s="35"/>
      <c r="L16" s="17">
        <f t="shared" si="0"/>
        <v>0</v>
      </c>
      <c r="N16" s="19" t="s">
        <v>462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35"/>
    </row>
    <row r="17" spans="1:30" x14ac:dyDescent="0.2">
      <c r="A17" s="19">
        <f t="shared" si="1"/>
        <v>7</v>
      </c>
      <c r="B17" s="6" t="s">
        <v>402</v>
      </c>
      <c r="D17" s="37"/>
      <c r="E17" s="17"/>
      <c r="F17" s="37">
        <f>SUM(F11:F16)</f>
        <v>626925.36934503901</v>
      </c>
      <c r="H17" s="37">
        <f>SUM(H11:H16)</f>
        <v>0</v>
      </c>
      <c r="L17" s="36">
        <f>SUM(L11:L16)</f>
        <v>626925.36934503901</v>
      </c>
      <c r="P17" s="36">
        <f t="shared" ref="P17:AC17" si="2">SUM(P11:P16)</f>
        <v>492541.57030390273</v>
      </c>
      <c r="Q17" s="36">
        <f t="shared" si="2"/>
        <v>111324.57929667433</v>
      </c>
      <c r="R17" s="36">
        <f t="shared" si="2"/>
        <v>10185.83730911736</v>
      </c>
      <c r="S17" s="36">
        <f t="shared" si="2"/>
        <v>2.5521811813075067E-2</v>
      </c>
      <c r="T17" s="36">
        <f t="shared" si="2"/>
        <v>55.754293219808446</v>
      </c>
      <c r="U17" s="36">
        <f t="shared" si="2"/>
        <v>299.14234402817317</v>
      </c>
      <c r="V17" s="36">
        <f t="shared" si="2"/>
        <v>6618.5397517333222</v>
      </c>
      <c r="W17" s="36">
        <f t="shared" si="2"/>
        <v>350.85004569426258</v>
      </c>
      <c r="X17" s="36">
        <f t="shared" si="2"/>
        <v>2576.3737742348817</v>
      </c>
      <c r="Y17" s="36">
        <f t="shared" si="2"/>
        <v>309.5460741447705</v>
      </c>
      <c r="Z17" s="36">
        <f t="shared" si="2"/>
        <v>4.0249377779631121</v>
      </c>
      <c r="AA17" s="36">
        <f t="shared" si="2"/>
        <v>2199.8890596790325</v>
      </c>
      <c r="AB17" s="36">
        <f t="shared" si="2"/>
        <v>4.4781698334623012</v>
      </c>
      <c r="AC17" s="36">
        <f t="shared" si="2"/>
        <v>454.75846318699706</v>
      </c>
      <c r="AD17" s="35"/>
    </row>
    <row r="18" spans="1:30" x14ac:dyDescent="0.2">
      <c r="D18" s="17"/>
      <c r="E18" s="17"/>
      <c r="F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35"/>
    </row>
    <row r="19" spans="1:30" x14ac:dyDescent="0.2">
      <c r="B19" s="11" t="s">
        <v>403</v>
      </c>
      <c r="D19" s="17"/>
      <c r="E19" s="17"/>
      <c r="F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35"/>
    </row>
    <row r="20" spans="1:30" x14ac:dyDescent="0.2">
      <c r="A20" s="19">
        <f>A17+1</f>
        <v>8</v>
      </c>
      <c r="B20" s="6" t="s">
        <v>404</v>
      </c>
      <c r="D20" s="17"/>
      <c r="E20" s="17"/>
      <c r="F20" s="17">
        <f>'Attach 10 p.1'!T20</f>
        <v>3503.197872702051</v>
      </c>
      <c r="L20" s="17">
        <f t="shared" ref="L20:L23" si="3">F20-H20</f>
        <v>3503.197872702051</v>
      </c>
      <c r="N20" s="19" t="s">
        <v>464</v>
      </c>
      <c r="P20" s="17">
        <v>1742.0673494514842</v>
      </c>
      <c r="Q20" s="17">
        <v>620.74283814267699</v>
      </c>
      <c r="R20" s="17">
        <v>194.58283774166645</v>
      </c>
      <c r="S20" s="17">
        <v>0</v>
      </c>
      <c r="T20" s="17">
        <v>1.8831911265740633</v>
      </c>
      <c r="U20" s="17">
        <v>0</v>
      </c>
      <c r="V20" s="17">
        <v>323.13371784269691</v>
      </c>
      <c r="W20" s="17">
        <v>0</v>
      </c>
      <c r="X20" s="17">
        <v>19.547677364211268</v>
      </c>
      <c r="Y20" s="17">
        <v>68.018508139974585</v>
      </c>
      <c r="Z20" s="17">
        <v>0</v>
      </c>
      <c r="AA20" s="17">
        <v>424.31105959931682</v>
      </c>
      <c r="AB20" s="17">
        <v>0</v>
      </c>
      <c r="AC20" s="17">
        <v>108.91069329345027</v>
      </c>
      <c r="AD20" s="35"/>
    </row>
    <row r="21" spans="1:30" x14ac:dyDescent="0.2">
      <c r="A21" s="19">
        <f>A20+1</f>
        <v>9</v>
      </c>
      <c r="B21" s="6" t="s">
        <v>405</v>
      </c>
      <c r="D21" s="17"/>
      <c r="E21" s="17"/>
      <c r="F21" s="17">
        <f>'Attach 10 p.1'!T21</f>
        <v>1018.2099838133259</v>
      </c>
      <c r="H21" s="17"/>
      <c r="L21" s="17">
        <f t="shared" si="3"/>
        <v>1018.2099838133259</v>
      </c>
      <c r="N21" s="19" t="s">
        <v>469</v>
      </c>
      <c r="P21" s="17">
        <v>563.10115240515711</v>
      </c>
      <c r="Q21" s="17">
        <v>169.37716394319278</v>
      </c>
      <c r="R21" s="17">
        <v>34.777510470389274</v>
      </c>
      <c r="S21" s="17">
        <v>7.4912283559910364E-2</v>
      </c>
      <c r="T21" s="17">
        <v>0.13797569066787904</v>
      </c>
      <c r="U21" s="17">
        <v>0</v>
      </c>
      <c r="V21" s="17">
        <v>47.783143295251044</v>
      </c>
      <c r="W21" s="17">
        <v>4.9646111563988597</v>
      </c>
      <c r="X21" s="17">
        <v>4.8403237608051617</v>
      </c>
      <c r="Y21" s="17">
        <v>20.346147580038881</v>
      </c>
      <c r="Z21" s="17">
        <v>0</v>
      </c>
      <c r="AA21" s="17">
        <v>128.86928177046394</v>
      </c>
      <c r="AB21" s="17">
        <v>0</v>
      </c>
      <c r="AC21" s="17">
        <v>43.937761457401322</v>
      </c>
      <c r="AD21" s="35"/>
    </row>
    <row r="22" spans="1:30" x14ac:dyDescent="0.2">
      <c r="A22" s="19">
        <f t="shared" ref="A22:A24" si="4">A21+1</f>
        <v>10</v>
      </c>
      <c r="B22" s="6" t="s">
        <v>408</v>
      </c>
      <c r="D22" s="17"/>
      <c r="E22" s="17"/>
      <c r="F22" s="17">
        <f>'Attach 10 p.1'!T22</f>
        <v>0</v>
      </c>
      <c r="L22" s="17">
        <f t="shared" si="3"/>
        <v>0</v>
      </c>
      <c r="N22" s="19" t="s">
        <v>470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35"/>
    </row>
    <row r="23" spans="1:30" x14ac:dyDescent="0.2">
      <c r="A23" s="19">
        <f t="shared" si="4"/>
        <v>11</v>
      </c>
      <c r="B23" s="6" t="s">
        <v>410</v>
      </c>
      <c r="D23" s="17"/>
      <c r="E23" s="17"/>
      <c r="F23" s="17">
        <f>'Attach 10 p.1'!T23</f>
        <v>5254.2287199364273</v>
      </c>
      <c r="L23" s="127">
        <f t="shared" si="3"/>
        <v>5254.2287199364273</v>
      </c>
      <c r="N23" s="19" t="s">
        <v>471</v>
      </c>
      <c r="P23" s="17">
        <v>2169.9622353559271</v>
      </c>
      <c r="Q23" s="17">
        <v>878.98645194662379</v>
      </c>
      <c r="R23" s="17">
        <v>395.06663102850359</v>
      </c>
      <c r="S23" s="17">
        <v>0.15838939457737222</v>
      </c>
      <c r="T23" s="17">
        <v>2.9320000889291955</v>
      </c>
      <c r="U23" s="17">
        <v>36.659020589733274</v>
      </c>
      <c r="V23" s="17">
        <v>474.97434893880705</v>
      </c>
      <c r="W23" s="17">
        <v>50.575427613152939</v>
      </c>
      <c r="X23" s="17">
        <v>59.941586315461244</v>
      </c>
      <c r="Y23" s="17">
        <v>87.213189076900605</v>
      </c>
      <c r="Z23" s="17">
        <v>0</v>
      </c>
      <c r="AA23" s="17">
        <v>910.09303431914532</v>
      </c>
      <c r="AB23" s="17">
        <v>0</v>
      </c>
      <c r="AC23" s="17">
        <v>187.66640526866527</v>
      </c>
      <c r="AD23" s="35"/>
    </row>
    <row r="24" spans="1:30" x14ac:dyDescent="0.2">
      <c r="A24" s="19">
        <f t="shared" si="4"/>
        <v>12</v>
      </c>
      <c r="B24" s="6" t="s">
        <v>412</v>
      </c>
      <c r="D24" s="36"/>
      <c r="F24" s="36">
        <f>SUM(F20:F23)</f>
        <v>9775.636576451805</v>
      </c>
      <c r="H24" s="36">
        <f>SUM(H20:H23)</f>
        <v>0</v>
      </c>
      <c r="J24" s="122"/>
      <c r="L24" s="36">
        <f>SUM(L20:L23)</f>
        <v>9775.636576451805</v>
      </c>
      <c r="P24" s="36">
        <f t="shared" ref="P24:AC24" si="5">SUM(P20:P23)</f>
        <v>4475.1307372125684</v>
      </c>
      <c r="Q24" s="36">
        <f t="shared" si="5"/>
        <v>1669.1064540324937</v>
      </c>
      <c r="R24" s="36">
        <f t="shared" si="5"/>
        <v>624.42697924055938</v>
      </c>
      <c r="S24" s="36">
        <f t="shared" si="5"/>
        <v>0.23330167813728259</v>
      </c>
      <c r="T24" s="36">
        <f t="shared" si="5"/>
        <v>4.9531669061711376</v>
      </c>
      <c r="U24" s="36">
        <f t="shared" si="5"/>
        <v>36.659020589733274</v>
      </c>
      <c r="V24" s="36">
        <f t="shared" si="5"/>
        <v>845.89121007675499</v>
      </c>
      <c r="W24" s="36">
        <f t="shared" si="5"/>
        <v>55.540038769551799</v>
      </c>
      <c r="X24" s="36">
        <f t="shared" si="5"/>
        <v>84.329587440477667</v>
      </c>
      <c r="Y24" s="36">
        <f t="shared" si="5"/>
        <v>175.57784479691406</v>
      </c>
      <c r="Z24" s="36">
        <f t="shared" si="5"/>
        <v>0</v>
      </c>
      <c r="AA24" s="36">
        <f t="shared" si="5"/>
        <v>1463.2733756889261</v>
      </c>
      <c r="AB24" s="36">
        <f t="shared" si="5"/>
        <v>0</v>
      </c>
      <c r="AC24" s="36">
        <f t="shared" si="5"/>
        <v>340.51486001951685</v>
      </c>
      <c r="AD24" s="35"/>
    </row>
    <row r="25" spans="1:30" x14ac:dyDescent="0.2">
      <c r="D25" s="35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35"/>
    </row>
    <row r="26" spans="1:30" x14ac:dyDescent="0.2">
      <c r="B26" s="11" t="s">
        <v>413</v>
      </c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35"/>
    </row>
    <row r="27" spans="1:30" x14ac:dyDescent="0.2">
      <c r="A27" s="19">
        <f>A24+1</f>
        <v>13</v>
      </c>
      <c r="B27" s="6" t="s">
        <v>414</v>
      </c>
      <c r="D27" s="17"/>
      <c r="E27" s="17"/>
      <c r="F27" s="17">
        <f>'Attach 10 p.1'!T27</f>
        <v>0</v>
      </c>
      <c r="L27" s="17">
        <f t="shared" ref="L27:L33" si="6">F27-H27</f>
        <v>0</v>
      </c>
      <c r="N27" s="19" t="s">
        <v>472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35"/>
    </row>
    <row r="28" spans="1:30" x14ac:dyDescent="0.2">
      <c r="A28" s="19">
        <f>A27+1</f>
        <v>14</v>
      </c>
      <c r="B28" s="6" t="s">
        <v>416</v>
      </c>
      <c r="D28" s="17"/>
      <c r="E28" s="17"/>
      <c r="F28" s="17">
        <f>'Attach 10 p.1'!T28</f>
        <v>0</v>
      </c>
      <c r="L28" s="17">
        <f t="shared" si="6"/>
        <v>0</v>
      </c>
      <c r="N28" s="19" t="s">
        <v>473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35"/>
    </row>
    <row r="29" spans="1:30" x14ac:dyDescent="0.2">
      <c r="A29" s="19">
        <f t="shared" ref="A29:A34" si="7">A28+1</f>
        <v>15</v>
      </c>
      <c r="B29" s="6" t="s">
        <v>418</v>
      </c>
      <c r="D29" s="17"/>
      <c r="E29" s="17"/>
      <c r="F29" s="17">
        <f>'Attach 10 p.1'!T29</f>
        <v>0</v>
      </c>
      <c r="L29" s="17">
        <f t="shared" si="6"/>
        <v>0</v>
      </c>
      <c r="N29" s="19" t="s">
        <v>474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35"/>
    </row>
    <row r="30" spans="1:30" x14ac:dyDescent="0.2">
      <c r="A30" s="19">
        <f t="shared" si="7"/>
        <v>16</v>
      </c>
      <c r="B30" s="6" t="s">
        <v>420</v>
      </c>
      <c r="D30" s="17"/>
      <c r="E30" s="17"/>
      <c r="F30" s="17">
        <f>'Attach 10 p.1'!T30</f>
        <v>0</v>
      </c>
      <c r="L30" s="17">
        <f t="shared" si="6"/>
        <v>0</v>
      </c>
      <c r="N30" s="19" t="s">
        <v>475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35"/>
    </row>
    <row r="31" spans="1:30" x14ac:dyDescent="0.2">
      <c r="A31" s="19">
        <f t="shared" si="7"/>
        <v>17</v>
      </c>
      <c r="B31" s="6" t="s">
        <v>422</v>
      </c>
      <c r="D31" s="17"/>
      <c r="E31" s="17"/>
      <c r="F31" s="17">
        <f>'Attach 10 p.1'!T31</f>
        <v>0</v>
      </c>
      <c r="L31" s="17">
        <f t="shared" si="6"/>
        <v>0</v>
      </c>
      <c r="N31" s="19" t="s">
        <v>476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35"/>
    </row>
    <row r="32" spans="1:30" x14ac:dyDescent="0.2">
      <c r="A32" s="19">
        <f t="shared" si="7"/>
        <v>18</v>
      </c>
      <c r="B32" s="6" t="s">
        <v>424</v>
      </c>
      <c r="D32" s="17"/>
      <c r="E32" s="17"/>
      <c r="F32" s="17">
        <f>'Attach 10 p.1'!T32</f>
        <v>1294.5219427863499</v>
      </c>
      <c r="L32" s="17">
        <f t="shared" si="6"/>
        <v>1294.5219427863499</v>
      </c>
      <c r="N32" s="19" t="s">
        <v>329</v>
      </c>
      <c r="P32" s="17">
        <v>241.87533215051627</v>
      </c>
      <c r="Q32" s="17">
        <v>95.387608393275144</v>
      </c>
      <c r="R32" s="17">
        <v>78.762535968585553</v>
      </c>
      <c r="S32" s="17">
        <v>0</v>
      </c>
      <c r="T32" s="17">
        <v>1.0176613630187517</v>
      </c>
      <c r="U32" s="17">
        <v>0</v>
      </c>
      <c r="V32" s="17">
        <v>170.96363289853085</v>
      </c>
      <c r="W32" s="17">
        <v>0</v>
      </c>
      <c r="X32" s="17">
        <v>0</v>
      </c>
      <c r="Y32" s="17">
        <v>28.965306260562837</v>
      </c>
      <c r="Z32" s="17">
        <v>0</v>
      </c>
      <c r="AA32" s="17">
        <v>677.54986575186035</v>
      </c>
      <c r="AB32" s="17">
        <v>0</v>
      </c>
      <c r="AC32" s="17">
        <v>0</v>
      </c>
      <c r="AD32" s="35"/>
    </row>
    <row r="33" spans="1:30" x14ac:dyDescent="0.2">
      <c r="A33" s="19">
        <f t="shared" si="7"/>
        <v>19</v>
      </c>
      <c r="B33" s="6" t="s">
        <v>426</v>
      </c>
      <c r="D33" s="17"/>
      <c r="E33" s="17"/>
      <c r="F33" s="17">
        <f>'Attach 10 p.1'!T33</f>
        <v>4680.2587532716425</v>
      </c>
      <c r="H33" s="17">
        <v>4472.5161039693821</v>
      </c>
      <c r="J33" s="19" t="s">
        <v>477</v>
      </c>
      <c r="L33" s="17">
        <f t="shared" si="6"/>
        <v>207.74264930226036</v>
      </c>
      <c r="N33" s="19" t="s">
        <v>478</v>
      </c>
      <c r="P33" s="17">
        <v>1293.2232868750857</v>
      </c>
      <c r="Q33" s="17">
        <v>523.84586698516046</v>
      </c>
      <c r="R33" s="17">
        <v>235.44620214533194</v>
      </c>
      <c r="S33" s="17">
        <v>9.4394662784491504E-2</v>
      </c>
      <c r="T33" s="17">
        <v>1.7473717884777473</v>
      </c>
      <c r="U33" s="17">
        <v>21.847522656494604</v>
      </c>
      <c r="V33" s="17">
        <v>283.06846944515894</v>
      </c>
      <c r="W33" s="17">
        <v>30.141225348222026</v>
      </c>
      <c r="X33" s="17">
        <v>35.723135643728199</v>
      </c>
      <c r="Y33" s="17">
        <v>156.16289814658123</v>
      </c>
      <c r="Z33" s="17">
        <v>14.886585915689002</v>
      </c>
      <c r="AA33" s="17">
        <v>1968.6760700609095</v>
      </c>
      <c r="AB33" s="17">
        <v>16.562904484108579</v>
      </c>
      <c r="AC33" s="17">
        <v>98.832819113910176</v>
      </c>
      <c r="AD33" s="35"/>
    </row>
    <row r="34" spans="1:30" x14ac:dyDescent="0.2">
      <c r="A34" s="19">
        <f t="shared" si="7"/>
        <v>20</v>
      </c>
      <c r="B34" s="6" t="s">
        <v>429</v>
      </c>
      <c r="D34" s="36"/>
      <c r="F34" s="36">
        <f>SUM(F27:F33)</f>
        <v>5974.7806960579928</v>
      </c>
      <c r="H34" s="36">
        <f>SUM(H27:H33)</f>
        <v>4472.5161039693821</v>
      </c>
      <c r="L34" s="36">
        <f>SUM(L27:L33)</f>
        <v>1502.2645920886102</v>
      </c>
      <c r="P34" s="36">
        <f t="shared" ref="P34:AC34" si="8">SUM(P27:P33)</f>
        <v>1535.0986190256019</v>
      </c>
      <c r="Q34" s="36">
        <f t="shared" si="8"/>
        <v>619.23347537843563</v>
      </c>
      <c r="R34" s="36">
        <f t="shared" si="8"/>
        <v>314.20873811391749</v>
      </c>
      <c r="S34" s="36">
        <f t="shared" si="8"/>
        <v>9.4394662784491504E-2</v>
      </c>
      <c r="T34" s="36">
        <f t="shared" si="8"/>
        <v>2.7650331514964988</v>
      </c>
      <c r="U34" s="36">
        <f t="shared" si="8"/>
        <v>21.847522656494604</v>
      </c>
      <c r="V34" s="36">
        <f t="shared" si="8"/>
        <v>454.03210234368976</v>
      </c>
      <c r="W34" s="36">
        <f t="shared" si="8"/>
        <v>30.141225348222026</v>
      </c>
      <c r="X34" s="36">
        <f t="shared" si="8"/>
        <v>35.723135643728199</v>
      </c>
      <c r="Y34" s="36">
        <f t="shared" si="8"/>
        <v>185.12820440714407</v>
      </c>
      <c r="Z34" s="36">
        <f t="shared" si="8"/>
        <v>14.886585915689002</v>
      </c>
      <c r="AA34" s="36">
        <f t="shared" si="8"/>
        <v>2646.2259358127699</v>
      </c>
      <c r="AB34" s="36">
        <f t="shared" si="8"/>
        <v>16.562904484108579</v>
      </c>
      <c r="AC34" s="36">
        <f t="shared" si="8"/>
        <v>98.832819113910176</v>
      </c>
      <c r="AD34" s="35"/>
    </row>
    <row r="35" spans="1:30" x14ac:dyDescent="0.2">
      <c r="D35" s="35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35"/>
    </row>
    <row r="36" spans="1:30" x14ac:dyDescent="0.2">
      <c r="B36" s="11" t="s">
        <v>430</v>
      </c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35"/>
    </row>
    <row r="37" spans="1:30" x14ac:dyDescent="0.2">
      <c r="A37" s="19">
        <f>A34+1</f>
        <v>21</v>
      </c>
      <c r="B37" s="6" t="s">
        <v>432</v>
      </c>
      <c r="D37" s="17"/>
      <c r="E37" s="17"/>
      <c r="F37" s="17">
        <f>'Attach 10 p.1'!T37</f>
        <v>3690.0010024329126</v>
      </c>
      <c r="G37" s="17"/>
      <c r="H37" s="17"/>
      <c r="I37" s="17"/>
      <c r="J37" s="123"/>
      <c r="K37" s="17"/>
      <c r="L37" s="17">
        <f t="shared" ref="L37:L51" si="9">F37-H37</f>
        <v>3690.0010024329126</v>
      </c>
      <c r="N37" s="19" t="s">
        <v>479</v>
      </c>
      <c r="P37" s="17">
        <v>1362.0664975616103</v>
      </c>
      <c r="Q37" s="17">
        <v>504.37803137846316</v>
      </c>
      <c r="R37" s="17">
        <v>179.62197005667966</v>
      </c>
      <c r="S37" s="17">
        <v>0</v>
      </c>
      <c r="T37" s="17">
        <v>1.5779309930637735</v>
      </c>
      <c r="U37" s="17">
        <v>0</v>
      </c>
      <c r="V37" s="17">
        <v>265.6925575854043</v>
      </c>
      <c r="W37" s="17">
        <v>0</v>
      </c>
      <c r="X37" s="17">
        <v>21.690307760714177</v>
      </c>
      <c r="Y37" s="17">
        <v>91.03823703611144</v>
      </c>
      <c r="Z37" s="17">
        <v>0</v>
      </c>
      <c r="AA37" s="17">
        <v>1149.8915920566665</v>
      </c>
      <c r="AB37" s="17">
        <v>0</v>
      </c>
      <c r="AC37" s="17">
        <v>114.04387800419921</v>
      </c>
      <c r="AD37" s="35"/>
    </row>
    <row r="38" spans="1:30" x14ac:dyDescent="0.2">
      <c r="A38" s="19">
        <f>A37+1</f>
        <v>22</v>
      </c>
      <c r="B38" s="6" t="s">
        <v>434</v>
      </c>
      <c r="D38" s="17"/>
      <c r="E38" s="17"/>
      <c r="F38" s="17">
        <f>'Attach 10 p.1'!T38</f>
        <v>0</v>
      </c>
      <c r="G38" s="17"/>
      <c r="H38" s="17"/>
      <c r="I38" s="17"/>
      <c r="J38" s="123"/>
      <c r="K38" s="17"/>
      <c r="L38" s="17">
        <f t="shared" si="9"/>
        <v>0</v>
      </c>
      <c r="N38" s="19" t="s">
        <v>480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  <c r="AC38" s="17">
        <v>0</v>
      </c>
      <c r="AD38" s="35"/>
    </row>
    <row r="39" spans="1:30" x14ac:dyDescent="0.2">
      <c r="A39" s="19">
        <f t="shared" ref="A39:A52" si="10">A38+1</f>
        <v>23</v>
      </c>
      <c r="B39" s="6" t="s">
        <v>436</v>
      </c>
      <c r="D39" s="17"/>
      <c r="E39" s="17"/>
      <c r="F39" s="17">
        <f>'Attach 10 p.1'!T39</f>
        <v>0</v>
      </c>
      <c r="G39" s="17"/>
      <c r="H39" s="17"/>
      <c r="I39" s="17"/>
      <c r="J39" s="123"/>
      <c r="K39" s="17"/>
      <c r="L39" s="17">
        <f t="shared" si="9"/>
        <v>0</v>
      </c>
      <c r="N39" s="19" t="s">
        <v>481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  <c r="Y39" s="17">
        <v>0</v>
      </c>
      <c r="Z39" s="17">
        <v>0</v>
      </c>
      <c r="AA39" s="17">
        <v>0</v>
      </c>
      <c r="AB39" s="17">
        <v>0</v>
      </c>
      <c r="AC39" s="17">
        <v>0</v>
      </c>
      <c r="AD39" s="35"/>
    </row>
    <row r="40" spans="1:30" x14ac:dyDescent="0.2">
      <c r="B40" s="6" t="s">
        <v>438</v>
      </c>
      <c r="D40" s="17"/>
      <c r="E40" s="17"/>
      <c r="F40" s="17">
        <f>'Attach 10 p.1'!T40</f>
        <v>0</v>
      </c>
      <c r="G40" s="17"/>
      <c r="H40" s="17"/>
      <c r="I40" s="17"/>
      <c r="J40" s="123"/>
      <c r="K40" s="17"/>
      <c r="L40" s="17"/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35"/>
    </row>
    <row r="41" spans="1:30" x14ac:dyDescent="0.2">
      <c r="A41" s="19">
        <f>A39+1</f>
        <v>24</v>
      </c>
      <c r="B41" s="119" t="s">
        <v>439</v>
      </c>
      <c r="D41" s="17"/>
      <c r="E41" s="17"/>
      <c r="F41" s="17">
        <f>'Attach 10 p.1'!T41</f>
        <v>0</v>
      </c>
      <c r="G41" s="17"/>
      <c r="H41" s="17"/>
      <c r="I41" s="17"/>
      <c r="J41" s="123"/>
      <c r="K41" s="17"/>
      <c r="L41" s="17">
        <f t="shared" si="9"/>
        <v>0</v>
      </c>
      <c r="N41" s="19" t="s">
        <v>482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7">
        <v>0</v>
      </c>
      <c r="AD41" s="35"/>
    </row>
    <row r="42" spans="1:30" x14ac:dyDescent="0.2">
      <c r="A42" s="19">
        <f t="shared" si="10"/>
        <v>25</v>
      </c>
      <c r="B42" s="119" t="s">
        <v>441</v>
      </c>
      <c r="D42" s="17"/>
      <c r="E42" s="17"/>
      <c r="F42" s="17">
        <f>'Attach 10 p.1'!T42</f>
        <v>0</v>
      </c>
      <c r="G42" s="17"/>
      <c r="H42" s="17"/>
      <c r="I42" s="17"/>
      <c r="J42" s="123"/>
      <c r="K42" s="17"/>
      <c r="L42" s="17">
        <f t="shared" si="9"/>
        <v>0</v>
      </c>
      <c r="N42" s="19" t="s">
        <v>483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35"/>
    </row>
    <row r="43" spans="1:30" x14ac:dyDescent="0.2">
      <c r="A43" s="19">
        <f t="shared" si="10"/>
        <v>26</v>
      </c>
      <c r="B43" s="6" t="s">
        <v>443</v>
      </c>
      <c r="D43" s="17"/>
      <c r="E43" s="17"/>
      <c r="F43" s="17">
        <f>'Attach 10 p.1'!T43</f>
        <v>0</v>
      </c>
      <c r="G43" s="17"/>
      <c r="H43" s="17"/>
      <c r="I43" s="17"/>
      <c r="J43" s="123"/>
      <c r="K43" s="17"/>
      <c r="L43" s="17">
        <f t="shared" si="9"/>
        <v>0</v>
      </c>
      <c r="N43" s="19" t="s">
        <v>484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7">
        <v>0</v>
      </c>
      <c r="AD43" s="35"/>
    </row>
    <row r="44" spans="1:30" x14ac:dyDescent="0.2">
      <c r="A44" s="19">
        <f t="shared" si="10"/>
        <v>27</v>
      </c>
      <c r="B44" s="6" t="s">
        <v>445</v>
      </c>
      <c r="D44" s="17"/>
      <c r="E44" s="17"/>
      <c r="F44" s="17">
        <f>'Attach 10 p.1'!T44</f>
        <v>0</v>
      </c>
      <c r="G44" s="17"/>
      <c r="H44" s="17"/>
      <c r="I44" s="17"/>
      <c r="J44" s="123"/>
      <c r="K44" s="17"/>
      <c r="L44" s="17">
        <f t="shared" si="9"/>
        <v>0</v>
      </c>
      <c r="N44" s="19" t="s">
        <v>484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0</v>
      </c>
      <c r="AD44" s="35"/>
    </row>
    <row r="45" spans="1:30" x14ac:dyDescent="0.2">
      <c r="A45" s="19">
        <f t="shared" si="10"/>
        <v>28</v>
      </c>
      <c r="B45" s="6" t="s">
        <v>447</v>
      </c>
      <c r="D45" s="17"/>
      <c r="E45" s="17"/>
      <c r="F45" s="17">
        <f>'Attach 10 p.1'!T45</f>
        <v>0</v>
      </c>
      <c r="G45" s="17"/>
      <c r="H45" s="17"/>
      <c r="I45" s="17"/>
      <c r="J45" s="123"/>
      <c r="K45" s="17"/>
      <c r="L45" s="17">
        <f t="shared" si="9"/>
        <v>0</v>
      </c>
      <c r="N45" s="19" t="s">
        <v>485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17">
        <v>0</v>
      </c>
      <c r="AA45" s="17">
        <v>0</v>
      </c>
      <c r="AB45" s="17">
        <v>0</v>
      </c>
      <c r="AC45" s="17">
        <v>0</v>
      </c>
      <c r="AD45" s="35"/>
    </row>
    <row r="46" spans="1:30" x14ac:dyDescent="0.2">
      <c r="A46" s="19">
        <f t="shared" si="10"/>
        <v>29</v>
      </c>
      <c r="B46" s="6" t="s">
        <v>449</v>
      </c>
      <c r="D46" s="17"/>
      <c r="E46" s="17"/>
      <c r="F46" s="17">
        <f>'Attach 10 p.1'!T46</f>
        <v>0</v>
      </c>
      <c r="G46" s="17"/>
      <c r="H46" s="17"/>
      <c r="I46" s="17"/>
      <c r="J46" s="123"/>
      <c r="K46" s="17"/>
      <c r="L46" s="17">
        <f t="shared" si="9"/>
        <v>0</v>
      </c>
      <c r="N46" s="19" t="s">
        <v>486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35"/>
    </row>
    <row r="47" spans="1:30" x14ac:dyDescent="0.2">
      <c r="B47" s="6" t="s">
        <v>451</v>
      </c>
      <c r="D47" s="17"/>
      <c r="E47" s="17"/>
      <c r="F47" s="17">
        <f>'Attach 10 p.1'!T47</f>
        <v>0</v>
      </c>
      <c r="G47" s="17"/>
      <c r="H47" s="17"/>
      <c r="I47" s="17"/>
      <c r="J47" s="123"/>
      <c r="K47" s="17"/>
      <c r="L47" s="17"/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35"/>
    </row>
    <row r="48" spans="1:30" x14ac:dyDescent="0.2">
      <c r="A48" s="19">
        <f>A46+1</f>
        <v>30</v>
      </c>
      <c r="B48" s="119" t="s">
        <v>236</v>
      </c>
      <c r="D48" s="17"/>
      <c r="F48" s="17">
        <f>'Attach 10 p.1'!T48</f>
        <v>0</v>
      </c>
      <c r="L48" s="17">
        <f t="shared" si="9"/>
        <v>0</v>
      </c>
      <c r="N48" s="19" t="s">
        <v>487</v>
      </c>
      <c r="P48" s="17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  <c r="W48" s="17">
        <v>0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35"/>
    </row>
    <row r="49" spans="1:30" x14ac:dyDescent="0.2">
      <c r="A49" s="19">
        <f t="shared" si="10"/>
        <v>31</v>
      </c>
      <c r="B49" s="119" t="s">
        <v>29</v>
      </c>
      <c r="D49" s="17"/>
      <c r="F49" s="17">
        <f>'Attach 10 p.1'!T49</f>
        <v>0</v>
      </c>
      <c r="H49" s="17"/>
      <c r="L49" s="17">
        <f t="shared" si="9"/>
        <v>0</v>
      </c>
      <c r="N49" s="19" t="s">
        <v>484</v>
      </c>
      <c r="P49" s="17">
        <v>0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0</v>
      </c>
      <c r="Z49" s="17">
        <v>0</v>
      </c>
      <c r="AA49" s="17">
        <v>0</v>
      </c>
      <c r="AB49" s="17">
        <v>0</v>
      </c>
      <c r="AC49" s="17">
        <v>0</v>
      </c>
      <c r="AD49" s="35"/>
    </row>
    <row r="50" spans="1:30" x14ac:dyDescent="0.2">
      <c r="A50" s="19">
        <f t="shared" si="10"/>
        <v>32</v>
      </c>
      <c r="B50" s="119" t="s">
        <v>234</v>
      </c>
      <c r="D50" s="17"/>
      <c r="F50" s="17">
        <f>'Attach 10 p.1'!T50</f>
        <v>0</v>
      </c>
      <c r="L50" s="17">
        <f t="shared" si="9"/>
        <v>0</v>
      </c>
      <c r="N50" s="19" t="s">
        <v>489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  <c r="AC50" s="17">
        <v>0</v>
      </c>
      <c r="AD50" s="35"/>
    </row>
    <row r="51" spans="1:30" x14ac:dyDescent="0.2">
      <c r="A51" s="19">
        <f t="shared" si="10"/>
        <v>33</v>
      </c>
      <c r="B51" s="6" t="s">
        <v>456</v>
      </c>
      <c r="D51" s="17"/>
      <c r="F51" s="17">
        <f>'Attach 10 p.1'!T51</f>
        <v>8295.1053507044253</v>
      </c>
      <c r="H51" s="17"/>
      <c r="L51" s="17">
        <f t="shared" si="9"/>
        <v>8295.1053507044253</v>
      </c>
      <c r="N51" s="19" t="s">
        <v>490</v>
      </c>
      <c r="P51" s="17">
        <v>2292.0577626427798</v>
      </c>
      <c r="Q51" s="17">
        <v>928.44367870376107</v>
      </c>
      <c r="R51" s="17">
        <v>417.29552876826244</v>
      </c>
      <c r="S51" s="17">
        <v>0.16730136379622709</v>
      </c>
      <c r="T51" s="17">
        <v>3.0969725898465619</v>
      </c>
      <c r="U51" s="17">
        <v>38.721684342952415</v>
      </c>
      <c r="V51" s="17">
        <v>501.69935024828885</v>
      </c>
      <c r="W51" s="17">
        <v>53.421114695432081</v>
      </c>
      <c r="X51" s="17">
        <v>63.314271548573693</v>
      </c>
      <c r="Y51" s="17">
        <v>276.77693911510789</v>
      </c>
      <c r="Z51" s="17">
        <v>26.384395605613182</v>
      </c>
      <c r="AA51" s="17">
        <v>3489.2035384049186</v>
      </c>
      <c r="AB51" s="17">
        <v>29.355436280802827</v>
      </c>
      <c r="AC51" s="17">
        <v>175.16737639428882</v>
      </c>
      <c r="AD51" s="35"/>
    </row>
    <row r="52" spans="1:30" x14ac:dyDescent="0.2">
      <c r="A52" s="19">
        <f t="shared" si="10"/>
        <v>34</v>
      </c>
      <c r="B52" s="6" t="s">
        <v>458</v>
      </c>
      <c r="D52" s="36"/>
      <c r="F52" s="36">
        <f>SUM(F37:F51)</f>
        <v>11985.106353137338</v>
      </c>
      <c r="H52" s="36">
        <f>SUM(H37:H51)</f>
        <v>0</v>
      </c>
      <c r="L52" s="36">
        <f>SUM(L37:L51)</f>
        <v>11985.106353137338</v>
      </c>
      <c r="P52" s="36">
        <f t="shared" ref="P52:AC52" si="11">SUM(P37:P51)</f>
        <v>3654.1242602043903</v>
      </c>
      <c r="Q52" s="36">
        <f t="shared" si="11"/>
        <v>1432.8217100822242</v>
      </c>
      <c r="R52" s="36">
        <f t="shared" si="11"/>
        <v>596.91749882494207</v>
      </c>
      <c r="S52" s="36">
        <f t="shared" si="11"/>
        <v>0.16730136379622709</v>
      </c>
      <c r="T52" s="36">
        <f t="shared" si="11"/>
        <v>4.6749035829103356</v>
      </c>
      <c r="U52" s="36">
        <f t="shared" si="11"/>
        <v>38.721684342952415</v>
      </c>
      <c r="V52" s="36">
        <f t="shared" si="11"/>
        <v>767.39190783369315</v>
      </c>
      <c r="W52" s="36">
        <f t="shared" si="11"/>
        <v>53.421114695432081</v>
      </c>
      <c r="X52" s="36">
        <f t="shared" si="11"/>
        <v>85.004579309287863</v>
      </c>
      <c r="Y52" s="36">
        <f t="shared" si="11"/>
        <v>367.81517615121936</v>
      </c>
      <c r="Z52" s="36">
        <f t="shared" si="11"/>
        <v>26.384395605613182</v>
      </c>
      <c r="AA52" s="36">
        <f t="shared" si="11"/>
        <v>4639.0951304615846</v>
      </c>
      <c r="AB52" s="36">
        <f t="shared" si="11"/>
        <v>29.355436280802827</v>
      </c>
      <c r="AC52" s="36">
        <f t="shared" si="11"/>
        <v>289.21125439848805</v>
      </c>
      <c r="AD52" s="35"/>
    </row>
    <row r="53" spans="1:30" x14ac:dyDescent="0.2">
      <c r="D53" s="35"/>
      <c r="F53" s="35"/>
      <c r="AD53" s="35"/>
    </row>
    <row r="54" spans="1:30" ht="13.5" thickBot="1" x14ac:dyDescent="0.25">
      <c r="A54" s="19">
        <f>A52+1</f>
        <v>35</v>
      </c>
      <c r="B54" s="6" t="s">
        <v>34</v>
      </c>
      <c r="D54" s="39"/>
      <c r="F54" s="39">
        <f>F17+F24+F34+F52</f>
        <v>654660.89297068608</v>
      </c>
      <c r="H54" s="39">
        <f>H17+H24+H34+H52</f>
        <v>4472.5161039693821</v>
      </c>
      <c r="L54" s="39">
        <f>L17+L24+L34+L52</f>
        <v>650188.37686671678</v>
      </c>
      <c r="P54" s="39">
        <f t="shared" ref="P54:AC54" si="12">P17+P24+P34+P52</f>
        <v>502205.92392034526</v>
      </c>
      <c r="Q54" s="39">
        <f t="shared" si="12"/>
        <v>115045.74093616748</v>
      </c>
      <c r="R54" s="39">
        <f t="shared" si="12"/>
        <v>11721.390525296778</v>
      </c>
      <c r="S54" s="39">
        <f t="shared" si="12"/>
        <v>0.5205195165310762</v>
      </c>
      <c r="T54" s="39">
        <f t="shared" si="12"/>
        <v>68.147396860386408</v>
      </c>
      <c r="U54" s="39">
        <f t="shared" si="12"/>
        <v>396.37057161735345</v>
      </c>
      <c r="V54" s="39">
        <f t="shared" si="12"/>
        <v>8685.8549719874609</v>
      </c>
      <c r="W54" s="39">
        <f t="shared" si="12"/>
        <v>489.95242450746849</v>
      </c>
      <c r="X54" s="39">
        <f t="shared" si="12"/>
        <v>2781.4310766283752</v>
      </c>
      <c r="Y54" s="39">
        <f t="shared" si="12"/>
        <v>1038.067299500048</v>
      </c>
      <c r="Z54" s="39">
        <f t="shared" si="12"/>
        <v>45.295919299265293</v>
      </c>
      <c r="AA54" s="39">
        <f t="shared" si="12"/>
        <v>10948.483501642313</v>
      </c>
      <c r="AB54" s="39">
        <f t="shared" si="12"/>
        <v>50.396510598373709</v>
      </c>
      <c r="AC54" s="39">
        <f t="shared" si="12"/>
        <v>1183.3173967189121</v>
      </c>
      <c r="AD54" s="35"/>
    </row>
    <row r="55" spans="1:30" ht="13.5" thickTop="1" x14ac:dyDescent="0.2">
      <c r="D55" s="35"/>
      <c r="F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</row>
    <row r="56" spans="1:30" x14ac:dyDescent="0.2">
      <c r="D56" s="35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</row>
    <row r="57" spans="1:30" x14ac:dyDescent="0.2"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</sheetData>
  <mergeCells count="4">
    <mergeCell ref="B2:R2"/>
    <mergeCell ref="T2:Z2"/>
    <mergeCell ref="B3:R3"/>
    <mergeCell ref="T3:Z3"/>
  </mergeCells>
  <printOptions horizontalCentered="1"/>
  <pageMargins left="0.7" right="0.7" top="0.75" bottom="0.75" header="0.3" footer="0.3"/>
  <pageSetup scale="61" orientation="landscape" r:id="rId1"/>
  <headerFooter differentFirst="1">
    <oddHeader>&amp;R&amp;"Arial,Regular"&amp;10Filed: 2025-02-28
EB-2025-0064
Phase 3 Exhibit 7
Tab 3
Schedule 7
Attachment 10
Page 6 of 8</oddHeader>
    <firstHeader>&amp;R&amp;"Arial,Regular"&amp;10Filed: 2025-02-28
EB-2025-0064
Phase 3 Exhibit 7
Tab 3
Schedule 7
Attachment 10
Page 5 of 8</firstHeader>
  </headerFooter>
  <rowBreaks count="1" manualBreakCount="1">
    <brk id="57" max="42" man="1"/>
  </rowBreaks>
  <colBreaks count="1" manualBreakCount="1">
    <brk id="19" max="5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42E76-78D0-438D-8D34-0946A282474F}">
  <dimension ref="A1:X59"/>
  <sheetViews>
    <sheetView view="pageBreakPreview" zoomScale="80" zoomScaleNormal="70" zoomScaleSheetLayoutView="80" workbookViewId="0">
      <selection activeCell="P47" sqref="P47"/>
    </sheetView>
  </sheetViews>
  <sheetFormatPr defaultColWidth="9.28515625" defaultRowHeight="12.75" x14ac:dyDescent="0.2"/>
  <cols>
    <col min="1" max="1" width="5.7109375" style="19" customWidth="1"/>
    <col min="2" max="2" width="44.7109375" style="6" customWidth="1"/>
    <col min="3" max="3" width="1.7109375" style="6" customWidth="1"/>
    <col min="4" max="4" width="20.28515625" style="6" hidden="1" customWidth="1"/>
    <col min="5" max="5" width="1.7109375" style="6" hidden="1" customWidth="1"/>
    <col min="6" max="6" width="20.28515625" style="6" customWidth="1"/>
    <col min="7" max="7" width="1.7109375" style="6" customWidth="1"/>
    <col min="8" max="8" width="17.28515625" style="6" customWidth="1"/>
    <col min="9" max="9" width="1.7109375" style="6" customWidth="1"/>
    <col min="10" max="10" width="19.7109375" style="19" customWidth="1"/>
    <col min="11" max="11" width="1.7109375" style="6" customWidth="1"/>
    <col min="12" max="12" width="17.28515625" style="6" customWidth="1"/>
    <col min="13" max="13" width="1.7109375" style="6" customWidth="1"/>
    <col min="14" max="14" width="20" style="19" customWidth="1"/>
    <col min="15" max="15" width="1.7109375" style="6" customWidth="1"/>
    <col min="16" max="18" width="11.28515625" style="6" customWidth="1"/>
    <col min="19" max="20" width="10.5703125" style="6" customWidth="1"/>
    <col min="21" max="21" width="12.28515625" style="6" bestFit="1" customWidth="1"/>
    <col min="22" max="24" width="10.5703125" style="6" customWidth="1"/>
    <col min="25" max="16384" width="9.28515625" style="6"/>
  </cols>
  <sheetData>
    <row r="1" spans="1:24" ht="57" customHeight="1" x14ac:dyDescent="0.2"/>
    <row r="2" spans="1:24" x14ac:dyDescent="0.2">
      <c r="B2" s="231" t="s">
        <v>0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T2" s="231" t="s">
        <v>0</v>
      </c>
      <c r="U2" s="231"/>
      <c r="V2" s="231"/>
      <c r="W2" s="231"/>
      <c r="X2" s="231"/>
    </row>
    <row r="3" spans="1:24" x14ac:dyDescent="0.2">
      <c r="B3" s="231" t="s">
        <v>532</v>
      </c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T3" s="231" t="s">
        <v>533</v>
      </c>
      <c r="U3" s="231"/>
      <c r="V3" s="231"/>
      <c r="W3" s="231"/>
      <c r="X3" s="231"/>
    </row>
    <row r="5" spans="1:24" x14ac:dyDescent="0.2">
      <c r="F5" s="19" t="s">
        <v>375</v>
      </c>
    </row>
    <row r="6" spans="1:24" x14ac:dyDescent="0.2">
      <c r="A6" s="19" t="s">
        <v>3</v>
      </c>
      <c r="D6" s="19" t="s">
        <v>375</v>
      </c>
      <c r="F6" s="19" t="s">
        <v>7</v>
      </c>
      <c r="H6" s="19" t="s">
        <v>378</v>
      </c>
      <c r="J6" s="19" t="s">
        <v>379</v>
      </c>
      <c r="K6" s="19"/>
      <c r="L6" s="19" t="s">
        <v>380</v>
      </c>
      <c r="N6" s="19" t="s">
        <v>130</v>
      </c>
      <c r="P6" s="19" t="s">
        <v>461</v>
      </c>
      <c r="Q6" s="19" t="s">
        <v>461</v>
      </c>
      <c r="R6" s="19" t="s">
        <v>461</v>
      </c>
      <c r="S6" s="19" t="s">
        <v>461</v>
      </c>
      <c r="T6" s="19" t="s">
        <v>461</v>
      </c>
      <c r="U6" s="19" t="s">
        <v>461</v>
      </c>
      <c r="V6" s="19" t="s">
        <v>461</v>
      </c>
      <c r="W6" s="19" t="s">
        <v>461</v>
      </c>
      <c r="X6" s="19" t="s">
        <v>461</v>
      </c>
    </row>
    <row r="7" spans="1:24" x14ac:dyDescent="0.2">
      <c r="A7" s="18" t="s">
        <v>5</v>
      </c>
      <c r="B7" s="114" t="s">
        <v>6</v>
      </c>
      <c r="D7" s="18" t="s">
        <v>525</v>
      </c>
      <c r="F7" s="18" t="s">
        <v>382</v>
      </c>
      <c r="H7" s="18" t="s">
        <v>128</v>
      </c>
      <c r="J7" s="18" t="s">
        <v>131</v>
      </c>
      <c r="K7" s="19"/>
      <c r="L7" s="18" t="s">
        <v>383</v>
      </c>
      <c r="N7" s="18" t="s">
        <v>131</v>
      </c>
      <c r="P7" s="18">
        <v>331</v>
      </c>
      <c r="Q7" s="18">
        <v>332</v>
      </c>
      <c r="R7" s="18">
        <v>401</v>
      </c>
      <c r="S7" s="18" t="s">
        <v>511</v>
      </c>
      <c r="T7" s="18" t="s">
        <v>512</v>
      </c>
      <c r="U7" s="18" t="s">
        <v>513</v>
      </c>
      <c r="V7" s="18" t="s">
        <v>514</v>
      </c>
      <c r="W7" s="18" t="s">
        <v>515</v>
      </c>
      <c r="X7" s="18" t="s">
        <v>516</v>
      </c>
    </row>
    <row r="8" spans="1:24" x14ac:dyDescent="0.2">
      <c r="D8" s="121" t="s">
        <v>86</v>
      </c>
      <c r="F8" s="19" t="s">
        <v>86</v>
      </c>
      <c r="H8" s="121" t="s">
        <v>13</v>
      </c>
      <c r="J8" s="121" t="s">
        <v>14</v>
      </c>
      <c r="L8" s="121" t="s">
        <v>15</v>
      </c>
      <c r="N8" s="121" t="s">
        <v>16</v>
      </c>
      <c r="P8" s="19" t="s">
        <v>87</v>
      </c>
      <c r="Q8" s="121" t="s">
        <v>88</v>
      </c>
      <c r="R8" s="121" t="s">
        <v>89</v>
      </c>
      <c r="S8" s="121" t="s">
        <v>90</v>
      </c>
      <c r="T8" s="121" t="s">
        <v>91</v>
      </c>
      <c r="U8" s="121" t="s">
        <v>92</v>
      </c>
      <c r="V8" s="121" t="s">
        <v>93</v>
      </c>
      <c r="W8" s="121" t="s">
        <v>94</v>
      </c>
      <c r="X8" s="121" t="s">
        <v>95</v>
      </c>
    </row>
    <row r="10" spans="1:24" x14ac:dyDescent="0.2">
      <c r="B10" s="11" t="s">
        <v>389</v>
      </c>
    </row>
    <row r="11" spans="1:24" x14ac:dyDescent="0.2">
      <c r="A11" s="19">
        <v>1</v>
      </c>
      <c r="B11" s="6" t="s">
        <v>390</v>
      </c>
      <c r="D11" s="17"/>
      <c r="E11" s="17"/>
      <c r="F11" s="17">
        <f>'Attach 10 p.1'!V11</f>
        <v>0</v>
      </c>
      <c r="L11" s="17">
        <f>F11-H11</f>
        <v>0</v>
      </c>
      <c r="N11" s="19" t="s">
        <v>462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</row>
    <row r="12" spans="1:24" x14ac:dyDescent="0.2">
      <c r="A12" s="19">
        <f>A11+1</f>
        <v>2</v>
      </c>
      <c r="B12" s="6" t="s">
        <v>392</v>
      </c>
      <c r="D12" s="17"/>
      <c r="E12" s="17"/>
      <c r="F12" s="17">
        <f>'Attach 10 p.1'!V12</f>
        <v>0</v>
      </c>
      <c r="L12" s="17">
        <f t="shared" ref="L12:L16" si="0">F12-H12</f>
        <v>0</v>
      </c>
      <c r="N12" s="19" t="s">
        <v>463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</row>
    <row r="13" spans="1:24" x14ac:dyDescent="0.2">
      <c r="A13" s="19">
        <f t="shared" ref="A13:A17" si="1">A12+1</f>
        <v>3</v>
      </c>
      <c r="B13" s="6" t="s">
        <v>394</v>
      </c>
      <c r="D13" s="17"/>
      <c r="E13" s="17"/>
      <c r="F13" s="17">
        <f>'Attach 10 p.1'!V13</f>
        <v>0</v>
      </c>
      <c r="L13" s="17">
        <f t="shared" si="0"/>
        <v>0</v>
      </c>
      <c r="N13" s="19" t="s">
        <v>464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</row>
    <row r="14" spans="1:24" x14ac:dyDescent="0.2">
      <c r="A14" s="19">
        <f t="shared" si="1"/>
        <v>4</v>
      </c>
      <c r="B14" s="6" t="s">
        <v>396</v>
      </c>
      <c r="D14" s="17"/>
      <c r="E14" s="17"/>
      <c r="F14" s="17">
        <f>'Attach 10 p.1'!V14</f>
        <v>0</v>
      </c>
      <c r="H14" s="35"/>
      <c r="J14" s="19" t="s">
        <v>465</v>
      </c>
      <c r="L14" s="17">
        <f t="shared" si="0"/>
        <v>0</v>
      </c>
      <c r="N14" s="19" t="s">
        <v>466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</row>
    <row r="15" spans="1:24" x14ac:dyDescent="0.2">
      <c r="A15" s="19">
        <f t="shared" si="1"/>
        <v>5</v>
      </c>
      <c r="B15" s="6" t="s">
        <v>399</v>
      </c>
      <c r="D15" s="17"/>
      <c r="E15" s="17"/>
      <c r="F15" s="17">
        <f>'Attach 10 p.1'!V15</f>
        <v>0</v>
      </c>
      <c r="L15" s="17">
        <f t="shared" si="0"/>
        <v>0</v>
      </c>
      <c r="N15" s="19" t="s">
        <v>467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</row>
    <row r="16" spans="1:24" x14ac:dyDescent="0.2">
      <c r="A16" s="19">
        <f t="shared" si="1"/>
        <v>6</v>
      </c>
      <c r="B16" s="6" t="s">
        <v>261</v>
      </c>
      <c r="D16" s="17"/>
      <c r="E16" s="17"/>
      <c r="F16" s="17">
        <f>'Attach 10 p.1'!V16</f>
        <v>0</v>
      </c>
      <c r="L16" s="17">
        <f t="shared" si="0"/>
        <v>0</v>
      </c>
      <c r="N16" s="19" t="s">
        <v>462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</row>
    <row r="17" spans="1:24" x14ac:dyDescent="0.2">
      <c r="A17" s="19">
        <f t="shared" si="1"/>
        <v>7</v>
      </c>
      <c r="B17" s="6" t="s">
        <v>402</v>
      </c>
      <c r="D17" s="37"/>
      <c r="E17" s="17"/>
      <c r="F17" s="37">
        <f>SUM(F11:F16)</f>
        <v>0</v>
      </c>
      <c r="H17" s="37">
        <f>SUM(H11:H16)</f>
        <v>0</v>
      </c>
      <c r="L17" s="36">
        <f>SUM(L11:L16)</f>
        <v>0</v>
      </c>
      <c r="P17" s="36">
        <f t="shared" ref="P17:X17" si="2">SUM(P11:P16)</f>
        <v>0</v>
      </c>
      <c r="Q17" s="36">
        <f t="shared" si="2"/>
        <v>0</v>
      </c>
      <c r="R17" s="36">
        <f t="shared" si="2"/>
        <v>0</v>
      </c>
      <c r="S17" s="36">
        <f t="shared" si="2"/>
        <v>0</v>
      </c>
      <c r="T17" s="36">
        <f t="shared" si="2"/>
        <v>0</v>
      </c>
      <c r="U17" s="36">
        <f t="shared" si="2"/>
        <v>0</v>
      </c>
      <c r="V17" s="36">
        <f t="shared" si="2"/>
        <v>0</v>
      </c>
      <c r="W17" s="36">
        <f t="shared" si="2"/>
        <v>0</v>
      </c>
      <c r="X17" s="36">
        <f t="shared" si="2"/>
        <v>0</v>
      </c>
    </row>
    <row r="18" spans="1:24" x14ac:dyDescent="0.2">
      <c r="D18" s="17"/>
      <c r="E18" s="17"/>
      <c r="F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1:24" x14ac:dyDescent="0.2">
      <c r="B19" s="11" t="s">
        <v>403</v>
      </c>
      <c r="D19" s="17"/>
      <c r="E19" s="17"/>
      <c r="F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1:24" x14ac:dyDescent="0.2">
      <c r="A20" s="19">
        <f>A17+1</f>
        <v>8</v>
      </c>
      <c r="B20" s="6" t="s">
        <v>404</v>
      </c>
      <c r="D20" s="17"/>
      <c r="E20" s="17"/>
      <c r="F20" s="17">
        <f>'Attach 10 p.1'!V20</f>
        <v>0</v>
      </c>
      <c r="L20" s="17">
        <f t="shared" ref="L20:L23" si="3">F20-H20</f>
        <v>0</v>
      </c>
      <c r="N20" s="19" t="s">
        <v>464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</row>
    <row r="21" spans="1:24" x14ac:dyDescent="0.2">
      <c r="A21" s="19">
        <f>A20+1</f>
        <v>9</v>
      </c>
      <c r="B21" s="6" t="s">
        <v>405</v>
      </c>
      <c r="D21" s="17"/>
      <c r="E21" s="17"/>
      <c r="F21" s="17">
        <f>'Attach 10 p.1'!V21</f>
        <v>0</v>
      </c>
      <c r="H21" s="17"/>
      <c r="L21" s="17">
        <f t="shared" si="3"/>
        <v>0</v>
      </c>
      <c r="N21" s="19" t="s">
        <v>469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</row>
    <row r="22" spans="1:24" x14ac:dyDescent="0.2">
      <c r="A22" s="19">
        <f t="shared" ref="A22:A24" si="4">A21+1</f>
        <v>10</v>
      </c>
      <c r="B22" s="6" t="s">
        <v>408</v>
      </c>
      <c r="D22" s="17"/>
      <c r="E22" s="17"/>
      <c r="F22" s="17">
        <f>'Attach 10 p.1'!V22</f>
        <v>0</v>
      </c>
      <c r="L22" s="17">
        <f t="shared" si="3"/>
        <v>0</v>
      </c>
      <c r="N22" s="19" t="s">
        <v>470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</row>
    <row r="23" spans="1:24" x14ac:dyDescent="0.2">
      <c r="A23" s="19">
        <f t="shared" si="4"/>
        <v>11</v>
      </c>
      <c r="B23" s="6" t="s">
        <v>410</v>
      </c>
      <c r="D23" s="17"/>
      <c r="E23" s="17"/>
      <c r="F23" s="17">
        <f>'Attach 10 p.1'!V23</f>
        <v>0</v>
      </c>
      <c r="L23" s="17">
        <f t="shared" si="3"/>
        <v>0</v>
      </c>
      <c r="N23" s="19" t="s">
        <v>471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</row>
    <row r="24" spans="1:24" x14ac:dyDescent="0.2">
      <c r="A24" s="19">
        <f t="shared" si="4"/>
        <v>12</v>
      </c>
      <c r="B24" s="6" t="s">
        <v>412</v>
      </c>
      <c r="D24" s="36"/>
      <c r="F24" s="36">
        <f>SUM(F20:F23)</f>
        <v>0</v>
      </c>
      <c r="H24" s="36">
        <f>SUM(H20:H23)</f>
        <v>0</v>
      </c>
      <c r="J24" s="122"/>
      <c r="L24" s="36">
        <f>SUM(L20:L23)</f>
        <v>0</v>
      </c>
      <c r="P24" s="36">
        <f t="shared" ref="P24:X24" si="5">SUM(P20:P23)</f>
        <v>0</v>
      </c>
      <c r="Q24" s="36">
        <f t="shared" si="5"/>
        <v>0</v>
      </c>
      <c r="R24" s="36">
        <f t="shared" si="5"/>
        <v>0</v>
      </c>
      <c r="S24" s="36">
        <f t="shared" si="5"/>
        <v>0</v>
      </c>
      <c r="T24" s="36">
        <f t="shared" si="5"/>
        <v>0</v>
      </c>
      <c r="U24" s="36">
        <f t="shared" si="5"/>
        <v>0</v>
      </c>
      <c r="V24" s="36">
        <f t="shared" si="5"/>
        <v>0</v>
      </c>
      <c r="W24" s="36">
        <f t="shared" si="5"/>
        <v>0</v>
      </c>
      <c r="X24" s="36">
        <f t="shared" si="5"/>
        <v>0</v>
      </c>
    </row>
    <row r="25" spans="1:24" x14ac:dyDescent="0.2">
      <c r="D25" s="35"/>
      <c r="P25" s="17"/>
      <c r="Q25" s="17"/>
      <c r="R25" s="17"/>
      <c r="S25" s="126"/>
      <c r="T25" s="126"/>
      <c r="U25" s="126"/>
      <c r="V25" s="126"/>
      <c r="W25" s="126"/>
      <c r="X25" s="126"/>
    </row>
    <row r="26" spans="1:24" x14ac:dyDescent="0.2">
      <c r="B26" s="11" t="s">
        <v>413</v>
      </c>
      <c r="P26" s="17"/>
      <c r="Q26" s="17"/>
      <c r="R26" s="17"/>
      <c r="S26" s="126"/>
      <c r="T26" s="126"/>
      <c r="U26" s="126"/>
      <c r="V26" s="126"/>
      <c r="W26" s="126"/>
      <c r="X26" s="126"/>
    </row>
    <row r="27" spans="1:24" x14ac:dyDescent="0.2">
      <c r="A27" s="19">
        <f>A24+1</f>
        <v>13</v>
      </c>
      <c r="B27" s="6" t="s">
        <v>414</v>
      </c>
      <c r="D27" s="17"/>
      <c r="E27" s="17"/>
      <c r="F27" s="17">
        <f>'Attach 10 p.1'!V27</f>
        <v>0</v>
      </c>
      <c r="L27" s="17">
        <f t="shared" ref="L27:L32" si="6">F27-H27</f>
        <v>0</v>
      </c>
      <c r="N27" s="19" t="s">
        <v>472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</row>
    <row r="28" spans="1:24" x14ac:dyDescent="0.2">
      <c r="A28" s="19">
        <f>A27+1</f>
        <v>14</v>
      </c>
      <c r="B28" s="6" t="s">
        <v>416</v>
      </c>
      <c r="D28" s="17"/>
      <c r="E28" s="17"/>
      <c r="F28" s="17">
        <f>'Attach 10 p.1'!V28</f>
        <v>0</v>
      </c>
      <c r="L28" s="17">
        <f t="shared" si="6"/>
        <v>0</v>
      </c>
      <c r="N28" s="19" t="s">
        <v>473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</row>
    <row r="29" spans="1:24" x14ac:dyDescent="0.2">
      <c r="A29" s="19">
        <f t="shared" ref="A29:A34" si="7">A28+1</f>
        <v>15</v>
      </c>
      <c r="B29" s="6" t="s">
        <v>418</v>
      </c>
      <c r="D29" s="17"/>
      <c r="E29" s="17"/>
      <c r="F29" s="17">
        <f>'Attach 10 p.1'!V29</f>
        <v>0</v>
      </c>
      <c r="L29" s="17">
        <f t="shared" si="6"/>
        <v>0</v>
      </c>
      <c r="N29" s="19" t="s">
        <v>474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</row>
    <row r="30" spans="1:24" x14ac:dyDescent="0.2">
      <c r="A30" s="19">
        <f t="shared" si="7"/>
        <v>16</v>
      </c>
      <c r="B30" s="6" t="s">
        <v>420</v>
      </c>
      <c r="D30" s="17"/>
      <c r="E30" s="17"/>
      <c r="F30" s="17">
        <f>'Attach 10 p.1'!V30</f>
        <v>0</v>
      </c>
      <c r="L30" s="17">
        <f t="shared" si="6"/>
        <v>0</v>
      </c>
      <c r="N30" s="19" t="s">
        <v>475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</row>
    <row r="31" spans="1:24" x14ac:dyDescent="0.2">
      <c r="A31" s="19">
        <f t="shared" si="7"/>
        <v>17</v>
      </c>
      <c r="B31" s="6" t="s">
        <v>422</v>
      </c>
      <c r="D31" s="17"/>
      <c r="E31" s="17"/>
      <c r="F31" s="17">
        <f>'Attach 10 p.1'!V31</f>
        <v>0</v>
      </c>
      <c r="L31" s="17">
        <f t="shared" si="6"/>
        <v>0</v>
      </c>
      <c r="N31" s="19" t="s">
        <v>476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</row>
    <row r="32" spans="1:24" x14ac:dyDescent="0.2">
      <c r="A32" s="19">
        <f t="shared" si="7"/>
        <v>18</v>
      </c>
      <c r="B32" s="6" t="s">
        <v>424</v>
      </c>
      <c r="D32" s="17"/>
      <c r="E32" s="17"/>
      <c r="F32" s="17">
        <f>'Attach 10 p.1'!V32</f>
        <v>0</v>
      </c>
      <c r="L32" s="17">
        <f t="shared" si="6"/>
        <v>0</v>
      </c>
      <c r="N32" s="19" t="s">
        <v>329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</row>
    <row r="33" spans="1:24" x14ac:dyDescent="0.2">
      <c r="A33" s="19">
        <f t="shared" si="7"/>
        <v>19</v>
      </c>
      <c r="B33" s="6" t="s">
        <v>426</v>
      </c>
      <c r="D33" s="17"/>
      <c r="E33" s="17"/>
      <c r="F33" s="17">
        <f>'Attach 10 p.1'!V33</f>
        <v>20656.125078241799</v>
      </c>
      <c r="H33" s="17">
        <v>9718.9252285762832</v>
      </c>
      <c r="J33" s="19" t="s">
        <v>477</v>
      </c>
      <c r="L33" s="17">
        <f>F33-H33</f>
        <v>10937.199849665516</v>
      </c>
      <c r="N33" s="19" t="s">
        <v>478</v>
      </c>
      <c r="P33" s="17">
        <v>0</v>
      </c>
      <c r="Q33" s="17">
        <v>0</v>
      </c>
      <c r="R33" s="17">
        <v>0</v>
      </c>
      <c r="S33" s="17">
        <v>4809.1619103855683</v>
      </c>
      <c r="T33" s="17">
        <v>2038.5979408860162</v>
      </c>
      <c r="U33" s="17">
        <v>13402.259347917461</v>
      </c>
      <c r="V33" s="17">
        <v>76.400638772924538</v>
      </c>
      <c r="W33" s="17">
        <v>291.30383664118449</v>
      </c>
      <c r="X33" s="17">
        <v>38.401403638644233</v>
      </c>
    </row>
    <row r="34" spans="1:24" x14ac:dyDescent="0.2">
      <c r="A34" s="19">
        <f t="shared" si="7"/>
        <v>20</v>
      </c>
      <c r="B34" s="6" t="s">
        <v>429</v>
      </c>
      <c r="D34" s="36"/>
      <c r="F34" s="36">
        <f>SUM(F27:F33)</f>
        <v>20656.125078241799</v>
      </c>
      <c r="H34" s="36">
        <f>SUM(H27:H33)</f>
        <v>9718.9252285762832</v>
      </c>
      <c r="L34" s="36">
        <f>SUM(L27:L33)</f>
        <v>10937.199849665516</v>
      </c>
      <c r="P34" s="36">
        <f t="shared" ref="P34:X34" si="8">SUM(P27:P33)</f>
        <v>0</v>
      </c>
      <c r="Q34" s="36">
        <f t="shared" si="8"/>
        <v>0</v>
      </c>
      <c r="R34" s="36">
        <f t="shared" si="8"/>
        <v>0</v>
      </c>
      <c r="S34" s="36">
        <f t="shared" si="8"/>
        <v>4809.1619103855683</v>
      </c>
      <c r="T34" s="36">
        <f t="shared" si="8"/>
        <v>2038.5979408860162</v>
      </c>
      <c r="U34" s="36">
        <f t="shared" si="8"/>
        <v>13402.259347917461</v>
      </c>
      <c r="V34" s="36">
        <f t="shared" si="8"/>
        <v>76.400638772924538</v>
      </c>
      <c r="W34" s="36">
        <f t="shared" si="8"/>
        <v>291.30383664118449</v>
      </c>
      <c r="X34" s="36">
        <f t="shared" si="8"/>
        <v>38.401403638644233</v>
      </c>
    </row>
    <row r="35" spans="1:24" x14ac:dyDescent="0.2">
      <c r="D35" s="35"/>
      <c r="P35" s="17"/>
      <c r="Q35" s="17"/>
      <c r="R35" s="17"/>
      <c r="S35" s="17"/>
      <c r="T35" s="17"/>
      <c r="U35" s="17"/>
      <c r="V35" s="17"/>
      <c r="W35" s="17"/>
      <c r="X35" s="17"/>
    </row>
    <row r="36" spans="1:24" x14ac:dyDescent="0.2">
      <c r="B36" s="11" t="s">
        <v>430</v>
      </c>
      <c r="P36" s="17"/>
      <c r="Q36" s="17"/>
      <c r="R36" s="17"/>
      <c r="S36" s="17"/>
      <c r="T36" s="17"/>
      <c r="U36" s="17"/>
      <c r="V36" s="17"/>
      <c r="W36" s="17"/>
      <c r="X36" s="17"/>
    </row>
    <row r="37" spans="1:24" x14ac:dyDescent="0.2">
      <c r="A37" s="19">
        <f>A34+1</f>
        <v>21</v>
      </c>
      <c r="B37" s="6" t="s">
        <v>432</v>
      </c>
      <c r="D37" s="17"/>
      <c r="E37" s="17"/>
      <c r="F37" s="17">
        <f>'Attach 10 p.1'!V37</f>
        <v>10.795706928649199</v>
      </c>
      <c r="G37" s="17"/>
      <c r="H37" s="17"/>
      <c r="I37" s="17"/>
      <c r="J37" s="123"/>
      <c r="K37" s="17"/>
      <c r="L37" s="17">
        <f t="shared" ref="L37:L51" si="9">F37-H37</f>
        <v>10.795706928649199</v>
      </c>
      <c r="N37" s="19" t="s">
        <v>479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10.795706928649199</v>
      </c>
    </row>
    <row r="38" spans="1:24" x14ac:dyDescent="0.2">
      <c r="A38" s="19">
        <f>A37+1</f>
        <v>22</v>
      </c>
      <c r="B38" s="6" t="s">
        <v>434</v>
      </c>
      <c r="D38" s="17"/>
      <c r="E38" s="17"/>
      <c r="F38" s="17">
        <f>'Attach 10 p.1'!V38</f>
        <v>0</v>
      </c>
      <c r="G38" s="17"/>
      <c r="H38" s="17"/>
      <c r="I38" s="17"/>
      <c r="J38" s="123"/>
      <c r="K38" s="17"/>
      <c r="L38" s="17">
        <f t="shared" si="9"/>
        <v>0</v>
      </c>
      <c r="N38" s="19" t="s">
        <v>480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</row>
    <row r="39" spans="1:24" x14ac:dyDescent="0.2">
      <c r="A39" s="19">
        <f t="shared" ref="A39:A52" si="10">A38+1</f>
        <v>23</v>
      </c>
      <c r="B39" s="6" t="s">
        <v>436</v>
      </c>
      <c r="D39" s="17"/>
      <c r="E39" s="17"/>
      <c r="F39" s="17">
        <f>'Attach 10 p.1'!V39</f>
        <v>0</v>
      </c>
      <c r="G39" s="17"/>
      <c r="H39" s="17"/>
      <c r="I39" s="17"/>
      <c r="J39" s="123"/>
      <c r="K39" s="17"/>
      <c r="L39" s="17">
        <f t="shared" si="9"/>
        <v>0</v>
      </c>
      <c r="N39" s="19" t="s">
        <v>481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</row>
    <row r="40" spans="1:24" x14ac:dyDescent="0.2">
      <c r="B40" s="6" t="s">
        <v>438</v>
      </c>
      <c r="D40" s="17"/>
      <c r="E40" s="17"/>
      <c r="F40" s="17"/>
      <c r="G40" s="17"/>
      <c r="H40" s="17"/>
      <c r="I40" s="17"/>
      <c r="J40" s="123"/>
      <c r="K40" s="17"/>
      <c r="L40" s="17"/>
    </row>
    <row r="41" spans="1:24" x14ac:dyDescent="0.2">
      <c r="A41" s="19">
        <f>A39+1</f>
        <v>24</v>
      </c>
      <c r="B41" s="119" t="s">
        <v>439</v>
      </c>
      <c r="D41" s="17"/>
      <c r="E41" s="17"/>
      <c r="F41" s="17">
        <f>'Attach 10 p.1'!V41</f>
        <v>0</v>
      </c>
      <c r="G41" s="17"/>
      <c r="H41" s="17"/>
      <c r="I41" s="17"/>
      <c r="J41" s="123"/>
      <c r="K41" s="17"/>
      <c r="L41" s="17">
        <f t="shared" si="9"/>
        <v>0</v>
      </c>
      <c r="N41" s="19" t="s">
        <v>482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</row>
    <row r="42" spans="1:24" x14ac:dyDescent="0.2">
      <c r="A42" s="19">
        <f t="shared" si="10"/>
        <v>25</v>
      </c>
      <c r="B42" s="119" t="s">
        <v>441</v>
      </c>
      <c r="D42" s="17"/>
      <c r="E42" s="17"/>
      <c r="F42" s="17">
        <f>'Attach 10 p.1'!V42</f>
        <v>0</v>
      </c>
      <c r="G42" s="17"/>
      <c r="H42" s="17"/>
      <c r="I42" s="17"/>
      <c r="J42" s="123"/>
      <c r="K42" s="17"/>
      <c r="L42" s="17">
        <f t="shared" si="9"/>
        <v>0</v>
      </c>
      <c r="N42" s="19" t="s">
        <v>483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</row>
    <row r="43" spans="1:24" x14ac:dyDescent="0.2">
      <c r="A43" s="19">
        <f t="shared" si="10"/>
        <v>26</v>
      </c>
      <c r="B43" s="6" t="s">
        <v>443</v>
      </c>
      <c r="D43" s="17"/>
      <c r="E43" s="17"/>
      <c r="F43" s="17">
        <f>'Attach 10 p.1'!V43</f>
        <v>0</v>
      </c>
      <c r="G43" s="17"/>
      <c r="H43" s="17"/>
      <c r="I43" s="17"/>
      <c r="J43" s="123"/>
      <c r="K43" s="17"/>
      <c r="L43" s="17">
        <f t="shared" si="9"/>
        <v>0</v>
      </c>
      <c r="N43" s="19" t="s">
        <v>484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</row>
    <row r="44" spans="1:24" x14ac:dyDescent="0.2">
      <c r="A44" s="19">
        <f t="shared" si="10"/>
        <v>27</v>
      </c>
      <c r="B44" s="6" t="s">
        <v>445</v>
      </c>
      <c r="D44" s="17"/>
      <c r="E44" s="17"/>
      <c r="F44" s="17">
        <f>'Attach 10 p.1'!V44</f>
        <v>0</v>
      </c>
      <c r="G44" s="17"/>
      <c r="H44" s="17"/>
      <c r="I44" s="17"/>
      <c r="J44" s="123"/>
      <c r="K44" s="17"/>
      <c r="L44" s="17">
        <f t="shared" si="9"/>
        <v>0</v>
      </c>
      <c r="N44" s="19" t="s">
        <v>484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</row>
    <row r="45" spans="1:24" x14ac:dyDescent="0.2">
      <c r="A45" s="19">
        <f t="shared" si="10"/>
        <v>28</v>
      </c>
      <c r="B45" s="6" t="s">
        <v>447</v>
      </c>
      <c r="D45" s="17"/>
      <c r="E45" s="17"/>
      <c r="F45" s="17">
        <f>'Attach 10 p.1'!V45</f>
        <v>0</v>
      </c>
      <c r="G45" s="17"/>
      <c r="H45" s="17"/>
      <c r="I45" s="17"/>
      <c r="J45" s="123"/>
      <c r="K45" s="17"/>
      <c r="L45" s="17">
        <f t="shared" si="9"/>
        <v>0</v>
      </c>
      <c r="N45" s="19" t="s">
        <v>485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  <c r="W45" s="17">
        <v>0</v>
      </c>
      <c r="X45" s="17">
        <v>0</v>
      </c>
    </row>
    <row r="46" spans="1:24" x14ac:dyDescent="0.2">
      <c r="A46" s="19">
        <f t="shared" si="10"/>
        <v>29</v>
      </c>
      <c r="B46" s="6" t="s">
        <v>449</v>
      </c>
      <c r="D46" s="17"/>
      <c r="E46" s="17"/>
      <c r="F46" s="17">
        <f>'Attach 10 p.1'!V46</f>
        <v>0</v>
      </c>
      <c r="G46" s="17"/>
      <c r="H46" s="17"/>
      <c r="I46" s="17"/>
      <c r="J46" s="123"/>
      <c r="K46" s="17"/>
      <c r="L46" s="17">
        <f t="shared" si="9"/>
        <v>0</v>
      </c>
      <c r="N46" s="19" t="s">
        <v>486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</row>
    <row r="47" spans="1:24" x14ac:dyDescent="0.2">
      <c r="B47" s="6" t="s">
        <v>451</v>
      </c>
      <c r="D47" s="17"/>
      <c r="E47" s="17"/>
      <c r="F47" s="17"/>
      <c r="G47" s="17"/>
      <c r="H47" s="17"/>
      <c r="I47" s="17"/>
      <c r="J47" s="123"/>
      <c r="K47" s="17"/>
      <c r="L47" s="17"/>
      <c r="P47" s="17"/>
      <c r="Q47" s="17"/>
      <c r="R47" s="17"/>
      <c r="S47" s="17"/>
      <c r="T47" s="17"/>
      <c r="U47" s="17"/>
      <c r="V47" s="17"/>
      <c r="W47" s="17"/>
      <c r="X47" s="17"/>
    </row>
    <row r="48" spans="1:24" x14ac:dyDescent="0.2">
      <c r="A48" s="19">
        <f>A46+1</f>
        <v>30</v>
      </c>
      <c r="B48" s="119" t="s">
        <v>236</v>
      </c>
      <c r="D48" s="17"/>
      <c r="F48" s="17">
        <f>'Attach 10 p.1'!V48</f>
        <v>0</v>
      </c>
      <c r="L48" s="17">
        <f t="shared" si="9"/>
        <v>0</v>
      </c>
      <c r="N48" s="19" t="s">
        <v>487</v>
      </c>
      <c r="P48" s="17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  <c r="W48" s="17">
        <v>0</v>
      </c>
      <c r="X48" s="17">
        <v>0</v>
      </c>
    </row>
    <row r="49" spans="1:24" x14ac:dyDescent="0.2">
      <c r="A49" s="19">
        <f t="shared" si="10"/>
        <v>31</v>
      </c>
      <c r="B49" s="119" t="s">
        <v>29</v>
      </c>
      <c r="D49" s="17"/>
      <c r="F49" s="17">
        <f>'Attach 10 p.1'!V49</f>
        <v>0</v>
      </c>
      <c r="H49" s="17"/>
      <c r="L49" s="17">
        <f>0</f>
        <v>0</v>
      </c>
      <c r="N49" s="19" t="s">
        <v>484</v>
      </c>
      <c r="P49" s="17">
        <v>0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</row>
    <row r="50" spans="1:24" x14ac:dyDescent="0.2">
      <c r="A50" s="19">
        <f t="shared" si="10"/>
        <v>32</v>
      </c>
      <c r="B50" s="119" t="s">
        <v>234</v>
      </c>
      <c r="D50" s="17"/>
      <c r="F50" s="17">
        <f>'Attach 10 p.1'!V50</f>
        <v>0</v>
      </c>
      <c r="L50" s="17">
        <f t="shared" si="9"/>
        <v>0</v>
      </c>
      <c r="N50" s="19" t="s">
        <v>489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</row>
    <row r="51" spans="1:24" x14ac:dyDescent="0.2">
      <c r="A51" s="19">
        <f t="shared" si="10"/>
        <v>33</v>
      </c>
      <c r="B51" s="6" t="s">
        <v>456</v>
      </c>
      <c r="D51" s="17"/>
      <c r="F51" s="17">
        <f>'Attach 10 p.1'!V51</f>
        <v>0</v>
      </c>
      <c r="H51" s="17"/>
      <c r="L51" s="17">
        <f t="shared" si="9"/>
        <v>0</v>
      </c>
      <c r="N51" s="19" t="s">
        <v>490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7">
        <v>0</v>
      </c>
      <c r="X51" s="17">
        <v>0</v>
      </c>
    </row>
    <row r="52" spans="1:24" x14ac:dyDescent="0.2">
      <c r="A52" s="19">
        <f t="shared" si="10"/>
        <v>34</v>
      </c>
      <c r="B52" s="6" t="s">
        <v>458</v>
      </c>
      <c r="D52" s="36"/>
      <c r="F52" s="36">
        <f>SUM(F37:F51)</f>
        <v>10.795706928649199</v>
      </c>
      <c r="H52" s="36">
        <f>SUM(H37:H51)</f>
        <v>0</v>
      </c>
      <c r="L52" s="36">
        <f>SUM(L37:L51)</f>
        <v>10.795706928649199</v>
      </c>
      <c r="P52" s="36">
        <f t="shared" ref="P52:X52" si="11">SUM(P37:P51)</f>
        <v>0</v>
      </c>
      <c r="Q52" s="36">
        <f t="shared" si="11"/>
        <v>0</v>
      </c>
      <c r="R52" s="36">
        <f t="shared" si="11"/>
        <v>0</v>
      </c>
      <c r="S52" s="36">
        <f t="shared" si="11"/>
        <v>0</v>
      </c>
      <c r="T52" s="36">
        <f t="shared" si="11"/>
        <v>0</v>
      </c>
      <c r="U52" s="36">
        <f t="shared" si="11"/>
        <v>0</v>
      </c>
      <c r="V52" s="36">
        <f t="shared" si="11"/>
        <v>0</v>
      </c>
      <c r="W52" s="36">
        <f t="shared" si="11"/>
        <v>0</v>
      </c>
      <c r="X52" s="36">
        <f t="shared" si="11"/>
        <v>10.795706928649199</v>
      </c>
    </row>
    <row r="53" spans="1:24" x14ac:dyDescent="0.2">
      <c r="D53" s="35"/>
      <c r="F53" s="35"/>
    </row>
    <row r="54" spans="1:24" ht="13.5" thickBot="1" x14ac:dyDescent="0.25">
      <c r="A54" s="19">
        <f>A52+1</f>
        <v>35</v>
      </c>
      <c r="B54" s="6" t="s">
        <v>34</v>
      </c>
      <c r="D54" s="39"/>
      <c r="F54" s="39">
        <f>F17+F24+F34+F52</f>
        <v>20666.920785170449</v>
      </c>
      <c r="H54" s="39">
        <f>H17+H24+H34+H52</f>
        <v>9718.9252285762832</v>
      </c>
      <c r="L54" s="39">
        <f>L17+L24+L34+L52</f>
        <v>10947.995556594165</v>
      </c>
      <c r="P54" s="39">
        <f t="shared" ref="P54:X54" si="12">P17+P24+P34+P52</f>
        <v>0</v>
      </c>
      <c r="Q54" s="39">
        <f t="shared" si="12"/>
        <v>0</v>
      </c>
      <c r="R54" s="39">
        <f t="shared" si="12"/>
        <v>0</v>
      </c>
      <c r="S54" s="39">
        <f t="shared" si="12"/>
        <v>4809.1619103855683</v>
      </c>
      <c r="T54" s="39">
        <f t="shared" si="12"/>
        <v>2038.5979408860162</v>
      </c>
      <c r="U54" s="39">
        <f t="shared" si="12"/>
        <v>13402.259347917461</v>
      </c>
      <c r="V54" s="39">
        <f t="shared" si="12"/>
        <v>76.400638772924538</v>
      </c>
      <c r="W54" s="39">
        <f t="shared" si="12"/>
        <v>291.30383664118449</v>
      </c>
      <c r="X54" s="39">
        <f t="shared" si="12"/>
        <v>49.197110567293436</v>
      </c>
    </row>
    <row r="55" spans="1:24" ht="13.5" thickTop="1" x14ac:dyDescent="0.2">
      <c r="D55" s="35"/>
      <c r="F55" s="35"/>
      <c r="P55" s="35"/>
      <c r="Q55" s="35"/>
      <c r="R55" s="35"/>
      <c r="S55" s="35"/>
      <c r="T55" s="35"/>
      <c r="U55" s="35"/>
      <c r="V55" s="35"/>
      <c r="W55" s="35"/>
      <c r="X55" s="35"/>
    </row>
    <row r="56" spans="1:24" x14ac:dyDescent="0.2">
      <c r="D56" s="35"/>
      <c r="P56" s="17"/>
      <c r="Q56" s="17"/>
      <c r="R56" s="17"/>
      <c r="S56" s="17"/>
      <c r="T56" s="17"/>
      <c r="U56" s="17"/>
      <c r="V56" s="17"/>
      <c r="W56" s="17"/>
      <c r="X56" s="17"/>
    </row>
    <row r="57" spans="1:24" x14ac:dyDescent="0.2">
      <c r="P57" s="17"/>
      <c r="Q57" s="17"/>
      <c r="R57" s="17"/>
      <c r="S57" s="17"/>
      <c r="T57" s="17"/>
      <c r="U57" s="17"/>
      <c r="V57" s="17"/>
      <c r="W57" s="17"/>
      <c r="X57" s="17"/>
    </row>
    <row r="59" spans="1:24" x14ac:dyDescent="0.2">
      <c r="X59" s="35"/>
    </row>
  </sheetData>
  <mergeCells count="4">
    <mergeCell ref="B2:R2"/>
    <mergeCell ref="B3:R3"/>
    <mergeCell ref="T3:X3"/>
    <mergeCell ref="T2:X2"/>
  </mergeCells>
  <printOptions horizontalCentered="1"/>
  <pageMargins left="0.7" right="0.7" top="0.75" bottom="0.75" header="0.3" footer="0.3"/>
  <pageSetup scale="61" orientation="landscape" r:id="rId1"/>
  <headerFooter differentFirst="1">
    <oddHeader>&amp;R&amp;"Arial,Regular"&amp;10Filed: 2025-02-28
EB-2025-0064
Phase 3 Exhibit 7
Tab 3
Schedule 7
Attachment 10
Page 8 of 8</oddHeader>
    <firstHeader>&amp;R&amp;"Arial,Regular"&amp;10Filed: 2025-02-28
EB-2025-0064
Phase 3 Exhibit 7
Tab 3
Schedule 7
Attachment 10
Page 7 of 8</firstHeader>
  </headerFooter>
  <rowBreaks count="1" manualBreakCount="1">
    <brk id="58" max="42" man="1"/>
  </rowBreaks>
  <colBreaks count="1" manualBreakCount="1">
    <brk id="19" max="5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6DDC4-3B2D-4BF7-A14C-E54866FE9E37}">
  <dimension ref="A2:AG143"/>
  <sheetViews>
    <sheetView view="pageBreakPreview" topLeftCell="A106" zoomScale="80" zoomScaleNormal="100" zoomScaleSheetLayoutView="80" workbookViewId="0">
      <selection activeCell="A98" sqref="A98:N98"/>
    </sheetView>
  </sheetViews>
  <sheetFormatPr defaultColWidth="9.28515625" defaultRowHeight="12.75" x14ac:dyDescent="0.2"/>
  <cols>
    <col min="1" max="1" width="5.28515625" style="26" customWidth="1"/>
    <col min="2" max="2" width="1.7109375" style="1" customWidth="1"/>
    <col min="3" max="3" width="30.7109375" style="149" customWidth="1"/>
    <col min="4" max="4" width="5.7109375" style="1" customWidth="1"/>
    <col min="5" max="5" width="1.7109375" style="1" customWidth="1"/>
    <col min="6" max="6" width="13.7109375" style="1" customWidth="1"/>
    <col min="7" max="7" width="1.7109375" style="1" customWidth="1"/>
    <col min="8" max="8" width="13.7109375" style="1" customWidth="1"/>
    <col min="9" max="9" width="1.7109375" style="1" customWidth="1"/>
    <col min="10" max="10" width="13.7109375" style="1" customWidth="1"/>
    <col min="11" max="11" width="1.7109375" style="1" customWidth="1"/>
    <col min="12" max="12" width="13.7109375" style="1" customWidth="1"/>
    <col min="13" max="13" width="1.7109375" style="1" customWidth="1"/>
    <col min="14" max="14" width="13.7109375" style="1" customWidth="1"/>
    <col min="15" max="16" width="9.28515625" style="1"/>
    <col min="17" max="17" width="11.28515625" style="1" bestFit="1" customWidth="1"/>
    <col min="18" max="18" width="9.28515625" style="1"/>
    <col min="19" max="19" width="11.28515625" style="1" bestFit="1" customWidth="1"/>
    <col min="20" max="23" width="11.28515625" style="1" customWidth="1"/>
    <col min="24" max="24" width="9.28515625" style="1"/>
    <col min="25" max="25" width="14.7109375" style="1" bestFit="1" customWidth="1"/>
    <col min="26" max="26" width="9.28515625" style="1"/>
    <col min="27" max="27" width="15.28515625" style="1" bestFit="1" customWidth="1"/>
    <col min="28" max="28" width="1.7109375" style="1" customWidth="1"/>
    <col min="29" max="29" width="16.28515625" style="1" bestFit="1" customWidth="1"/>
    <col min="30" max="30" width="1.7109375" style="1" customWidth="1"/>
    <col min="31" max="31" width="17.28515625" style="1" bestFit="1" customWidth="1"/>
    <col min="32" max="32" width="1.7109375" style="1" customWidth="1"/>
    <col min="33" max="33" width="12.28515625" style="1" bestFit="1" customWidth="1"/>
    <col min="34" max="16384" width="9.28515625" style="1"/>
  </cols>
  <sheetData>
    <row r="2" spans="1:33" ht="13.5" customHeight="1" x14ac:dyDescent="0.2"/>
    <row r="3" spans="1:33" ht="13.5" customHeight="1" x14ac:dyDescent="0.2"/>
    <row r="4" spans="1:33" ht="13.5" customHeight="1" x14ac:dyDescent="0.2"/>
    <row r="6" spans="1:33" ht="13.5" customHeight="1" x14ac:dyDescent="0.2">
      <c r="A6" s="227" t="s">
        <v>0</v>
      </c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</row>
    <row r="7" spans="1:33" ht="13.5" customHeight="1" x14ac:dyDescent="0.2">
      <c r="A7" s="227" t="s">
        <v>534</v>
      </c>
      <c r="B7" s="227"/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</row>
    <row r="8" spans="1:33" ht="13.5" customHeight="1" x14ac:dyDescent="0.2"/>
    <row r="9" spans="1:33" ht="13.5" customHeight="1" x14ac:dyDescent="0.2">
      <c r="A9" s="26" t="s">
        <v>3</v>
      </c>
      <c r="C9" s="26" t="s">
        <v>535</v>
      </c>
      <c r="D9" s="149"/>
      <c r="H9" s="26"/>
    </row>
    <row r="10" spans="1:33" ht="13.5" customHeight="1" x14ac:dyDescent="0.2">
      <c r="A10" s="98" t="s">
        <v>5</v>
      </c>
      <c r="C10" s="98" t="s">
        <v>131</v>
      </c>
      <c r="D10" s="150"/>
      <c r="F10" s="98" t="s">
        <v>124</v>
      </c>
      <c r="H10" s="98" t="s">
        <v>8</v>
      </c>
      <c r="J10" s="151" t="s">
        <v>9</v>
      </c>
      <c r="L10" s="98" t="s">
        <v>10</v>
      </c>
      <c r="N10" s="98" t="s">
        <v>11</v>
      </c>
    </row>
    <row r="11" spans="1:33" ht="13.5" customHeight="1" x14ac:dyDescent="0.2">
      <c r="C11" s="1"/>
      <c r="D11" s="149"/>
      <c r="F11" s="26" t="s">
        <v>86</v>
      </c>
      <c r="G11" s="26"/>
      <c r="H11" s="103" t="s">
        <v>13</v>
      </c>
      <c r="I11" s="26"/>
      <c r="J11" s="103" t="s">
        <v>14</v>
      </c>
      <c r="K11" s="26"/>
      <c r="L11" s="103" t="s">
        <v>15</v>
      </c>
      <c r="M11" s="26"/>
      <c r="N11" s="103" t="s">
        <v>16</v>
      </c>
    </row>
    <row r="12" spans="1:33" ht="13.5" customHeight="1" x14ac:dyDescent="0.2">
      <c r="C12" s="1"/>
      <c r="D12" s="149"/>
    </row>
    <row r="13" spans="1:33" customFormat="1" ht="13.5" customHeight="1" x14ac:dyDescent="0.25">
      <c r="A13" s="26">
        <v>1</v>
      </c>
      <c r="B13" s="1"/>
      <c r="C13" s="19" t="s">
        <v>240</v>
      </c>
      <c r="D13" s="152" t="s">
        <v>536</v>
      </c>
      <c r="E13" s="153"/>
      <c r="F13" s="10">
        <f>SUM(H13:N13)</f>
        <v>5865.9645385754357</v>
      </c>
      <c r="G13" s="154"/>
      <c r="H13" s="10">
        <v>4758.6044086021757</v>
      </c>
      <c r="I13" s="38"/>
      <c r="J13" s="10">
        <v>0</v>
      </c>
      <c r="K13" s="155"/>
      <c r="L13" s="10">
        <v>0</v>
      </c>
      <c r="M13" s="155"/>
      <c r="N13" s="10">
        <v>1107.36012997326</v>
      </c>
      <c r="P13" s="156"/>
      <c r="Q13" s="19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customFormat="1" ht="13.5" customHeight="1" x14ac:dyDescent="0.25">
      <c r="A14" s="26">
        <f>A13+1</f>
        <v>2</v>
      </c>
      <c r="B14" s="1"/>
      <c r="C14" s="19"/>
      <c r="D14" s="152"/>
      <c r="E14" s="57"/>
      <c r="F14" s="57">
        <f>SUM(H14:N14)</f>
        <v>1</v>
      </c>
      <c r="G14" s="1"/>
      <c r="H14" s="57">
        <f>IFERROR(H13/$F13,0)</f>
        <v>0.81122283936578565</v>
      </c>
      <c r="I14" s="1"/>
      <c r="J14" s="48">
        <f>IFERROR(J13/$F13,0)</f>
        <v>0</v>
      </c>
      <c r="K14" s="1"/>
      <c r="L14" s="48">
        <f>IFERROR(L13/$F13,0)</f>
        <v>0</v>
      </c>
      <c r="M14" s="1"/>
      <c r="N14" s="48">
        <f>IFERROR(N13/$F13,0)</f>
        <v>0.18877716063421432</v>
      </c>
      <c r="P14" s="156"/>
      <c r="Q14" s="19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3.5" customHeight="1" x14ac:dyDescent="0.25">
      <c r="C15" s="6"/>
      <c r="D15" s="152"/>
      <c r="P15" s="156"/>
      <c r="Q15" s="6"/>
    </row>
    <row r="16" spans="1:33" customFormat="1" ht="13.5" customHeight="1" x14ac:dyDescent="0.25">
      <c r="A16" s="26">
        <f>A14+1</f>
        <v>3</v>
      </c>
      <c r="B16" s="1"/>
      <c r="C16" s="19" t="s">
        <v>230</v>
      </c>
      <c r="D16" s="152" t="s">
        <v>536</v>
      </c>
      <c r="E16" s="153"/>
      <c r="F16" s="10">
        <f>SUM(H16:N16)</f>
        <v>1708.3898809221498</v>
      </c>
      <c r="G16" s="154"/>
      <c r="H16" s="10">
        <v>1295.4715209674002</v>
      </c>
      <c r="I16" s="38"/>
      <c r="J16" s="10">
        <v>0</v>
      </c>
      <c r="K16" s="155"/>
      <c r="L16" s="10">
        <v>0</v>
      </c>
      <c r="M16" s="155"/>
      <c r="N16" s="10">
        <v>412.91835995474958</v>
      </c>
      <c r="P16" s="156"/>
      <c r="Q16" s="19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customFormat="1" ht="13.5" customHeight="1" x14ac:dyDescent="0.25">
      <c r="A17" s="26">
        <f>A16+1</f>
        <v>4</v>
      </c>
      <c r="B17" s="1"/>
      <c r="C17" s="19"/>
      <c r="D17" s="152"/>
      <c r="E17" s="57"/>
      <c r="F17" s="57">
        <f>SUM(H17:N17)</f>
        <v>1</v>
      </c>
      <c r="G17" s="1"/>
      <c r="H17" s="48">
        <f>IFERROR(H16/$F16,0)</f>
        <v>0.75829969226236249</v>
      </c>
      <c r="I17" s="1"/>
      <c r="J17" s="48">
        <f>IFERROR(J16/$F16,0)</f>
        <v>0</v>
      </c>
      <c r="K17" s="1"/>
      <c r="L17" s="48">
        <f>IFERROR(L16/$F16,0)</f>
        <v>0</v>
      </c>
      <c r="M17" s="1"/>
      <c r="N17" s="48">
        <f>IFERROR(N16/$F16,0)</f>
        <v>0.24170030773763754</v>
      </c>
      <c r="P17" s="156"/>
      <c r="Q17" s="19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customFormat="1" ht="13.5" customHeight="1" x14ac:dyDescent="0.25">
      <c r="A18" s="26"/>
      <c r="B18" s="1"/>
      <c r="C18" s="157"/>
      <c r="D18" s="158"/>
      <c r="P18" s="156"/>
      <c r="Q18" s="157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customFormat="1" ht="13.5" customHeight="1" x14ac:dyDescent="0.25">
      <c r="A19" s="26">
        <f>A17+1</f>
        <v>5</v>
      </c>
      <c r="B19" s="1"/>
      <c r="C19" s="19" t="s">
        <v>238</v>
      </c>
      <c r="D19" s="152" t="s">
        <v>536</v>
      </c>
      <c r="E19" s="153"/>
      <c r="F19" s="10">
        <f>SUM(H19:N19)</f>
        <v>2531.2823068200137</v>
      </c>
      <c r="G19" s="154"/>
      <c r="H19" s="10">
        <v>2104.1517941099964</v>
      </c>
      <c r="I19" s="38"/>
      <c r="J19" s="10">
        <v>0</v>
      </c>
      <c r="K19" s="155"/>
      <c r="L19" s="10">
        <v>0</v>
      </c>
      <c r="M19" s="155"/>
      <c r="N19" s="10">
        <v>427.13051271001717</v>
      </c>
      <c r="P19" s="156"/>
      <c r="Q19" s="19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customFormat="1" ht="13.5" customHeight="1" x14ac:dyDescent="0.25">
      <c r="A20" s="26">
        <f>A19+1</f>
        <v>6</v>
      </c>
      <c r="B20" s="1"/>
      <c r="C20" s="19"/>
      <c r="D20" s="152"/>
      <c r="E20" s="57"/>
      <c r="F20" s="57">
        <f>SUM(H20:N20)</f>
        <v>1</v>
      </c>
      <c r="G20" s="1"/>
      <c r="H20" s="57">
        <f>IFERROR(H19/$F19,0)</f>
        <v>0.83125923506864374</v>
      </c>
      <c r="I20" s="1"/>
      <c r="J20" s="48">
        <f>IFERROR(J19/$F19,0)</f>
        <v>0</v>
      </c>
      <c r="K20" s="1"/>
      <c r="L20" s="48">
        <f>IFERROR(L19/$F19,0)</f>
        <v>0</v>
      </c>
      <c r="M20" s="1"/>
      <c r="N20" s="48">
        <f>IFERROR(N19/$F19,0)</f>
        <v>0.16874076493135629</v>
      </c>
      <c r="P20" s="156"/>
      <c r="Q20" s="19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customFormat="1" ht="13.5" customHeight="1" x14ac:dyDescent="0.25">
      <c r="A21" s="26"/>
      <c r="B21" s="1"/>
      <c r="C21" s="157"/>
      <c r="D21" s="158"/>
      <c r="P21" s="156"/>
      <c r="Q21" s="157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3.5" customHeight="1" x14ac:dyDescent="0.25">
      <c r="A22" s="26">
        <f>A20+1</f>
        <v>7</v>
      </c>
      <c r="C22" s="19" t="s">
        <v>225</v>
      </c>
      <c r="D22" s="152" t="s">
        <v>536</v>
      </c>
      <c r="F22" s="10">
        <f>SUM(H22:N22)</f>
        <v>2940.7050695282501</v>
      </c>
      <c r="G22" s="154"/>
      <c r="H22" s="10">
        <v>2546.4739944630078</v>
      </c>
      <c r="I22" s="38"/>
      <c r="J22" s="10">
        <v>0</v>
      </c>
      <c r="K22" s="155"/>
      <c r="L22" s="10">
        <v>0</v>
      </c>
      <c r="M22" s="155"/>
      <c r="N22" s="10">
        <v>394.23107506524224</v>
      </c>
      <c r="P22" s="156"/>
      <c r="Q22" s="19"/>
    </row>
    <row r="23" spans="1:33" ht="13.5" customHeight="1" x14ac:dyDescent="0.25">
      <c r="A23" s="26">
        <f>A22+1</f>
        <v>8</v>
      </c>
      <c r="C23" s="19"/>
      <c r="D23" s="152"/>
      <c r="F23" s="57">
        <f>SUM(H23:N23)</f>
        <v>1</v>
      </c>
      <c r="H23" s="57">
        <f>IFERROR(H22/$F22,0)</f>
        <v>0.86593994782057992</v>
      </c>
      <c r="J23" s="48">
        <f>IFERROR(J22/$F22,0)</f>
        <v>0</v>
      </c>
      <c r="L23" s="48">
        <f>IFERROR(L22/$F22,0)</f>
        <v>0</v>
      </c>
      <c r="N23" s="48">
        <f>IFERROR(N22/$F22,0)</f>
        <v>0.13406005217942005</v>
      </c>
      <c r="P23" s="156"/>
      <c r="Q23" s="19"/>
    </row>
    <row r="24" spans="1:33" ht="13.5" customHeight="1" x14ac:dyDescent="0.25">
      <c r="C24" s="19"/>
      <c r="D24" s="152"/>
      <c r="P24" s="156"/>
      <c r="Q24" s="19"/>
    </row>
    <row r="25" spans="1:33" ht="13.5" customHeight="1" x14ac:dyDescent="0.25">
      <c r="A25" s="26">
        <f>A23+1</f>
        <v>9</v>
      </c>
      <c r="C25" s="19" t="s">
        <v>237</v>
      </c>
      <c r="D25" s="152" t="s">
        <v>536</v>
      </c>
      <c r="E25" s="153"/>
      <c r="F25" s="10">
        <f>SUM(H25:N25)</f>
        <v>10151.221525209376</v>
      </c>
      <c r="G25" s="154"/>
      <c r="H25" s="10">
        <v>10151.221525209376</v>
      </c>
      <c r="I25" s="38"/>
      <c r="J25" s="10">
        <v>0</v>
      </c>
      <c r="K25" s="155"/>
      <c r="L25" s="10">
        <v>0</v>
      </c>
      <c r="M25" s="155"/>
      <c r="N25" s="10">
        <v>0</v>
      </c>
      <c r="P25" s="156"/>
      <c r="Q25" s="19"/>
    </row>
    <row r="26" spans="1:33" ht="13.5" customHeight="1" x14ac:dyDescent="0.2">
      <c r="A26" s="26">
        <f>A25+1</f>
        <v>10</v>
      </c>
      <c r="C26" s="19"/>
      <c r="D26" s="152"/>
      <c r="E26" s="57"/>
      <c r="F26" s="57">
        <f>SUM(H26:N26)</f>
        <v>1</v>
      </c>
      <c r="H26" s="57">
        <f>IFERROR(H25/$F25,0)</f>
        <v>1</v>
      </c>
      <c r="J26" s="48">
        <f>IFERROR(J25/$F25,0)</f>
        <v>0</v>
      </c>
      <c r="L26" s="48">
        <f>IFERROR(L25/$F25,0)</f>
        <v>0</v>
      </c>
      <c r="N26" s="48">
        <f>IFERROR(N25/$F25,0)</f>
        <v>0</v>
      </c>
      <c r="Q26" s="19"/>
    </row>
    <row r="27" spans="1:33" ht="13.5" customHeight="1" x14ac:dyDescent="0.2">
      <c r="C27" s="6"/>
      <c r="D27" s="152"/>
      <c r="Q27" s="6"/>
    </row>
    <row r="28" spans="1:33" ht="13.5" customHeight="1" x14ac:dyDescent="0.25">
      <c r="A28" s="26">
        <f>A26+1</f>
        <v>11</v>
      </c>
      <c r="C28" s="19" t="s">
        <v>199</v>
      </c>
      <c r="D28" s="152" t="s">
        <v>536</v>
      </c>
      <c r="F28" s="10">
        <f>SUM(H28:N28)</f>
        <v>24266.295497726831</v>
      </c>
      <c r="H28" s="10">
        <v>0</v>
      </c>
      <c r="I28" s="38"/>
      <c r="J28" s="10">
        <v>5732.3451400983267</v>
      </c>
      <c r="K28" s="155"/>
      <c r="L28" s="10">
        <v>18533.950357628506</v>
      </c>
      <c r="M28" s="155"/>
      <c r="N28" s="10">
        <v>0</v>
      </c>
      <c r="Q28" s="19"/>
    </row>
    <row r="29" spans="1:33" ht="13.5" customHeight="1" x14ac:dyDescent="0.2">
      <c r="A29" s="26">
        <f>A28+1</f>
        <v>12</v>
      </c>
      <c r="C29" s="19"/>
      <c r="D29" s="152"/>
      <c r="F29" s="57">
        <f>SUM(H29:N29)</f>
        <v>1</v>
      </c>
      <c r="H29" s="48">
        <f>IFERROR(H28/$F28,0)</f>
        <v>0</v>
      </c>
      <c r="J29" s="48">
        <f>IFERROR(J28/$F28,0)</f>
        <v>0.23622662720130932</v>
      </c>
      <c r="L29" s="48">
        <f>IFERROR(L28/$F28,0)</f>
        <v>0.76377337279869073</v>
      </c>
      <c r="N29" s="48">
        <f>IFERROR(N28/$F28,0)</f>
        <v>0</v>
      </c>
      <c r="Q29" s="19"/>
    </row>
    <row r="30" spans="1:33" ht="13.5" customHeight="1" x14ac:dyDescent="0.2">
      <c r="C30" s="6"/>
      <c r="D30" s="152"/>
      <c r="Q30" s="6"/>
    </row>
    <row r="31" spans="1:33" ht="13.5" customHeight="1" x14ac:dyDescent="0.25">
      <c r="A31" s="26">
        <f>A29+1</f>
        <v>13</v>
      </c>
      <c r="C31" s="19" t="s">
        <v>149</v>
      </c>
      <c r="D31" s="152" t="s">
        <v>536</v>
      </c>
      <c r="F31" s="10">
        <f>SUM(H31:N31)</f>
        <v>1791346.1557923509</v>
      </c>
      <c r="H31" s="10">
        <v>0</v>
      </c>
      <c r="I31" s="38"/>
      <c r="J31" s="10">
        <v>376124.00347801467</v>
      </c>
      <c r="K31" s="155"/>
      <c r="L31" s="10">
        <v>1377669.9119118378</v>
      </c>
      <c r="M31" s="155"/>
      <c r="N31" s="10">
        <v>37552.240402498588</v>
      </c>
      <c r="Q31" s="19"/>
    </row>
    <row r="32" spans="1:33" ht="13.5" customHeight="1" x14ac:dyDescent="0.2">
      <c r="A32" s="26">
        <f>A31+1</f>
        <v>14</v>
      </c>
      <c r="C32" s="19"/>
      <c r="D32" s="152"/>
      <c r="F32" s="57">
        <f>SUM(H32:N32)</f>
        <v>1.0000000000000002</v>
      </c>
      <c r="H32" s="48">
        <f>IFERROR(H31/$F31,0)</f>
        <v>0</v>
      </c>
      <c r="J32" s="48">
        <f>IFERROR(J31/$F31,0)</f>
        <v>0.20996723735488573</v>
      </c>
      <c r="L32" s="48">
        <f>IFERROR(L31/$F31,0)</f>
        <v>0.76906962256128819</v>
      </c>
      <c r="N32" s="48">
        <f>IFERROR(N31/$F31,0)</f>
        <v>2.0963140083826191E-2</v>
      </c>
      <c r="Q32" s="19"/>
    </row>
    <row r="33" spans="1:33" ht="13.5" customHeight="1" x14ac:dyDescent="0.2">
      <c r="C33" s="6"/>
      <c r="D33" s="152"/>
      <c r="Q33" s="6"/>
    </row>
    <row r="34" spans="1:33" ht="13.5" customHeight="1" x14ac:dyDescent="0.25">
      <c r="A34" s="26">
        <f>A32+1</f>
        <v>15</v>
      </c>
      <c r="C34" s="19" t="s">
        <v>169</v>
      </c>
      <c r="D34" s="152" t="s">
        <v>536</v>
      </c>
      <c r="F34" s="10">
        <f>SUM(H34:N34)</f>
        <v>-690225.13613837515</v>
      </c>
      <c r="H34" s="10">
        <v>0</v>
      </c>
      <c r="I34" s="38"/>
      <c r="J34" s="10">
        <v>-153844.17287634028</v>
      </c>
      <c r="K34" s="155"/>
      <c r="L34" s="10">
        <v>-529309.68232222274</v>
      </c>
      <c r="M34" s="155"/>
      <c r="N34" s="10">
        <v>-7071.2809398120917</v>
      </c>
      <c r="Q34" s="19"/>
    </row>
    <row r="35" spans="1:33" ht="13.5" customHeight="1" x14ac:dyDescent="0.2">
      <c r="A35" s="26">
        <f>A34+1</f>
        <v>16</v>
      </c>
      <c r="C35" s="19"/>
      <c r="D35" s="152"/>
      <c r="F35" s="57">
        <f>SUM(H35:N35)</f>
        <v>1</v>
      </c>
      <c r="H35" s="48">
        <f>IFERROR(H34/$F34,0)</f>
        <v>0</v>
      </c>
      <c r="J35" s="48">
        <f>IFERROR(J34/$F34,0)</f>
        <v>0.22288984393854047</v>
      </c>
      <c r="L35" s="48">
        <f>IFERROR(L34/$F34,0)</f>
        <v>0.76686526556185519</v>
      </c>
      <c r="N35" s="48">
        <f>IFERROR(N34/$F34,0)</f>
        <v>1.0244890499604253E-2</v>
      </c>
      <c r="Q35" s="19"/>
    </row>
    <row r="36" spans="1:33" ht="13.5" customHeight="1" x14ac:dyDescent="0.2">
      <c r="C36" s="6"/>
      <c r="D36" s="152"/>
      <c r="Q36" s="6"/>
    </row>
    <row r="37" spans="1:33" ht="13.5" customHeight="1" x14ac:dyDescent="0.25">
      <c r="A37" s="26">
        <f>A35+1</f>
        <v>17</v>
      </c>
      <c r="C37" s="19" t="s">
        <v>214</v>
      </c>
      <c r="D37" s="152" t="s">
        <v>536</v>
      </c>
      <c r="F37" s="159">
        <f>SUM(H37:N37)</f>
        <v>1</v>
      </c>
      <c r="G37" s="159"/>
      <c r="H37" s="159">
        <v>0</v>
      </c>
      <c r="I37" s="147"/>
      <c r="J37" s="159">
        <v>0.39326014506907819</v>
      </c>
      <c r="K37" s="160"/>
      <c r="L37" s="159">
        <v>0.60673985493092175</v>
      </c>
      <c r="M37" s="160"/>
      <c r="N37" s="159">
        <v>0</v>
      </c>
      <c r="Q37" s="19"/>
    </row>
    <row r="38" spans="1:33" ht="13.5" customHeight="1" x14ac:dyDescent="0.2">
      <c r="A38" s="26">
        <f>A37+1</f>
        <v>18</v>
      </c>
      <c r="C38" s="19"/>
      <c r="D38" s="152"/>
      <c r="F38" s="57">
        <f>SUM(H38:N38)</f>
        <v>1</v>
      </c>
      <c r="H38" s="48">
        <f>IFERROR(H37/$F37,0)</f>
        <v>0</v>
      </c>
      <c r="J38" s="48">
        <f>IFERROR(J37/$F37,0)</f>
        <v>0.39326014506907819</v>
      </c>
      <c r="L38" s="48">
        <f>IFERROR(L37/$F37,0)</f>
        <v>0.60673985493092175</v>
      </c>
      <c r="N38" s="48">
        <f>IFERROR(N37/$F37,0)</f>
        <v>0</v>
      </c>
      <c r="Q38" s="19"/>
    </row>
    <row r="39" spans="1:33" ht="13.5" customHeight="1" x14ac:dyDescent="0.2">
      <c r="C39" s="6"/>
      <c r="D39" s="152"/>
      <c r="Q39" s="6"/>
    </row>
    <row r="40" spans="1:33" ht="13.5" customHeight="1" x14ac:dyDescent="0.25">
      <c r="A40" s="26">
        <f>A38+1</f>
        <v>19</v>
      </c>
      <c r="C40" s="19" t="s">
        <v>187</v>
      </c>
      <c r="D40" s="152" t="s">
        <v>536</v>
      </c>
      <c r="F40" s="10">
        <f>SUM(H40:N40)</f>
        <v>672899.26923475764</v>
      </c>
      <c r="H40" s="10">
        <v>0</v>
      </c>
      <c r="I40" s="38"/>
      <c r="J40" s="10">
        <v>24853.346732706683</v>
      </c>
      <c r="K40" s="155"/>
      <c r="L40" s="10">
        <v>82421.141572556502</v>
      </c>
      <c r="M40" s="155"/>
      <c r="N40" s="10">
        <v>565624.78092949442</v>
      </c>
      <c r="Q40" s="19"/>
    </row>
    <row r="41" spans="1:33" ht="13.5" customHeight="1" x14ac:dyDescent="0.2">
      <c r="A41" s="26">
        <f>A40+1</f>
        <v>20</v>
      </c>
      <c r="C41" s="19"/>
      <c r="D41" s="152"/>
      <c r="F41" s="57">
        <f>SUM(H41:N41)</f>
        <v>1</v>
      </c>
      <c r="H41" s="48">
        <f>IFERROR(H40/$F40,0)</f>
        <v>0</v>
      </c>
      <c r="J41" s="48">
        <f>IFERROR(J40/$F40,0)</f>
        <v>3.6934720944147695E-2</v>
      </c>
      <c r="L41" s="48">
        <f>IFERROR(L40/$F40,0)</f>
        <v>0.12248659694085927</v>
      </c>
      <c r="N41" s="48">
        <f>IFERROR(N40/$F40,0)</f>
        <v>0.84057868211499298</v>
      </c>
      <c r="Q41" s="19"/>
      <c r="AC41" s="161"/>
    </row>
    <row r="42" spans="1:33" ht="13.5" customHeight="1" x14ac:dyDescent="0.2">
      <c r="C42" s="6"/>
      <c r="D42" s="152"/>
      <c r="F42" s="57"/>
      <c r="H42" s="48"/>
      <c r="J42" s="48"/>
      <c r="L42" s="48"/>
      <c r="N42" s="48"/>
      <c r="Q42" s="6"/>
    </row>
    <row r="43" spans="1:33" ht="13.5" customHeight="1" x14ac:dyDescent="0.25">
      <c r="A43" s="26">
        <f>A41+1</f>
        <v>21</v>
      </c>
      <c r="C43" s="19" t="s">
        <v>155</v>
      </c>
      <c r="D43" s="152" t="s">
        <v>537</v>
      </c>
      <c r="F43" s="10">
        <f>SUM(H43:N43)</f>
        <v>1</v>
      </c>
      <c r="G43" s="10"/>
      <c r="H43" s="10">
        <v>0</v>
      </c>
      <c r="I43" s="38"/>
      <c r="J43" s="10">
        <v>0</v>
      </c>
      <c r="K43" s="155"/>
      <c r="L43" s="10">
        <v>0</v>
      </c>
      <c r="M43" s="155"/>
      <c r="N43" s="10">
        <v>1</v>
      </c>
      <c r="Q43" s="19"/>
    </row>
    <row r="44" spans="1:33" ht="13.5" customHeight="1" x14ac:dyDescent="0.2">
      <c r="A44" s="26">
        <f>A43+1</f>
        <v>22</v>
      </c>
      <c r="C44" s="19"/>
      <c r="D44" s="152"/>
      <c r="F44" s="57">
        <f>SUM(H44:N44)</f>
        <v>1</v>
      </c>
      <c r="H44" s="48">
        <f>IFERROR(H43/$F43,0)</f>
        <v>0</v>
      </c>
      <c r="J44" s="48">
        <f>IFERROR(J43/$F43,0)</f>
        <v>0</v>
      </c>
      <c r="L44" s="48">
        <f>IFERROR(L43/$F43,0)</f>
        <v>0</v>
      </c>
      <c r="N44" s="48">
        <f>IFERROR(N43/$F43,0)</f>
        <v>1</v>
      </c>
      <c r="Q44" s="19"/>
    </row>
    <row r="45" spans="1:33" ht="13.5" customHeight="1" x14ac:dyDescent="0.2">
      <c r="C45" s="6"/>
      <c r="D45" s="152"/>
      <c r="Q45" s="6"/>
    </row>
    <row r="46" spans="1:33" ht="13.5" customHeight="1" x14ac:dyDescent="0.25">
      <c r="A46" s="26">
        <f>A44+1</f>
        <v>23</v>
      </c>
      <c r="C46" s="19" t="s">
        <v>197</v>
      </c>
      <c r="D46" s="152" t="s">
        <v>537</v>
      </c>
      <c r="F46" s="10">
        <f>SUM(H46:N46)</f>
        <v>1</v>
      </c>
      <c r="H46" s="10">
        <v>1</v>
      </c>
      <c r="I46" s="38"/>
      <c r="J46" s="10">
        <v>0</v>
      </c>
      <c r="K46" s="155"/>
      <c r="L46" s="10">
        <v>0</v>
      </c>
      <c r="M46" s="155"/>
      <c r="N46" s="10">
        <v>0</v>
      </c>
      <c r="Q46" s="19"/>
      <c r="AC46" s="162"/>
      <c r="AE46" s="162"/>
      <c r="AG46" s="162"/>
    </row>
    <row r="47" spans="1:33" ht="13.5" customHeight="1" x14ac:dyDescent="0.2">
      <c r="A47" s="26">
        <f>A46+1</f>
        <v>24</v>
      </c>
      <c r="C47" s="19"/>
      <c r="D47" s="152"/>
      <c r="F47" s="57">
        <f>SUM(H47:N47)</f>
        <v>1</v>
      </c>
      <c r="H47" s="48">
        <f>IFERROR(H46/$F46,0)</f>
        <v>1</v>
      </c>
      <c r="J47" s="48">
        <f>IFERROR(J46/$F46,0)</f>
        <v>0</v>
      </c>
      <c r="L47" s="48">
        <f>IFERROR(L46/$F46,0)</f>
        <v>0</v>
      </c>
      <c r="N47" s="48">
        <f>IFERROR(N46/$F46,0)</f>
        <v>0</v>
      </c>
      <c r="Q47" s="19"/>
    </row>
    <row r="49" spans="1:17" ht="13.5" customHeight="1" x14ac:dyDescent="0.2"/>
    <row r="50" spans="1:17" ht="13.5" customHeight="1" x14ac:dyDescent="0.2"/>
    <row r="51" spans="1:17" ht="13.5" customHeight="1" x14ac:dyDescent="0.2"/>
    <row r="53" spans="1:17" ht="13.5" customHeight="1" x14ac:dyDescent="0.2">
      <c r="A53" s="227" t="s">
        <v>0</v>
      </c>
      <c r="B53" s="227"/>
      <c r="C53" s="227"/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</row>
    <row r="54" spans="1:17" ht="13.5" customHeight="1" x14ac:dyDescent="0.2">
      <c r="A54" s="227" t="s">
        <v>534</v>
      </c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</row>
    <row r="55" spans="1:17" ht="13.5" customHeight="1" x14ac:dyDescent="0.2"/>
    <row r="56" spans="1:17" ht="13.5" customHeight="1" x14ac:dyDescent="0.2">
      <c r="A56" s="26" t="s">
        <v>3</v>
      </c>
      <c r="C56" s="26" t="s">
        <v>535</v>
      </c>
      <c r="D56" s="149"/>
      <c r="H56" s="26"/>
    </row>
    <row r="57" spans="1:17" ht="13.5" customHeight="1" x14ac:dyDescent="0.2">
      <c r="A57" s="98" t="s">
        <v>5</v>
      </c>
      <c r="C57" s="98" t="s">
        <v>131</v>
      </c>
      <c r="D57" s="150"/>
      <c r="F57" s="98" t="s">
        <v>124</v>
      </c>
      <c r="H57" s="98" t="s">
        <v>8</v>
      </c>
      <c r="J57" s="151" t="s">
        <v>9</v>
      </c>
      <c r="L57" s="98" t="s">
        <v>10</v>
      </c>
      <c r="N57" s="98" t="s">
        <v>11</v>
      </c>
    </row>
    <row r="58" spans="1:17" ht="13.5" customHeight="1" x14ac:dyDescent="0.2">
      <c r="C58" s="1"/>
      <c r="D58" s="149"/>
      <c r="F58" s="26" t="s">
        <v>86</v>
      </c>
      <c r="G58" s="26"/>
      <c r="H58" s="103" t="s">
        <v>13</v>
      </c>
      <c r="I58" s="26"/>
      <c r="J58" s="103" t="s">
        <v>14</v>
      </c>
      <c r="K58" s="26"/>
      <c r="L58" s="103" t="s">
        <v>15</v>
      </c>
      <c r="M58" s="26"/>
      <c r="N58" s="103" t="s">
        <v>16</v>
      </c>
    </row>
    <row r="59" spans="1:17" ht="13.5" customHeight="1" x14ac:dyDescent="0.2">
      <c r="C59" s="1"/>
      <c r="D59" s="149"/>
      <c r="F59" s="26"/>
      <c r="G59" s="26"/>
      <c r="H59" s="103"/>
      <c r="I59" s="26"/>
      <c r="J59" s="103"/>
      <c r="K59" s="26"/>
      <c r="L59" s="103"/>
      <c r="M59" s="26"/>
      <c r="N59" s="103"/>
    </row>
    <row r="60" spans="1:17" ht="13.5" customHeight="1" x14ac:dyDescent="0.2">
      <c r="A60" s="26">
        <f>A47+1</f>
        <v>25</v>
      </c>
      <c r="C60" s="19" t="s">
        <v>226</v>
      </c>
      <c r="D60" s="152" t="s">
        <v>536</v>
      </c>
      <c r="F60" s="10">
        <f>SUM(H60:N60)</f>
        <v>194713.51793516785</v>
      </c>
      <c r="G60" s="10"/>
      <c r="H60" s="10">
        <v>0</v>
      </c>
      <c r="I60" s="10"/>
      <c r="J60" s="10">
        <v>7271.6222767735126</v>
      </c>
      <c r="K60" s="10"/>
      <c r="L60" s="10">
        <v>17848.649151574664</v>
      </c>
      <c r="M60" s="10"/>
      <c r="N60" s="10">
        <v>169593.24650681968</v>
      </c>
      <c r="Q60" s="19"/>
    </row>
    <row r="61" spans="1:17" ht="13.5" customHeight="1" x14ac:dyDescent="0.2">
      <c r="A61" s="26">
        <f>A60+1</f>
        <v>26</v>
      </c>
      <c r="C61" s="19"/>
      <c r="D61" s="152"/>
      <c r="F61" s="57">
        <f>SUM(H61:N61)</f>
        <v>1</v>
      </c>
      <c r="H61" s="48">
        <f>IFERROR(H60/$F60,0)</f>
        <v>0</v>
      </c>
      <c r="J61" s="48">
        <f>IFERROR(J60/$F60,0)</f>
        <v>3.7345235985077753E-2</v>
      </c>
      <c r="L61" s="48">
        <f>IFERROR(L60/$F60,0)</f>
        <v>9.1666204487752007E-2</v>
      </c>
      <c r="N61" s="48">
        <f>IFERROR(N60/$F60,0)</f>
        <v>0.87098855952717025</v>
      </c>
      <c r="Q61" s="19"/>
    </row>
    <row r="62" spans="1:17" ht="13.5" customHeight="1" x14ac:dyDescent="0.2">
      <c r="C62" s="6"/>
      <c r="D62" s="152"/>
      <c r="Q62" s="6"/>
    </row>
    <row r="63" spans="1:17" ht="13.5" customHeight="1" x14ac:dyDescent="0.2">
      <c r="A63" s="26">
        <f>A61+1</f>
        <v>27</v>
      </c>
      <c r="C63" s="19" t="s">
        <v>162</v>
      </c>
      <c r="D63" s="152" t="s">
        <v>537</v>
      </c>
      <c r="F63" s="10">
        <f>SUM(H63:N63)</f>
        <v>100</v>
      </c>
      <c r="H63" s="159">
        <v>0</v>
      </c>
      <c r="I63" s="159"/>
      <c r="J63" s="159">
        <v>5.2395678364505018</v>
      </c>
      <c r="K63" s="159"/>
      <c r="L63" s="159">
        <v>12.341710778030492</v>
      </c>
      <c r="M63" s="159"/>
      <c r="N63" s="159">
        <v>82.418721385519007</v>
      </c>
      <c r="Q63" s="19"/>
    </row>
    <row r="64" spans="1:17" ht="13.5" customHeight="1" x14ac:dyDescent="0.2">
      <c r="A64" s="26">
        <f>A63+1</f>
        <v>28</v>
      </c>
      <c r="C64" s="19"/>
      <c r="D64" s="152"/>
      <c r="F64" s="57">
        <f>SUM(H64:N64)</f>
        <v>1</v>
      </c>
      <c r="H64" s="48">
        <f>IFERROR(H63/$F63,0)</f>
        <v>0</v>
      </c>
      <c r="J64" s="48">
        <f>IFERROR(J63/$F63,0)</f>
        <v>5.2395678364505018E-2</v>
      </c>
      <c r="L64" s="48">
        <f>IFERROR(L63/$F63,0)</f>
        <v>0.12341710778030493</v>
      </c>
      <c r="N64" s="48">
        <f>IFERROR(N63/$F63,0)</f>
        <v>0.82418721385519012</v>
      </c>
      <c r="Q64" s="19"/>
    </row>
    <row r="65" spans="1:17" ht="13.5" customHeight="1" x14ac:dyDescent="0.2">
      <c r="C65" s="6"/>
      <c r="D65" s="152"/>
      <c r="F65" s="57"/>
      <c r="H65" s="48"/>
      <c r="J65" s="48"/>
      <c r="L65" s="48"/>
      <c r="N65" s="48"/>
      <c r="Q65" s="6"/>
    </row>
    <row r="66" spans="1:17" ht="13.5" hidden="1" customHeight="1" x14ac:dyDescent="0.2">
      <c r="A66" s="26">
        <f>A64+1</f>
        <v>29</v>
      </c>
      <c r="D66" s="152" t="s">
        <v>536</v>
      </c>
      <c r="F66" s="10">
        <f>SUM(H66:N66)</f>
        <v>0</v>
      </c>
      <c r="H66" s="10">
        <v>0</v>
      </c>
      <c r="I66" s="10"/>
      <c r="J66" s="10">
        <v>0</v>
      </c>
      <c r="K66" s="10"/>
      <c r="L66" s="10">
        <v>0</v>
      </c>
      <c r="M66" s="10"/>
      <c r="N66" s="10">
        <v>0</v>
      </c>
      <c r="Q66" s="19"/>
    </row>
    <row r="67" spans="1:17" ht="13.5" hidden="1" customHeight="1" x14ac:dyDescent="0.2">
      <c r="A67" s="26">
        <f>A66+1</f>
        <v>30</v>
      </c>
      <c r="D67" s="152"/>
      <c r="F67" s="57">
        <f>SUM(H67:N67)</f>
        <v>0</v>
      </c>
      <c r="H67" s="57">
        <f>IFERROR(H66/$F66,0)</f>
        <v>0</v>
      </c>
      <c r="J67" s="48">
        <f>IFERROR(J66/$F66,0)</f>
        <v>0</v>
      </c>
      <c r="L67" s="48">
        <f>IFERROR(L66/$F66,0)</f>
        <v>0</v>
      </c>
      <c r="N67" s="48">
        <f>IFERROR(N66/$F66,0)</f>
        <v>0</v>
      </c>
      <c r="Q67" s="19"/>
    </row>
    <row r="68" spans="1:17" ht="13.5" hidden="1" customHeight="1" x14ac:dyDescent="0.2">
      <c r="D68" s="149"/>
    </row>
    <row r="69" spans="1:17" ht="13.5" customHeight="1" x14ac:dyDescent="0.2">
      <c r="A69" s="26">
        <f>A64+1</f>
        <v>29</v>
      </c>
      <c r="C69" s="19" t="s">
        <v>208</v>
      </c>
      <c r="D69" s="152" t="s">
        <v>537</v>
      </c>
      <c r="F69" s="10">
        <f>SUM(H69:N69)</f>
        <v>11889.66570427777</v>
      </c>
      <c r="H69" s="10">
        <v>0</v>
      </c>
      <c r="I69" s="10"/>
      <c r="J69" s="10">
        <v>0</v>
      </c>
      <c r="K69" s="10"/>
      <c r="L69" s="10">
        <v>1282.137342137049</v>
      </c>
      <c r="M69" s="10"/>
      <c r="N69" s="10">
        <v>10607.528362140722</v>
      </c>
      <c r="P69" s="101"/>
      <c r="Q69" s="19"/>
    </row>
    <row r="70" spans="1:17" ht="13.5" customHeight="1" x14ac:dyDescent="0.2">
      <c r="A70" s="26">
        <f>A69+1</f>
        <v>30</v>
      </c>
      <c r="C70" s="19"/>
      <c r="D70" s="152"/>
      <c r="F70" s="57">
        <f>SUM(H70:N70)</f>
        <v>1</v>
      </c>
      <c r="H70" s="48">
        <f>IFERROR(H69/$F69,0)</f>
        <v>0</v>
      </c>
      <c r="J70" s="48">
        <f>IFERROR(J69/$F69,0)</f>
        <v>0</v>
      </c>
      <c r="L70" s="48">
        <f>IFERROR(L69/$F69,0)</f>
        <v>0.10783628186247073</v>
      </c>
      <c r="N70" s="48">
        <f>IFERROR(N69/$F69,0)</f>
        <v>0.89216371813752937</v>
      </c>
      <c r="P70" s="101"/>
      <c r="Q70" s="19"/>
    </row>
    <row r="71" spans="1:17" ht="13.5" customHeight="1" x14ac:dyDescent="0.2">
      <c r="C71" s="1"/>
      <c r="D71" s="152"/>
      <c r="Q71" s="6"/>
    </row>
    <row r="72" spans="1:17" ht="13.5" customHeight="1" x14ac:dyDescent="0.2">
      <c r="A72" s="26">
        <f>A70+1</f>
        <v>31</v>
      </c>
      <c r="C72" s="19" t="s">
        <v>239</v>
      </c>
      <c r="D72" s="152" t="s">
        <v>536</v>
      </c>
      <c r="F72" s="10">
        <f>SUM(H72:N72)</f>
        <v>302587.37595488032</v>
      </c>
      <c r="H72" s="10">
        <v>0</v>
      </c>
      <c r="I72" s="10"/>
      <c r="J72" s="10">
        <v>18114.010056501611</v>
      </c>
      <c r="K72" s="10"/>
      <c r="L72" s="10">
        <v>21572.951217688635</v>
      </c>
      <c r="M72" s="10"/>
      <c r="N72" s="10">
        <v>262900.4146806901</v>
      </c>
      <c r="Q72" s="19"/>
    </row>
    <row r="73" spans="1:17" ht="13.5" customHeight="1" x14ac:dyDescent="0.2">
      <c r="A73" s="26">
        <f>A72+1</f>
        <v>32</v>
      </c>
      <c r="C73" s="19"/>
      <c r="D73" s="152"/>
      <c r="F73" s="57">
        <f>SUM(H73:N73)</f>
        <v>1</v>
      </c>
      <c r="H73" s="48">
        <f>IFERROR(H72/$F72,0)</f>
        <v>0</v>
      </c>
      <c r="J73" s="48">
        <f>IFERROR(J72/$F72,0)</f>
        <v>5.9863733572291009E-2</v>
      </c>
      <c r="L73" s="48">
        <f>IFERROR(L72/$F72,0)</f>
        <v>7.1294947945566109E-2</v>
      </c>
      <c r="N73" s="48">
        <f>IFERROR(N72/$F72,0)</f>
        <v>0.86884131848214297</v>
      </c>
      <c r="Q73" s="19"/>
    </row>
    <row r="74" spans="1:17" ht="13.5" customHeight="1" x14ac:dyDescent="0.2">
      <c r="C74" s="6"/>
      <c r="D74" s="152"/>
      <c r="Q74" s="6"/>
    </row>
    <row r="75" spans="1:17" ht="13.5" customHeight="1" x14ac:dyDescent="0.2">
      <c r="A75" s="26">
        <f>A73+1</f>
        <v>33</v>
      </c>
      <c r="C75" s="19" t="s">
        <v>139</v>
      </c>
      <c r="D75" s="152" t="s">
        <v>536</v>
      </c>
      <c r="F75" s="10">
        <f>SUM(H75:N75)</f>
        <v>203561.2984920314</v>
      </c>
      <c r="H75" s="10">
        <v>0</v>
      </c>
      <c r="I75" s="10"/>
      <c r="J75" s="10">
        <v>13017.78562077151</v>
      </c>
      <c r="K75" s="10"/>
      <c r="L75" s="10">
        <v>79166.942309318154</v>
      </c>
      <c r="M75" s="10"/>
      <c r="N75" s="10">
        <v>111376.57056194174</v>
      </c>
      <c r="Q75" s="19"/>
    </row>
    <row r="76" spans="1:17" ht="13.5" customHeight="1" x14ac:dyDescent="0.2">
      <c r="A76" s="26">
        <f>A75+1</f>
        <v>34</v>
      </c>
      <c r="C76" s="19"/>
      <c r="D76" s="152"/>
      <c r="F76" s="57">
        <f>SUM(H76:N76)</f>
        <v>1</v>
      </c>
      <c r="H76" s="48">
        <f>IFERROR(H75/$F75,0)</f>
        <v>0</v>
      </c>
      <c r="J76" s="48">
        <f>IFERROR(J75/$F75,0)</f>
        <v>6.3950199361108434E-2</v>
      </c>
      <c r="L76" s="48">
        <f>IFERROR(L75/$F75,0)</f>
        <v>0.38890959576197248</v>
      </c>
      <c r="N76" s="48">
        <f>IFERROR(N75/$F75,0)</f>
        <v>0.54714020487691906</v>
      </c>
      <c r="Q76" s="19"/>
    </row>
    <row r="77" spans="1:17" ht="13.5" customHeight="1" x14ac:dyDescent="0.2">
      <c r="C77" s="6"/>
      <c r="D77" s="152"/>
      <c r="Q77" s="6"/>
    </row>
    <row r="78" spans="1:17" ht="13.5" customHeight="1" x14ac:dyDescent="0.2">
      <c r="A78" s="26">
        <f>A76+1</f>
        <v>35</v>
      </c>
      <c r="C78" s="19" t="s">
        <v>141</v>
      </c>
      <c r="D78" s="152" t="s">
        <v>536</v>
      </c>
      <c r="F78" s="10">
        <f>SUM(H78:N78)</f>
        <v>232661.74701999093</v>
      </c>
      <c r="H78" s="10">
        <v>0</v>
      </c>
      <c r="I78" s="10"/>
      <c r="J78" s="10">
        <v>74787.01496</v>
      </c>
      <c r="K78" s="10"/>
      <c r="L78" s="10">
        <v>66946.67524576078</v>
      </c>
      <c r="M78" s="10"/>
      <c r="N78" s="10">
        <v>90928.056814230149</v>
      </c>
      <c r="Q78" s="19"/>
    </row>
    <row r="79" spans="1:17" ht="13.5" customHeight="1" x14ac:dyDescent="0.2">
      <c r="A79" s="26">
        <f>A78+1</f>
        <v>36</v>
      </c>
      <c r="C79" s="19"/>
      <c r="D79" s="152"/>
      <c r="F79" s="57">
        <f>SUM(H79:N79)</f>
        <v>1</v>
      </c>
      <c r="H79" s="48">
        <f>IFERROR(H78/$F78,0)</f>
        <v>0</v>
      </c>
      <c r="J79" s="48">
        <f>IFERROR(J78/$F78,0)</f>
        <v>0.32144095846393733</v>
      </c>
      <c r="L79" s="48">
        <f>IFERROR(L78/$F78,0)</f>
        <v>0.28774251076180796</v>
      </c>
      <c r="N79" s="48">
        <f>IFERROR(N78/$F78,0)</f>
        <v>0.39081653077425471</v>
      </c>
      <c r="Q79" s="19"/>
    </row>
    <row r="80" spans="1:17" ht="13.5" customHeight="1" x14ac:dyDescent="0.2">
      <c r="C80" s="6"/>
      <c r="D80" s="152"/>
      <c r="Q80" s="6"/>
    </row>
    <row r="81" spans="1:17" ht="13.5" customHeight="1" x14ac:dyDescent="0.2">
      <c r="A81" s="26">
        <f>A79+1</f>
        <v>37</v>
      </c>
      <c r="C81" s="19" t="s">
        <v>165</v>
      </c>
      <c r="D81" s="152" t="s">
        <v>536</v>
      </c>
      <c r="F81" s="10">
        <f>SUM(H81:N81)</f>
        <v>-87329.187361001794</v>
      </c>
      <c r="H81" s="10">
        <v>0</v>
      </c>
      <c r="I81" s="10"/>
      <c r="J81" s="10">
        <v>-48713.415889674274</v>
      </c>
      <c r="K81" s="10"/>
      <c r="L81" s="10">
        <v>-17684.967853226444</v>
      </c>
      <c r="M81" s="10"/>
      <c r="N81" s="10">
        <v>-20930.803618101087</v>
      </c>
      <c r="Q81" s="19"/>
    </row>
    <row r="82" spans="1:17" ht="13.5" customHeight="1" x14ac:dyDescent="0.2">
      <c r="A82" s="26">
        <f>A81+1</f>
        <v>38</v>
      </c>
      <c r="C82" s="19"/>
      <c r="D82" s="152"/>
      <c r="F82" s="57">
        <f>SUM(H82:N82)</f>
        <v>1.0000000000000002</v>
      </c>
      <c r="H82" s="48">
        <f>IFERROR(H81/$F81,0)</f>
        <v>0</v>
      </c>
      <c r="J82" s="48">
        <f>IFERROR(J81/$F81,0)</f>
        <v>0.55781368591353697</v>
      </c>
      <c r="L82" s="48">
        <f>IFERROR(L81/$F81,0)</f>
        <v>0.20250924562162984</v>
      </c>
      <c r="N82" s="48">
        <f>IFERROR(N81/$F81,0)</f>
        <v>0.23967706846483336</v>
      </c>
      <c r="Q82" s="19"/>
    </row>
    <row r="83" spans="1:17" ht="13.5" customHeight="1" x14ac:dyDescent="0.25">
      <c r="C83" s="6"/>
      <c r="D83" s="158"/>
      <c r="Q83" s="6"/>
    </row>
    <row r="84" spans="1:17" ht="13.5" customHeight="1" x14ac:dyDescent="0.2">
      <c r="A84" s="26">
        <f>A82+1</f>
        <v>39</v>
      </c>
      <c r="C84" s="19" t="s">
        <v>159</v>
      </c>
      <c r="D84" s="152" t="s">
        <v>536</v>
      </c>
      <c r="F84" s="10">
        <f>SUM(H84:N84)</f>
        <v>48836.701068879993</v>
      </c>
      <c r="H84" s="10">
        <v>0</v>
      </c>
      <c r="I84" s="10"/>
      <c r="J84" s="10">
        <v>3243.4526964799998</v>
      </c>
      <c r="K84" s="10"/>
      <c r="L84" s="10">
        <v>29360.673046399999</v>
      </c>
      <c r="M84" s="10"/>
      <c r="N84" s="10">
        <v>16232.575325999998</v>
      </c>
      <c r="Q84" s="19"/>
    </row>
    <row r="85" spans="1:17" ht="13.5" customHeight="1" x14ac:dyDescent="0.2">
      <c r="A85" s="26">
        <f>A84+1</f>
        <v>40</v>
      </c>
      <c r="C85" s="19"/>
      <c r="D85" s="152"/>
      <c r="F85" s="57">
        <f>SUM(H85:N85)</f>
        <v>1</v>
      </c>
      <c r="H85" s="48">
        <f>IFERROR(H84/$F84,0)</f>
        <v>0</v>
      </c>
      <c r="J85" s="48">
        <f>IFERROR(J84/$F84,0)</f>
        <v>6.6414246365768786E-2</v>
      </c>
      <c r="L85" s="48">
        <f>IFERROR(L84/$F84,0)</f>
        <v>0.60120099031646879</v>
      </c>
      <c r="N85" s="48">
        <f>IFERROR(N84/$F84,0)</f>
        <v>0.33238476331776257</v>
      </c>
      <c r="Q85" s="19"/>
    </row>
    <row r="86" spans="1:17" ht="13.5" customHeight="1" x14ac:dyDescent="0.2">
      <c r="C86" s="6"/>
      <c r="D86" s="152"/>
      <c r="Q86" s="6"/>
    </row>
    <row r="87" spans="1:17" ht="13.5" customHeight="1" x14ac:dyDescent="0.2">
      <c r="A87" s="26">
        <f>A85+1</f>
        <v>41</v>
      </c>
      <c r="C87" s="19" t="s">
        <v>147</v>
      </c>
      <c r="D87" s="152" t="s">
        <v>536</v>
      </c>
      <c r="F87" s="10">
        <f>SUM(H87:N87)</f>
        <v>10785857.555032887</v>
      </c>
      <c r="H87" s="10">
        <v>0</v>
      </c>
      <c r="I87" s="10"/>
      <c r="J87" s="10">
        <v>0</v>
      </c>
      <c r="K87" s="10"/>
      <c r="L87" s="10">
        <v>1996976.7673333893</v>
      </c>
      <c r="M87" s="10"/>
      <c r="N87" s="10">
        <v>8788880.7876994964</v>
      </c>
      <c r="Q87" s="19"/>
    </row>
    <row r="88" spans="1:17" ht="13.5" customHeight="1" x14ac:dyDescent="0.2">
      <c r="A88" s="26">
        <f>A87+1</f>
        <v>42</v>
      </c>
      <c r="C88" s="19"/>
      <c r="D88" s="152"/>
      <c r="F88" s="57">
        <f>SUM(H88:N88)</f>
        <v>0.99999999999999989</v>
      </c>
      <c r="H88" s="48">
        <f>IFERROR(H87/$F87,0)</f>
        <v>0</v>
      </c>
      <c r="J88" s="48">
        <f>IFERROR(J87/$F87,0)</f>
        <v>0</v>
      </c>
      <c r="L88" s="48">
        <f>IFERROR(L87/$F87,0)</f>
        <v>0.18514770449583418</v>
      </c>
      <c r="N88" s="48">
        <f>IFERROR(N87/$F87,0)</f>
        <v>0.81485229550416571</v>
      </c>
      <c r="Q88" s="19"/>
    </row>
    <row r="89" spans="1:17" ht="13.5" customHeight="1" x14ac:dyDescent="0.2">
      <c r="C89" s="6"/>
      <c r="D89" s="152"/>
      <c r="Q89" s="6"/>
    </row>
    <row r="90" spans="1:17" ht="13.5" customHeight="1" x14ac:dyDescent="0.2">
      <c r="A90" s="26">
        <f>A88+1</f>
        <v>43</v>
      </c>
      <c r="C90" s="19" t="s">
        <v>168</v>
      </c>
      <c r="D90" s="152" t="s">
        <v>536</v>
      </c>
      <c r="F90" s="10">
        <f>SUM(H90:N90)</f>
        <v>-3864910.4766098866</v>
      </c>
      <c r="H90" s="10">
        <v>0</v>
      </c>
      <c r="I90" s="10"/>
      <c r="J90" s="10">
        <v>0</v>
      </c>
      <c r="K90" s="10"/>
      <c r="L90" s="10">
        <v>-700300.98840433965</v>
      </c>
      <c r="M90" s="10"/>
      <c r="N90" s="10">
        <v>-3164609.488205547</v>
      </c>
      <c r="Q90" s="19"/>
    </row>
    <row r="91" spans="1:17" ht="13.5" customHeight="1" x14ac:dyDescent="0.2">
      <c r="A91" s="26">
        <f>A90+1</f>
        <v>44</v>
      </c>
      <c r="C91" s="19"/>
      <c r="D91" s="152"/>
      <c r="F91" s="57">
        <f>SUM(H91:N91)</f>
        <v>1</v>
      </c>
      <c r="H91" s="48">
        <f>IFERROR(H90/$F90,0)</f>
        <v>0</v>
      </c>
      <c r="J91" s="48">
        <f>IFERROR(J90/$F90,0)</f>
        <v>0</v>
      </c>
      <c r="L91" s="48">
        <f>IFERROR(L90/$F90,0)</f>
        <v>0.1811946208437433</v>
      </c>
      <c r="N91" s="48">
        <f>IFERROR(N90/$F90,0)</f>
        <v>0.81880537915625673</v>
      </c>
      <c r="Q91" s="19"/>
    </row>
    <row r="93" spans="1:17" ht="13.5" customHeight="1" x14ac:dyDescent="0.2"/>
    <row r="94" spans="1:17" ht="13.5" customHeight="1" x14ac:dyDescent="0.2"/>
    <row r="95" spans="1:17" ht="13.5" customHeight="1" x14ac:dyDescent="0.2"/>
    <row r="97" spans="1:17" ht="13.5" customHeight="1" x14ac:dyDescent="0.2">
      <c r="A97" s="227" t="s">
        <v>0</v>
      </c>
      <c r="B97" s="227"/>
      <c r="C97" s="227"/>
      <c r="D97" s="227"/>
      <c r="E97" s="227"/>
      <c r="F97" s="227"/>
      <c r="G97" s="227"/>
      <c r="H97" s="227"/>
      <c r="I97" s="227"/>
      <c r="J97" s="227"/>
      <c r="K97" s="227"/>
      <c r="L97" s="227"/>
      <c r="M97" s="227"/>
      <c r="N97" s="227"/>
    </row>
    <row r="98" spans="1:17" ht="13.5" customHeight="1" x14ac:dyDescent="0.2">
      <c r="A98" s="227" t="s">
        <v>538</v>
      </c>
      <c r="B98" s="227"/>
      <c r="C98" s="227"/>
      <c r="D98" s="227"/>
      <c r="E98" s="227"/>
      <c r="F98" s="227"/>
      <c r="G98" s="227"/>
      <c r="H98" s="227"/>
      <c r="I98" s="227"/>
      <c r="J98" s="227"/>
      <c r="K98" s="227"/>
      <c r="L98" s="227"/>
      <c r="M98" s="227"/>
      <c r="N98" s="227"/>
    </row>
    <row r="99" spans="1:17" ht="13.5" customHeight="1" x14ac:dyDescent="0.2"/>
    <row r="100" spans="1:17" ht="13.5" customHeight="1" x14ac:dyDescent="0.2">
      <c r="A100" s="26" t="s">
        <v>3</v>
      </c>
      <c r="C100" s="26" t="s">
        <v>535</v>
      </c>
      <c r="D100" s="149"/>
      <c r="H100" s="26"/>
    </row>
    <row r="101" spans="1:17" ht="13.5" customHeight="1" x14ac:dyDescent="0.2">
      <c r="A101" s="98" t="s">
        <v>5</v>
      </c>
      <c r="C101" s="98" t="s">
        <v>131</v>
      </c>
      <c r="D101" s="150"/>
      <c r="F101" s="98" t="s">
        <v>124</v>
      </c>
      <c r="H101" s="98" t="s">
        <v>8</v>
      </c>
      <c r="J101" s="151" t="s">
        <v>9</v>
      </c>
      <c r="L101" s="98" t="s">
        <v>10</v>
      </c>
      <c r="N101" s="98" t="s">
        <v>11</v>
      </c>
    </row>
    <row r="102" spans="1:17" ht="13.5" customHeight="1" x14ac:dyDescent="0.2">
      <c r="C102" s="1"/>
      <c r="D102" s="149"/>
      <c r="F102" s="26" t="s">
        <v>86</v>
      </c>
      <c r="G102" s="26"/>
      <c r="H102" s="103" t="s">
        <v>13</v>
      </c>
      <c r="I102" s="26"/>
      <c r="J102" s="103" t="s">
        <v>14</v>
      </c>
      <c r="K102" s="26"/>
      <c r="L102" s="103" t="s">
        <v>15</v>
      </c>
      <c r="M102" s="26"/>
      <c r="N102" s="103" t="s">
        <v>16</v>
      </c>
    </row>
    <row r="103" spans="1:17" ht="13.5" customHeight="1" x14ac:dyDescent="0.2">
      <c r="C103" s="1"/>
      <c r="D103" s="149"/>
      <c r="F103" s="26"/>
      <c r="G103" s="26"/>
      <c r="H103" s="103"/>
      <c r="I103" s="26"/>
      <c r="J103" s="103"/>
      <c r="K103" s="26"/>
      <c r="L103" s="103"/>
      <c r="M103" s="26"/>
      <c r="N103" s="103"/>
    </row>
    <row r="104" spans="1:17" ht="13.5" customHeight="1" x14ac:dyDescent="0.2">
      <c r="A104" s="26">
        <f>A91+1</f>
        <v>45</v>
      </c>
      <c r="C104" s="19" t="s">
        <v>145</v>
      </c>
      <c r="D104" s="152" t="s">
        <v>536</v>
      </c>
      <c r="F104" s="10">
        <f>SUM(H104:N104)</f>
        <v>1330757.548565086</v>
      </c>
      <c r="H104" s="10">
        <v>0</v>
      </c>
      <c r="I104" s="10"/>
      <c r="J104" s="10">
        <v>40301.815387977447</v>
      </c>
      <c r="K104" s="10"/>
      <c r="L104" s="10">
        <v>251233.18487320881</v>
      </c>
      <c r="N104" s="10">
        <v>1039222.5483038996</v>
      </c>
      <c r="Q104" s="19"/>
    </row>
    <row r="105" spans="1:17" ht="13.5" customHeight="1" x14ac:dyDescent="0.2">
      <c r="A105" s="26">
        <f>A104+1</f>
        <v>46</v>
      </c>
      <c r="D105" s="152"/>
      <c r="F105" s="57">
        <f>SUM(H105:N105)</f>
        <v>0.99999999999999989</v>
      </c>
      <c r="H105" s="48">
        <f>IFERROR(H104/$F104,0)</f>
        <v>0</v>
      </c>
      <c r="J105" s="48">
        <f>IFERROR(J104/$F104,0)</f>
        <v>3.0284867015358003E-2</v>
      </c>
      <c r="L105" s="48">
        <f>IFERROR(L104/$F104,0)</f>
        <v>0.18878959968636336</v>
      </c>
      <c r="N105" s="48">
        <f>IFERROR(N104/$F104,0)</f>
        <v>0.78092553329827852</v>
      </c>
      <c r="Q105" s="19"/>
    </row>
    <row r="106" spans="1:17" ht="13.5" customHeight="1" x14ac:dyDescent="0.2">
      <c r="D106" s="152"/>
      <c r="Q106" s="6"/>
    </row>
    <row r="107" spans="1:17" ht="13.5" customHeight="1" x14ac:dyDescent="0.2">
      <c r="A107" s="26">
        <f>A105+1</f>
        <v>47</v>
      </c>
      <c r="C107" s="19" t="s">
        <v>167</v>
      </c>
      <c r="D107" s="152" t="s">
        <v>537</v>
      </c>
      <c r="F107" s="10">
        <f>SUM(H107:N107)</f>
        <v>-493428.31677845947</v>
      </c>
      <c r="H107" s="10">
        <v>0</v>
      </c>
      <c r="I107" s="10"/>
      <c r="J107" s="10">
        <v>-30169.664755768776</v>
      </c>
      <c r="K107" s="10"/>
      <c r="L107" s="10">
        <v>-91934.117047230378</v>
      </c>
      <c r="N107" s="10">
        <v>-371324.53497546032</v>
      </c>
      <c r="Q107" s="19"/>
    </row>
    <row r="108" spans="1:17" ht="13.5" customHeight="1" x14ac:dyDescent="0.2">
      <c r="A108" s="26">
        <f>A107+1</f>
        <v>48</v>
      </c>
      <c r="C108" s="19"/>
      <c r="D108" s="152"/>
      <c r="F108" s="57">
        <f>SUM(H108:N108)</f>
        <v>1</v>
      </c>
      <c r="H108" s="48">
        <f>IFERROR(H107/$F107,0)</f>
        <v>0</v>
      </c>
      <c r="J108" s="48">
        <f>IFERROR(J107/$F107,0)</f>
        <v>6.1142953758193855E-2</v>
      </c>
      <c r="L108" s="48">
        <f>IFERROR(L107/$F107,0)</f>
        <v>0.18631706758837507</v>
      </c>
      <c r="N108" s="48">
        <f>IFERROR(N107/$F107,0)</f>
        <v>0.75253997865343114</v>
      </c>
      <c r="Q108" s="19"/>
    </row>
    <row r="109" spans="1:17" ht="13.5" customHeight="1" x14ac:dyDescent="0.2">
      <c r="C109" s="6"/>
      <c r="D109" s="152"/>
      <c r="Q109" s="6"/>
    </row>
    <row r="110" spans="1:17" ht="13.5" customHeight="1" x14ac:dyDescent="0.2">
      <c r="A110" s="26">
        <f>A108+1</f>
        <v>49</v>
      </c>
      <c r="B110" s="13"/>
      <c r="C110" s="19" t="s">
        <v>177</v>
      </c>
      <c r="D110" s="152" t="s">
        <v>537</v>
      </c>
      <c r="F110" s="10">
        <f>SUM(H110:N110)</f>
        <v>15081377.38392988</v>
      </c>
      <c r="H110" s="10">
        <v>0</v>
      </c>
      <c r="I110" s="10"/>
      <c r="J110" s="10">
        <v>612488.18109155924</v>
      </c>
      <c r="K110" s="10"/>
      <c r="L110" s="10">
        <v>2617400.5591033897</v>
      </c>
      <c r="N110" s="10">
        <v>11851488.643734932</v>
      </c>
      <c r="Q110" s="19"/>
    </row>
    <row r="111" spans="1:17" ht="13.5" customHeight="1" x14ac:dyDescent="0.2">
      <c r="A111" s="26">
        <f>A110+1</f>
        <v>50</v>
      </c>
      <c r="C111" s="19"/>
      <c r="D111" s="152"/>
      <c r="F111" s="57">
        <f>SUM(H111:N111)</f>
        <v>1</v>
      </c>
      <c r="H111" s="48">
        <f>IFERROR(H110/$F110,0)</f>
        <v>0</v>
      </c>
      <c r="J111" s="48">
        <f>IFERROR(J110/$F110,0)</f>
        <v>4.0612217670794606E-2</v>
      </c>
      <c r="L111" s="48">
        <f>IFERROR(L110/$F110,0)</f>
        <v>0.17355182437728719</v>
      </c>
      <c r="N111" s="48">
        <f>IFERROR(N110/$F110,0)</f>
        <v>0.78583595795191818</v>
      </c>
      <c r="Q111" s="19"/>
    </row>
    <row r="112" spans="1:17" ht="13.5" customHeight="1" x14ac:dyDescent="0.2">
      <c r="C112" s="6"/>
      <c r="D112" s="152"/>
      <c r="Q112" s="6"/>
    </row>
    <row r="113" spans="1:23" ht="13.5" customHeight="1" x14ac:dyDescent="0.2">
      <c r="A113" s="26">
        <f>A111+1</f>
        <v>51</v>
      </c>
      <c r="C113" s="19" t="s">
        <v>241</v>
      </c>
      <c r="D113" s="152" t="s">
        <v>536</v>
      </c>
      <c r="F113" s="10">
        <f>SUM(H113:N113)</f>
        <v>659905.15618078888</v>
      </c>
      <c r="H113" s="10">
        <v>0</v>
      </c>
      <c r="I113" s="10"/>
      <c r="J113" s="10">
        <v>42684.892213755389</v>
      </c>
      <c r="K113" s="10"/>
      <c r="L113" s="10">
        <v>47557.406264227742</v>
      </c>
      <c r="N113" s="10">
        <v>569662.85770280578</v>
      </c>
      <c r="Q113" s="19"/>
    </row>
    <row r="114" spans="1:23" ht="13.5" customHeight="1" x14ac:dyDescent="0.2">
      <c r="A114" s="26">
        <f>A113+1</f>
        <v>52</v>
      </c>
      <c r="C114" s="19"/>
      <c r="D114" s="152"/>
      <c r="F114" s="57">
        <f>SUM(H114:N114)</f>
        <v>1</v>
      </c>
      <c r="H114" s="57">
        <f>IFERROR(H113/$F113,0)</f>
        <v>0</v>
      </c>
      <c r="J114" s="48">
        <f>IFERROR(J113/$F113,0)</f>
        <v>6.4683374290928186E-2</v>
      </c>
      <c r="L114" s="48">
        <f>IFERROR(L113/$F113,0)</f>
        <v>7.2067032389119295E-2</v>
      </c>
      <c r="N114" s="48">
        <f>IFERROR(N113/$F113,0)</f>
        <v>0.86324959331995255</v>
      </c>
      <c r="Q114" s="19"/>
    </row>
    <row r="115" spans="1:23" ht="13.5" customHeight="1" x14ac:dyDescent="0.2">
      <c r="C115" s="6"/>
      <c r="D115" s="152"/>
      <c r="Q115" s="6"/>
    </row>
    <row r="116" spans="1:23" ht="13.5" customHeight="1" x14ac:dyDescent="0.2">
      <c r="A116" s="26">
        <f>A114+1</f>
        <v>53</v>
      </c>
      <c r="C116" s="19" t="s">
        <v>203</v>
      </c>
      <c r="D116" s="152" t="s">
        <v>536</v>
      </c>
      <c r="F116" s="10">
        <f>SUM(H116:N116)</f>
        <v>18719.620992596843</v>
      </c>
      <c r="H116" s="10">
        <v>0</v>
      </c>
      <c r="I116" s="10"/>
      <c r="J116" s="10">
        <v>1352.477336310033</v>
      </c>
      <c r="K116" s="10"/>
      <c r="L116" s="10">
        <v>5269.502984558193</v>
      </c>
      <c r="N116" s="10">
        <v>12097.640671728617</v>
      </c>
      <c r="Q116" s="19"/>
    </row>
    <row r="117" spans="1:23" ht="13.5" customHeight="1" x14ac:dyDescent="0.2">
      <c r="A117" s="26">
        <f>A116+1</f>
        <v>54</v>
      </c>
      <c r="C117" s="19"/>
      <c r="D117" s="152"/>
      <c r="F117" s="57">
        <f>SUM(H117:N117)</f>
        <v>1</v>
      </c>
      <c r="H117" s="48">
        <f>IFERROR(H116/$F116,0)</f>
        <v>0</v>
      </c>
      <c r="J117" s="48">
        <f>IFERROR(J116/$F116,0)</f>
        <v>7.2249183722517943E-2</v>
      </c>
      <c r="L117" s="48">
        <f>IFERROR(L116/$F116,0)</f>
        <v>0.28149624325418521</v>
      </c>
      <c r="N117" s="48">
        <f>IFERROR(N116/$F116,0)</f>
        <v>0.64625457302329681</v>
      </c>
      <c r="Q117" s="19"/>
    </row>
    <row r="118" spans="1:23" ht="13.5" customHeight="1" x14ac:dyDescent="0.25">
      <c r="C118" s="6"/>
      <c r="D118" s="158"/>
      <c r="Q118" s="6"/>
    </row>
    <row r="119" spans="1:23" ht="13.5" customHeight="1" x14ac:dyDescent="0.2">
      <c r="A119" s="26">
        <f>A117+1</f>
        <v>55</v>
      </c>
      <c r="C119" s="19" t="s">
        <v>193</v>
      </c>
      <c r="D119" s="152" t="s">
        <v>537</v>
      </c>
      <c r="F119" s="10">
        <f>SUM(H119:N119)</f>
        <v>118389.16895486812</v>
      </c>
      <c r="H119" s="10">
        <v>0</v>
      </c>
      <c r="I119" s="10"/>
      <c r="J119" s="10">
        <v>4084.6733599950676</v>
      </c>
      <c r="K119" s="10"/>
      <c r="L119" s="10">
        <v>24483.257915889248</v>
      </c>
      <c r="N119" s="10">
        <v>89821.237678983802</v>
      </c>
      <c r="Q119" s="19"/>
    </row>
    <row r="120" spans="1:23" ht="13.5" customHeight="1" x14ac:dyDescent="0.2">
      <c r="A120" s="26">
        <f>A119+1</f>
        <v>56</v>
      </c>
      <c r="C120" s="19"/>
      <c r="D120" s="152"/>
      <c r="F120" s="57">
        <f>SUM(H120:N120)</f>
        <v>1</v>
      </c>
      <c r="H120" s="48">
        <f>IFERROR(H119/$F119,0)</f>
        <v>0</v>
      </c>
      <c r="J120" s="48">
        <f>IFERROR(J119/$F119,0)</f>
        <v>3.4502086601792194E-2</v>
      </c>
      <c r="L120" s="48">
        <f>IFERROR(L119/$F119,0)</f>
        <v>0.20680319096777058</v>
      </c>
      <c r="N120" s="48">
        <f>IFERROR(N119/$F119,0)</f>
        <v>0.75869472243043723</v>
      </c>
      <c r="Q120" s="19"/>
    </row>
    <row r="121" spans="1:23" ht="13.5" customHeight="1" x14ac:dyDescent="0.2">
      <c r="C121" s="6"/>
      <c r="D121" s="152"/>
      <c r="Q121" s="6"/>
    </row>
    <row r="122" spans="1:23" ht="13.5" customHeight="1" x14ac:dyDescent="0.2">
      <c r="A122" s="26">
        <f>A120+1</f>
        <v>57</v>
      </c>
      <c r="C122" s="19" t="s">
        <v>191</v>
      </c>
      <c r="D122" s="152" t="s">
        <v>537</v>
      </c>
      <c r="F122" s="10">
        <f>SUM(H122:N122)</f>
        <v>15519249.032609718</v>
      </c>
      <c r="H122" s="10">
        <v>0</v>
      </c>
      <c r="I122" s="10"/>
      <c r="J122" s="10">
        <v>1128725.1756033166</v>
      </c>
      <c r="K122" s="10"/>
      <c r="L122" s="10">
        <v>2606329.5708189611</v>
      </c>
      <c r="N122" s="10">
        <v>11784194.28618744</v>
      </c>
      <c r="Q122" s="19"/>
    </row>
    <row r="123" spans="1:23" ht="13.5" customHeight="1" x14ac:dyDescent="0.2">
      <c r="A123" s="26">
        <f>A122+1</f>
        <v>58</v>
      </c>
      <c r="C123" s="19"/>
      <c r="D123" s="163"/>
      <c r="F123" s="57">
        <f>SUM(H123:N123)</f>
        <v>1</v>
      </c>
      <c r="H123" s="48">
        <f>IFERROR(H122/$F122,0)</f>
        <v>0</v>
      </c>
      <c r="J123" s="48">
        <f>IFERROR(J122/$F122,0)</f>
        <v>7.2730656826988885E-2</v>
      </c>
      <c r="L123" s="48">
        <f>IFERROR(L122/$F122,0)</f>
        <v>0.16794173257626246</v>
      </c>
      <c r="N123" s="48">
        <f>IFERROR(N122/$F122,0)</f>
        <v>0.75932761059674869</v>
      </c>
      <c r="Q123" s="164"/>
    </row>
    <row r="124" spans="1:23" ht="13.5" customHeight="1" x14ac:dyDescent="0.2">
      <c r="C124" s="6"/>
      <c r="D124" s="163"/>
      <c r="F124" s="57"/>
      <c r="H124" s="48"/>
      <c r="J124" s="48"/>
      <c r="L124" s="48"/>
      <c r="N124" s="48"/>
      <c r="Q124" s="164"/>
    </row>
    <row r="125" spans="1:23" ht="13.5" customHeight="1" x14ac:dyDescent="0.2">
      <c r="A125" s="26">
        <f>A123+1</f>
        <v>59</v>
      </c>
      <c r="C125" s="19" t="s">
        <v>211</v>
      </c>
      <c r="D125" s="152" t="s">
        <v>537</v>
      </c>
      <c r="F125" s="10">
        <f>SUM(H125:N125)</f>
        <v>13187.390277739607</v>
      </c>
      <c r="H125" s="10">
        <v>0</v>
      </c>
      <c r="I125" s="10"/>
      <c r="J125" s="10">
        <v>10889.315564516064</v>
      </c>
      <c r="K125" s="10"/>
      <c r="L125" s="10">
        <v>2298.0747132235433</v>
      </c>
      <c r="N125" s="10">
        <v>0</v>
      </c>
      <c r="Q125" s="19"/>
      <c r="T125" s="14"/>
      <c r="U125" s="14"/>
      <c r="V125" s="14"/>
      <c r="W125" s="14"/>
    </row>
    <row r="126" spans="1:23" ht="13.5" customHeight="1" x14ac:dyDescent="0.2">
      <c r="A126" s="26">
        <f>A125+1</f>
        <v>60</v>
      </c>
      <c r="C126" s="164"/>
      <c r="D126" s="152"/>
      <c r="F126" s="57">
        <f>SUM(H126:N126)</f>
        <v>1</v>
      </c>
      <c r="H126" s="48">
        <f>IFERROR(H125/$F125,0)</f>
        <v>0</v>
      </c>
      <c r="J126" s="48">
        <f>IFERROR(J125/$F125,0)</f>
        <v>0.82573696047331624</v>
      </c>
      <c r="L126" s="48">
        <f>IFERROR(L125/$F125,0)</f>
        <v>0.17426303952668384</v>
      </c>
      <c r="N126" s="48">
        <f>IFERROR(N125/$F125,0)</f>
        <v>0</v>
      </c>
      <c r="Q126" s="19"/>
    </row>
    <row r="127" spans="1:23" ht="13.5" customHeight="1" x14ac:dyDescent="0.2">
      <c r="C127" s="164"/>
      <c r="D127" s="152"/>
      <c r="Q127" s="6"/>
    </row>
    <row r="128" spans="1:23" ht="13.5" customHeight="1" x14ac:dyDescent="0.2">
      <c r="A128" s="26">
        <f>A126+1</f>
        <v>61</v>
      </c>
      <c r="C128" s="19" t="s">
        <v>151</v>
      </c>
      <c r="D128" s="152" t="s">
        <v>536</v>
      </c>
      <c r="F128" s="10">
        <f>SUM(H128:N128)</f>
        <v>1</v>
      </c>
      <c r="H128" s="10">
        <v>0</v>
      </c>
      <c r="I128" s="10"/>
      <c r="J128" s="10">
        <v>1</v>
      </c>
      <c r="K128" s="10"/>
      <c r="L128" s="10">
        <v>0</v>
      </c>
      <c r="N128" s="10">
        <v>0</v>
      </c>
      <c r="Q128" s="19"/>
    </row>
    <row r="129" spans="1:17" ht="13.5" customHeight="1" x14ac:dyDescent="0.2">
      <c r="A129" s="26">
        <f>A128+1</f>
        <v>62</v>
      </c>
      <c r="C129" s="19"/>
      <c r="D129" s="152"/>
      <c r="F129" s="57">
        <f>SUM(H129:N129)</f>
        <v>1</v>
      </c>
      <c r="H129" s="48">
        <f>IFERROR(H128/$F128,0)</f>
        <v>0</v>
      </c>
      <c r="J129" s="48">
        <f>IFERROR(J128/$F128,0)</f>
        <v>1</v>
      </c>
      <c r="L129" s="48">
        <f>IFERROR(L128/$F128,0)</f>
        <v>0</v>
      </c>
      <c r="N129" s="48">
        <f>IFERROR(N128/$F128,0)</f>
        <v>0</v>
      </c>
      <c r="Q129" s="19"/>
    </row>
    <row r="130" spans="1:17" ht="13.5" customHeight="1" x14ac:dyDescent="0.25">
      <c r="C130" s="6"/>
      <c r="D130" s="158"/>
      <c r="Q130" s="6"/>
    </row>
    <row r="131" spans="1:17" ht="13.5" customHeight="1" x14ac:dyDescent="0.2">
      <c r="A131" s="26">
        <f>A129+1</f>
        <v>63</v>
      </c>
      <c r="C131" s="19" t="s">
        <v>143</v>
      </c>
      <c r="D131" s="152" t="s">
        <v>536</v>
      </c>
      <c r="F131" s="10">
        <f>SUM(H131:N131)</f>
        <v>626100.87781287322</v>
      </c>
      <c r="H131" s="10">
        <v>0</v>
      </c>
      <c r="I131" s="10"/>
      <c r="J131" s="10">
        <v>79798.549934962299</v>
      </c>
      <c r="K131" s="10"/>
      <c r="L131" s="10">
        <v>211517.76996137522</v>
      </c>
      <c r="N131" s="10">
        <v>334784.5579165357</v>
      </c>
      <c r="Q131" s="19"/>
    </row>
    <row r="132" spans="1:17" ht="13.5" customHeight="1" x14ac:dyDescent="0.2">
      <c r="A132" s="26">
        <f>A131+1</f>
        <v>64</v>
      </c>
      <c r="C132" s="19"/>
      <c r="D132" s="152"/>
      <c r="F132" s="57">
        <f>SUM(H132:N132)</f>
        <v>1</v>
      </c>
      <c r="H132" s="48">
        <f>IFERROR(H131/$F131,0)</f>
        <v>0</v>
      </c>
      <c r="J132" s="48">
        <f>IFERROR(J131/$F131,0)</f>
        <v>0.12745318328528554</v>
      </c>
      <c r="L132" s="48">
        <f>IFERROR(L131/$F131,0)</f>
        <v>0.33783337071856478</v>
      </c>
      <c r="N132" s="48">
        <f>IFERROR(N131/$F131,0)</f>
        <v>0.53471344599614967</v>
      </c>
      <c r="Q132" s="19"/>
    </row>
    <row r="133" spans="1:17" ht="13.5" customHeight="1" x14ac:dyDescent="0.25">
      <c r="C133" s="6"/>
      <c r="D133" s="158"/>
      <c r="Q133" s="6"/>
    </row>
    <row r="134" spans="1:17" ht="13.5" customHeight="1" x14ac:dyDescent="0.2">
      <c r="A134" s="26">
        <f>A132+1</f>
        <v>65</v>
      </c>
      <c r="C134" s="19" t="s">
        <v>166</v>
      </c>
      <c r="D134" s="152" t="s">
        <v>537</v>
      </c>
      <c r="F134" s="10">
        <f>SUM(H134:N134)</f>
        <v>-215727.48722479556</v>
      </c>
      <c r="H134" s="10">
        <v>0</v>
      </c>
      <c r="I134" s="10"/>
      <c r="J134" s="10">
        <v>-30467.610982604227</v>
      </c>
      <c r="K134" s="10"/>
      <c r="L134" s="10">
        <v>-77738.765516644649</v>
      </c>
      <c r="N134" s="10">
        <v>-107521.11072554668</v>
      </c>
      <c r="Q134" s="19"/>
    </row>
    <row r="135" spans="1:17" ht="13.5" customHeight="1" x14ac:dyDescent="0.2">
      <c r="A135" s="26">
        <f>A134+1</f>
        <v>66</v>
      </c>
      <c r="C135" s="19"/>
      <c r="D135" s="152"/>
      <c r="F135" s="57">
        <f>SUM(H135:N135)</f>
        <v>1</v>
      </c>
      <c r="H135" s="48">
        <f>IFERROR(H134/$F134,0)</f>
        <v>0</v>
      </c>
      <c r="J135" s="48">
        <f>IFERROR(J134/$F134,0)</f>
        <v>0.14123193745290286</v>
      </c>
      <c r="L135" s="48">
        <f>IFERROR(L134/$F134,0)</f>
        <v>0.36035632972277726</v>
      </c>
      <c r="N135" s="48">
        <f>IFERROR(N134/$F134,0)</f>
        <v>0.49841173282431983</v>
      </c>
      <c r="Q135" s="19"/>
    </row>
    <row r="136" spans="1:17" ht="13.5" customHeight="1" x14ac:dyDescent="0.2">
      <c r="C136" s="6"/>
      <c r="D136" s="152"/>
      <c r="F136" s="57"/>
      <c r="H136" s="48"/>
      <c r="J136" s="48"/>
      <c r="L136" s="48"/>
      <c r="N136" s="48"/>
      <c r="Q136" s="19"/>
    </row>
    <row r="137" spans="1:17" ht="13.5" customHeight="1" x14ac:dyDescent="0.2">
      <c r="A137" s="26">
        <f>A135+1</f>
        <v>67</v>
      </c>
      <c r="C137" s="19" t="s">
        <v>206</v>
      </c>
      <c r="D137" s="152" t="s">
        <v>536</v>
      </c>
      <c r="F137" s="10">
        <f>SUM(H137:N137)</f>
        <v>1</v>
      </c>
      <c r="H137" s="10">
        <v>0</v>
      </c>
      <c r="I137" s="10"/>
      <c r="J137" s="10">
        <v>0</v>
      </c>
      <c r="K137" s="10"/>
      <c r="L137" s="10">
        <v>1</v>
      </c>
      <c r="N137" s="10">
        <v>0</v>
      </c>
      <c r="Q137" s="19"/>
    </row>
    <row r="138" spans="1:17" ht="13.5" customHeight="1" x14ac:dyDescent="0.2">
      <c r="A138" s="26">
        <f>A137+1</f>
        <v>68</v>
      </c>
      <c r="C138" s="19"/>
      <c r="D138" s="152"/>
      <c r="F138" s="57">
        <f>SUM(H138:N138)</f>
        <v>1</v>
      </c>
      <c r="H138" s="48">
        <f>IFERROR(H137/$F137,0)</f>
        <v>0</v>
      </c>
      <c r="J138" s="48">
        <f>IFERROR(J137/$F137,0)</f>
        <v>0</v>
      </c>
      <c r="L138" s="48">
        <f>IFERROR(L137/$F137,0)</f>
        <v>1</v>
      </c>
      <c r="N138" s="48">
        <f>IFERROR(N137/$F137,0)</f>
        <v>0</v>
      </c>
    </row>
    <row r="139" spans="1:17" ht="13.5" customHeight="1" x14ac:dyDescent="0.2">
      <c r="C139" s="19"/>
      <c r="D139" s="152"/>
    </row>
    <row r="140" spans="1:17" ht="13.5" customHeight="1" x14ac:dyDescent="0.2">
      <c r="A140" s="26">
        <f>A138+1</f>
        <v>69</v>
      </c>
      <c r="C140" s="19" t="s">
        <v>201</v>
      </c>
      <c r="D140" s="152" t="s">
        <v>536</v>
      </c>
      <c r="F140" s="10">
        <f>SUM(H140:N140)</f>
        <v>34752.332684064371</v>
      </c>
      <c r="H140" s="10">
        <v>0</v>
      </c>
      <c r="I140" s="10"/>
      <c r="J140" s="10">
        <v>7509.5099837752905</v>
      </c>
      <c r="K140" s="10"/>
      <c r="L140" s="10">
        <v>10628.237275639083</v>
      </c>
      <c r="N140" s="10">
        <v>16614.585424649998</v>
      </c>
    </row>
    <row r="141" spans="1:17" ht="13.5" customHeight="1" x14ac:dyDescent="0.2">
      <c r="A141" s="26">
        <f>A140+1</f>
        <v>70</v>
      </c>
      <c r="D141" s="152"/>
      <c r="F141" s="57">
        <f>SUM(H141:N141)</f>
        <v>1</v>
      </c>
      <c r="H141" s="48">
        <f>IFERROR(H140/$F140,0)</f>
        <v>0</v>
      </c>
      <c r="J141" s="48">
        <f>IFERROR(J140/$F140,0)</f>
        <v>0.21608650135933938</v>
      </c>
      <c r="L141" s="48">
        <f>IFERROR(L140/$F140,0)</f>
        <v>0.30582802519361946</v>
      </c>
      <c r="N141" s="48">
        <f>IFERROR(N140/$F140,0)</f>
        <v>0.47808547344704116</v>
      </c>
    </row>
    <row r="142" spans="1:17" ht="13.5" customHeight="1" x14ac:dyDescent="0.2">
      <c r="C142" s="1"/>
    </row>
    <row r="143" spans="1:17" ht="13.5" customHeight="1" x14ac:dyDescent="0.2">
      <c r="C143" s="1"/>
    </row>
  </sheetData>
  <mergeCells count="6">
    <mergeCell ref="A98:N98"/>
    <mergeCell ref="A6:N6"/>
    <mergeCell ref="A7:N7"/>
    <mergeCell ref="A53:N53"/>
    <mergeCell ref="A54:N54"/>
    <mergeCell ref="A97:N97"/>
  </mergeCells>
  <pageMargins left="1.2" right="0.7" top="0.75" bottom="0.75" header="0.3" footer="0.3"/>
  <pageSetup scale="70" fitToHeight="0" orientation="landscape" r:id="rId1"/>
  <headerFooter>
    <oddHeader>&amp;R&amp;"Arial,Regular"&amp;10Filed: 2025-02-28
EB-2025-0064
Phase 3 Exhibit 7
Tab 3
Schedule 7
Attachment 12
Page &amp;P of 21</oddHeader>
  </headerFooter>
  <rowBreaks count="2" manualBreakCount="2">
    <brk id="47" max="16383" man="1"/>
    <brk id="91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8861F-09FA-44A1-9EFC-662EBDF2E798}">
  <dimension ref="A6:R94"/>
  <sheetViews>
    <sheetView view="pageBreakPreview" zoomScale="80" zoomScaleNormal="100" zoomScaleSheetLayoutView="80" workbookViewId="0">
      <selection activeCell="A98" sqref="A98:N98"/>
    </sheetView>
  </sheetViews>
  <sheetFormatPr defaultColWidth="9.28515625" defaultRowHeight="12.75" x14ac:dyDescent="0.2"/>
  <cols>
    <col min="1" max="1" width="5.28515625" style="26" customWidth="1"/>
    <col min="2" max="2" width="1.7109375" style="1" customWidth="1"/>
    <col min="3" max="3" width="30.7109375" style="1" customWidth="1"/>
    <col min="4" max="4" width="5.7109375" style="1" customWidth="1"/>
    <col min="5" max="5" width="1.7109375" style="1" customWidth="1"/>
    <col min="6" max="6" width="13.7109375" style="1" customWidth="1"/>
    <col min="7" max="7" width="1.7109375" style="1" customWidth="1"/>
    <col min="8" max="8" width="13.7109375" style="1" customWidth="1"/>
    <col min="9" max="9" width="1.7109375" style="1" customWidth="1"/>
    <col min="10" max="10" width="13.7109375" style="1" customWidth="1"/>
    <col min="11" max="11" width="1.7109375" style="1" customWidth="1"/>
    <col min="12" max="12" width="13.7109375" style="1" customWidth="1"/>
    <col min="13" max="13" width="1.7109375" style="1" customWidth="1"/>
    <col min="14" max="14" width="13.7109375" style="1" customWidth="1"/>
    <col min="15" max="15" width="1.7109375" style="1" customWidth="1"/>
    <col min="16" max="16" width="13.7109375" style="1" customWidth="1"/>
    <col min="17" max="17" width="1.7109375" style="1" customWidth="1"/>
    <col min="18" max="18" width="13.7109375" style="1" customWidth="1"/>
    <col min="19" max="16384" width="9.28515625" style="1"/>
  </cols>
  <sheetData>
    <row r="6" spans="1:18" ht="15" customHeight="1" x14ac:dyDescent="0.2">
      <c r="A6" s="227" t="s">
        <v>0</v>
      </c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</row>
    <row r="7" spans="1:18" ht="15" customHeight="1" x14ac:dyDescent="0.2">
      <c r="A7" s="227" t="s">
        <v>539</v>
      </c>
      <c r="B7" s="227"/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</row>
    <row r="8" spans="1:18" x14ac:dyDescent="0.2"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</row>
    <row r="9" spans="1:18" x14ac:dyDescent="0.2">
      <c r="A9" s="26" t="s">
        <v>3</v>
      </c>
      <c r="C9" s="26" t="s">
        <v>8</v>
      </c>
      <c r="H9" s="26" t="s">
        <v>540</v>
      </c>
      <c r="I9" s="26"/>
      <c r="J9" s="19" t="s">
        <v>255</v>
      </c>
      <c r="K9" s="19"/>
      <c r="L9" s="19" t="s">
        <v>255</v>
      </c>
      <c r="M9" s="40"/>
      <c r="N9" s="19" t="s">
        <v>256</v>
      </c>
      <c r="O9" s="40"/>
      <c r="P9" s="26" t="s">
        <v>256</v>
      </c>
      <c r="Q9" s="26"/>
      <c r="R9" s="26"/>
    </row>
    <row r="10" spans="1:18" x14ac:dyDescent="0.2">
      <c r="A10" s="98" t="s">
        <v>5</v>
      </c>
      <c r="C10" s="98" t="s">
        <v>541</v>
      </c>
      <c r="D10" s="98"/>
      <c r="F10" s="98" t="s">
        <v>124</v>
      </c>
      <c r="H10" s="98" t="s">
        <v>542</v>
      </c>
      <c r="I10" s="26"/>
      <c r="J10" s="98" t="s">
        <v>259</v>
      </c>
      <c r="K10" s="26"/>
      <c r="L10" s="98" t="s">
        <v>258</v>
      </c>
      <c r="M10" s="26"/>
      <c r="N10" s="98" t="s">
        <v>260</v>
      </c>
      <c r="O10" s="26"/>
      <c r="P10" s="98" t="s">
        <v>258</v>
      </c>
      <c r="Q10" s="26"/>
      <c r="R10" s="98" t="s">
        <v>261</v>
      </c>
    </row>
    <row r="11" spans="1:18" x14ac:dyDescent="0.2">
      <c r="F11" s="26" t="s">
        <v>86</v>
      </c>
      <c r="G11" s="26"/>
      <c r="H11" s="103" t="s">
        <v>13</v>
      </c>
      <c r="I11" s="26"/>
      <c r="J11" s="103" t="s">
        <v>14</v>
      </c>
      <c r="K11" s="26"/>
      <c r="L11" s="103" t="s">
        <v>15</v>
      </c>
      <c r="M11" s="26"/>
      <c r="N11" s="103" t="s">
        <v>16</v>
      </c>
      <c r="P11" s="103" t="s">
        <v>87</v>
      </c>
      <c r="Q11" s="26"/>
      <c r="R11" s="103" t="s">
        <v>88</v>
      </c>
    </row>
    <row r="13" spans="1:18" x14ac:dyDescent="0.2">
      <c r="A13" s="26">
        <v>1</v>
      </c>
      <c r="C13" s="26" t="s">
        <v>268</v>
      </c>
      <c r="D13" s="152" t="s">
        <v>537</v>
      </c>
      <c r="F13" s="10">
        <f>SUM(H13:R13)</f>
        <v>1</v>
      </c>
      <c r="H13" s="10">
        <v>0</v>
      </c>
      <c r="I13" s="10"/>
      <c r="J13" s="10">
        <v>0</v>
      </c>
      <c r="K13" s="10"/>
      <c r="L13" s="10">
        <v>0</v>
      </c>
      <c r="M13" s="10"/>
      <c r="N13" s="10">
        <v>0</v>
      </c>
      <c r="O13" s="10"/>
      <c r="P13" s="10">
        <v>0</v>
      </c>
      <c r="R13" s="10">
        <v>1</v>
      </c>
    </row>
    <row r="14" spans="1:18" x14ac:dyDescent="0.2">
      <c r="A14" s="26">
        <f>A13+1</f>
        <v>2</v>
      </c>
      <c r="C14" s="26"/>
      <c r="D14" s="152"/>
      <c r="F14" s="48">
        <f>SUM(H14:R14)</f>
        <v>1</v>
      </c>
      <c r="H14" s="48">
        <f>H13/$F13</f>
        <v>0</v>
      </c>
      <c r="J14" s="48">
        <f>J13/$F13</f>
        <v>0</v>
      </c>
      <c r="K14" s="48"/>
      <c r="L14" s="48">
        <f>L13/$F13</f>
        <v>0</v>
      </c>
      <c r="N14" s="48">
        <f>N13/$F13</f>
        <v>0</v>
      </c>
      <c r="P14" s="48">
        <f>P13/$F13</f>
        <v>0</v>
      </c>
      <c r="R14" s="48">
        <f>R13/$F13</f>
        <v>1</v>
      </c>
    </row>
    <row r="15" spans="1:18" x14ac:dyDescent="0.2">
      <c r="D15" s="152"/>
    </row>
    <row r="16" spans="1:18" x14ac:dyDescent="0.2">
      <c r="A16" s="26">
        <f>A14+1</f>
        <v>3</v>
      </c>
      <c r="C16" s="26" t="s">
        <v>265</v>
      </c>
      <c r="D16" s="152" t="s">
        <v>536</v>
      </c>
      <c r="F16" s="10">
        <f>SUM(H16:R16)</f>
        <v>2247538.0139059885</v>
      </c>
      <c r="G16" s="10"/>
      <c r="H16" s="10">
        <v>1878311.1040714213</v>
      </c>
      <c r="I16" s="10"/>
      <c r="J16" s="10">
        <v>161486.41315728414</v>
      </c>
      <c r="K16" s="10"/>
      <c r="L16" s="10">
        <v>40328.527901042762</v>
      </c>
      <c r="M16" s="10"/>
      <c r="N16" s="10">
        <v>152523.42553920622</v>
      </c>
      <c r="O16" s="10"/>
      <c r="P16" s="10">
        <v>14888.543237034275</v>
      </c>
      <c r="R16" s="10">
        <v>0</v>
      </c>
    </row>
    <row r="17" spans="1:18" x14ac:dyDescent="0.2">
      <c r="A17" s="26">
        <f>A16+1</f>
        <v>4</v>
      </c>
      <c r="C17" s="26"/>
      <c r="D17" s="152"/>
      <c r="F17" s="48">
        <f>SUM(H17:R17)</f>
        <v>1.0000000000000002</v>
      </c>
      <c r="H17" s="48">
        <f>H16/$F16</f>
        <v>0.83571939270878493</v>
      </c>
      <c r="J17" s="48">
        <f>J16/$F16</f>
        <v>7.1850358996436936E-2</v>
      </c>
      <c r="K17" s="48"/>
      <c r="L17" s="48">
        <f>L16/$F16</f>
        <v>1.7943424160802492E-2</v>
      </c>
      <c r="N17" s="48">
        <f>N16/$F16</f>
        <v>6.7862445304823243E-2</v>
      </c>
      <c r="P17" s="48">
        <f>P16/$F16</f>
        <v>6.6243788291524943E-3</v>
      </c>
      <c r="R17" s="48">
        <f>R16/$F16</f>
        <v>0</v>
      </c>
    </row>
    <row r="18" spans="1:18" x14ac:dyDescent="0.2">
      <c r="D18" s="152"/>
    </row>
    <row r="19" spans="1:18" x14ac:dyDescent="0.2">
      <c r="A19" s="26">
        <f>A17+1</f>
        <v>5</v>
      </c>
      <c r="C19" s="26" t="s">
        <v>269</v>
      </c>
      <c r="D19" s="152" t="s">
        <v>537</v>
      </c>
      <c r="F19" s="10">
        <f>SUM(H19:R19)</f>
        <v>314009.83869649039</v>
      </c>
      <c r="H19" s="10">
        <v>0</v>
      </c>
      <c r="I19" s="10"/>
      <c r="J19" s="10">
        <v>161486.41315728414</v>
      </c>
      <c r="K19" s="10"/>
      <c r="L19" s="10">
        <v>0</v>
      </c>
      <c r="M19" s="10"/>
      <c r="N19" s="10">
        <v>152523.42553920622</v>
      </c>
      <c r="O19" s="10"/>
      <c r="P19" s="10">
        <v>0</v>
      </c>
      <c r="R19" s="10">
        <v>0</v>
      </c>
    </row>
    <row r="20" spans="1:18" x14ac:dyDescent="0.2">
      <c r="A20" s="26">
        <f>A19+1</f>
        <v>6</v>
      </c>
      <c r="C20" s="164"/>
      <c r="D20" s="152"/>
      <c r="F20" s="48">
        <f>SUM(H20:R20)</f>
        <v>0.99999999999999989</v>
      </c>
      <c r="H20" s="48">
        <f>H19/$F19</f>
        <v>0</v>
      </c>
      <c r="J20" s="48">
        <f>J19/$F19</f>
        <v>0.51427182609195432</v>
      </c>
      <c r="K20" s="48"/>
      <c r="L20" s="48">
        <f>L19/$F19</f>
        <v>0</v>
      </c>
      <c r="N20" s="48">
        <f>N19/$F19</f>
        <v>0.48572817390804557</v>
      </c>
      <c r="P20" s="48">
        <f>P19/$F19</f>
        <v>0</v>
      </c>
      <c r="R20" s="48">
        <f>R19/$F19</f>
        <v>0</v>
      </c>
    </row>
    <row r="94" spans="2:2" x14ac:dyDescent="0.2">
      <c r="B94" s="13"/>
    </row>
  </sheetData>
  <mergeCells count="3">
    <mergeCell ref="A6:R6"/>
    <mergeCell ref="A7:R7"/>
    <mergeCell ref="C8:R8"/>
  </mergeCells>
  <pageMargins left="0.7" right="0.7" top="0.75" bottom="0.75" header="0.3" footer="0.3"/>
  <pageSetup scale="80" firstPageNumber="4" fitToWidth="0" fitToHeight="0" orientation="landscape" useFirstPageNumber="1" r:id="rId1"/>
  <headerFooter>
    <oddHeader>&amp;R&amp;"Arial,Regular"&amp;10Filed: 2025-02-28
EB-2025-0064
Phase 3 Exhibit 7
Tab 3
Schedule 7
Attachment 12
Page &amp;P of 21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B52DD-15F4-4403-B83C-BB822CE33C53}">
  <dimension ref="A6:P106"/>
  <sheetViews>
    <sheetView view="pageBreakPreview" topLeftCell="A15" zoomScale="80" zoomScaleNormal="100" zoomScaleSheetLayoutView="80" workbookViewId="0">
      <selection activeCell="A98" sqref="A98:N98"/>
    </sheetView>
  </sheetViews>
  <sheetFormatPr defaultColWidth="9.28515625" defaultRowHeight="12.75" x14ac:dyDescent="0.2"/>
  <cols>
    <col min="1" max="1" width="5.28515625" style="26" customWidth="1"/>
    <col min="2" max="2" width="1.7109375" style="1" customWidth="1"/>
    <col min="3" max="3" width="30.7109375" style="1" customWidth="1"/>
    <col min="4" max="4" width="5.7109375" style="1" customWidth="1"/>
    <col min="5" max="5" width="1.7109375" style="1" customWidth="1"/>
    <col min="6" max="6" width="13.7109375" style="1" customWidth="1"/>
    <col min="7" max="7" width="1.7109375" style="1" customWidth="1"/>
    <col min="8" max="8" width="13.7109375" style="1" customWidth="1"/>
    <col min="9" max="9" width="1.7109375" style="1" customWidth="1"/>
    <col min="10" max="10" width="13.7109375" style="1" customWidth="1"/>
    <col min="11" max="11" width="1.7109375" style="1" customWidth="1"/>
    <col min="12" max="12" width="13.7109375" style="1" customWidth="1"/>
    <col min="13" max="13" width="1.7109375" style="1" customWidth="1"/>
    <col min="14" max="14" width="13.7109375" style="1" customWidth="1"/>
    <col min="15" max="26" width="9.28515625" style="1"/>
    <col min="27" max="27" width="13.7109375" style="1" customWidth="1"/>
    <col min="28" max="28" width="1.7109375" style="1" customWidth="1"/>
    <col min="29" max="29" width="13.7109375" style="1" customWidth="1"/>
    <col min="30" max="30" width="1.7109375" style="1" customWidth="1"/>
    <col min="31" max="31" width="13.7109375" style="1" customWidth="1"/>
    <col min="32" max="32" width="1.7109375" style="1" customWidth="1"/>
    <col min="33" max="33" width="13.7109375" style="1" customWidth="1"/>
    <col min="34" max="16384" width="9.28515625" style="1"/>
  </cols>
  <sheetData>
    <row r="6" spans="1:16" ht="15" customHeight="1" x14ac:dyDescent="0.2">
      <c r="A6" s="227" t="s">
        <v>0</v>
      </c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</row>
    <row r="7" spans="1:16" ht="15" customHeight="1" x14ac:dyDescent="0.2">
      <c r="A7" s="227" t="s">
        <v>543</v>
      </c>
      <c r="B7" s="227"/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</row>
    <row r="9" spans="1:16" x14ac:dyDescent="0.2">
      <c r="A9" s="26" t="s">
        <v>3</v>
      </c>
      <c r="C9" s="26" t="s">
        <v>9</v>
      </c>
      <c r="H9" s="26"/>
      <c r="L9" s="26" t="s">
        <v>273</v>
      </c>
      <c r="N9" s="26" t="s">
        <v>9</v>
      </c>
    </row>
    <row r="10" spans="1:16" x14ac:dyDescent="0.2">
      <c r="A10" s="98" t="s">
        <v>5</v>
      </c>
      <c r="C10" s="98" t="s">
        <v>541</v>
      </c>
      <c r="D10" s="98"/>
      <c r="F10" s="98" t="s">
        <v>124</v>
      </c>
      <c r="H10" s="98" t="s">
        <v>274</v>
      </c>
      <c r="J10" s="151" t="s">
        <v>275</v>
      </c>
      <c r="L10" s="98" t="s">
        <v>276</v>
      </c>
      <c r="N10" s="98" t="s">
        <v>258</v>
      </c>
    </row>
    <row r="11" spans="1:16" x14ac:dyDescent="0.2">
      <c r="F11" s="26" t="s">
        <v>86</v>
      </c>
      <c r="G11" s="26"/>
      <c r="H11" s="103" t="s">
        <v>13</v>
      </c>
      <c r="I11" s="26"/>
      <c r="J11" s="103" t="s">
        <v>14</v>
      </c>
      <c r="K11" s="26"/>
      <c r="L11" s="103" t="s">
        <v>15</v>
      </c>
      <c r="M11" s="26"/>
      <c r="N11" s="103" t="s">
        <v>16</v>
      </c>
    </row>
    <row r="13" spans="1:16" x14ac:dyDescent="0.2">
      <c r="A13" s="26">
        <v>1</v>
      </c>
      <c r="C13" s="19" t="s">
        <v>281</v>
      </c>
      <c r="D13" s="152" t="s">
        <v>536</v>
      </c>
      <c r="F13" s="10">
        <f>SUM(H13:N13)</f>
        <v>30022.717863727081</v>
      </c>
      <c r="H13" s="10">
        <v>30022.717863727081</v>
      </c>
      <c r="I13" s="10"/>
      <c r="J13" s="10">
        <v>0</v>
      </c>
      <c r="K13" s="10"/>
      <c r="L13" s="10">
        <v>0</v>
      </c>
      <c r="M13" s="10"/>
      <c r="N13" s="10">
        <v>0</v>
      </c>
      <c r="P13" s="19"/>
    </row>
    <row r="14" spans="1:16" x14ac:dyDescent="0.2">
      <c r="A14" s="26">
        <f>A13+1</f>
        <v>2</v>
      </c>
      <c r="C14" s="19"/>
      <c r="D14" s="152"/>
      <c r="F14" s="48">
        <f>SUM(H14:N14)</f>
        <v>1</v>
      </c>
      <c r="H14" s="48">
        <f>IFERROR(H13/$F13,0)</f>
        <v>1</v>
      </c>
      <c r="J14" s="48">
        <f>IFERROR(J13/$F13,0)</f>
        <v>0</v>
      </c>
      <c r="L14" s="48">
        <f>IFERROR(L13/$F13,0)</f>
        <v>0</v>
      </c>
      <c r="N14" s="48">
        <f>IFERROR(N13/$F13,0)</f>
        <v>0</v>
      </c>
      <c r="P14" s="19"/>
    </row>
    <row r="15" spans="1:16" x14ac:dyDescent="0.2">
      <c r="C15" s="6"/>
      <c r="D15" s="6"/>
      <c r="P15" s="6"/>
    </row>
    <row r="16" spans="1:16" x14ac:dyDescent="0.2">
      <c r="A16" s="26">
        <f>A14+1</f>
        <v>3</v>
      </c>
      <c r="C16" s="19" t="s">
        <v>285</v>
      </c>
      <c r="D16" s="152" t="s">
        <v>536</v>
      </c>
      <c r="F16" s="10">
        <f>SUM(H16:N16)</f>
        <v>-17354.751934163171</v>
      </c>
      <c r="H16" s="10">
        <v>-17354.751934163171</v>
      </c>
      <c r="I16" s="10"/>
      <c r="J16" s="10">
        <v>0</v>
      </c>
      <c r="K16" s="10"/>
      <c r="L16" s="10">
        <v>0</v>
      </c>
      <c r="M16" s="10"/>
      <c r="N16" s="10">
        <v>0</v>
      </c>
      <c r="P16" s="19"/>
    </row>
    <row r="17" spans="1:16" x14ac:dyDescent="0.2">
      <c r="A17" s="26">
        <f>A16+1</f>
        <v>4</v>
      </c>
      <c r="C17" s="19"/>
      <c r="D17" s="152"/>
      <c r="F17" s="48">
        <f>SUM(H17:N17)</f>
        <v>1</v>
      </c>
      <c r="H17" s="48">
        <f>IFERROR(H16/$F16,0)</f>
        <v>1</v>
      </c>
      <c r="J17" s="48">
        <f>IFERROR(J16/$F16,0)</f>
        <v>0</v>
      </c>
      <c r="L17" s="48">
        <f>IFERROR(L16/$F16,0)</f>
        <v>0</v>
      </c>
      <c r="N17" s="48">
        <f>IFERROR(N16/$F16,0)</f>
        <v>0</v>
      </c>
      <c r="P17" s="19"/>
    </row>
    <row r="18" spans="1:16" x14ac:dyDescent="0.2">
      <c r="C18" s="6"/>
      <c r="D18" s="6"/>
      <c r="P18" s="6"/>
    </row>
    <row r="19" spans="1:16" x14ac:dyDescent="0.2">
      <c r="A19" s="26">
        <f>A17+1</f>
        <v>5</v>
      </c>
      <c r="C19" s="19" t="s">
        <v>277</v>
      </c>
      <c r="D19" s="152" t="s">
        <v>536</v>
      </c>
      <c r="F19" s="10">
        <f>SUM(H19:N19)</f>
        <v>7.3027000000000006</v>
      </c>
      <c r="H19" s="10">
        <v>7.3027000000000006</v>
      </c>
      <c r="I19" s="10"/>
      <c r="J19" s="10">
        <v>0</v>
      </c>
      <c r="K19" s="10"/>
      <c r="L19" s="10">
        <v>0</v>
      </c>
      <c r="M19" s="10"/>
      <c r="N19" s="10">
        <v>0</v>
      </c>
      <c r="P19" s="19"/>
    </row>
    <row r="20" spans="1:16" x14ac:dyDescent="0.2">
      <c r="A20" s="26">
        <f>A19+1</f>
        <v>6</v>
      </c>
      <c r="C20" s="19"/>
      <c r="D20" s="152"/>
      <c r="F20" s="48">
        <f>SUM(H20:N20)</f>
        <v>1</v>
      </c>
      <c r="H20" s="48">
        <f>IFERROR(H19/$F19,0)</f>
        <v>1</v>
      </c>
      <c r="J20" s="48">
        <f>IFERROR(J19/$F19,0)</f>
        <v>0</v>
      </c>
      <c r="L20" s="48">
        <f>IFERROR(L19/$F19,0)</f>
        <v>0</v>
      </c>
      <c r="N20" s="48">
        <f>IFERROR(N19/$F19,0)</f>
        <v>0</v>
      </c>
      <c r="P20" s="19"/>
    </row>
    <row r="21" spans="1:16" ht="15" x14ac:dyDescent="0.25">
      <c r="C21" s="157"/>
      <c r="D21" s="6"/>
      <c r="F21"/>
      <c r="P21" s="157"/>
    </row>
    <row r="22" spans="1:16" x14ac:dyDescent="0.2">
      <c r="A22" s="26">
        <f>A20+1</f>
        <v>7</v>
      </c>
      <c r="C22" s="19" t="s">
        <v>294</v>
      </c>
      <c r="D22" s="152" t="s">
        <v>537</v>
      </c>
      <c r="F22" s="10">
        <f>SUM(H22:N22)</f>
        <v>1640.1810497976596</v>
      </c>
      <c r="H22" s="10">
        <v>1640.1810497976596</v>
      </c>
      <c r="I22" s="10"/>
      <c r="J22" s="10">
        <v>0</v>
      </c>
      <c r="K22" s="10"/>
      <c r="L22" s="10">
        <v>0</v>
      </c>
      <c r="M22" s="10"/>
      <c r="N22" s="10">
        <v>0</v>
      </c>
      <c r="P22" s="19"/>
    </row>
    <row r="23" spans="1:16" x14ac:dyDescent="0.2">
      <c r="A23" s="26">
        <f>A22+1</f>
        <v>8</v>
      </c>
      <c r="C23" s="19"/>
      <c r="D23" s="6"/>
      <c r="F23" s="48">
        <f>SUM(H23:N23)</f>
        <v>1</v>
      </c>
      <c r="H23" s="48">
        <f>IFERROR(H22/$F22,0)</f>
        <v>1</v>
      </c>
      <c r="J23" s="48">
        <f>IFERROR(J22/$F22,0)</f>
        <v>0</v>
      </c>
      <c r="L23" s="48">
        <f>IFERROR(L22/$F22,0)</f>
        <v>0</v>
      </c>
      <c r="N23" s="48">
        <f>IFERROR(N22/$F22,0)</f>
        <v>0</v>
      </c>
      <c r="P23" s="19"/>
    </row>
    <row r="24" spans="1:16" x14ac:dyDescent="0.2">
      <c r="C24" s="6"/>
      <c r="D24" s="6"/>
      <c r="P24" s="6"/>
    </row>
    <row r="25" spans="1:16" x14ac:dyDescent="0.2">
      <c r="A25" s="26">
        <f>A23+1</f>
        <v>9</v>
      </c>
      <c r="C25" s="19" t="s">
        <v>280</v>
      </c>
      <c r="D25" s="152" t="s">
        <v>536</v>
      </c>
      <c r="F25" s="10">
        <f>SUM(H25:N25)</f>
        <v>9113.3284516697677</v>
      </c>
      <c r="H25" s="10">
        <v>9113.3284516697677</v>
      </c>
      <c r="I25" s="10"/>
      <c r="J25" s="10">
        <v>0</v>
      </c>
      <c r="K25" s="10"/>
      <c r="L25" s="10">
        <v>0</v>
      </c>
      <c r="M25" s="10"/>
      <c r="N25" s="10">
        <v>0</v>
      </c>
      <c r="P25" s="19"/>
    </row>
    <row r="26" spans="1:16" x14ac:dyDescent="0.2">
      <c r="A26" s="26">
        <f>A25+1</f>
        <v>10</v>
      </c>
      <c r="C26" s="19"/>
      <c r="D26" s="152"/>
      <c r="F26" s="48">
        <f>SUM(H26:N26)</f>
        <v>1</v>
      </c>
      <c r="H26" s="48">
        <f>IFERROR(H25/$F25,0)</f>
        <v>1</v>
      </c>
      <c r="J26" s="48">
        <f>IFERROR(J25/$F25,0)</f>
        <v>0</v>
      </c>
      <c r="L26" s="48">
        <f>IFERROR(L25/$F25,0)</f>
        <v>0</v>
      </c>
      <c r="N26" s="48">
        <f>IFERROR(N25/$F25,0)</f>
        <v>0</v>
      </c>
      <c r="P26" s="19"/>
    </row>
    <row r="27" spans="1:16" x14ac:dyDescent="0.2">
      <c r="C27" s="6"/>
      <c r="D27" s="6"/>
      <c r="P27" s="6"/>
    </row>
    <row r="28" spans="1:16" x14ac:dyDescent="0.2">
      <c r="A28" s="26">
        <f>A26+1</f>
        <v>11</v>
      </c>
      <c r="C28" s="19" t="s">
        <v>284</v>
      </c>
      <c r="D28" s="152" t="s">
        <v>536</v>
      </c>
      <c r="F28" s="10">
        <f>SUM(H28:N28)</f>
        <v>-2950.0008695332904</v>
      </c>
      <c r="H28" s="10">
        <v>-2950.0008695332904</v>
      </c>
      <c r="I28" s="10"/>
      <c r="J28" s="10">
        <v>0</v>
      </c>
      <c r="K28" s="10"/>
      <c r="L28" s="10">
        <v>0</v>
      </c>
      <c r="M28" s="10"/>
      <c r="N28" s="10">
        <v>0</v>
      </c>
      <c r="P28" s="19"/>
    </row>
    <row r="29" spans="1:16" x14ac:dyDescent="0.2">
      <c r="A29" s="26">
        <f>A28+1</f>
        <v>12</v>
      </c>
      <c r="C29" s="19"/>
      <c r="D29" s="152"/>
      <c r="F29" s="48">
        <f>SUM(H29:N29)</f>
        <v>1</v>
      </c>
      <c r="H29" s="48">
        <f>IFERROR(H28/$F28,0)</f>
        <v>1</v>
      </c>
      <c r="J29" s="48">
        <f>IFERROR(J28/$F28,0)</f>
        <v>0</v>
      </c>
      <c r="L29" s="48">
        <f>IFERROR(L28/$F28,0)</f>
        <v>0</v>
      </c>
      <c r="N29" s="48">
        <f>IFERROR(N28/$F28,0)</f>
        <v>0</v>
      </c>
      <c r="P29" s="19"/>
    </row>
    <row r="30" spans="1:16" x14ac:dyDescent="0.2">
      <c r="C30" s="6"/>
      <c r="D30" s="6"/>
      <c r="P30" s="6"/>
    </row>
    <row r="31" spans="1:16" x14ac:dyDescent="0.2">
      <c r="A31" s="26">
        <f>A29+1</f>
        <v>13</v>
      </c>
      <c r="C31" s="19" t="s">
        <v>292</v>
      </c>
      <c r="D31" s="152" t="s">
        <v>536</v>
      </c>
      <c r="F31" s="10">
        <f>SUM(H31:N31)</f>
        <v>700.84706149023225</v>
      </c>
      <c r="H31" s="10">
        <v>0</v>
      </c>
      <c r="I31" s="10"/>
      <c r="J31" s="10">
        <v>0</v>
      </c>
      <c r="K31" s="10"/>
      <c r="L31" s="10">
        <v>0</v>
      </c>
      <c r="M31" s="10"/>
      <c r="N31" s="10">
        <v>700.84706149023225</v>
      </c>
      <c r="P31" s="19"/>
    </row>
    <row r="32" spans="1:16" x14ac:dyDescent="0.2">
      <c r="A32" s="26">
        <f>A31+1</f>
        <v>14</v>
      </c>
      <c r="C32" s="19"/>
      <c r="D32" s="6"/>
      <c r="F32" s="48">
        <f>SUM(H32:N32)</f>
        <v>1</v>
      </c>
      <c r="H32" s="48">
        <f>IFERROR(H31/$F31,0)</f>
        <v>0</v>
      </c>
      <c r="J32" s="48">
        <f>IFERROR(J31/$F31,0)</f>
        <v>0</v>
      </c>
      <c r="L32" s="48">
        <f>IFERROR(L31/$F31,0)</f>
        <v>0</v>
      </c>
      <c r="N32" s="48">
        <f>IFERROR(N31/$F31,0)</f>
        <v>1</v>
      </c>
      <c r="P32" s="19"/>
    </row>
    <row r="33" spans="1:16" x14ac:dyDescent="0.2">
      <c r="C33" s="19"/>
      <c r="D33" s="6"/>
      <c r="F33" s="48"/>
      <c r="H33" s="48"/>
      <c r="J33" s="48"/>
      <c r="L33" s="48"/>
      <c r="N33" s="48"/>
      <c r="P33" s="19"/>
    </row>
    <row r="34" spans="1:16" x14ac:dyDescent="0.2">
      <c r="A34" s="26">
        <f>A32+1</f>
        <v>15</v>
      </c>
      <c r="C34" s="19" t="s">
        <v>279</v>
      </c>
      <c r="D34" s="152" t="s">
        <v>536</v>
      </c>
      <c r="F34" s="10">
        <f>SUM(H34:N34)</f>
        <v>100</v>
      </c>
      <c r="G34" s="16"/>
      <c r="H34" s="159">
        <v>50</v>
      </c>
      <c r="I34" s="159"/>
      <c r="J34" s="159">
        <v>46.087614707589566</v>
      </c>
      <c r="K34" s="159"/>
      <c r="L34" s="159">
        <v>3.9123852924104372</v>
      </c>
      <c r="M34" s="159"/>
      <c r="N34" s="159">
        <v>0</v>
      </c>
      <c r="P34" s="19"/>
    </row>
    <row r="35" spans="1:16" x14ac:dyDescent="0.2">
      <c r="A35" s="26">
        <f>A34+1</f>
        <v>16</v>
      </c>
      <c r="C35" s="19"/>
      <c r="D35" s="152"/>
      <c r="F35" s="48">
        <f>SUM(H35:N35)</f>
        <v>1</v>
      </c>
      <c r="H35" s="48">
        <f>IFERROR(H34/$F34,0)</f>
        <v>0.5</v>
      </c>
      <c r="J35" s="48">
        <f>IFERROR(J34/$F34,0)</f>
        <v>0.46087614707589564</v>
      </c>
      <c r="L35" s="48">
        <f>IFERROR(L34/$F34,0)</f>
        <v>3.912385292410437E-2</v>
      </c>
      <c r="N35" s="48">
        <f>IFERROR(N34/$F34,0)</f>
        <v>0</v>
      </c>
      <c r="P35" s="19"/>
    </row>
    <row r="36" spans="1:16" x14ac:dyDescent="0.2">
      <c r="C36" s="6"/>
      <c r="D36" s="6"/>
      <c r="E36" s="165"/>
      <c r="F36" s="165"/>
      <c r="H36" s="48"/>
      <c r="J36" s="48"/>
      <c r="L36" s="48"/>
      <c r="N36" s="48"/>
      <c r="P36" s="6"/>
    </row>
    <row r="37" spans="1:16" x14ac:dyDescent="0.2">
      <c r="A37" s="26">
        <f>A35+1</f>
        <v>17</v>
      </c>
      <c r="C37" s="19" t="s">
        <v>278</v>
      </c>
      <c r="D37" s="152" t="s">
        <v>537</v>
      </c>
      <c r="F37" s="10">
        <f>SUM(H37:N37)</f>
        <v>1</v>
      </c>
      <c r="G37" s="10"/>
      <c r="H37" s="10">
        <v>1</v>
      </c>
      <c r="I37" s="10"/>
      <c r="J37" s="10">
        <v>0</v>
      </c>
      <c r="K37" s="10"/>
      <c r="L37" s="10">
        <v>0</v>
      </c>
      <c r="M37" s="10"/>
      <c r="N37" s="10">
        <v>0</v>
      </c>
      <c r="P37" s="19"/>
    </row>
    <row r="38" spans="1:16" x14ac:dyDescent="0.2">
      <c r="A38" s="26">
        <f>A37+1</f>
        <v>18</v>
      </c>
      <c r="C38" s="19"/>
      <c r="D38" s="6"/>
      <c r="F38" s="48">
        <f>SUM(H38:N38)</f>
        <v>1</v>
      </c>
      <c r="H38" s="48">
        <f>IFERROR(H37/$F37,0)</f>
        <v>1</v>
      </c>
      <c r="J38" s="48">
        <f>IFERROR(J37/$F37,0)</f>
        <v>0</v>
      </c>
      <c r="L38" s="48">
        <f>IFERROR(L37/$F37,0)</f>
        <v>0</v>
      </c>
      <c r="N38" s="48">
        <f>IFERROR(N37/$F37,0)</f>
        <v>0</v>
      </c>
      <c r="P38" s="19"/>
    </row>
    <row r="39" spans="1:16" x14ac:dyDescent="0.2">
      <c r="C39" s="6"/>
      <c r="D39" s="6"/>
      <c r="P39" s="6"/>
    </row>
    <row r="40" spans="1:16" x14ac:dyDescent="0.2">
      <c r="A40" s="26">
        <f>A38+1</f>
        <v>19</v>
      </c>
      <c r="C40" s="19" t="s">
        <v>287</v>
      </c>
      <c r="D40" s="152" t="s">
        <v>536</v>
      </c>
      <c r="F40" s="10">
        <f>SUM(H40:N40)</f>
        <v>450894.64997650369</v>
      </c>
      <c r="H40" s="10">
        <v>0</v>
      </c>
      <c r="I40" s="10"/>
      <c r="J40" s="10">
        <v>411482.44165298209</v>
      </c>
      <c r="K40" s="10"/>
      <c r="L40" s="10">
        <v>39412.208323521612</v>
      </c>
      <c r="M40" s="10"/>
      <c r="N40" s="10">
        <v>0</v>
      </c>
      <c r="P40" s="19"/>
    </row>
    <row r="41" spans="1:16" x14ac:dyDescent="0.2">
      <c r="A41" s="26">
        <f>A40+1</f>
        <v>20</v>
      </c>
      <c r="C41" s="19"/>
      <c r="D41" s="152"/>
      <c r="F41" s="48">
        <f>SUM(H41:N41)</f>
        <v>1</v>
      </c>
      <c r="H41" s="48">
        <f>IFERROR(H40/$F40,0)</f>
        <v>0</v>
      </c>
      <c r="I41" s="10"/>
      <c r="J41" s="48">
        <f>IFERROR(J40/$F40,0)</f>
        <v>0.91259109345037603</v>
      </c>
      <c r="K41" s="10"/>
      <c r="L41" s="48">
        <f>IFERROR(L40/$F40,0)</f>
        <v>8.7408906549623952E-2</v>
      </c>
      <c r="N41" s="48">
        <f>IFERROR(N40/$F40,0)</f>
        <v>0</v>
      </c>
      <c r="P41" s="19"/>
    </row>
    <row r="42" spans="1:16" x14ac:dyDescent="0.2">
      <c r="C42" s="19"/>
      <c r="D42" s="6"/>
      <c r="F42" s="10"/>
      <c r="H42" s="10"/>
      <c r="I42" s="10"/>
      <c r="J42" s="10"/>
      <c r="K42" s="10"/>
      <c r="L42" s="10"/>
      <c r="N42" s="10"/>
      <c r="P42" s="19"/>
    </row>
    <row r="43" spans="1:16" x14ac:dyDescent="0.2">
      <c r="A43" s="26">
        <f>A41+1</f>
        <v>21</v>
      </c>
      <c r="C43" s="19" t="s">
        <v>293</v>
      </c>
      <c r="D43" s="152" t="s">
        <v>537</v>
      </c>
      <c r="F43" s="10">
        <f>SUM(H43:N43)</f>
        <v>579806.55436048692</v>
      </c>
      <c r="H43" s="10">
        <v>449162.79816525371</v>
      </c>
      <c r="I43" s="10"/>
      <c r="J43" s="10">
        <v>130643.75619523317</v>
      </c>
      <c r="K43" s="10"/>
      <c r="L43" s="10">
        <v>0</v>
      </c>
      <c r="M43" s="10"/>
      <c r="N43" s="10">
        <v>0</v>
      </c>
      <c r="P43" s="19"/>
    </row>
    <row r="44" spans="1:16" x14ac:dyDescent="0.2">
      <c r="A44" s="26">
        <f>A43+1</f>
        <v>22</v>
      </c>
      <c r="C44" s="19"/>
      <c r="D44" s="6"/>
      <c r="F44" s="48">
        <f>SUM(H44:N44)</f>
        <v>1</v>
      </c>
      <c r="H44" s="48">
        <f>IFERROR(H43/$F43,0)</f>
        <v>0.77467699319244465</v>
      </c>
      <c r="J44" s="48">
        <f>IFERROR(J43/$F43,0)</f>
        <v>0.22532300680755529</v>
      </c>
      <c r="L44" s="48">
        <f>IFERROR(L43/$F43,0)</f>
        <v>0</v>
      </c>
      <c r="N44" s="48">
        <f>IFERROR(N43/$F43,0)</f>
        <v>0</v>
      </c>
      <c r="P44" s="19"/>
    </row>
    <row r="45" spans="1:16" x14ac:dyDescent="0.2">
      <c r="C45" s="19"/>
      <c r="D45" s="6"/>
      <c r="F45" s="10"/>
      <c r="H45" s="10"/>
      <c r="I45" s="10"/>
      <c r="J45" s="10"/>
      <c r="K45" s="10"/>
      <c r="L45" s="10"/>
      <c r="N45" s="10"/>
      <c r="P45" s="19"/>
    </row>
    <row r="46" spans="1:16" x14ac:dyDescent="0.2">
      <c r="A46" s="26">
        <f>A44+1</f>
        <v>23</v>
      </c>
      <c r="C46" s="19" t="s">
        <v>282</v>
      </c>
      <c r="D46" s="152" t="s">
        <v>537</v>
      </c>
      <c r="F46" s="10">
        <f>SUM(H46:N46)</f>
        <v>100</v>
      </c>
      <c r="G46" s="16"/>
      <c r="H46" s="159">
        <v>0</v>
      </c>
      <c r="I46" s="159"/>
      <c r="J46" s="159">
        <v>92.175229415179132</v>
      </c>
      <c r="K46" s="159"/>
      <c r="L46" s="159">
        <v>7.8247705848208744</v>
      </c>
      <c r="M46" s="159"/>
      <c r="N46" s="159">
        <v>0</v>
      </c>
      <c r="P46" s="19"/>
    </row>
    <row r="47" spans="1:16" x14ac:dyDescent="0.2">
      <c r="A47" s="26">
        <f>A46+1</f>
        <v>24</v>
      </c>
      <c r="C47" s="19"/>
      <c r="D47" s="6"/>
      <c r="F47" s="48">
        <f>SUM(H47:N47)</f>
        <v>1</v>
      </c>
      <c r="H47" s="48">
        <f>IFERROR(H46/$F46,0)</f>
        <v>0</v>
      </c>
      <c r="J47" s="48">
        <f>IFERROR(J46/$F46,0)</f>
        <v>0.92175229415179127</v>
      </c>
      <c r="L47" s="48">
        <f>IFERROR(L46/$F46,0)</f>
        <v>7.824770584820874E-2</v>
      </c>
      <c r="N47" s="48">
        <f>IFERROR(N46/$F46,0)</f>
        <v>0</v>
      </c>
      <c r="P47" s="19"/>
    </row>
    <row r="53" spans="1:16" ht="15" customHeight="1" x14ac:dyDescent="0.2">
      <c r="A53" s="227" t="s">
        <v>0</v>
      </c>
      <c r="B53" s="227"/>
      <c r="C53" s="227"/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</row>
    <row r="54" spans="1:16" ht="15" customHeight="1" x14ac:dyDescent="0.2">
      <c r="A54" s="227" t="s">
        <v>544</v>
      </c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</row>
    <row r="56" spans="1:16" x14ac:dyDescent="0.2">
      <c r="A56" s="26" t="s">
        <v>3</v>
      </c>
      <c r="C56" s="26" t="s">
        <v>9</v>
      </c>
      <c r="H56" s="26"/>
      <c r="L56" s="26" t="s">
        <v>273</v>
      </c>
      <c r="N56" s="26" t="s">
        <v>9</v>
      </c>
    </row>
    <row r="57" spans="1:16" x14ac:dyDescent="0.2">
      <c r="A57" s="98" t="s">
        <v>5</v>
      </c>
      <c r="C57" s="98" t="s">
        <v>541</v>
      </c>
      <c r="D57" s="98"/>
      <c r="F57" s="98" t="s">
        <v>124</v>
      </c>
      <c r="H57" s="98" t="s">
        <v>274</v>
      </c>
      <c r="J57" s="151" t="s">
        <v>275</v>
      </c>
      <c r="L57" s="98" t="s">
        <v>276</v>
      </c>
      <c r="N57" s="98" t="s">
        <v>258</v>
      </c>
    </row>
    <row r="58" spans="1:16" x14ac:dyDescent="0.2">
      <c r="F58" s="26" t="s">
        <v>86</v>
      </c>
      <c r="G58" s="26"/>
      <c r="H58" s="103" t="s">
        <v>13</v>
      </c>
      <c r="I58" s="26"/>
      <c r="J58" s="103" t="s">
        <v>14</v>
      </c>
      <c r="K58" s="26"/>
      <c r="L58" s="103" t="s">
        <v>15</v>
      </c>
      <c r="M58" s="26"/>
      <c r="N58" s="103" t="s">
        <v>16</v>
      </c>
    </row>
    <row r="59" spans="1:16" x14ac:dyDescent="0.2">
      <c r="C59" s="6"/>
      <c r="D59" s="6"/>
      <c r="P59" s="6"/>
    </row>
    <row r="60" spans="1:16" x14ac:dyDescent="0.2">
      <c r="A60" s="26">
        <f>A47+1</f>
        <v>25</v>
      </c>
      <c r="C60" s="19" t="s">
        <v>291</v>
      </c>
      <c r="D60" s="152" t="s">
        <v>537</v>
      </c>
      <c r="F60" s="10">
        <f>SUM(H60:N60)</f>
        <v>1</v>
      </c>
      <c r="H60" s="10">
        <v>0</v>
      </c>
      <c r="I60" s="10"/>
      <c r="J60" s="10">
        <v>0</v>
      </c>
      <c r="K60" s="10"/>
      <c r="L60" s="10">
        <v>0</v>
      </c>
      <c r="M60" s="10"/>
      <c r="N60" s="10">
        <v>1</v>
      </c>
      <c r="P60" s="19"/>
    </row>
    <row r="61" spans="1:16" x14ac:dyDescent="0.2">
      <c r="A61" s="26">
        <f>A60+1</f>
        <v>26</v>
      </c>
      <c r="C61" s="19"/>
      <c r="D61" s="6"/>
      <c r="F61" s="48">
        <f>SUM(H61:N61)</f>
        <v>1</v>
      </c>
      <c r="H61" s="48">
        <f>IFERROR(H60/$F60,0)</f>
        <v>0</v>
      </c>
      <c r="J61" s="48">
        <f>IFERROR(J60/$F60,0)</f>
        <v>0</v>
      </c>
      <c r="L61" s="48">
        <f>IFERROR(L60/$F60,0)</f>
        <v>0</v>
      </c>
      <c r="N61" s="48">
        <f>IFERROR(N60/$F60,0)</f>
        <v>1</v>
      </c>
      <c r="P61" s="19"/>
    </row>
    <row r="62" spans="1:16" x14ac:dyDescent="0.2">
      <c r="C62" s="6"/>
      <c r="D62" s="6"/>
      <c r="F62" s="48"/>
      <c r="H62" s="48"/>
      <c r="J62" s="48"/>
      <c r="L62" s="48"/>
      <c r="N62" s="48"/>
      <c r="P62" s="6"/>
    </row>
    <row r="63" spans="1:16" x14ac:dyDescent="0.2">
      <c r="A63" s="26">
        <f>A61+1</f>
        <v>27</v>
      </c>
      <c r="C63" s="19" t="s">
        <v>288</v>
      </c>
      <c r="D63" s="152" t="s">
        <v>537</v>
      </c>
      <c r="F63" s="10">
        <f>SUM(H63:N63)</f>
        <v>24853.346732706686</v>
      </c>
      <c r="G63" s="16"/>
      <c r="H63" s="10">
        <v>18544.471545173586</v>
      </c>
      <c r="I63" s="10"/>
      <c r="J63" s="10">
        <v>5815.2201776259462</v>
      </c>
      <c r="K63" s="10"/>
      <c r="L63" s="10">
        <v>493.65500990715265</v>
      </c>
      <c r="M63" s="10"/>
      <c r="N63" s="10">
        <v>0</v>
      </c>
      <c r="P63" s="19"/>
    </row>
    <row r="64" spans="1:16" x14ac:dyDescent="0.2">
      <c r="A64" s="26">
        <f>A63+1</f>
        <v>28</v>
      </c>
      <c r="C64" s="19"/>
      <c r="D64" s="6"/>
      <c r="F64" s="48">
        <f>SUM(H64:N64)</f>
        <v>0.99999999999999989</v>
      </c>
      <c r="H64" s="48">
        <f>IFERROR(H63/$F63,0)</f>
        <v>0.7461559098907713</v>
      </c>
      <c r="J64" s="48">
        <f>IFERROR(J63/$F63,0)</f>
        <v>0.23398137241505551</v>
      </c>
      <c r="L64" s="48">
        <f>IFERROR(L63/$F63,0)</f>
        <v>1.9862717694173113E-2</v>
      </c>
      <c r="N64" s="48">
        <f>IFERROR(N63/$F63,0)</f>
        <v>0</v>
      </c>
      <c r="P64" s="19"/>
    </row>
    <row r="65" spans="1:16" x14ac:dyDescent="0.2">
      <c r="C65" s="6"/>
      <c r="D65" s="6"/>
      <c r="P65" s="6"/>
    </row>
    <row r="66" spans="1:16" x14ac:dyDescent="0.2">
      <c r="A66" s="26">
        <f>A64+1</f>
        <v>29</v>
      </c>
      <c r="C66" s="19" t="s">
        <v>283</v>
      </c>
      <c r="D66" s="152" t="s">
        <v>537</v>
      </c>
      <c r="F66" s="10">
        <f>SUM(H66:N66)</f>
        <v>100</v>
      </c>
      <c r="G66" s="16"/>
      <c r="H66" s="159">
        <v>72.787734284862822</v>
      </c>
      <c r="I66" s="159"/>
      <c r="J66" s="159">
        <v>25.082968351995827</v>
      </c>
      <c r="K66" s="159"/>
      <c r="L66" s="159">
        <v>2.1292973631413492</v>
      </c>
      <c r="M66" s="159"/>
      <c r="N66" s="159">
        <v>0</v>
      </c>
      <c r="P66" s="19"/>
    </row>
    <row r="67" spans="1:16" x14ac:dyDescent="0.2">
      <c r="A67" s="26">
        <f>A66+1</f>
        <v>30</v>
      </c>
      <c r="C67" s="19"/>
      <c r="D67" s="6"/>
      <c r="F67" s="48">
        <f>SUM(H67:N67)</f>
        <v>1</v>
      </c>
      <c r="H67" s="48">
        <f>IFERROR(H66/$F66,0)</f>
        <v>0.72787734284862826</v>
      </c>
      <c r="J67" s="48">
        <f>IFERROR(J66/$F66,0)</f>
        <v>0.25082968351995827</v>
      </c>
      <c r="L67" s="48">
        <f>IFERROR(L66/$F66,0)</f>
        <v>2.1292973631413491E-2</v>
      </c>
      <c r="N67" s="48">
        <f>IFERROR(N66/$F66,0)</f>
        <v>0</v>
      </c>
      <c r="P67" s="19"/>
    </row>
    <row r="68" spans="1:16" x14ac:dyDescent="0.2">
      <c r="C68" s="6"/>
      <c r="D68" s="6"/>
      <c r="P68" s="6"/>
    </row>
    <row r="69" spans="1:16" x14ac:dyDescent="0.2">
      <c r="A69" s="26">
        <f>A67+1</f>
        <v>31</v>
      </c>
      <c r="C69" s="19" t="s">
        <v>296</v>
      </c>
      <c r="D69" s="152" t="s">
        <v>537</v>
      </c>
      <c r="F69" s="10">
        <f>SUM(H69:N69)</f>
        <v>18114.010056501611</v>
      </c>
      <c r="G69" s="16"/>
      <c r="H69" s="10">
        <v>12825.262663793499</v>
      </c>
      <c r="I69" s="10"/>
      <c r="J69" s="10">
        <v>4874.9150424180061</v>
      </c>
      <c r="K69" s="10"/>
      <c r="L69" s="10">
        <v>413.83235029010513</v>
      </c>
      <c r="M69" s="10"/>
      <c r="N69" s="10">
        <v>0</v>
      </c>
      <c r="P69" s="19"/>
    </row>
    <row r="70" spans="1:16" x14ac:dyDescent="0.2">
      <c r="A70" s="26">
        <f>A69+1</f>
        <v>32</v>
      </c>
      <c r="C70" s="19"/>
      <c r="D70" s="6"/>
      <c r="F70" s="48">
        <f>SUM(H70:N70)</f>
        <v>1</v>
      </c>
      <c r="H70" s="48">
        <f>IFERROR(H69/$F69,0)</f>
        <v>0.70803000681730122</v>
      </c>
      <c r="J70" s="48">
        <f>IFERROR(J69/$F69,0)</f>
        <v>0.2691240110396354</v>
      </c>
      <c r="L70" s="48">
        <f>IFERROR(L69/$F69,0)</f>
        <v>2.2845982143063315E-2</v>
      </c>
      <c r="N70" s="48">
        <f>IFERROR(N69/$F69,0)</f>
        <v>0</v>
      </c>
      <c r="P70" s="19"/>
    </row>
    <row r="71" spans="1:16" x14ac:dyDescent="0.2">
      <c r="C71" s="6"/>
      <c r="D71" s="6"/>
      <c r="P71" s="6"/>
    </row>
    <row r="72" spans="1:16" x14ac:dyDescent="0.2">
      <c r="A72" s="26">
        <f>A70+1</f>
        <v>33</v>
      </c>
      <c r="C72" s="19" t="s">
        <v>286</v>
      </c>
      <c r="D72" s="152" t="s">
        <v>537</v>
      </c>
      <c r="F72" s="10">
        <f>SUM(H72:N72)</f>
        <v>590896.92459393083</v>
      </c>
      <c r="G72" s="16"/>
      <c r="H72" s="10">
        <v>449162.79816525371</v>
      </c>
      <c r="I72" s="10"/>
      <c r="J72" s="10">
        <v>130643.75619523317</v>
      </c>
      <c r="K72" s="10"/>
      <c r="L72" s="10">
        <v>11090.370233443955</v>
      </c>
      <c r="M72" s="10"/>
      <c r="N72" s="10">
        <v>0</v>
      </c>
      <c r="P72" s="19"/>
    </row>
    <row r="73" spans="1:16" x14ac:dyDescent="0.2">
      <c r="A73" s="26">
        <f>A72+1</f>
        <v>34</v>
      </c>
      <c r="C73" s="19"/>
      <c r="D73" s="6"/>
      <c r="F73" s="48">
        <f>SUM(H73:N73)</f>
        <v>1</v>
      </c>
      <c r="H73" s="48">
        <f>IFERROR(H72/$F72,0)</f>
        <v>0.76013730901361865</v>
      </c>
      <c r="J73" s="48">
        <f>IFERROR(J72/$F72,0)</f>
        <v>0.22109398569811922</v>
      </c>
      <c r="L73" s="48">
        <f>IFERROR(L72/$F72,0)</f>
        <v>1.8768705288262157E-2</v>
      </c>
      <c r="N73" s="48">
        <f>IFERROR(N72/$F72,0)</f>
        <v>0</v>
      </c>
      <c r="P73" s="19"/>
    </row>
    <row r="74" spans="1:16" x14ac:dyDescent="0.2">
      <c r="C74" s="6"/>
      <c r="D74" s="6"/>
      <c r="P74" s="6"/>
    </row>
    <row r="75" spans="1:16" x14ac:dyDescent="0.2">
      <c r="A75" s="26">
        <f>A73+1</f>
        <v>35</v>
      </c>
      <c r="C75" s="19" t="s">
        <v>297</v>
      </c>
      <c r="D75" s="152" t="s">
        <v>537</v>
      </c>
      <c r="F75" s="10">
        <f>SUM(H75:N75)</f>
        <v>42684.892213755382</v>
      </c>
      <c r="G75" s="16"/>
      <c r="H75" s="10">
        <v>29692.352745756361</v>
      </c>
      <c r="I75" s="10"/>
      <c r="J75" s="10">
        <v>11975.903061485795</v>
      </c>
      <c r="K75" s="10"/>
      <c r="L75" s="10">
        <v>1016.6364065132302</v>
      </c>
      <c r="M75" s="10"/>
      <c r="N75" s="10">
        <v>0</v>
      </c>
      <c r="P75" s="19"/>
    </row>
    <row r="76" spans="1:16" x14ac:dyDescent="0.2">
      <c r="A76" s="26">
        <f>A75+1</f>
        <v>36</v>
      </c>
      <c r="C76" s="19"/>
      <c r="D76" s="6"/>
      <c r="F76" s="48">
        <f>SUM(H76:N76)</f>
        <v>1.0000000000000002</v>
      </c>
      <c r="H76" s="48">
        <f>IFERROR(H75/$F75,0)</f>
        <v>0.69561737668363799</v>
      </c>
      <c r="J76" s="48">
        <f>IFERROR(J75/$F75,0)</f>
        <v>0.28056538134179732</v>
      </c>
      <c r="L76" s="48">
        <f>IFERROR(L75/$F75,0)</f>
        <v>2.3817241974564831E-2</v>
      </c>
      <c r="N76" s="48">
        <f>IFERROR(N75/$F75,0)</f>
        <v>0</v>
      </c>
      <c r="P76" s="19"/>
    </row>
    <row r="77" spans="1:16" x14ac:dyDescent="0.2">
      <c r="C77" s="6"/>
      <c r="D77" s="6"/>
      <c r="P77" s="6"/>
    </row>
    <row r="78" spans="1:16" x14ac:dyDescent="0.2">
      <c r="A78" s="26">
        <f>A76+1</f>
        <v>37</v>
      </c>
      <c r="C78" s="19" t="s">
        <v>290</v>
      </c>
      <c r="D78" s="152" t="s">
        <v>536</v>
      </c>
      <c r="F78" s="10">
        <f>SUM(H78:N78)</f>
        <v>4084.6733599950671</v>
      </c>
      <c r="H78" s="10">
        <v>4023.6655469486204</v>
      </c>
      <c r="I78" s="10"/>
      <c r="J78" s="10">
        <v>56.234091636745781</v>
      </c>
      <c r="K78" s="10"/>
      <c r="L78" s="10">
        <v>4.7737214097008689</v>
      </c>
      <c r="M78" s="10"/>
      <c r="N78" s="10">
        <v>0</v>
      </c>
      <c r="P78" s="19"/>
    </row>
    <row r="79" spans="1:16" x14ac:dyDescent="0.2">
      <c r="A79" s="26">
        <f>A78+1</f>
        <v>38</v>
      </c>
      <c r="C79" s="19"/>
      <c r="D79" s="152"/>
      <c r="F79" s="48">
        <f>SUM(H79:N79)</f>
        <v>0.99999999999999989</v>
      </c>
      <c r="H79" s="48">
        <f>IFERROR(H78/$F78,0)</f>
        <v>0.98506421256496246</v>
      </c>
      <c r="J79" s="48">
        <f>IFERROR(J78/$F78,0)</f>
        <v>1.3767096333209295E-2</v>
      </c>
      <c r="L79" s="48">
        <f>IFERROR(L78/$F78,0)</f>
        <v>1.1686911018281849E-3</v>
      </c>
      <c r="N79" s="48">
        <f>IFERROR(N78/$F78,0)</f>
        <v>0</v>
      </c>
      <c r="P79" s="19"/>
    </row>
    <row r="80" spans="1:16" x14ac:dyDescent="0.2">
      <c r="C80" s="19"/>
      <c r="D80" s="6"/>
      <c r="F80" s="10"/>
      <c r="H80" s="10"/>
      <c r="I80" s="10"/>
      <c r="J80" s="10"/>
      <c r="K80" s="10"/>
      <c r="L80" s="10"/>
      <c r="N80" s="10"/>
      <c r="P80" s="19"/>
    </row>
    <row r="81" spans="1:16" x14ac:dyDescent="0.2">
      <c r="A81" s="26">
        <f>A79+1</f>
        <v>39</v>
      </c>
      <c r="C81" s="19" t="s">
        <v>289</v>
      </c>
      <c r="D81" s="152" t="s">
        <v>537</v>
      </c>
      <c r="F81" s="10">
        <f>SUM(H81:N81)</f>
        <v>1128725.1756033169</v>
      </c>
      <c r="H81" s="10">
        <v>462618.2301099631</v>
      </c>
      <c r="I81" s="10"/>
      <c r="J81" s="10">
        <v>609854.86877531186</v>
      </c>
      <c r="K81" s="10"/>
      <c r="L81" s="10">
        <v>56252.076718041862</v>
      </c>
      <c r="M81" s="10"/>
      <c r="N81" s="10">
        <v>0</v>
      </c>
      <c r="P81" s="19"/>
    </row>
    <row r="82" spans="1:16" x14ac:dyDescent="0.2">
      <c r="A82" s="26">
        <f>A81+1</f>
        <v>40</v>
      </c>
      <c r="C82" s="19"/>
      <c r="D82" s="6"/>
      <c r="F82" s="48">
        <f>SUM(H82:N82)</f>
        <v>0.99999999999999989</v>
      </c>
      <c r="H82" s="48">
        <f>IFERROR(H81/$F81,0)</f>
        <v>0.40985905170644238</v>
      </c>
      <c r="J82" s="48">
        <f>IFERROR(J81/$F81,0)</f>
        <v>0.54030412535924632</v>
      </c>
      <c r="L82" s="48">
        <f>IFERROR(L81/$F81,0)</f>
        <v>4.9836822934311242E-2</v>
      </c>
      <c r="N82" s="48">
        <f>IFERROR(N81/$F81,0)</f>
        <v>0</v>
      </c>
      <c r="P82" s="19"/>
    </row>
    <row r="83" spans="1:16" x14ac:dyDescent="0.2">
      <c r="C83" s="6"/>
      <c r="D83" s="6"/>
      <c r="P83" s="6"/>
    </row>
    <row r="84" spans="1:16" x14ac:dyDescent="0.2">
      <c r="A84" s="26">
        <f>A82+1</f>
        <v>41</v>
      </c>
      <c r="C84" s="19" t="s">
        <v>295</v>
      </c>
      <c r="D84" s="152" t="s">
        <v>537</v>
      </c>
      <c r="F84" s="10">
        <f>SUM(H84:N84)</f>
        <v>10889.315564516064</v>
      </c>
      <c r="G84" s="16"/>
      <c r="H84" s="10">
        <v>7314.2538809245907</v>
      </c>
      <c r="I84" s="10"/>
      <c r="J84" s="10">
        <v>3295.3213085846064</v>
      </c>
      <c r="K84" s="10"/>
      <c r="L84" s="10">
        <v>279.74037500686757</v>
      </c>
      <c r="M84" s="10"/>
      <c r="N84" s="10">
        <v>0</v>
      </c>
      <c r="P84" s="19"/>
    </row>
    <row r="85" spans="1:16" x14ac:dyDescent="0.2">
      <c r="A85" s="26">
        <f>A84+1</f>
        <v>42</v>
      </c>
      <c r="C85" s="6"/>
      <c r="D85" s="6"/>
      <c r="F85" s="48">
        <f>SUM(H85:N85)</f>
        <v>0.99999999999999989</v>
      </c>
      <c r="H85" s="48">
        <f>IFERROR(H84/$F84,0)</f>
        <v>0.67169087327754795</v>
      </c>
      <c r="J85" s="48">
        <f>IFERROR(J84/$F84,0)</f>
        <v>0.30261969074739131</v>
      </c>
      <c r="L85" s="48">
        <f>IFERROR(L84/$F84,0)</f>
        <v>2.5689435975060716E-2</v>
      </c>
      <c r="N85" s="48">
        <f>IFERROR(N84/$F84,0)</f>
        <v>0</v>
      </c>
      <c r="P85" s="6"/>
    </row>
    <row r="86" spans="1:16" x14ac:dyDescent="0.2">
      <c r="C86" s="6"/>
      <c r="D86" s="6"/>
      <c r="P86" s="6"/>
    </row>
    <row r="87" spans="1:16" x14ac:dyDescent="0.2">
      <c r="P87" s="6"/>
    </row>
    <row r="106" spans="2:2" x14ac:dyDescent="0.2">
      <c r="B106" s="13"/>
    </row>
  </sheetData>
  <mergeCells count="4">
    <mergeCell ref="A6:N6"/>
    <mergeCell ref="A7:N7"/>
    <mergeCell ref="A53:N53"/>
    <mergeCell ref="A54:N54"/>
  </mergeCells>
  <pageMargins left="1.2" right="0.7" top="0.75" bottom="0.75" header="0.3" footer="0.3"/>
  <pageSetup scale="79" firstPageNumber="5" fitToWidth="0" fitToHeight="0" orientation="landscape" useFirstPageNumber="1" r:id="rId1"/>
  <headerFooter>
    <oddHeader>&amp;R&amp;"Arial,Regular"&amp;10Filed: 2025-02-28
EB-2025-0064
Phase 3 Exhibit 7
Tab 3
Schedule 7
Attachment 12
Page &amp;P of 21</oddHeader>
  </headerFooter>
  <rowBreaks count="1" manualBreakCount="1">
    <brk id="47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E8144-07E1-4949-81D9-25256F7784B1}">
  <dimension ref="A6:T102"/>
  <sheetViews>
    <sheetView view="pageBreakPreview" zoomScale="80" zoomScaleNormal="100" zoomScaleSheetLayoutView="80" workbookViewId="0">
      <selection activeCell="A98" sqref="A98:N98"/>
    </sheetView>
  </sheetViews>
  <sheetFormatPr defaultColWidth="9.28515625" defaultRowHeight="12.75" x14ac:dyDescent="0.2"/>
  <cols>
    <col min="1" max="1" width="5.28515625" style="26" customWidth="1"/>
    <col min="2" max="2" width="1.28515625" style="1" customWidth="1"/>
    <col min="3" max="3" width="29.7109375" style="1" customWidth="1"/>
    <col min="4" max="4" width="4.28515625" style="1" bestFit="1" customWidth="1"/>
    <col min="5" max="5" width="1.28515625" style="1" customWidth="1"/>
    <col min="6" max="6" width="12.7109375" style="1" customWidth="1"/>
    <col min="7" max="7" width="1.28515625" style="1" customWidth="1"/>
    <col min="8" max="8" width="12.5703125" style="1" customWidth="1"/>
    <col min="9" max="9" width="1.28515625" style="1" customWidth="1"/>
    <col min="10" max="10" width="12.5703125" style="1" customWidth="1"/>
    <col min="11" max="11" width="1.28515625" style="1" customWidth="1"/>
    <col min="12" max="12" width="12" style="1" customWidth="1"/>
    <col min="13" max="13" width="1.28515625" style="1" customWidth="1"/>
    <col min="14" max="14" width="11.7109375" style="1" customWidth="1"/>
    <col min="15" max="15" width="1.28515625" style="1" customWidth="1"/>
    <col min="16" max="16" width="12.5703125" style="1" customWidth="1"/>
    <col min="17" max="17" width="1.28515625" style="1" customWidth="1"/>
    <col min="18" max="18" width="12.28515625" style="1" customWidth="1"/>
    <col min="19" max="19" width="1.28515625" style="1" customWidth="1"/>
    <col min="20" max="20" width="13" style="1" customWidth="1"/>
    <col min="21" max="23" width="9.28515625" style="1"/>
    <col min="24" max="24" width="1.7109375" style="1" customWidth="1"/>
    <col min="25" max="25" width="9.28515625" style="1"/>
    <col min="26" max="26" width="1.7109375" style="1" customWidth="1"/>
    <col min="27" max="27" width="9.28515625" style="1"/>
    <col min="28" max="28" width="1.7109375" style="1" customWidth="1"/>
    <col min="29" max="29" width="10.28515625" style="1" bestFit="1" customWidth="1"/>
    <col min="30" max="30" width="1.7109375" style="1" customWidth="1"/>
    <col min="31" max="31" width="9.28515625" style="1"/>
    <col min="32" max="32" width="1.7109375" style="1" customWidth="1"/>
    <col min="33" max="33" width="9.28515625" style="1"/>
    <col min="34" max="34" width="1.7109375" style="1" customWidth="1"/>
    <col min="35" max="16384" width="9.28515625" style="1"/>
  </cols>
  <sheetData>
    <row r="6" spans="1:20" x14ac:dyDescent="0.2">
      <c r="C6" s="227" t="s">
        <v>0</v>
      </c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</row>
    <row r="7" spans="1:20" x14ac:dyDescent="0.2">
      <c r="C7" s="227" t="s">
        <v>545</v>
      </c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27"/>
    </row>
    <row r="9" spans="1:20" x14ac:dyDescent="0.2">
      <c r="A9" s="26" t="s">
        <v>3</v>
      </c>
      <c r="C9" s="26" t="s">
        <v>10</v>
      </c>
      <c r="H9" s="26" t="s">
        <v>301</v>
      </c>
      <c r="J9" s="26" t="s">
        <v>302</v>
      </c>
      <c r="L9" s="26" t="s">
        <v>303</v>
      </c>
      <c r="N9" s="26" t="s">
        <v>301</v>
      </c>
      <c r="P9" s="26"/>
      <c r="R9" s="26" t="s">
        <v>304</v>
      </c>
      <c r="T9" s="26" t="s">
        <v>10</v>
      </c>
    </row>
    <row r="10" spans="1:20" x14ac:dyDescent="0.2">
      <c r="A10" s="98" t="s">
        <v>5</v>
      </c>
      <c r="C10" s="98" t="s">
        <v>541</v>
      </c>
      <c r="D10" s="98"/>
      <c r="F10" s="98" t="s">
        <v>124</v>
      </c>
      <c r="H10" s="98" t="s">
        <v>306</v>
      </c>
      <c r="J10" s="151" t="s">
        <v>306</v>
      </c>
      <c r="L10" s="98" t="s">
        <v>306</v>
      </c>
      <c r="N10" s="98" t="s">
        <v>303</v>
      </c>
      <c r="P10" s="98" t="s">
        <v>307</v>
      </c>
      <c r="R10" s="98" t="s">
        <v>308</v>
      </c>
      <c r="T10" s="98" t="s">
        <v>258</v>
      </c>
    </row>
    <row r="11" spans="1:20" x14ac:dyDescent="0.2">
      <c r="D11" s="6"/>
      <c r="F11" s="26" t="s">
        <v>86</v>
      </c>
      <c r="G11" s="26"/>
      <c r="H11" s="103" t="s">
        <v>13</v>
      </c>
      <c r="I11" s="26"/>
      <c r="J11" s="103" t="s">
        <v>14</v>
      </c>
      <c r="K11" s="26"/>
      <c r="L11" s="103" t="s">
        <v>15</v>
      </c>
      <c r="M11" s="26"/>
      <c r="N11" s="103" t="s">
        <v>16</v>
      </c>
      <c r="P11" s="103" t="s">
        <v>87</v>
      </c>
      <c r="Q11" s="26"/>
      <c r="R11" s="103" t="s">
        <v>88</v>
      </c>
      <c r="T11" s="103" t="s">
        <v>89</v>
      </c>
    </row>
    <row r="12" spans="1:20" x14ac:dyDescent="0.2">
      <c r="D12" s="6"/>
    </row>
    <row r="13" spans="1:20" x14ac:dyDescent="0.2">
      <c r="A13" s="26">
        <v>1</v>
      </c>
      <c r="C13" s="26" t="s">
        <v>330</v>
      </c>
      <c r="D13" s="152" t="s">
        <v>536</v>
      </c>
      <c r="F13" s="147">
        <f>SUM(H13:T13)</f>
        <v>1</v>
      </c>
      <c r="G13" s="16"/>
      <c r="H13" s="147">
        <v>0</v>
      </c>
      <c r="I13" s="147"/>
      <c r="J13" s="147">
        <v>0</v>
      </c>
      <c r="K13" s="147"/>
      <c r="L13" s="147">
        <v>0</v>
      </c>
      <c r="M13" s="147"/>
      <c r="N13" s="147">
        <v>0.84299834963035125</v>
      </c>
      <c r="O13" s="147"/>
      <c r="P13" s="147">
        <v>0</v>
      </c>
      <c r="Q13" s="147"/>
      <c r="R13" s="147">
        <v>0.15700165036964869</v>
      </c>
      <c r="S13" s="147"/>
      <c r="T13" s="147">
        <v>0</v>
      </c>
    </row>
    <row r="14" spans="1:20" x14ac:dyDescent="0.2">
      <c r="A14" s="26">
        <f>A13+1</f>
        <v>2</v>
      </c>
      <c r="C14" s="26"/>
      <c r="D14" s="152"/>
      <c r="F14" s="166">
        <f>SUM(H14:T14)</f>
        <v>1</v>
      </c>
      <c r="H14" s="48">
        <f>IFERROR(H13/$F13,0)</f>
        <v>0</v>
      </c>
      <c r="J14" s="48">
        <f>IFERROR(J13/$F13,0)</f>
        <v>0</v>
      </c>
      <c r="L14" s="48">
        <f>IFERROR(L13/$F13,0)</f>
        <v>0</v>
      </c>
      <c r="N14" s="48">
        <f>IFERROR(N13/$F13,0)</f>
        <v>0.84299834963035125</v>
      </c>
      <c r="P14" s="48">
        <f>IFERROR(P13/$F13,0)</f>
        <v>0</v>
      </c>
      <c r="R14" s="48">
        <f>IFERROR(R13/$F13,0)</f>
        <v>0.15700165036964869</v>
      </c>
      <c r="T14" s="48">
        <f>IFERROR(T13/$F13,0)</f>
        <v>0</v>
      </c>
    </row>
    <row r="15" spans="1:20" x14ac:dyDescent="0.2">
      <c r="D15" s="6"/>
      <c r="F15" s="166"/>
      <c r="H15" s="48"/>
      <c r="J15" s="48"/>
      <c r="L15" s="48"/>
      <c r="N15" s="48"/>
      <c r="P15" s="48"/>
      <c r="R15" s="48"/>
      <c r="T15" s="48"/>
    </row>
    <row r="16" spans="1:20" x14ac:dyDescent="0.2">
      <c r="A16" s="26">
        <f>A14+1</f>
        <v>3</v>
      </c>
      <c r="C16" s="26" t="s">
        <v>328</v>
      </c>
      <c r="D16" s="6" t="s">
        <v>537</v>
      </c>
      <c r="F16" s="38">
        <f>SUM(H16:T16)</f>
        <v>1</v>
      </c>
      <c r="G16" s="16"/>
      <c r="H16" s="38">
        <v>0</v>
      </c>
      <c r="I16" s="38"/>
      <c r="J16" s="38">
        <v>0</v>
      </c>
      <c r="K16" s="38"/>
      <c r="L16" s="38">
        <v>0</v>
      </c>
      <c r="M16" s="38"/>
      <c r="N16" s="38">
        <v>1</v>
      </c>
      <c r="O16" s="38"/>
      <c r="P16" s="38">
        <v>0</v>
      </c>
      <c r="Q16" s="38"/>
      <c r="R16" s="38">
        <v>0</v>
      </c>
      <c r="S16" s="38"/>
      <c r="T16" s="38">
        <v>0</v>
      </c>
    </row>
    <row r="17" spans="1:20" x14ac:dyDescent="0.2">
      <c r="A17" s="26">
        <f>A16+1</f>
        <v>4</v>
      </c>
      <c r="C17" s="26"/>
      <c r="D17" s="6"/>
      <c r="F17" s="166">
        <f>SUM(H17:T17)</f>
        <v>1</v>
      </c>
      <c r="H17" s="48">
        <f>IFERROR(H16/$F16,0)</f>
        <v>0</v>
      </c>
      <c r="J17" s="48">
        <f>IFERROR(J16/$F16,0)</f>
        <v>0</v>
      </c>
      <c r="L17" s="48">
        <f>IFERROR(L16/$F16,0)</f>
        <v>0</v>
      </c>
      <c r="N17" s="48">
        <f>IFERROR(N16/$F16,0)</f>
        <v>1</v>
      </c>
      <c r="P17" s="48">
        <f>IFERROR(P16/$F16,0)</f>
        <v>0</v>
      </c>
      <c r="R17" s="48">
        <f>IFERROR(R16/$F16,0)</f>
        <v>0</v>
      </c>
      <c r="T17" s="48">
        <f>IFERROR(T16/$F16,0)</f>
        <v>0</v>
      </c>
    </row>
    <row r="18" spans="1:20" x14ac:dyDescent="0.2">
      <c r="D18" s="6"/>
    </row>
    <row r="19" spans="1:20" x14ac:dyDescent="0.2">
      <c r="A19" s="26">
        <f>A17+1</f>
        <v>5</v>
      </c>
      <c r="C19" s="26" t="s">
        <v>329</v>
      </c>
      <c r="D19" s="6" t="s">
        <v>537</v>
      </c>
      <c r="F19" s="38">
        <f>SUM(H19:T19)</f>
        <v>1</v>
      </c>
      <c r="G19" s="16"/>
      <c r="H19" s="38">
        <v>0</v>
      </c>
      <c r="I19" s="38"/>
      <c r="J19" s="38">
        <v>0</v>
      </c>
      <c r="K19" s="38"/>
      <c r="L19" s="38">
        <v>0</v>
      </c>
      <c r="M19" s="38"/>
      <c r="N19" s="38">
        <v>0</v>
      </c>
      <c r="O19" s="38"/>
      <c r="P19" s="38">
        <v>0</v>
      </c>
      <c r="Q19" s="38"/>
      <c r="R19" s="38">
        <v>1</v>
      </c>
      <c r="S19" s="38"/>
      <c r="T19" s="38">
        <v>0</v>
      </c>
    </row>
    <row r="20" spans="1:20" x14ac:dyDescent="0.2">
      <c r="A20" s="26">
        <f>A19+1</f>
        <v>6</v>
      </c>
      <c r="C20" s="26"/>
      <c r="D20" s="6"/>
      <c r="F20" s="166">
        <f>SUM(H20:T20)</f>
        <v>1</v>
      </c>
      <c r="H20" s="48">
        <f>IFERROR(H19/$F19,0)</f>
        <v>0</v>
      </c>
      <c r="J20" s="48">
        <f>IFERROR(J19/$F19,0)</f>
        <v>0</v>
      </c>
      <c r="L20" s="48">
        <f>IFERROR(L19/$F19,0)</f>
        <v>0</v>
      </c>
      <c r="N20" s="48">
        <f>IFERROR(N19/$F19,0)</f>
        <v>0</v>
      </c>
      <c r="P20" s="48">
        <f>IFERROR(P19/$F19,0)</f>
        <v>0</v>
      </c>
      <c r="R20" s="48">
        <f>IFERROR(R19/$F19,0)</f>
        <v>1</v>
      </c>
      <c r="T20" s="48">
        <f>IFERROR(T19/$F19,0)</f>
        <v>0</v>
      </c>
    </row>
    <row r="21" spans="1:20" x14ac:dyDescent="0.2">
      <c r="C21" s="26"/>
      <c r="D21" s="6"/>
    </row>
    <row r="22" spans="1:20" x14ac:dyDescent="0.2">
      <c r="A22" s="26">
        <f>A20+1</f>
        <v>7</v>
      </c>
      <c r="C22" s="26" t="s">
        <v>327</v>
      </c>
      <c r="D22" s="6" t="s">
        <v>537</v>
      </c>
      <c r="F22" s="38">
        <f>SUM(H22:T22)</f>
        <v>1</v>
      </c>
      <c r="G22" s="16"/>
      <c r="H22" s="38">
        <v>0</v>
      </c>
      <c r="I22" s="38"/>
      <c r="J22" s="38">
        <v>0</v>
      </c>
      <c r="K22" s="38"/>
      <c r="L22" s="38">
        <v>0</v>
      </c>
      <c r="M22" s="38"/>
      <c r="N22" s="38">
        <v>0</v>
      </c>
      <c r="O22" s="38"/>
      <c r="P22" s="38">
        <v>0</v>
      </c>
      <c r="Q22" s="38"/>
      <c r="R22" s="38">
        <v>0</v>
      </c>
      <c r="S22" s="38"/>
      <c r="T22" s="38">
        <v>1</v>
      </c>
    </row>
    <row r="23" spans="1:20" x14ac:dyDescent="0.2">
      <c r="A23" s="26">
        <f>A22+1</f>
        <v>8</v>
      </c>
      <c r="C23" s="26"/>
      <c r="D23" s="6"/>
      <c r="F23" s="166">
        <f>SUM(H23:T23)</f>
        <v>1</v>
      </c>
      <c r="H23" s="48">
        <f>IFERROR(H22/$F22,0)</f>
        <v>0</v>
      </c>
      <c r="J23" s="48">
        <f>IFERROR(J22/$F22,0)</f>
        <v>0</v>
      </c>
      <c r="L23" s="48">
        <f>IFERROR(L22/$F22,0)</f>
        <v>0</v>
      </c>
      <c r="N23" s="48">
        <f>IFERROR(N22/$F22,0)</f>
        <v>0</v>
      </c>
      <c r="P23" s="48">
        <f>IFERROR(P22/$F22,0)</f>
        <v>0</v>
      </c>
      <c r="R23" s="48">
        <f>IFERROR(R22/$F22,0)</f>
        <v>0</v>
      </c>
      <c r="T23" s="48">
        <f>IFERROR(T22/$F22,0)</f>
        <v>1</v>
      </c>
    </row>
    <row r="24" spans="1:20" x14ac:dyDescent="0.2">
      <c r="C24" s="26"/>
      <c r="D24" s="6"/>
    </row>
    <row r="25" spans="1:20" x14ac:dyDescent="0.2">
      <c r="A25" s="26">
        <f>A23+1</f>
        <v>9</v>
      </c>
      <c r="C25" s="26" t="s">
        <v>315</v>
      </c>
      <c r="D25" s="152" t="s">
        <v>536</v>
      </c>
      <c r="F25" s="38">
        <f>SUM(H25:T25)</f>
        <v>1377669.9119118382</v>
      </c>
      <c r="G25" s="153"/>
      <c r="H25" s="38">
        <v>0</v>
      </c>
      <c r="I25" s="38"/>
      <c r="J25" s="38">
        <v>0</v>
      </c>
      <c r="K25" s="38"/>
      <c r="L25" s="38">
        <v>312327.75774717645</v>
      </c>
      <c r="M25" s="38"/>
      <c r="N25" s="38">
        <v>1051161.3967942926</v>
      </c>
      <c r="O25" s="38"/>
      <c r="P25" s="38">
        <v>0</v>
      </c>
      <c r="Q25" s="38"/>
      <c r="R25" s="38">
        <v>14180.757370368967</v>
      </c>
      <c r="S25" s="38"/>
      <c r="T25" s="38">
        <v>0</v>
      </c>
    </row>
    <row r="26" spans="1:20" x14ac:dyDescent="0.2">
      <c r="A26" s="26">
        <f>A25+1</f>
        <v>10</v>
      </c>
      <c r="C26" s="26"/>
      <c r="D26" s="152"/>
      <c r="F26" s="166">
        <f>SUM(H26:T26)</f>
        <v>0.99999999999999989</v>
      </c>
      <c r="H26" s="48">
        <f>IFERROR(H25/$F25,0)</f>
        <v>0</v>
      </c>
      <c r="J26" s="48">
        <f>IFERROR(J25/$F25,0)</f>
        <v>0</v>
      </c>
      <c r="L26" s="48">
        <f>IFERROR(L25/$F25,0)</f>
        <v>0.22670725044270501</v>
      </c>
      <c r="N26" s="48">
        <f>IFERROR(N25/$F25,0)</f>
        <v>0.76299945851002948</v>
      </c>
      <c r="P26" s="48">
        <f>IFERROR(P25/$F25,0)</f>
        <v>0</v>
      </c>
      <c r="R26" s="48">
        <f>IFERROR(R25/$F25,0)</f>
        <v>1.0293291047265349E-2</v>
      </c>
      <c r="T26" s="48">
        <f>IFERROR(T25/$F25,0)</f>
        <v>0</v>
      </c>
    </row>
    <row r="27" spans="1:20" x14ac:dyDescent="0.2">
      <c r="D27" s="6"/>
    </row>
    <row r="28" spans="1:20" x14ac:dyDescent="0.2">
      <c r="A28" s="26">
        <f>A26+1</f>
        <v>11</v>
      </c>
      <c r="C28" s="26" t="s">
        <v>322</v>
      </c>
      <c r="D28" s="152" t="s">
        <v>536</v>
      </c>
      <c r="F28" s="38">
        <f>SUM(H28:T28)</f>
        <v>-529309.68232222286</v>
      </c>
      <c r="H28" s="38">
        <v>0</v>
      </c>
      <c r="I28" s="38"/>
      <c r="J28" s="38">
        <v>0</v>
      </c>
      <c r="K28" s="38"/>
      <c r="L28" s="38">
        <v>-125363.51856244406</v>
      </c>
      <c r="M28" s="38"/>
      <c r="N28" s="38">
        <v>-394898.99494617968</v>
      </c>
      <c r="O28" s="38"/>
      <c r="P28" s="38">
        <v>0</v>
      </c>
      <c r="Q28" s="38"/>
      <c r="R28" s="38">
        <v>-9047.1688135990662</v>
      </c>
      <c r="S28" s="38"/>
      <c r="T28" s="38">
        <v>0</v>
      </c>
    </row>
    <row r="29" spans="1:20" x14ac:dyDescent="0.2">
      <c r="A29" s="26">
        <f>A28+1</f>
        <v>12</v>
      </c>
      <c r="C29" s="26"/>
      <c r="D29" s="152"/>
      <c r="F29" s="166">
        <f>SUM(H29:T29)</f>
        <v>0.99999999999999989</v>
      </c>
      <c r="H29" s="48">
        <f>IFERROR(H28/$F28,0)</f>
        <v>0</v>
      </c>
      <c r="J29" s="48">
        <f>IFERROR(J28/$F28,0)</f>
        <v>0</v>
      </c>
      <c r="L29" s="48">
        <f>IFERROR(L28/$F28,0)</f>
        <v>0.2368434259740741</v>
      </c>
      <c r="N29" s="48">
        <f>IFERROR(N28/$F28,0)</f>
        <v>0.74606418158393095</v>
      </c>
      <c r="P29" s="48">
        <f>IFERROR(P28/$F28,0)</f>
        <v>0</v>
      </c>
      <c r="R29" s="48">
        <f>IFERROR(R28/$F28,0)</f>
        <v>1.7092392441994866E-2</v>
      </c>
      <c r="T29" s="48">
        <f>IFERROR(T28/$F28,0)</f>
        <v>0</v>
      </c>
    </row>
    <row r="30" spans="1:20" x14ac:dyDescent="0.2">
      <c r="D30" s="6"/>
    </row>
    <row r="31" spans="1:20" x14ac:dyDescent="0.2">
      <c r="A31" s="26">
        <f>A29+1</f>
        <v>13</v>
      </c>
      <c r="C31" s="26" t="s">
        <v>324</v>
      </c>
      <c r="D31" s="152" t="s">
        <v>536</v>
      </c>
      <c r="F31" s="38">
        <f>SUM(H31:T31)</f>
        <v>82704.555380633625</v>
      </c>
      <c r="G31" s="153"/>
      <c r="H31" s="38">
        <v>2865.4413980866079</v>
      </c>
      <c r="I31" s="38"/>
      <c r="J31" s="38">
        <v>418.34955602151706</v>
      </c>
      <c r="K31" s="38"/>
      <c r="L31" s="38">
        <v>12951.820774894552</v>
      </c>
      <c r="M31" s="38"/>
      <c r="N31" s="38">
        <v>52670.010764900748</v>
      </c>
      <c r="O31" s="38"/>
      <c r="P31" s="38">
        <v>4950.701381548829</v>
      </c>
      <c r="Q31" s="38"/>
      <c r="R31" s="38">
        <v>8848.2315051813566</v>
      </c>
      <c r="S31" s="38"/>
      <c r="T31" s="38">
        <v>0</v>
      </c>
    </row>
    <row r="32" spans="1:20" x14ac:dyDescent="0.2">
      <c r="A32" s="26">
        <f>A31+1</f>
        <v>14</v>
      </c>
      <c r="C32" s="26"/>
      <c r="D32" s="152"/>
      <c r="F32" s="166">
        <f>SUM(H32:T32)</f>
        <v>0.99999999999999978</v>
      </c>
      <c r="H32" s="48">
        <f>IFERROR(H31/$F31,0)</f>
        <v>3.4646717885114094E-2</v>
      </c>
      <c r="J32" s="48">
        <f>IFERROR(J31/$F31,0)</f>
        <v>5.0583617080840896E-3</v>
      </c>
      <c r="L32" s="48">
        <f>IFERROR(L31/$F31,0)</f>
        <v>0.15660347504784958</v>
      </c>
      <c r="N32" s="48">
        <f>IFERROR(N31/$F31,0)</f>
        <v>0.63684534089441625</v>
      </c>
      <c r="P32" s="48">
        <f>IFERROR(P31/$F31,0)</f>
        <v>5.9860080968503725E-2</v>
      </c>
      <c r="R32" s="48">
        <f>IFERROR(R31/$F31,0)</f>
        <v>0.10698602349603209</v>
      </c>
      <c r="T32" s="48">
        <f>IFERROR(T31/$F31,0)</f>
        <v>0</v>
      </c>
    </row>
    <row r="33" spans="1:20" x14ac:dyDescent="0.2">
      <c r="D33" s="6"/>
      <c r="F33" s="166"/>
      <c r="H33" s="48"/>
      <c r="J33" s="48"/>
      <c r="L33" s="48"/>
      <c r="N33" s="48"/>
      <c r="P33" s="48"/>
      <c r="R33" s="48"/>
      <c r="T33" s="48"/>
    </row>
    <row r="34" spans="1:20" x14ac:dyDescent="0.2">
      <c r="A34" s="26">
        <f>A32+1</f>
        <v>15</v>
      </c>
      <c r="C34" s="26" t="s">
        <v>317</v>
      </c>
      <c r="D34" s="6" t="s">
        <v>537</v>
      </c>
      <c r="F34" s="147">
        <f>SUM(H34:T34)</f>
        <v>100</v>
      </c>
      <c r="G34" s="167"/>
      <c r="H34" s="147">
        <v>3.5305576955673885</v>
      </c>
      <c r="I34" s="147"/>
      <c r="J34" s="147">
        <v>0.50795141745633254</v>
      </c>
      <c r="K34" s="147"/>
      <c r="L34" s="147">
        <v>13.231137161233839</v>
      </c>
      <c r="M34" s="147"/>
      <c r="N34" s="147">
        <v>58.335470325063255</v>
      </c>
      <c r="O34" s="147"/>
      <c r="P34" s="147">
        <v>8.7243845198878045</v>
      </c>
      <c r="Q34" s="147"/>
      <c r="R34" s="147">
        <v>15.670498880791389</v>
      </c>
      <c r="S34" s="147"/>
      <c r="T34" s="147">
        <v>0</v>
      </c>
    </row>
    <row r="35" spans="1:20" x14ac:dyDescent="0.2">
      <c r="A35" s="26">
        <f>A34+1</f>
        <v>16</v>
      </c>
      <c r="C35" s="26"/>
      <c r="D35" s="6"/>
      <c r="F35" s="166">
        <f>SUM(H35:T35)</f>
        <v>1</v>
      </c>
      <c r="H35" s="48">
        <f>IFERROR(H34/$F34,0)</f>
        <v>3.5305576955673885E-2</v>
      </c>
      <c r="J35" s="48">
        <f>IFERROR(J34/$F34,0)</f>
        <v>5.0795141745633259E-3</v>
      </c>
      <c r="L35" s="48">
        <f>IFERROR(L34/$F34,0)</f>
        <v>0.13231137161233839</v>
      </c>
      <c r="N35" s="48">
        <f>IFERROR(N34/$F34,0)</f>
        <v>0.58335470325063254</v>
      </c>
      <c r="P35" s="48">
        <f>IFERROR(P34/$F34,0)</f>
        <v>8.7243845198878039E-2</v>
      </c>
      <c r="R35" s="48">
        <f>IFERROR(R34/$F34,0)</f>
        <v>0.15670498880791389</v>
      </c>
      <c r="T35" s="48">
        <f>IFERROR(T34/$F34,0)</f>
        <v>0</v>
      </c>
    </row>
    <row r="36" spans="1:20" x14ac:dyDescent="0.2">
      <c r="C36" s="26"/>
      <c r="D36" s="6"/>
    </row>
    <row r="37" spans="1:20" x14ac:dyDescent="0.2">
      <c r="A37" s="26">
        <f>A35+1</f>
        <v>17</v>
      </c>
      <c r="C37" s="26" t="s">
        <v>332</v>
      </c>
      <c r="D37" s="6" t="s">
        <v>537</v>
      </c>
      <c r="F37" s="38">
        <f>SUM(H37:T37)</f>
        <v>21572.951217688635</v>
      </c>
      <c r="G37" s="153"/>
      <c r="H37" s="38">
        <v>1083.193800934238</v>
      </c>
      <c r="I37" s="38"/>
      <c r="J37" s="38">
        <v>177.89091194190325</v>
      </c>
      <c r="K37" s="38"/>
      <c r="L37" s="38">
        <v>2980.9613966285642</v>
      </c>
      <c r="M37" s="38"/>
      <c r="N37" s="38">
        <v>12462.678126366231</v>
      </c>
      <c r="O37" s="38"/>
      <c r="P37" s="38">
        <v>1430.7215203964547</v>
      </c>
      <c r="Q37" s="38"/>
      <c r="R37" s="38">
        <v>3437.5054614212445</v>
      </c>
      <c r="S37" s="38"/>
      <c r="T37" s="38">
        <v>0</v>
      </c>
    </row>
    <row r="38" spans="1:20" x14ac:dyDescent="0.2">
      <c r="A38" s="26">
        <f>A37+1</f>
        <v>18</v>
      </c>
      <c r="C38" s="26"/>
      <c r="D38" s="6"/>
      <c r="F38" s="166">
        <f>SUM(H38:T38)</f>
        <v>1</v>
      </c>
      <c r="H38" s="48">
        <f>IFERROR(H37/$F37,0)</f>
        <v>5.0210737974787548E-2</v>
      </c>
      <c r="J38" s="48">
        <f>IFERROR(J37/$F37,0)</f>
        <v>8.2460165114563687E-3</v>
      </c>
      <c r="L38" s="48">
        <f>IFERROR(L37/$F37,0)</f>
        <v>0.1381805097757946</v>
      </c>
      <c r="N38" s="48">
        <f>IFERROR(N37/$F37,0)</f>
        <v>0.57769926796791338</v>
      </c>
      <c r="P38" s="48">
        <f>IFERROR(P37/$F37,0)</f>
        <v>6.6320157402633986E-2</v>
      </c>
      <c r="R38" s="48">
        <f>IFERROR(R37/$F37,0)</f>
        <v>0.15934331036741411</v>
      </c>
      <c r="T38" s="48">
        <f>IFERROR(T37/$F37,0)</f>
        <v>0</v>
      </c>
    </row>
    <row r="39" spans="1:20" x14ac:dyDescent="0.2">
      <c r="D39" s="6"/>
    </row>
    <row r="40" spans="1:20" x14ac:dyDescent="0.2">
      <c r="A40" s="26">
        <f>A38+1</f>
        <v>19</v>
      </c>
      <c r="C40" s="26" t="s">
        <v>310</v>
      </c>
      <c r="D40" s="152" t="s">
        <v>536</v>
      </c>
      <c r="F40" s="38">
        <f>SUM(H40:T40)</f>
        <v>79166.942309318183</v>
      </c>
      <c r="G40" s="153"/>
      <c r="H40" s="38">
        <v>3031.2129016562203</v>
      </c>
      <c r="I40" s="38"/>
      <c r="J40" s="38">
        <v>0</v>
      </c>
      <c r="K40" s="38"/>
      <c r="L40" s="38">
        <v>31159.855072747298</v>
      </c>
      <c r="M40" s="38"/>
      <c r="N40" s="38">
        <v>39457.139453762713</v>
      </c>
      <c r="O40" s="38"/>
      <c r="P40" s="38">
        <v>42.9775025</v>
      </c>
      <c r="Q40" s="38"/>
      <c r="R40" s="38">
        <v>5475.7573786519451</v>
      </c>
      <c r="S40" s="38"/>
      <c r="T40" s="38">
        <v>0</v>
      </c>
    </row>
    <row r="41" spans="1:20" x14ac:dyDescent="0.2">
      <c r="A41" s="26">
        <f>A40+1</f>
        <v>20</v>
      </c>
      <c r="C41" s="26"/>
      <c r="D41" s="152"/>
      <c r="F41" s="166">
        <f>SUM(H41:T41)</f>
        <v>1</v>
      </c>
      <c r="H41" s="48">
        <f>IFERROR(H40/$F40,0)</f>
        <v>3.8288871759285283E-2</v>
      </c>
      <c r="J41" s="48">
        <f>IFERROR(J40/$F40,0)</f>
        <v>0</v>
      </c>
      <c r="L41" s="48">
        <f>IFERROR(L40/$F40,0)</f>
        <v>0.39359679891387811</v>
      </c>
      <c r="N41" s="48">
        <f>IFERROR(N40/$F40,0)</f>
        <v>0.49840423670270378</v>
      </c>
      <c r="P41" s="48">
        <f>IFERROR(P40/$F40,0)</f>
        <v>5.4287182561731226E-4</v>
      </c>
      <c r="R41" s="48">
        <f>IFERROR(R40/$F40,0)</f>
        <v>6.916722079851545E-2</v>
      </c>
      <c r="T41" s="48">
        <f>IFERROR(T40/$F40,0)</f>
        <v>0</v>
      </c>
    </row>
    <row r="42" spans="1:20" x14ac:dyDescent="0.2">
      <c r="D42" s="6"/>
    </row>
    <row r="43" spans="1:20" x14ac:dyDescent="0.2">
      <c r="A43" s="26">
        <f>A41+1</f>
        <v>21</v>
      </c>
      <c r="C43" s="26" t="s">
        <v>311</v>
      </c>
      <c r="D43" s="152" t="s">
        <v>536</v>
      </c>
      <c r="F43" s="38">
        <f>SUM(H43:T43)</f>
        <v>66946.675245760765</v>
      </c>
      <c r="G43" s="153"/>
      <c r="H43" s="38">
        <v>0</v>
      </c>
      <c r="I43" s="38"/>
      <c r="J43" s="38">
        <v>0</v>
      </c>
      <c r="K43" s="38"/>
      <c r="L43" s="38">
        <v>449.29173225577097</v>
      </c>
      <c r="M43" s="38"/>
      <c r="N43" s="38">
        <v>36010.838755091441</v>
      </c>
      <c r="O43" s="38"/>
      <c r="P43" s="38">
        <v>19861.049589999999</v>
      </c>
      <c r="Q43" s="38"/>
      <c r="R43" s="38">
        <v>10625.495168413565</v>
      </c>
      <c r="S43" s="38"/>
      <c r="T43" s="38">
        <v>0</v>
      </c>
    </row>
    <row r="44" spans="1:20" x14ac:dyDescent="0.2">
      <c r="A44" s="26">
        <f>A43+1</f>
        <v>22</v>
      </c>
      <c r="C44" s="26"/>
      <c r="D44" s="152"/>
      <c r="F44" s="166">
        <f>SUM(H44:T44)</f>
        <v>1.0000000000000002</v>
      </c>
      <c r="H44" s="48">
        <f>IFERROR(H43/$F43,0)</f>
        <v>0</v>
      </c>
      <c r="J44" s="48">
        <f>IFERROR(J43/$F43,0)</f>
        <v>0</v>
      </c>
      <c r="L44" s="48">
        <f>IFERROR(L43/$F43,0)</f>
        <v>6.7111881300516308E-3</v>
      </c>
      <c r="N44" s="48">
        <f>IFERROR(N43/$F43,0)</f>
        <v>0.53790331816921322</v>
      </c>
      <c r="P44" s="48">
        <f>IFERROR(P43/$F43,0)</f>
        <v>0.29666969296220058</v>
      </c>
      <c r="R44" s="48">
        <f>IFERROR(R43/$F43,0)</f>
        <v>0.15871580073853478</v>
      </c>
      <c r="T44" s="48">
        <f>IFERROR(T43/$F43,0)</f>
        <v>0</v>
      </c>
    </row>
    <row r="45" spans="1:20" x14ac:dyDescent="0.2">
      <c r="D45" s="6"/>
    </row>
    <row r="46" spans="1:20" x14ac:dyDescent="0.2">
      <c r="A46" s="26">
        <f>A44+1</f>
        <v>23</v>
      </c>
      <c r="C46" s="26" t="s">
        <v>318</v>
      </c>
      <c r="D46" s="152" t="s">
        <v>536</v>
      </c>
      <c r="F46" s="38">
        <f>SUM(H46:T46)</f>
        <v>-17684.967853226441</v>
      </c>
      <c r="H46" s="38">
        <v>0</v>
      </c>
      <c r="I46" s="38"/>
      <c r="J46" s="38">
        <v>0</v>
      </c>
      <c r="K46" s="38"/>
      <c r="L46" s="38">
        <v>-81.470851186358047</v>
      </c>
      <c r="M46" s="38"/>
      <c r="N46" s="38">
        <v>-14093.643890261519</v>
      </c>
      <c r="O46" s="38"/>
      <c r="P46" s="38">
        <v>-1728.3808892002771</v>
      </c>
      <c r="Q46" s="38"/>
      <c r="R46" s="38">
        <v>-1781.4722225782862</v>
      </c>
      <c r="S46" s="38"/>
      <c r="T46" s="38">
        <v>0</v>
      </c>
    </row>
    <row r="47" spans="1:20" x14ac:dyDescent="0.2">
      <c r="A47" s="26">
        <f>A46+1</f>
        <v>24</v>
      </c>
      <c r="C47" s="26"/>
      <c r="D47" s="152"/>
      <c r="F47" s="166">
        <f>SUM(H47:T47)</f>
        <v>1</v>
      </c>
      <c r="H47" s="48">
        <f>IFERROR(H46/$F46,0)</f>
        <v>0</v>
      </c>
      <c r="J47" s="48">
        <f>IFERROR(J46/$F46,0)</f>
        <v>0</v>
      </c>
      <c r="L47" s="48">
        <f>IFERROR(L46/$F46,0)</f>
        <v>4.606785370632977E-3</v>
      </c>
      <c r="N47" s="48">
        <f>IFERROR(N46/$F46,0)</f>
        <v>0.79692787723616243</v>
      </c>
      <c r="P47" s="48">
        <f>IFERROR(P46/$F46,0)</f>
        <v>9.7731638730966186E-2</v>
      </c>
      <c r="R47" s="48">
        <f>IFERROR(R46/$F46,0)</f>
        <v>0.10073369866223844</v>
      </c>
      <c r="T47" s="48">
        <f>IFERROR(T46/$F46,0)</f>
        <v>0</v>
      </c>
    </row>
    <row r="48" spans="1:20" x14ac:dyDescent="0.2">
      <c r="D48" s="6"/>
    </row>
    <row r="49" spans="1:20" x14ac:dyDescent="0.2">
      <c r="A49" s="26">
        <f>A47+1</f>
        <v>25</v>
      </c>
      <c r="C49" s="26" t="s">
        <v>316</v>
      </c>
      <c r="D49" s="152" t="s">
        <v>536</v>
      </c>
      <c r="F49" s="38">
        <f>SUM(H49:T49)</f>
        <v>29360.673046399999</v>
      </c>
      <c r="G49" s="38"/>
      <c r="H49" s="38">
        <v>0</v>
      </c>
      <c r="I49" s="38"/>
      <c r="J49" s="38">
        <v>0</v>
      </c>
      <c r="K49" s="38"/>
      <c r="L49" s="38">
        <v>266.28169600000001</v>
      </c>
      <c r="M49" s="38"/>
      <c r="N49" s="38">
        <v>24205.402756159998</v>
      </c>
      <c r="O49" s="38"/>
      <c r="P49" s="38">
        <v>925.89545039999996</v>
      </c>
      <c r="Q49" s="38"/>
      <c r="R49" s="38">
        <v>3963.0931438399998</v>
      </c>
      <c r="S49" s="38"/>
      <c r="T49" s="38">
        <v>0</v>
      </c>
    </row>
    <row r="50" spans="1:20" x14ac:dyDescent="0.2">
      <c r="A50" s="26">
        <f>A49+1</f>
        <v>26</v>
      </c>
      <c r="C50" s="26"/>
      <c r="D50" s="152"/>
      <c r="F50" s="166">
        <f>SUM(H50:T50)</f>
        <v>0.99999999999999989</v>
      </c>
      <c r="G50" s="168"/>
      <c r="H50" s="48">
        <f>IFERROR(H49/$F49,0)</f>
        <v>0</v>
      </c>
      <c r="J50" s="48">
        <f>IFERROR(J49/$F49,0)</f>
        <v>0</v>
      </c>
      <c r="L50" s="48">
        <f>IFERROR(L49/$F49,0)</f>
        <v>9.069332149817649E-3</v>
      </c>
      <c r="N50" s="48">
        <f>IFERROR(N49/$F49,0)</f>
        <v>0.82441579993439196</v>
      </c>
      <c r="P50" s="48">
        <f>IFERROR(P49/$F49,0)</f>
        <v>3.1535225671998922E-2</v>
      </c>
      <c r="R50" s="48">
        <f>IFERROR(R49/$F49,0)</f>
        <v>0.13497964224379136</v>
      </c>
      <c r="T50" s="48">
        <f>IFERROR(T49/$F49,0)</f>
        <v>0</v>
      </c>
    </row>
    <row r="56" spans="1:20" ht="15" customHeight="1" x14ac:dyDescent="0.2">
      <c r="A56" s="227" t="s">
        <v>0</v>
      </c>
      <c r="B56" s="227"/>
      <c r="C56" s="227"/>
      <c r="D56" s="227"/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O56" s="227"/>
      <c r="P56" s="227"/>
      <c r="Q56" s="227"/>
      <c r="R56" s="227"/>
      <c r="S56" s="227"/>
      <c r="T56" s="227"/>
    </row>
    <row r="57" spans="1:20" ht="15" customHeight="1" x14ac:dyDescent="0.2">
      <c r="A57" s="227" t="s">
        <v>546</v>
      </c>
      <c r="B57" s="227"/>
      <c r="C57" s="227"/>
      <c r="D57" s="227"/>
      <c r="E57" s="227"/>
      <c r="F57" s="227"/>
      <c r="G57" s="227"/>
      <c r="H57" s="227"/>
      <c r="I57" s="227"/>
      <c r="J57" s="227"/>
      <c r="K57" s="227"/>
      <c r="L57" s="227"/>
      <c r="M57" s="227"/>
      <c r="N57" s="227"/>
      <c r="O57" s="227"/>
      <c r="P57" s="227"/>
      <c r="Q57" s="227"/>
      <c r="R57" s="227"/>
      <c r="S57" s="227"/>
      <c r="T57" s="227"/>
    </row>
    <row r="59" spans="1:20" x14ac:dyDescent="0.2">
      <c r="A59" s="26" t="s">
        <v>3</v>
      </c>
      <c r="C59" s="26" t="s">
        <v>10</v>
      </c>
      <c r="H59" s="26" t="s">
        <v>301</v>
      </c>
      <c r="J59" s="26" t="s">
        <v>302</v>
      </c>
      <c r="L59" s="26" t="s">
        <v>303</v>
      </c>
      <c r="N59" s="26" t="s">
        <v>301</v>
      </c>
      <c r="P59" s="26"/>
      <c r="R59" s="26" t="s">
        <v>304</v>
      </c>
      <c r="T59" s="26" t="s">
        <v>10</v>
      </c>
    </row>
    <row r="60" spans="1:20" x14ac:dyDescent="0.2">
      <c r="A60" s="98" t="s">
        <v>5</v>
      </c>
      <c r="C60" s="98" t="s">
        <v>541</v>
      </c>
      <c r="D60" s="98"/>
      <c r="F60" s="98" t="s">
        <v>124</v>
      </c>
      <c r="H60" s="98" t="s">
        <v>306</v>
      </c>
      <c r="J60" s="151" t="s">
        <v>306</v>
      </c>
      <c r="L60" s="98" t="s">
        <v>306</v>
      </c>
      <c r="N60" s="98" t="s">
        <v>303</v>
      </c>
      <c r="P60" s="98" t="s">
        <v>307</v>
      </c>
      <c r="R60" s="98" t="s">
        <v>308</v>
      </c>
      <c r="T60" s="98" t="s">
        <v>258</v>
      </c>
    </row>
    <row r="61" spans="1:20" x14ac:dyDescent="0.2">
      <c r="D61" s="6"/>
      <c r="F61" s="26" t="s">
        <v>86</v>
      </c>
      <c r="G61" s="26"/>
      <c r="H61" s="103" t="s">
        <v>13</v>
      </c>
      <c r="I61" s="26"/>
      <c r="J61" s="103" t="s">
        <v>14</v>
      </c>
      <c r="K61" s="26"/>
      <c r="L61" s="103" t="s">
        <v>15</v>
      </c>
      <c r="M61" s="26"/>
      <c r="N61" s="103" t="s">
        <v>16</v>
      </c>
      <c r="P61" s="103" t="s">
        <v>87</v>
      </c>
      <c r="Q61" s="26"/>
      <c r="R61" s="103" t="s">
        <v>88</v>
      </c>
      <c r="T61" s="103" t="s">
        <v>89</v>
      </c>
    </row>
    <row r="62" spans="1:20" x14ac:dyDescent="0.2">
      <c r="C62" s="26"/>
      <c r="D62" s="6"/>
    </row>
    <row r="63" spans="1:20" x14ac:dyDescent="0.2">
      <c r="A63" s="26">
        <f>A50+1</f>
        <v>27</v>
      </c>
      <c r="C63" s="26" t="s">
        <v>314</v>
      </c>
      <c r="D63" s="152" t="s">
        <v>536</v>
      </c>
      <c r="F63" s="38">
        <f>SUM(H63:T63)</f>
        <v>2017146.0250572097</v>
      </c>
      <c r="G63" s="153"/>
      <c r="H63" s="38">
        <v>0</v>
      </c>
      <c r="I63" s="38"/>
      <c r="J63" s="38">
        <v>218.83030967577045</v>
      </c>
      <c r="K63" s="38"/>
      <c r="L63" s="38">
        <v>8283.7397433861988</v>
      </c>
      <c r="M63" s="38"/>
      <c r="N63" s="38">
        <v>1277264.9509259884</v>
      </c>
      <c r="O63" s="38"/>
      <c r="P63" s="38">
        <v>323401.49894999998</v>
      </c>
      <c r="Q63" s="38"/>
      <c r="R63" s="38">
        <v>407977.00512815936</v>
      </c>
      <c r="S63" s="38"/>
      <c r="T63" s="38">
        <v>0</v>
      </c>
    </row>
    <row r="64" spans="1:20" x14ac:dyDescent="0.2">
      <c r="A64" s="26">
        <f>A63+1</f>
        <v>28</v>
      </c>
      <c r="C64" s="26"/>
      <c r="D64" s="152"/>
      <c r="F64" s="166">
        <f>SUM(H64:T64)</f>
        <v>1</v>
      </c>
      <c r="H64" s="48">
        <f>IFERROR(H63/$F63,0)</f>
        <v>0</v>
      </c>
      <c r="J64" s="48">
        <f>IFERROR(J63/$F63,0)</f>
        <v>1.0848511062532722E-4</v>
      </c>
      <c r="L64" s="48">
        <f>IFERROR(L63/$F63,0)</f>
        <v>4.1066633949573671E-3</v>
      </c>
      <c r="N64" s="48">
        <f>IFERROR(N63/$F63,0)</f>
        <v>0.63320400955590861</v>
      </c>
      <c r="P64" s="48">
        <f>IFERROR(P63/$F63,0)</f>
        <v>0.16032627035061964</v>
      </c>
      <c r="R64" s="48">
        <f>IFERROR(R63/$F63,0)</f>
        <v>0.20225457158788909</v>
      </c>
      <c r="T64" s="48">
        <f>IFERROR(T63/$F63,0)</f>
        <v>0</v>
      </c>
    </row>
    <row r="65" spans="1:20" x14ac:dyDescent="0.2">
      <c r="D65" s="6"/>
    </row>
    <row r="66" spans="1:20" x14ac:dyDescent="0.2">
      <c r="A66" s="26">
        <f>A64+1</f>
        <v>29</v>
      </c>
      <c r="C66" s="26" t="s">
        <v>321</v>
      </c>
      <c r="D66" s="152" t="s">
        <v>536</v>
      </c>
      <c r="F66" s="38">
        <f>SUM(H66:T66)</f>
        <v>-713772.24041839002</v>
      </c>
      <c r="H66" s="38">
        <v>0</v>
      </c>
      <c r="I66" s="38"/>
      <c r="J66" s="38">
        <v>-12.43536323870693</v>
      </c>
      <c r="K66" s="38"/>
      <c r="L66" s="38">
        <v>-1790.1050563898855</v>
      </c>
      <c r="M66" s="38"/>
      <c r="N66" s="38">
        <v>-583462.72342788579</v>
      </c>
      <c r="O66" s="38"/>
      <c r="P66" s="38">
        <v>-52199.311460000004</v>
      </c>
      <c r="Q66" s="38"/>
      <c r="R66" s="38">
        <v>-76307.665110875649</v>
      </c>
      <c r="S66" s="38"/>
      <c r="T66" s="38">
        <v>0</v>
      </c>
    </row>
    <row r="67" spans="1:20" x14ac:dyDescent="0.2">
      <c r="A67" s="26">
        <f>A66+1</f>
        <v>30</v>
      </c>
      <c r="C67" s="26"/>
      <c r="D67" s="152"/>
      <c r="F67" s="166">
        <f>SUM(H67:T67)</f>
        <v>1</v>
      </c>
      <c r="H67" s="48">
        <f>IFERROR(H66/$F66,0)</f>
        <v>0</v>
      </c>
      <c r="J67" s="48">
        <f>IFERROR(J66/$F66,0)</f>
        <v>1.7422032596024926E-5</v>
      </c>
      <c r="L67" s="48">
        <f>IFERROR(L66/$F66,0)</f>
        <v>2.5079499524114082E-3</v>
      </c>
      <c r="N67" s="48">
        <f>IFERROR(N66/$F66,0)</f>
        <v>0.8174354372283783</v>
      </c>
      <c r="P67" s="48">
        <f>IFERROR(P66/$F66,0)</f>
        <v>7.313160768118758E-2</v>
      </c>
      <c r="R67" s="48">
        <f>IFERROR(R66/$F66,0)</f>
        <v>0.10690758310542671</v>
      </c>
      <c r="T67" s="48">
        <f>IFERROR(T66/$F66,0)</f>
        <v>0</v>
      </c>
    </row>
    <row r="68" spans="1:20" x14ac:dyDescent="0.2">
      <c r="D68" s="6"/>
    </row>
    <row r="69" spans="1:20" x14ac:dyDescent="0.2">
      <c r="A69" s="26">
        <f>A67+1</f>
        <v>31</v>
      </c>
      <c r="C69" s="26" t="s">
        <v>313</v>
      </c>
      <c r="D69" s="152" t="s">
        <v>536</v>
      </c>
      <c r="F69" s="38">
        <f>SUM(H69:T69)</f>
        <v>251233.18487320884</v>
      </c>
      <c r="G69" s="153"/>
      <c r="H69" s="38">
        <v>78959.90158724878</v>
      </c>
      <c r="I69" s="38"/>
      <c r="J69" s="38">
        <v>14671.957388417999</v>
      </c>
      <c r="K69" s="38"/>
      <c r="L69" s="38">
        <v>59837.565322128161</v>
      </c>
      <c r="M69" s="38"/>
      <c r="N69" s="38">
        <v>0</v>
      </c>
      <c r="O69" s="38"/>
      <c r="P69" s="38">
        <v>3464.1131800000003</v>
      </c>
      <c r="Q69" s="38"/>
      <c r="R69" s="38">
        <v>94299.647395413922</v>
      </c>
      <c r="S69" s="38"/>
      <c r="T69" s="38">
        <v>0</v>
      </c>
    </row>
    <row r="70" spans="1:20" x14ac:dyDescent="0.2">
      <c r="A70" s="26">
        <f>A69+1</f>
        <v>32</v>
      </c>
      <c r="C70" s="26"/>
      <c r="D70" s="152"/>
      <c r="F70" s="166">
        <f>SUM(H70:T70)</f>
        <v>1</v>
      </c>
      <c r="H70" s="48">
        <f>IFERROR(H69/$F69,0)</f>
        <v>0.31428929911109427</v>
      </c>
      <c r="J70" s="48">
        <f>IFERROR(J69/$F69,0)</f>
        <v>5.8399758757277917E-2</v>
      </c>
      <c r="L70" s="48">
        <f>IFERROR(L69/$F69,0)</f>
        <v>0.23817540406665105</v>
      </c>
      <c r="N70" s="48">
        <f>IFERROR(N69/$F69,0)</f>
        <v>0</v>
      </c>
      <c r="P70" s="48">
        <f>IFERROR(P69/$F69,0)</f>
        <v>1.3788437947591407E-2</v>
      </c>
      <c r="R70" s="48">
        <f>IFERROR(R69/$F69,0)</f>
        <v>0.37534710011738542</v>
      </c>
      <c r="T70" s="48">
        <f>IFERROR(T69/$F69,0)</f>
        <v>0</v>
      </c>
    </row>
    <row r="71" spans="1:20" x14ac:dyDescent="0.2">
      <c r="D71" s="6"/>
    </row>
    <row r="72" spans="1:20" x14ac:dyDescent="0.2">
      <c r="A72" s="26">
        <f>A70+1</f>
        <v>33</v>
      </c>
      <c r="C72" s="26" t="s">
        <v>320</v>
      </c>
      <c r="D72" s="152" t="s">
        <v>536</v>
      </c>
      <c r="F72" s="38">
        <f>SUM(H72:T72)</f>
        <v>-91934.117047230437</v>
      </c>
      <c r="H72" s="38">
        <v>-34952.348121982708</v>
      </c>
      <c r="I72" s="38"/>
      <c r="J72" s="38">
        <v>-9130.3820732125678</v>
      </c>
      <c r="K72" s="38"/>
      <c r="L72" s="38">
        <v>-18389.293021966998</v>
      </c>
      <c r="M72" s="38"/>
      <c r="N72" s="38">
        <v>0</v>
      </c>
      <c r="O72" s="38"/>
      <c r="P72" s="38">
        <v>-517.39716281437416</v>
      </c>
      <c r="Q72" s="38"/>
      <c r="R72" s="38">
        <v>-28944.696667253786</v>
      </c>
      <c r="S72" s="38"/>
      <c r="T72" s="38">
        <v>0</v>
      </c>
    </row>
    <row r="73" spans="1:20" x14ac:dyDescent="0.2">
      <c r="A73" s="26">
        <f>A72+1</f>
        <v>34</v>
      </c>
      <c r="C73" s="26"/>
      <c r="D73" s="152"/>
      <c r="F73" s="166">
        <f>SUM(H73:T73)</f>
        <v>1</v>
      </c>
      <c r="H73" s="48">
        <f>IFERROR(H72/$F72,0)</f>
        <v>0.38018908806211965</v>
      </c>
      <c r="J73" s="48">
        <f>IFERROR(J72/$F72,0)</f>
        <v>9.9314404341555862E-2</v>
      </c>
      <c r="L73" s="48">
        <f>IFERROR(L72/$F72,0)</f>
        <v>0.20002686285135737</v>
      </c>
      <c r="N73" s="48">
        <f>IFERROR(N72/$F72,0)</f>
        <v>0</v>
      </c>
      <c r="P73" s="48">
        <f>IFERROR(P72/$F72,0)</f>
        <v>5.6279124598386625E-3</v>
      </c>
      <c r="R73" s="48">
        <f>IFERROR(R72/$F72,0)</f>
        <v>0.31484173228512841</v>
      </c>
      <c r="T73" s="48">
        <f>IFERROR(T72/$F72,0)</f>
        <v>0</v>
      </c>
    </row>
    <row r="74" spans="1:20" x14ac:dyDescent="0.2">
      <c r="D74" s="6"/>
    </row>
    <row r="75" spans="1:20" x14ac:dyDescent="0.2">
      <c r="A75" s="26">
        <f>A73+1</f>
        <v>35</v>
      </c>
      <c r="C75" s="26" t="s">
        <v>323</v>
      </c>
      <c r="D75" s="6" t="s">
        <v>537</v>
      </c>
      <c r="F75" s="38">
        <f>SUM(H75:T75)</f>
        <v>2617400.5591033893</v>
      </c>
      <c r="G75" s="153"/>
      <c r="H75" s="38">
        <v>64265.914186375026</v>
      </c>
      <c r="I75" s="38"/>
      <c r="J75" s="38">
        <v>6859.0367649895697</v>
      </c>
      <c r="K75" s="38"/>
      <c r="L75" s="38">
        <v>326867.19951100257</v>
      </c>
      <c r="M75" s="38"/>
      <c r="N75" s="38">
        <v>1500818.190968842</v>
      </c>
      <c r="O75" s="38"/>
      <c r="P75" s="38">
        <v>294513.09468774137</v>
      </c>
      <c r="Q75" s="38"/>
      <c r="R75" s="38">
        <v>424077.12298443884</v>
      </c>
      <c r="S75" s="38"/>
      <c r="T75" s="38">
        <v>0</v>
      </c>
    </row>
    <row r="76" spans="1:20" x14ac:dyDescent="0.2">
      <c r="A76" s="26">
        <f>A75+1</f>
        <v>36</v>
      </c>
      <c r="C76" s="26"/>
      <c r="D76" s="6"/>
      <c r="F76" s="166">
        <f>SUM(H76:T76)</f>
        <v>1</v>
      </c>
      <c r="H76" s="48">
        <f>IFERROR(H75/$F75,0)</f>
        <v>2.4553335546161039E-2</v>
      </c>
      <c r="J76" s="48">
        <f>IFERROR(J75/$F75,0)</f>
        <v>2.6205529532473187E-3</v>
      </c>
      <c r="L76" s="48">
        <f>IFERROR(L75/$F75,0)</f>
        <v>0.12488237552106791</v>
      </c>
      <c r="N76" s="48">
        <f>IFERROR(N75/$F75,0)</f>
        <v>0.57340027140628369</v>
      </c>
      <c r="P76" s="48">
        <f>IFERROR(P75/$F75,0)</f>
        <v>0.11252121638906851</v>
      </c>
      <c r="R76" s="48">
        <f>IFERROR(R75/$F75,0)</f>
        <v>0.1620222481841716</v>
      </c>
      <c r="T76" s="48">
        <f>IFERROR(T75/$F75,0)</f>
        <v>0</v>
      </c>
    </row>
    <row r="77" spans="1:20" x14ac:dyDescent="0.2">
      <c r="D77" s="6"/>
    </row>
    <row r="78" spans="1:20" x14ac:dyDescent="0.2">
      <c r="A78" s="26">
        <f>A76+1</f>
        <v>37</v>
      </c>
      <c r="C78" s="26" t="s">
        <v>333</v>
      </c>
      <c r="D78" s="6" t="s">
        <v>537</v>
      </c>
      <c r="F78" s="38">
        <f>SUM(H78:T78)</f>
        <v>47557.406264227749</v>
      </c>
      <c r="G78" s="153"/>
      <c r="H78" s="38">
        <v>2200.52310990347</v>
      </c>
      <c r="I78" s="38"/>
      <c r="J78" s="38">
        <v>360.82762043887794</v>
      </c>
      <c r="K78" s="38"/>
      <c r="L78" s="38">
        <v>6652.690398534809</v>
      </c>
      <c r="M78" s="38"/>
      <c r="N78" s="38">
        <v>28225.624466028778</v>
      </c>
      <c r="O78" s="38"/>
      <c r="P78" s="38">
        <v>2923.1438125352438</v>
      </c>
      <c r="Q78" s="38"/>
      <c r="R78" s="38">
        <v>7194.5968567865684</v>
      </c>
      <c r="S78" s="38"/>
      <c r="T78" s="38">
        <v>0</v>
      </c>
    </row>
    <row r="79" spans="1:20" x14ac:dyDescent="0.2">
      <c r="A79" s="26">
        <f>A78+1</f>
        <v>38</v>
      </c>
      <c r="C79" s="26"/>
      <c r="D79" s="165"/>
      <c r="F79" s="166">
        <f>SUM(H79:T79)</f>
        <v>1</v>
      </c>
      <c r="H79" s="48">
        <f>IFERROR(H78/$F78,0)</f>
        <v>4.6270881504290186E-2</v>
      </c>
      <c r="J79" s="48">
        <f>IFERROR(J78/$F78,0)</f>
        <v>7.5872014220903635E-3</v>
      </c>
      <c r="L79" s="48">
        <f>IFERROR(L78/$F78,0)</f>
        <v>0.1398875784262209</v>
      </c>
      <c r="N79" s="48">
        <f>IFERROR(N78/$F78,0)</f>
        <v>0.59350638908286801</v>
      </c>
      <c r="P79" s="48">
        <f>IFERROR(P78/$F78,0)</f>
        <v>6.1465585324278003E-2</v>
      </c>
      <c r="R79" s="48">
        <f>IFERROR(R78/$F78,0)</f>
        <v>0.15128236424025251</v>
      </c>
      <c r="T79" s="48">
        <f>IFERROR(T78/$F78,0)</f>
        <v>0</v>
      </c>
    </row>
    <row r="80" spans="1:20" x14ac:dyDescent="0.2">
      <c r="C80" s="26"/>
      <c r="D80" s="165"/>
      <c r="F80" s="166"/>
      <c r="H80" s="48"/>
      <c r="J80" s="48"/>
      <c r="L80" s="48"/>
      <c r="N80" s="48"/>
      <c r="P80" s="48"/>
      <c r="R80" s="48"/>
      <c r="T80" s="48"/>
    </row>
    <row r="81" spans="1:20" x14ac:dyDescent="0.2">
      <c r="A81" s="26">
        <f>A79+1</f>
        <v>39</v>
      </c>
      <c r="C81" s="26" t="s">
        <v>326</v>
      </c>
      <c r="D81" s="152" t="s">
        <v>536</v>
      </c>
      <c r="F81" s="38">
        <f>SUM(H81:T81)</f>
        <v>24483.257915889251</v>
      </c>
      <c r="G81" s="153"/>
      <c r="H81" s="38">
        <v>2346.6664252457413</v>
      </c>
      <c r="I81" s="38"/>
      <c r="J81" s="38">
        <v>19.289255075244643</v>
      </c>
      <c r="K81" s="38"/>
      <c r="L81" s="38">
        <v>1020.3124362795184</v>
      </c>
      <c r="M81" s="38"/>
      <c r="N81" s="38">
        <v>16881.87280396025</v>
      </c>
      <c r="O81" s="38"/>
      <c r="P81" s="38">
        <v>981.74718392973955</v>
      </c>
      <c r="Q81" s="38"/>
      <c r="R81" s="38">
        <v>3233.3698113987543</v>
      </c>
      <c r="S81" s="38"/>
      <c r="T81" s="38">
        <v>0</v>
      </c>
    </row>
    <row r="82" spans="1:20" x14ac:dyDescent="0.2">
      <c r="A82" s="26">
        <f>A81+1</f>
        <v>40</v>
      </c>
      <c r="C82" s="26"/>
      <c r="D82" s="152"/>
      <c r="F82" s="166">
        <f>SUM(H82:T82)</f>
        <v>0.99999999999999978</v>
      </c>
      <c r="H82" s="48">
        <f>IFERROR(H81/$F81,0)</f>
        <v>9.584780070150678E-2</v>
      </c>
      <c r="J82" s="48">
        <f>IFERROR(J81/$F81,0)</f>
        <v>7.8785491463234636E-4</v>
      </c>
      <c r="L82" s="48">
        <f>IFERROR(L81/$F81,0)</f>
        <v>4.1673883426165743E-2</v>
      </c>
      <c r="N82" s="48">
        <f>IFERROR(N81/$F81,0)</f>
        <v>0.68952722149792733</v>
      </c>
      <c r="P82" s="48">
        <f>IFERROR(P81/$F81,0)</f>
        <v>4.0098715101661409E-2</v>
      </c>
      <c r="R82" s="48">
        <f>IFERROR(R81/$F81,0)</f>
        <v>0.13206452435810628</v>
      </c>
      <c r="T82" s="48">
        <f>IFERROR(T81/$F81,0)</f>
        <v>0</v>
      </c>
    </row>
    <row r="83" spans="1:20" x14ac:dyDescent="0.2">
      <c r="D83" s="6"/>
    </row>
    <row r="84" spans="1:20" x14ac:dyDescent="0.2">
      <c r="A84" s="26">
        <f>A82+1</f>
        <v>41</v>
      </c>
      <c r="C84" s="26" t="s">
        <v>325</v>
      </c>
      <c r="D84" s="6" t="s">
        <v>537</v>
      </c>
      <c r="F84" s="38">
        <f>SUM(H84:T84)</f>
        <v>2606329.5708189611</v>
      </c>
      <c r="G84" s="153"/>
      <c r="H84" s="38">
        <v>63888.057654086675</v>
      </c>
      <c r="I84" s="38"/>
      <c r="J84" s="38">
        <v>6818.7085150973935</v>
      </c>
      <c r="K84" s="38"/>
      <c r="L84" s="38">
        <v>324984.5213460137</v>
      </c>
      <c r="M84" s="38"/>
      <c r="N84" s="38">
        <v>1495554.0249630243</v>
      </c>
      <c r="O84" s="38"/>
      <c r="P84" s="38">
        <v>292917.65784101782</v>
      </c>
      <c r="Q84" s="38"/>
      <c r="R84" s="38">
        <v>422166.60049972107</v>
      </c>
      <c r="S84" s="38"/>
      <c r="T84" s="38">
        <v>0</v>
      </c>
    </row>
    <row r="85" spans="1:20" x14ac:dyDescent="0.2">
      <c r="A85" s="26">
        <f>A84+1</f>
        <v>42</v>
      </c>
      <c r="C85" s="26"/>
      <c r="D85" s="6"/>
      <c r="F85" s="166">
        <f>SUM(H85:T85)</f>
        <v>0.99999999999999989</v>
      </c>
      <c r="H85" s="48">
        <f>IFERROR(H84/$F84,0)</f>
        <v>2.4512655026206743E-2</v>
      </c>
      <c r="J85" s="48">
        <f>IFERROR(J84/$F84,0)</f>
        <v>2.6162111620269182E-3</v>
      </c>
      <c r="L85" s="48">
        <f>IFERROR(L84/$F84,0)</f>
        <v>0.12469049385949185</v>
      </c>
      <c r="N85" s="48">
        <f>IFERROR(N84/$F84,0)</f>
        <v>0.57381615959377352</v>
      </c>
      <c r="P85" s="48">
        <f>IFERROR(P84/$F84,0)</f>
        <v>0.11238703697360009</v>
      </c>
      <c r="R85" s="48">
        <f>IFERROR(R84/$F84,0)</f>
        <v>0.1619774433849008</v>
      </c>
      <c r="T85" s="48">
        <f>IFERROR(T84/$F84,0)</f>
        <v>0</v>
      </c>
    </row>
    <row r="86" spans="1:20" x14ac:dyDescent="0.2">
      <c r="C86" s="26"/>
      <c r="D86" s="6"/>
      <c r="F86" s="166"/>
      <c r="H86" s="48"/>
      <c r="J86" s="48"/>
      <c r="L86" s="48"/>
      <c r="N86" s="48"/>
      <c r="P86" s="48"/>
      <c r="R86" s="48"/>
      <c r="T86" s="48"/>
    </row>
    <row r="87" spans="1:20" x14ac:dyDescent="0.2">
      <c r="A87" s="26">
        <f>A85+1</f>
        <v>43</v>
      </c>
      <c r="C87" s="26" t="s">
        <v>312</v>
      </c>
      <c r="D87" s="152" t="s">
        <v>536</v>
      </c>
      <c r="F87" s="38">
        <f>SUM(H87:T87)</f>
        <v>211517.76996137531</v>
      </c>
      <c r="G87" s="153"/>
      <c r="H87" s="38">
        <v>38917.497387146534</v>
      </c>
      <c r="I87" s="38"/>
      <c r="J87" s="38">
        <v>1921.1219134951625</v>
      </c>
      <c r="K87" s="38"/>
      <c r="L87" s="38">
        <v>78518.22645649148</v>
      </c>
      <c r="M87" s="38"/>
      <c r="N87" s="38">
        <v>87003.762408956027</v>
      </c>
      <c r="O87" s="38"/>
      <c r="P87" s="38">
        <v>0</v>
      </c>
      <c r="Q87" s="38"/>
      <c r="R87" s="38">
        <v>5157.1617952860906</v>
      </c>
      <c r="S87" s="38"/>
      <c r="T87" s="38">
        <v>0</v>
      </c>
    </row>
    <row r="88" spans="1:20" x14ac:dyDescent="0.2">
      <c r="A88" s="26">
        <f>A87+1</f>
        <v>44</v>
      </c>
      <c r="C88" s="26"/>
      <c r="D88" s="152"/>
      <c r="F88" s="166">
        <f>SUM(H88:T88)</f>
        <v>0.99999999999999989</v>
      </c>
      <c r="H88" s="48">
        <f>IFERROR(H87/$F87,0)</f>
        <v>0.18399162110234593</v>
      </c>
      <c r="J88" s="48">
        <f>IFERROR(J87/$F87,0)</f>
        <v>9.0825556351410725E-3</v>
      </c>
      <c r="L88" s="48">
        <f>IFERROR(L87/$F87,0)</f>
        <v>0.37121338065747139</v>
      </c>
      <c r="N88" s="48">
        <f>IFERROR(N87/$F87,0)</f>
        <v>0.4113307474111681</v>
      </c>
      <c r="P88" s="48">
        <f>IFERROR(P87/$F87,0)</f>
        <v>0</v>
      </c>
      <c r="R88" s="48">
        <f>IFERROR(R87/$F87,0)</f>
        <v>2.4381695193873433E-2</v>
      </c>
      <c r="T88" s="48">
        <f>IFERROR(T87/$F87,0)</f>
        <v>0</v>
      </c>
    </row>
    <row r="89" spans="1:20" x14ac:dyDescent="0.2">
      <c r="D89" s="6"/>
    </row>
    <row r="90" spans="1:20" x14ac:dyDescent="0.2">
      <c r="A90" s="26">
        <f>A88+1</f>
        <v>45</v>
      </c>
      <c r="C90" s="26" t="s">
        <v>319</v>
      </c>
      <c r="D90" s="152" t="s">
        <v>536</v>
      </c>
      <c r="F90" s="38">
        <f>SUM(H90:T90)</f>
        <v>-77738.765516644664</v>
      </c>
      <c r="H90" s="38">
        <v>-23485.914549559013</v>
      </c>
      <c r="I90" s="38"/>
      <c r="J90" s="38">
        <v>-1066.4351039073858</v>
      </c>
      <c r="K90" s="38"/>
      <c r="L90" s="38">
        <v>-24764.875005545604</v>
      </c>
      <c r="M90" s="38"/>
      <c r="N90" s="38">
        <v>-25533.312542571392</v>
      </c>
      <c r="O90" s="38"/>
      <c r="P90" s="38">
        <v>0</v>
      </c>
      <c r="Q90" s="38"/>
      <c r="R90" s="38">
        <v>-2888.2283150612566</v>
      </c>
      <c r="S90" s="38"/>
      <c r="T90" s="38">
        <v>0</v>
      </c>
    </row>
    <row r="91" spans="1:20" x14ac:dyDescent="0.2">
      <c r="A91" s="26">
        <f>A90+1</f>
        <v>46</v>
      </c>
      <c r="C91" s="26"/>
      <c r="D91" s="152"/>
      <c r="F91" s="166">
        <f>SUM(H91:T91)</f>
        <v>0.99999999999999989</v>
      </c>
      <c r="H91" s="48">
        <f>IFERROR(H90/$F90,0)</f>
        <v>0.30211329435801804</v>
      </c>
      <c r="J91" s="48">
        <f>IFERROR(J90/$F90,0)</f>
        <v>1.3718189333467756E-2</v>
      </c>
      <c r="L91" s="48">
        <f>IFERROR(L90/$F90,0)</f>
        <v>0.31856532376042412</v>
      </c>
      <c r="N91" s="48">
        <f>IFERROR(N90/$F90,0)</f>
        <v>0.32845019306493167</v>
      </c>
      <c r="P91" s="48">
        <f>IFERROR(P90/$F90,0)</f>
        <v>0</v>
      </c>
      <c r="R91" s="48">
        <f>IFERROR(R90/$F90,0)</f>
        <v>3.7152999483158214E-2</v>
      </c>
      <c r="T91" s="48">
        <f>IFERROR(T90/$F90,0)</f>
        <v>0</v>
      </c>
    </row>
    <row r="92" spans="1:20" x14ac:dyDescent="0.2">
      <c r="D92" s="6"/>
    </row>
    <row r="93" spans="1:20" x14ac:dyDescent="0.2">
      <c r="A93" s="26">
        <f>A91+1</f>
        <v>47</v>
      </c>
      <c r="C93" s="26" t="s">
        <v>331</v>
      </c>
      <c r="D93" s="152" t="s">
        <v>537</v>
      </c>
      <c r="F93" s="38">
        <f>SUM(H93:T93)</f>
        <v>8297.3820979529337</v>
      </c>
      <c r="H93" s="38">
        <v>785.76551205461601</v>
      </c>
      <c r="I93" s="38"/>
      <c r="J93" s="38">
        <v>146.02723734252487</v>
      </c>
      <c r="K93" s="38"/>
      <c r="L93" s="38">
        <v>1868.7370786255701</v>
      </c>
      <c r="M93" s="38"/>
      <c r="N93" s="38">
        <v>4399.3835182255007</v>
      </c>
      <c r="O93" s="38"/>
      <c r="P93" s="38">
        <v>64.011170701021854</v>
      </c>
      <c r="Q93" s="38"/>
      <c r="R93" s="38">
        <v>1033.4575810037009</v>
      </c>
      <c r="S93" s="38"/>
      <c r="T93" s="38">
        <v>0</v>
      </c>
    </row>
    <row r="94" spans="1:20" x14ac:dyDescent="0.2">
      <c r="A94" s="26">
        <f>A93+1</f>
        <v>48</v>
      </c>
      <c r="C94" s="26"/>
      <c r="D94" s="152"/>
      <c r="F94" s="166">
        <f>SUM(H94:T94)</f>
        <v>1</v>
      </c>
      <c r="H94" s="48">
        <f>IFERROR(H93/$F93,0)</f>
        <v>9.4700413067451E-2</v>
      </c>
      <c r="J94" s="48">
        <f>IFERROR(J93/$F93,0)</f>
        <v>1.7599194013079328E-2</v>
      </c>
      <c r="L94" s="48">
        <f>IFERROR(L93/$F93,0)</f>
        <v>0.22522008225782569</v>
      </c>
      <c r="N94" s="48">
        <f>IFERROR(N93/$F93,0)</f>
        <v>0.53021344157585348</v>
      </c>
      <c r="P94" s="48">
        <f>IFERROR(P93/$F93,0)</f>
        <v>7.7146225092868991E-3</v>
      </c>
      <c r="R94" s="48">
        <f>IFERROR(R93/$F93,0)</f>
        <v>0.12455224657650364</v>
      </c>
      <c r="T94" s="48">
        <f>IFERROR(T93/$F93,0)</f>
        <v>0</v>
      </c>
    </row>
    <row r="102" spans="2:2" x14ac:dyDescent="0.2">
      <c r="B102" s="13"/>
    </row>
  </sheetData>
  <mergeCells count="4">
    <mergeCell ref="C6:T6"/>
    <mergeCell ref="C7:T7"/>
    <mergeCell ref="A56:T56"/>
    <mergeCell ref="A57:T57"/>
  </mergeCells>
  <pageMargins left="0.7" right="0.7" top="0.75" bottom="0.75" header="0.3" footer="0.3"/>
  <pageSetup scale="75" firstPageNumber="7" fitToHeight="0" orientation="landscape" useFirstPageNumber="1" r:id="rId1"/>
  <headerFooter>
    <oddHeader>&amp;R&amp;"Arial,Regular"&amp;10Filed: 2025-02-28
EB-2025-0064
Phase 3 Exhibit 7
Tab 3
Schedule 7
Attachment 12
Page &amp;P of 21</oddHeader>
  </headerFooter>
  <rowBreaks count="1" manualBreakCount="1">
    <brk id="50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C2492-9FC6-46D2-A2D5-20CF60457199}">
  <dimension ref="A6:AP119"/>
  <sheetViews>
    <sheetView view="pageBreakPreview" topLeftCell="A69" zoomScale="80" zoomScaleNormal="100" zoomScaleSheetLayoutView="80" workbookViewId="0">
      <selection activeCell="A98" sqref="A98:N98"/>
    </sheetView>
  </sheetViews>
  <sheetFormatPr defaultColWidth="9.28515625" defaultRowHeight="12.75" x14ac:dyDescent="0.2"/>
  <cols>
    <col min="1" max="1" width="4.7109375" style="26" customWidth="1"/>
    <col min="2" max="2" width="0.7109375" style="1" customWidth="1"/>
    <col min="3" max="3" width="23" style="1" bestFit="1" customWidth="1"/>
    <col min="4" max="4" width="4.5703125" style="1" bestFit="1" customWidth="1"/>
    <col min="5" max="5" width="0.7109375" style="1" customWidth="1"/>
    <col min="6" max="6" width="12.28515625" style="1" bestFit="1" customWidth="1"/>
    <col min="7" max="7" width="0.7109375" style="1" customWidth="1"/>
    <col min="8" max="8" width="13" style="1" bestFit="1" customWidth="1"/>
    <col min="9" max="9" width="13.7109375" style="1" customWidth="1"/>
    <col min="10" max="10" width="11.28515625" style="1" bestFit="1" customWidth="1"/>
    <col min="11" max="11" width="9.5703125" style="1" bestFit="1" customWidth="1"/>
    <col min="12" max="12" width="0.7109375" style="1" customWidth="1"/>
    <col min="13" max="16" width="11.28515625" style="1" bestFit="1" customWidth="1"/>
    <col min="17" max="17" width="9.5703125" style="1" bestFit="1" customWidth="1"/>
    <col min="18" max="18" width="0.7109375" style="1" customWidth="1"/>
    <col min="19" max="19" width="10.7109375" style="1" bestFit="1" customWidth="1"/>
    <col min="20" max="20" width="9.28515625" style="1"/>
    <col min="21" max="21" width="1.7109375" style="1" customWidth="1"/>
    <col min="22" max="22" width="10.7109375" style="1" customWidth="1"/>
    <col min="23" max="23" width="1.7109375" style="1" customWidth="1"/>
    <col min="24" max="24" width="10.7109375" style="1" customWidth="1"/>
    <col min="25" max="25" width="1.7109375" style="1" customWidth="1"/>
    <col min="26" max="26" width="10.7109375" style="1" customWidth="1"/>
    <col min="27" max="27" width="1.7109375" style="1" customWidth="1"/>
    <col min="28" max="28" width="10.7109375" style="1" customWidth="1"/>
    <col min="29" max="29" width="1.7109375" style="1" customWidth="1"/>
    <col min="30" max="30" width="10.7109375" style="1" customWidth="1"/>
    <col min="31" max="31" width="1.7109375" style="1" customWidth="1"/>
    <col min="32" max="32" width="10.7109375" style="1" customWidth="1"/>
    <col min="33" max="33" width="1.7109375" style="1" customWidth="1"/>
    <col min="34" max="34" width="10.7109375" style="1" customWidth="1"/>
    <col min="35" max="35" width="1.7109375" style="1" customWidth="1"/>
    <col min="36" max="36" width="10.7109375" style="1" customWidth="1"/>
    <col min="37" max="37" width="1.7109375" style="1" customWidth="1"/>
    <col min="38" max="38" width="10.7109375" style="1" customWidth="1"/>
    <col min="39" max="39" width="1.7109375" style="1" customWidth="1"/>
    <col min="40" max="40" width="10.7109375" style="1" customWidth="1"/>
    <col min="41" max="41" width="9.28515625" style="1"/>
    <col min="42" max="42" width="12.28515625" style="1" bestFit="1" customWidth="1"/>
    <col min="43" max="16384" width="9.28515625" style="1"/>
  </cols>
  <sheetData>
    <row r="6" spans="1:19" ht="15" customHeight="1" x14ac:dyDescent="0.2">
      <c r="A6" s="227" t="s">
        <v>0</v>
      </c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</row>
    <row r="7" spans="1:19" ht="15" customHeight="1" x14ac:dyDescent="0.2">
      <c r="A7" s="227" t="s">
        <v>547</v>
      </c>
      <c r="B7" s="227"/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7"/>
    </row>
    <row r="9" spans="1:19" x14ac:dyDescent="0.2">
      <c r="H9" s="226" t="s">
        <v>335</v>
      </c>
      <c r="I9" s="226"/>
      <c r="J9" s="226"/>
      <c r="K9" s="226"/>
      <c r="M9" s="226" t="s">
        <v>336</v>
      </c>
      <c r="N9" s="226"/>
      <c r="O9" s="226"/>
      <c r="P9" s="226"/>
      <c r="Q9" s="226"/>
    </row>
    <row r="10" spans="1:19" x14ac:dyDescent="0.2">
      <c r="H10" s="26"/>
      <c r="I10" s="26"/>
      <c r="J10" s="26"/>
      <c r="K10" s="26" t="s">
        <v>260</v>
      </c>
      <c r="Q10" s="26" t="s">
        <v>337</v>
      </c>
      <c r="S10" s="19"/>
    </row>
    <row r="11" spans="1:19" x14ac:dyDescent="0.2">
      <c r="A11" s="26" t="s">
        <v>3</v>
      </c>
      <c r="C11" s="26" t="s">
        <v>11</v>
      </c>
      <c r="H11" s="26" t="s">
        <v>338</v>
      </c>
      <c r="I11" s="26" t="s">
        <v>338</v>
      </c>
      <c r="J11" s="19" t="s">
        <v>339</v>
      </c>
      <c r="K11" s="19" t="s">
        <v>340</v>
      </c>
      <c r="L11" s="40"/>
      <c r="M11" s="19" t="s">
        <v>11</v>
      </c>
      <c r="N11" s="19" t="s">
        <v>11</v>
      </c>
      <c r="O11" s="19" t="s">
        <v>11</v>
      </c>
      <c r="P11" s="19" t="s">
        <v>548</v>
      </c>
      <c r="Q11" s="19" t="s">
        <v>340</v>
      </c>
      <c r="R11" s="19"/>
      <c r="S11" s="19" t="s">
        <v>11</v>
      </c>
    </row>
    <row r="12" spans="1:19" x14ac:dyDescent="0.2">
      <c r="A12" s="98" t="s">
        <v>5</v>
      </c>
      <c r="C12" s="98" t="s">
        <v>541</v>
      </c>
      <c r="D12" s="2"/>
      <c r="F12" s="98" t="s">
        <v>124</v>
      </c>
      <c r="H12" s="98" t="s">
        <v>549</v>
      </c>
      <c r="I12" s="98" t="s">
        <v>342</v>
      </c>
      <c r="J12" s="98" t="s">
        <v>343</v>
      </c>
      <c r="K12" s="98" t="s">
        <v>130</v>
      </c>
      <c r="L12" s="26"/>
      <c r="M12" s="18" t="s">
        <v>146</v>
      </c>
      <c r="N12" s="18" t="s">
        <v>154</v>
      </c>
      <c r="O12" s="18" t="s">
        <v>344</v>
      </c>
      <c r="P12" s="18" t="s">
        <v>345</v>
      </c>
      <c r="Q12" s="18" t="s">
        <v>130</v>
      </c>
      <c r="R12" s="19"/>
      <c r="S12" s="18" t="s">
        <v>258</v>
      </c>
    </row>
    <row r="13" spans="1:19" x14ac:dyDescent="0.2">
      <c r="F13" s="26" t="s">
        <v>86</v>
      </c>
      <c r="G13" s="26"/>
      <c r="H13" s="103" t="s">
        <v>13</v>
      </c>
      <c r="I13" s="103" t="s">
        <v>14</v>
      </c>
      <c r="J13" s="103" t="s">
        <v>15</v>
      </c>
      <c r="K13" s="103" t="s">
        <v>16</v>
      </c>
      <c r="M13" s="103" t="s">
        <v>87</v>
      </c>
      <c r="N13" s="103" t="s">
        <v>88</v>
      </c>
      <c r="O13" s="103" t="s">
        <v>89</v>
      </c>
      <c r="P13" s="103" t="s">
        <v>90</v>
      </c>
      <c r="Q13" s="103" t="s">
        <v>91</v>
      </c>
      <c r="R13" s="26"/>
      <c r="S13" s="103" t="s">
        <v>92</v>
      </c>
    </row>
    <row r="15" spans="1:19" x14ac:dyDescent="0.2">
      <c r="A15" s="26">
        <v>1</v>
      </c>
      <c r="C15" s="19" t="s">
        <v>370</v>
      </c>
      <c r="D15" s="6" t="s">
        <v>537</v>
      </c>
      <c r="F15" s="10">
        <f>SUM(H15:S15)</f>
        <v>2997.5801668116583</v>
      </c>
      <c r="H15" s="10">
        <v>0</v>
      </c>
      <c r="I15" s="10">
        <v>0</v>
      </c>
      <c r="J15" s="10">
        <v>555.13564532871271</v>
      </c>
      <c r="K15" s="10">
        <v>0</v>
      </c>
      <c r="L15" s="10"/>
      <c r="M15" s="10">
        <v>743.31836001507804</v>
      </c>
      <c r="N15" s="10">
        <v>1075.1892896787629</v>
      </c>
      <c r="O15" s="10">
        <v>535.5538085921487</v>
      </c>
      <c r="P15" s="10">
        <v>88.383063196955845</v>
      </c>
      <c r="Q15" s="10">
        <v>0</v>
      </c>
      <c r="R15" s="10"/>
      <c r="S15" s="10">
        <v>0</v>
      </c>
    </row>
    <row r="16" spans="1:19" x14ac:dyDescent="0.2">
      <c r="A16" s="26">
        <f>A15+1</f>
        <v>2</v>
      </c>
      <c r="C16" s="19"/>
      <c r="D16" s="6"/>
      <c r="F16" s="48">
        <f>SUM(H16:S16)</f>
        <v>0.99999999999999989</v>
      </c>
      <c r="H16" s="48">
        <f>IFERROR(H15/$F15,0)</f>
        <v>0</v>
      </c>
      <c r="I16" s="48">
        <f>IFERROR(I15/$F15,0)</f>
        <v>0</v>
      </c>
      <c r="J16" s="48">
        <f>IFERROR(J15/$F15,0)</f>
        <v>0.18519459511876088</v>
      </c>
      <c r="K16" s="48">
        <f>IFERROR(K15/$F15,0)</f>
        <v>0</v>
      </c>
      <c r="M16" s="48">
        <f>IFERROR(M15/$F15,0)</f>
        <v>0.24797280427889276</v>
      </c>
      <c r="N16" s="48">
        <f>IFERROR(N15/$F15,0)</f>
        <v>0.35868574978676071</v>
      </c>
      <c r="O16" s="48">
        <f>IFERROR(O15/$F15,0)</f>
        <v>0.17866204698097679</v>
      </c>
      <c r="P16" s="48">
        <f>IFERROR(P15/$F15,0)</f>
        <v>2.9484803834608858E-2</v>
      </c>
      <c r="Q16" s="48">
        <f>IFERROR(Q15/$F15,0)</f>
        <v>0</v>
      </c>
      <c r="S16" s="48">
        <f>IFERROR(S15/$F15,0)</f>
        <v>0</v>
      </c>
    </row>
    <row r="17" spans="1:22" x14ac:dyDescent="0.2">
      <c r="C17" s="19"/>
      <c r="D17" s="6"/>
      <c r="F17" s="57"/>
      <c r="H17" s="48"/>
      <c r="I17" s="48"/>
      <c r="J17" s="48"/>
      <c r="K17" s="48"/>
    </row>
    <row r="18" spans="1:22" x14ac:dyDescent="0.2">
      <c r="A18" s="26">
        <f>A16+1</f>
        <v>3</v>
      </c>
      <c r="C18" s="19" t="s">
        <v>352</v>
      </c>
      <c r="D18" s="6" t="s">
        <v>537</v>
      </c>
      <c r="F18" s="10">
        <f>SUM(H18:S18)</f>
        <v>1</v>
      </c>
      <c r="H18" s="10">
        <v>0</v>
      </c>
      <c r="I18" s="10">
        <v>0</v>
      </c>
      <c r="J18" s="10">
        <v>0</v>
      </c>
      <c r="K18" s="10">
        <v>0</v>
      </c>
      <c r="L18" s="10"/>
      <c r="M18" s="10">
        <v>0</v>
      </c>
      <c r="N18" s="10">
        <v>0</v>
      </c>
      <c r="O18" s="10">
        <v>1</v>
      </c>
      <c r="P18" s="10">
        <v>0</v>
      </c>
      <c r="Q18" s="10">
        <v>0</v>
      </c>
      <c r="R18" s="10"/>
      <c r="S18" s="10">
        <v>0</v>
      </c>
    </row>
    <row r="19" spans="1:22" x14ac:dyDescent="0.2">
      <c r="A19" s="26">
        <f>A18+1</f>
        <v>4</v>
      </c>
      <c r="C19" s="19"/>
      <c r="D19" s="6"/>
      <c r="F19" s="48">
        <f>SUM(H19:S19)</f>
        <v>1</v>
      </c>
      <c r="H19" s="48">
        <f>IFERROR(H18/$F18,0)</f>
        <v>0</v>
      </c>
      <c r="I19" s="48">
        <f>IFERROR(I18/$F18,0)</f>
        <v>0</v>
      </c>
      <c r="J19" s="48">
        <f>IFERROR(J18/$F18,0)</f>
        <v>0</v>
      </c>
      <c r="K19" s="48">
        <f>IFERROR(K18/$F18,0)</f>
        <v>0</v>
      </c>
      <c r="M19" s="48">
        <f>IFERROR(M18/$F18,0)</f>
        <v>0</v>
      </c>
      <c r="N19" s="48">
        <f>IFERROR(N18/$F18,0)</f>
        <v>0</v>
      </c>
      <c r="O19" s="48">
        <f>IFERROR(O18/$F18,0)</f>
        <v>1</v>
      </c>
      <c r="P19" s="48">
        <f>IFERROR(P18/$F18,0)</f>
        <v>0</v>
      </c>
      <c r="Q19" s="48">
        <f>IFERROR(Q18/$F18,0)</f>
        <v>0</v>
      </c>
      <c r="S19" s="48">
        <f>IFERROR(S18/$F18,0)</f>
        <v>0</v>
      </c>
    </row>
    <row r="20" spans="1:22" x14ac:dyDescent="0.2">
      <c r="C20" s="6"/>
      <c r="D20" s="6"/>
    </row>
    <row r="21" spans="1:22" x14ac:dyDescent="0.2">
      <c r="A21" s="26">
        <f>A19+1</f>
        <v>5</v>
      </c>
      <c r="C21" s="19" t="s">
        <v>351</v>
      </c>
      <c r="D21" s="6" t="s">
        <v>537</v>
      </c>
      <c r="F21" s="10">
        <f>SUM(H21:S21)</f>
        <v>1</v>
      </c>
      <c r="H21" s="10">
        <v>0</v>
      </c>
      <c r="I21" s="10">
        <v>0</v>
      </c>
      <c r="J21" s="10">
        <v>0</v>
      </c>
      <c r="K21" s="10">
        <v>0</v>
      </c>
      <c r="L21" s="10"/>
      <c r="M21" s="10">
        <v>0</v>
      </c>
      <c r="N21" s="10">
        <v>1</v>
      </c>
      <c r="O21" s="10">
        <v>0</v>
      </c>
      <c r="P21" s="10">
        <v>0</v>
      </c>
      <c r="Q21" s="10">
        <v>0</v>
      </c>
      <c r="R21" s="10"/>
      <c r="S21" s="10">
        <v>0</v>
      </c>
    </row>
    <row r="22" spans="1:22" x14ac:dyDescent="0.2">
      <c r="A22" s="26">
        <f>A21+1</f>
        <v>6</v>
      </c>
      <c r="C22" s="19"/>
      <c r="D22" s="6"/>
      <c r="F22" s="48">
        <f>SUM(H22:S22)</f>
        <v>1</v>
      </c>
      <c r="H22" s="48">
        <f>IFERROR(H21/$F21,0)</f>
        <v>0</v>
      </c>
      <c r="I22" s="48">
        <f>IFERROR(I21/$F21,0)</f>
        <v>0</v>
      </c>
      <c r="J22" s="48">
        <f>IFERROR(J21/$F21,0)</f>
        <v>0</v>
      </c>
      <c r="K22" s="48">
        <f>IFERROR(K21/$F21,0)</f>
        <v>0</v>
      </c>
      <c r="M22" s="48">
        <f>IFERROR(M21/$F21,0)</f>
        <v>0</v>
      </c>
      <c r="N22" s="48">
        <f>IFERROR(N21/$F21,0)</f>
        <v>1</v>
      </c>
      <c r="O22" s="48">
        <f>IFERROR(O21/$F21,0)</f>
        <v>0</v>
      </c>
      <c r="P22" s="48">
        <f>IFERROR(P21/$F21,0)</f>
        <v>0</v>
      </c>
      <c r="Q22" s="48">
        <f>IFERROR(Q21/$F21,0)</f>
        <v>0</v>
      </c>
      <c r="S22" s="48">
        <f>IFERROR(S21/$F21,0)</f>
        <v>0</v>
      </c>
    </row>
    <row r="23" spans="1:22" x14ac:dyDescent="0.2">
      <c r="C23" s="6"/>
      <c r="D23" s="6"/>
    </row>
    <row r="24" spans="1:22" x14ac:dyDescent="0.2">
      <c r="A24" s="26">
        <f>A22+1</f>
        <v>7</v>
      </c>
      <c r="C24" s="19" t="s">
        <v>366</v>
      </c>
      <c r="D24" s="6" t="s">
        <v>537</v>
      </c>
      <c r="F24" s="10">
        <f>SUM(H24:S24)</f>
        <v>1</v>
      </c>
      <c r="H24" s="10">
        <v>0</v>
      </c>
      <c r="I24" s="10">
        <v>0</v>
      </c>
      <c r="J24" s="10">
        <v>0</v>
      </c>
      <c r="K24" s="10">
        <v>0</v>
      </c>
      <c r="L24" s="10"/>
      <c r="M24" s="10">
        <v>0</v>
      </c>
      <c r="N24" s="10">
        <v>0</v>
      </c>
      <c r="O24" s="10">
        <v>0</v>
      </c>
      <c r="P24" s="10">
        <v>0</v>
      </c>
      <c r="Q24" s="10">
        <v>1</v>
      </c>
      <c r="R24" s="10"/>
      <c r="S24" s="10">
        <v>0</v>
      </c>
    </row>
    <row r="25" spans="1:22" x14ac:dyDescent="0.2">
      <c r="A25" s="26">
        <f>A24+1</f>
        <v>8</v>
      </c>
      <c r="C25" s="19"/>
      <c r="D25" s="6"/>
      <c r="F25" s="48">
        <f>SUM(H25:S25)</f>
        <v>1</v>
      </c>
      <c r="H25" s="48">
        <f>IFERROR(H24/$F24,0)</f>
        <v>0</v>
      </c>
      <c r="I25" s="48">
        <f>IFERROR(I24/$F24,0)</f>
        <v>0</v>
      </c>
      <c r="J25" s="48">
        <f>IFERROR(J24/$F24,0)</f>
        <v>0</v>
      </c>
      <c r="K25" s="48">
        <f>IFERROR(K24/$F24,0)</f>
        <v>0</v>
      </c>
      <c r="M25" s="48">
        <f>IFERROR(M24/$F24,0)</f>
        <v>0</v>
      </c>
      <c r="N25" s="48">
        <f>IFERROR(N24/$F24,0)</f>
        <v>0</v>
      </c>
      <c r="O25" s="48">
        <f>IFERROR(O24/$F24,0)</f>
        <v>0</v>
      </c>
      <c r="P25" s="48">
        <f>IFERROR(P24/$F24,0)</f>
        <v>0</v>
      </c>
      <c r="Q25" s="48">
        <f>IFERROR(Q24/$F24,0)</f>
        <v>1</v>
      </c>
      <c r="S25" s="48">
        <f>IFERROR(S24/$F24,0)</f>
        <v>0</v>
      </c>
    </row>
    <row r="26" spans="1:22" x14ac:dyDescent="0.2">
      <c r="C26" s="19"/>
      <c r="D26" s="6"/>
      <c r="H26" s="48"/>
      <c r="I26" s="48"/>
      <c r="J26" s="48"/>
      <c r="K26" s="48"/>
      <c r="M26" s="48"/>
      <c r="N26" s="48"/>
      <c r="O26" s="48"/>
      <c r="S26" s="48"/>
      <c r="V26" s="5"/>
    </row>
    <row r="27" spans="1:22" x14ac:dyDescent="0.2">
      <c r="A27" s="26">
        <f>A25+1</f>
        <v>9</v>
      </c>
      <c r="C27" s="19" t="s">
        <v>350</v>
      </c>
      <c r="D27" s="6" t="s">
        <v>537</v>
      </c>
      <c r="F27" s="10">
        <f>SUM(H27:S27)</f>
        <v>1</v>
      </c>
      <c r="H27" s="10">
        <v>0</v>
      </c>
      <c r="I27" s="10">
        <v>0</v>
      </c>
      <c r="J27" s="10">
        <v>0</v>
      </c>
      <c r="K27" s="10">
        <v>0</v>
      </c>
      <c r="L27" s="10"/>
      <c r="M27" s="10">
        <v>0</v>
      </c>
      <c r="N27" s="10">
        <v>0</v>
      </c>
      <c r="O27" s="10">
        <v>0</v>
      </c>
      <c r="P27" s="10">
        <v>1</v>
      </c>
      <c r="Q27" s="10">
        <v>0</v>
      </c>
      <c r="R27" s="10"/>
      <c r="S27" s="10">
        <v>0</v>
      </c>
    </row>
    <row r="28" spans="1:22" x14ac:dyDescent="0.2">
      <c r="A28" s="26">
        <f>A27+1</f>
        <v>10</v>
      </c>
      <c r="C28" s="19"/>
      <c r="D28" s="6"/>
      <c r="F28" s="48">
        <f>SUM(H28:S28)</f>
        <v>1</v>
      </c>
      <c r="H28" s="48">
        <f>IFERROR(H27/$F27,0)</f>
        <v>0</v>
      </c>
      <c r="I28" s="48">
        <f>IFERROR(I27/$F27,0)</f>
        <v>0</v>
      </c>
      <c r="J28" s="48">
        <f>IFERROR(J27/$F27,0)</f>
        <v>0</v>
      </c>
      <c r="K28" s="48">
        <f>IFERROR(K27/$F27,0)</f>
        <v>0</v>
      </c>
      <c r="M28" s="48">
        <f>IFERROR(M27/$F27,0)</f>
        <v>0</v>
      </c>
      <c r="N28" s="48">
        <f>IFERROR(N27/$F27,0)</f>
        <v>0</v>
      </c>
      <c r="O28" s="48">
        <f>IFERROR(O27/$F27,0)</f>
        <v>0</v>
      </c>
      <c r="P28" s="48">
        <f>IFERROR(P27/$F27,0)</f>
        <v>1</v>
      </c>
      <c r="Q28" s="48">
        <f>IFERROR(Q27/$F27,0)</f>
        <v>0</v>
      </c>
      <c r="S28" s="48">
        <f>IFERROR(S27/$F27,0)</f>
        <v>0</v>
      </c>
    </row>
    <row r="29" spans="1:22" x14ac:dyDescent="0.2">
      <c r="C29" s="6"/>
      <c r="D29" s="6"/>
    </row>
    <row r="30" spans="1:22" x14ac:dyDescent="0.2">
      <c r="A30" s="26">
        <f>A28+1</f>
        <v>11</v>
      </c>
      <c r="C30" s="19" t="s">
        <v>367</v>
      </c>
      <c r="D30" s="6" t="s">
        <v>537</v>
      </c>
      <c r="F30" s="10">
        <f>SUM(H30:S30)</f>
        <v>1</v>
      </c>
      <c r="H30" s="10">
        <v>0</v>
      </c>
      <c r="I30" s="10">
        <v>0</v>
      </c>
      <c r="J30" s="10">
        <v>0</v>
      </c>
      <c r="K30" s="10">
        <v>1</v>
      </c>
      <c r="L30" s="10"/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/>
      <c r="S30" s="10">
        <v>0</v>
      </c>
    </row>
    <row r="31" spans="1:22" x14ac:dyDescent="0.2">
      <c r="A31" s="26">
        <f>A30+1</f>
        <v>12</v>
      </c>
      <c r="C31" s="19"/>
      <c r="D31" s="6"/>
      <c r="F31" s="48">
        <f>SUM(H31:S31)</f>
        <v>1</v>
      </c>
      <c r="H31" s="48">
        <f>IFERROR(H30/$F30,0)</f>
        <v>0</v>
      </c>
      <c r="I31" s="48">
        <f>IFERROR(I30/$F30,0)</f>
        <v>0</v>
      </c>
      <c r="J31" s="48">
        <f>IFERROR(J30/$F30,0)</f>
        <v>0</v>
      </c>
      <c r="K31" s="48">
        <f>IFERROR(K30/$F30,0)</f>
        <v>1</v>
      </c>
      <c r="M31" s="48">
        <f>IFERROR(M30/$F30,0)</f>
        <v>0</v>
      </c>
      <c r="N31" s="48">
        <f>IFERROR(N30/$F30,0)</f>
        <v>0</v>
      </c>
      <c r="O31" s="48">
        <f>IFERROR(O30/$F30,0)</f>
        <v>0</v>
      </c>
      <c r="P31" s="48">
        <f>IFERROR(P30/$F30,0)</f>
        <v>0</v>
      </c>
      <c r="Q31" s="48">
        <f>IFERROR(Q30/$F30,0)</f>
        <v>0</v>
      </c>
      <c r="S31" s="48">
        <f>IFERROR(S30/$F30,0)</f>
        <v>0</v>
      </c>
    </row>
    <row r="32" spans="1:22" x14ac:dyDescent="0.2">
      <c r="C32" s="19"/>
      <c r="D32" s="6"/>
      <c r="H32" s="48"/>
      <c r="I32" s="48"/>
      <c r="J32" s="48"/>
      <c r="K32" s="48"/>
      <c r="M32" s="48"/>
      <c r="N32" s="48"/>
      <c r="O32" s="48"/>
      <c r="S32" s="48"/>
    </row>
    <row r="33" spans="1:42" x14ac:dyDescent="0.2">
      <c r="A33" s="26">
        <f>A31+1</f>
        <v>13</v>
      </c>
      <c r="C33" s="19" t="s">
        <v>362</v>
      </c>
      <c r="D33" s="6" t="s">
        <v>537</v>
      </c>
      <c r="F33" s="10">
        <f>SUM(H33:S33)</f>
        <v>1</v>
      </c>
      <c r="H33" s="10">
        <v>0</v>
      </c>
      <c r="I33" s="10">
        <v>0</v>
      </c>
      <c r="J33" s="10">
        <v>0</v>
      </c>
      <c r="K33" s="10">
        <v>0</v>
      </c>
      <c r="L33" s="10"/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/>
      <c r="S33" s="10">
        <v>1</v>
      </c>
    </row>
    <row r="34" spans="1:42" x14ac:dyDescent="0.2">
      <c r="A34" s="26">
        <f>A33+1</f>
        <v>14</v>
      </c>
      <c r="C34" s="19"/>
      <c r="D34" s="6"/>
      <c r="F34" s="48">
        <f>SUM(H34:S34)</f>
        <v>1</v>
      </c>
      <c r="H34" s="48">
        <f>IFERROR(H33/$F33,0)</f>
        <v>0</v>
      </c>
      <c r="I34" s="48">
        <f>IFERROR(I33/$F33,0)</f>
        <v>0</v>
      </c>
      <c r="J34" s="48">
        <f>IFERROR(J33/$F33,0)</f>
        <v>0</v>
      </c>
      <c r="K34" s="48">
        <f>IFERROR(K33/$F33,0)</f>
        <v>0</v>
      </c>
      <c r="M34" s="48">
        <f>IFERROR(M33/$F33,0)</f>
        <v>0</v>
      </c>
      <c r="N34" s="48">
        <f>IFERROR(N33/$F33,0)</f>
        <v>0</v>
      </c>
      <c r="O34" s="48">
        <f>IFERROR(O33/$F33,0)</f>
        <v>0</v>
      </c>
      <c r="P34" s="48">
        <f>IFERROR(P33/$F33,0)</f>
        <v>0</v>
      </c>
      <c r="Q34" s="48">
        <f>IFERROR(Q33/$F33,0)</f>
        <v>0</v>
      </c>
      <c r="S34" s="48">
        <f>IFERROR(S33/$F33,0)</f>
        <v>1</v>
      </c>
    </row>
    <row r="35" spans="1:42" x14ac:dyDescent="0.2">
      <c r="C35" s="6"/>
      <c r="D35" s="6"/>
    </row>
    <row r="36" spans="1:42" x14ac:dyDescent="0.2">
      <c r="A36" s="26">
        <f>A34+1</f>
        <v>15</v>
      </c>
      <c r="C36" s="19" t="s">
        <v>359</v>
      </c>
      <c r="D36" s="6" t="s">
        <v>537</v>
      </c>
      <c r="F36" s="10">
        <f>SUM(H36:S36)</f>
        <v>565624.7809294943</v>
      </c>
      <c r="H36" s="10">
        <v>65998.109144076559</v>
      </c>
      <c r="I36" s="10">
        <v>12623.099331602007</v>
      </c>
      <c r="J36" s="10">
        <v>66951.463350500839</v>
      </c>
      <c r="K36" s="10">
        <v>0</v>
      </c>
      <c r="L36" s="10"/>
      <c r="M36" s="10">
        <v>87766.206660509022</v>
      </c>
      <c r="N36" s="10">
        <v>167835.01764249537</v>
      </c>
      <c r="O36" s="10">
        <v>150968.24809454841</v>
      </c>
      <c r="P36" s="10">
        <v>13482.636705762121</v>
      </c>
      <c r="Q36" s="10">
        <v>0</v>
      </c>
      <c r="R36" s="10"/>
      <c r="S36" s="10">
        <v>0</v>
      </c>
    </row>
    <row r="37" spans="1:42" x14ac:dyDescent="0.2">
      <c r="A37" s="26">
        <f>A36+1</f>
        <v>16</v>
      </c>
      <c r="C37" s="19"/>
      <c r="D37" s="6"/>
      <c r="F37" s="48">
        <f>SUM(H37:S37)</f>
        <v>0.99999999999999989</v>
      </c>
      <c r="H37" s="48">
        <f>IFERROR(H36/$F36,0)</f>
        <v>0.11668178511489809</v>
      </c>
      <c r="I37" s="48">
        <f>IFERROR(I36/$F36,0)</f>
        <v>2.2317090334794735E-2</v>
      </c>
      <c r="J37" s="48">
        <f>IFERROR(J36/$F36,0)</f>
        <v>0.11836727386745527</v>
      </c>
      <c r="K37" s="48">
        <f>IFERROR(K36/$F36,0)</f>
        <v>0</v>
      </c>
      <c r="M37" s="48">
        <f>IFERROR(M36/$F36,0)</f>
        <v>0.15516683430362144</v>
      </c>
      <c r="N37" s="48">
        <f>IFERROR(N36/$F36,0)</f>
        <v>0.29672500799326923</v>
      </c>
      <c r="O37" s="48">
        <f>IFERROR(O36/$F36,0)</f>
        <v>0.26690529337569241</v>
      </c>
      <c r="P37" s="48">
        <f>IFERROR(P36/$F36,0)</f>
        <v>2.3836715010268874E-2</v>
      </c>
      <c r="Q37" s="48">
        <f>IFERROR(Q36/$F36,0)</f>
        <v>0</v>
      </c>
      <c r="S37" s="48">
        <f>IFERROR(S36/$F36,0)</f>
        <v>0</v>
      </c>
      <c r="AP37" s="5"/>
    </row>
    <row r="38" spans="1:42" x14ac:dyDescent="0.2">
      <c r="C38" s="6"/>
      <c r="D38" s="6"/>
    </row>
    <row r="39" spans="1:42" x14ac:dyDescent="0.2">
      <c r="A39" s="26">
        <f>A37+1</f>
        <v>17</v>
      </c>
      <c r="C39" s="19" t="s">
        <v>354</v>
      </c>
      <c r="D39" s="6" t="s">
        <v>537</v>
      </c>
      <c r="F39" s="10">
        <f>SUM(H39:S39)</f>
        <v>679229.182026239</v>
      </c>
      <c r="H39" s="10">
        <v>89712.926291450392</v>
      </c>
      <c r="I39" s="10">
        <v>17158.903407876001</v>
      </c>
      <c r="J39" s="10">
        <v>91008.845170942455</v>
      </c>
      <c r="K39" s="10">
        <v>27745.880803275773</v>
      </c>
      <c r="L39" s="10"/>
      <c r="M39" s="10">
        <v>120035.97023118008</v>
      </c>
      <c r="N39" s="10">
        <v>165405.34043375903</v>
      </c>
      <c r="O39" s="10">
        <v>59613.482751113945</v>
      </c>
      <c r="P39" s="10">
        <v>14621.986908025914</v>
      </c>
      <c r="Q39" s="10">
        <v>93925.846028615328</v>
      </c>
      <c r="R39" s="10"/>
      <c r="S39" s="10">
        <v>-1.3031943624612084E-13</v>
      </c>
    </row>
    <row r="40" spans="1:42" x14ac:dyDescent="0.2">
      <c r="A40" s="26">
        <f>A39+1</f>
        <v>18</v>
      </c>
      <c r="C40" s="19"/>
      <c r="D40" s="6"/>
      <c r="F40" s="48">
        <f>SUM(H40:S40)</f>
        <v>1</v>
      </c>
      <c r="H40" s="48">
        <f>IFERROR(H39/$F39,0)</f>
        <v>0.13208049457448773</v>
      </c>
      <c r="I40" s="48">
        <f>IFERROR(I39/$F39,0)</f>
        <v>2.5262317730060577E-2</v>
      </c>
      <c r="J40" s="48">
        <f>IFERROR(J39/$F39,0)</f>
        <v>0.13398842037300265</v>
      </c>
      <c r="K40" s="48">
        <f>IFERROR(K39/$F39,0)</f>
        <v>4.0849070589849795E-2</v>
      </c>
      <c r="M40" s="48">
        <f>IFERROR(M39/$F39,0)</f>
        <v>0.17672381194384995</v>
      </c>
      <c r="N40" s="48">
        <f>IFERROR(N39/$F39,0)</f>
        <v>0.24351919029793589</v>
      </c>
      <c r="O40" s="48">
        <f>IFERROR(O39/$F39,0)</f>
        <v>8.7766374485381049E-2</v>
      </c>
      <c r="P40" s="48">
        <f>IFERROR(P39/$F39,0)</f>
        <v>2.1527324347882713E-2</v>
      </c>
      <c r="Q40" s="48">
        <f>IFERROR(Q39/$F39,0)</f>
        <v>0.13828299565754953</v>
      </c>
      <c r="S40" s="48">
        <f>IFERROR(S39/$F39,0)</f>
        <v>-1.9186371801246685E-19</v>
      </c>
    </row>
    <row r="41" spans="1:42" x14ac:dyDescent="0.2">
      <c r="C41" s="6"/>
      <c r="D41" s="6"/>
    </row>
    <row r="42" spans="1:42" x14ac:dyDescent="0.2">
      <c r="A42" s="26">
        <f>A40+1</f>
        <v>19</v>
      </c>
      <c r="C42" s="19" t="s">
        <v>368</v>
      </c>
      <c r="D42" s="6" t="s">
        <v>537</v>
      </c>
      <c r="F42" s="10">
        <f>SUM(H42:S42)</f>
        <v>262901.04556261015</v>
      </c>
      <c r="H42" s="10">
        <v>28361.276863598927</v>
      </c>
      <c r="I42" s="10">
        <v>5424.507151238694</v>
      </c>
      <c r="J42" s="10">
        <v>28770.960458297832</v>
      </c>
      <c r="K42" s="10">
        <v>26860.637168250098</v>
      </c>
      <c r="L42" s="10"/>
      <c r="M42" s="10">
        <v>36280.479417683673</v>
      </c>
      <c r="N42" s="10">
        <v>50889.81898798082</v>
      </c>
      <c r="O42" s="10">
        <v>21964.012250434993</v>
      </c>
      <c r="P42" s="10">
        <v>4920.67725021771</v>
      </c>
      <c r="Q42" s="10">
        <v>59428.676014907389</v>
      </c>
      <c r="R42" s="10"/>
      <c r="S42" s="10">
        <v>0</v>
      </c>
    </row>
    <row r="43" spans="1:42" x14ac:dyDescent="0.2">
      <c r="A43" s="26">
        <f>A42+1</f>
        <v>20</v>
      </c>
      <c r="C43" s="19"/>
      <c r="D43" s="6"/>
      <c r="F43" s="48">
        <f>SUM(H43:S43)</f>
        <v>0.99999999999999978</v>
      </c>
      <c r="H43" s="48">
        <f>IFERROR(H42/$F42,0)</f>
        <v>0.10787814404809835</v>
      </c>
      <c r="I43" s="48">
        <f>IFERROR(I42/$F42,0)</f>
        <v>2.0633265796376768E-2</v>
      </c>
      <c r="J43" s="48">
        <f>IFERROR(J42/$F42,0)</f>
        <v>0.10943646266878768</v>
      </c>
      <c r="K43" s="48">
        <f>IFERROR(K42/$F42,0)</f>
        <v>0.10217014204248652</v>
      </c>
      <c r="M43" s="48">
        <f>IFERROR(M42/$F42,0)</f>
        <v>0.13800051399583893</v>
      </c>
      <c r="N43" s="48">
        <f>IFERROR(N42/$F42,0)</f>
        <v>0.193570241910131</v>
      </c>
      <c r="O43" s="48">
        <f>IFERROR(O42/$F42,0)</f>
        <v>8.354478850942508E-2</v>
      </c>
      <c r="P43" s="48">
        <f>IFERROR(P42/$F42,0)</f>
        <v>1.871684169109113E-2</v>
      </c>
      <c r="Q43" s="48">
        <f>IFERROR(Q42/$F42,0)</f>
        <v>0.22604959933776447</v>
      </c>
      <c r="S43" s="48">
        <f>IFERROR(S42/$F42,0)</f>
        <v>0</v>
      </c>
    </row>
    <row r="44" spans="1:42" x14ac:dyDescent="0.2">
      <c r="C44" s="6"/>
      <c r="D44" s="6"/>
    </row>
    <row r="45" spans="1:42" x14ac:dyDescent="0.2">
      <c r="A45" s="26">
        <f>A43+1</f>
        <v>21</v>
      </c>
      <c r="C45" s="19" t="s">
        <v>353</v>
      </c>
      <c r="D45" s="152" t="s">
        <v>536</v>
      </c>
      <c r="F45" s="10">
        <f>SUM(H45:S45)</f>
        <v>2387.4085655604631</v>
      </c>
      <c r="H45" s="10">
        <v>1798.630220824065</v>
      </c>
      <c r="I45" s="10">
        <v>344.01421847888167</v>
      </c>
      <c r="J45" s="10">
        <v>244.76412625751686</v>
      </c>
      <c r="K45" s="10">
        <v>0</v>
      </c>
      <c r="L45" s="10"/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/>
      <c r="S45" s="10">
        <v>0</v>
      </c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</row>
    <row r="46" spans="1:42" x14ac:dyDescent="0.2">
      <c r="A46" s="26">
        <f>A45+1</f>
        <v>22</v>
      </c>
      <c r="C46" s="19"/>
      <c r="D46" s="152"/>
      <c r="F46" s="48">
        <f>SUM(H46:S46)</f>
        <v>1.0000000000000002</v>
      </c>
      <c r="H46" s="48">
        <f>IFERROR(H45/$F45,0)</f>
        <v>0.75338182444772384</v>
      </c>
      <c r="I46" s="48">
        <f>IFERROR(I45/$F45,0)</f>
        <v>0.14409524345411803</v>
      </c>
      <c r="J46" s="48">
        <f>IFERROR(J45/$F45,0)</f>
        <v>0.1025229320981583</v>
      </c>
      <c r="K46" s="48">
        <f>IFERROR(K45/$F45,0)</f>
        <v>0</v>
      </c>
      <c r="M46" s="48">
        <f>IFERROR(M45/$F45,0)</f>
        <v>0</v>
      </c>
      <c r="N46" s="48">
        <f>IFERROR(N45/$F45,0)</f>
        <v>0</v>
      </c>
      <c r="O46" s="48">
        <f>IFERROR(O45/$F45,0)</f>
        <v>0</v>
      </c>
      <c r="P46" s="48">
        <f>IFERROR(P45/$F45,0)</f>
        <v>0</v>
      </c>
      <c r="Q46" s="48">
        <f>IFERROR(Q45/$F45,0)</f>
        <v>0</v>
      </c>
      <c r="S46" s="48">
        <f>IFERROR(S45/$F45,0)</f>
        <v>0</v>
      </c>
    </row>
    <row r="47" spans="1:42" x14ac:dyDescent="0.2">
      <c r="F47" s="26"/>
      <c r="G47" s="26"/>
      <c r="H47" s="103"/>
      <c r="I47" s="103"/>
      <c r="J47" s="103"/>
      <c r="K47" s="103"/>
      <c r="M47" s="103"/>
      <c r="N47" s="103"/>
      <c r="O47" s="103"/>
      <c r="P47" s="103"/>
      <c r="Q47" s="103"/>
      <c r="R47" s="26"/>
      <c r="S47" s="103"/>
    </row>
    <row r="48" spans="1:42" x14ac:dyDescent="0.2">
      <c r="A48" s="26">
        <f>A46+1</f>
        <v>23</v>
      </c>
      <c r="C48" s="19" t="s">
        <v>355</v>
      </c>
      <c r="D48" s="6" t="s">
        <v>537</v>
      </c>
      <c r="F48" s="10">
        <f>SUM(H48:S48)</f>
        <v>9828103.3360033967</v>
      </c>
      <c r="H48" s="10">
        <v>2750900.1750036743</v>
      </c>
      <c r="I48" s="10">
        <v>526149.7126317193</v>
      </c>
      <c r="J48" s="10">
        <v>2790637.4081957322</v>
      </c>
      <c r="K48" s="10">
        <v>0</v>
      </c>
      <c r="L48" s="10"/>
      <c r="M48" s="10">
        <v>3760416.0401722705</v>
      </c>
      <c r="N48" s="10">
        <v>0</v>
      </c>
      <c r="O48" s="10">
        <v>0</v>
      </c>
      <c r="P48" s="10">
        <v>0</v>
      </c>
      <c r="Q48" s="10">
        <v>0</v>
      </c>
      <c r="R48" s="10"/>
      <c r="S48" s="10">
        <v>0</v>
      </c>
    </row>
    <row r="49" spans="1:19" x14ac:dyDescent="0.2">
      <c r="A49" s="26">
        <f>A48+1</f>
        <v>24</v>
      </c>
      <c r="C49" s="19"/>
      <c r="D49" s="6"/>
      <c r="F49" s="48">
        <f>SUM(H49:S49)</f>
        <v>0.99999999999999989</v>
      </c>
      <c r="H49" s="48">
        <f>IFERROR(H48/$F48,0)</f>
        <v>0.2799014297017281</v>
      </c>
      <c r="I49" s="48">
        <f>IFERROR(I48/$F48,0)</f>
        <v>5.3535223902690297E-2</v>
      </c>
      <c r="J49" s="48">
        <f>IFERROR(J48/$F48,0)</f>
        <v>0.28394465471000496</v>
      </c>
      <c r="K49" s="48">
        <f>IFERROR(K48/$F48,0)</f>
        <v>0</v>
      </c>
      <c r="M49" s="48">
        <f>IFERROR(M48/$F48,0)</f>
        <v>0.38261869168557661</v>
      </c>
      <c r="N49" s="48">
        <f>IFERROR(N48/$F48,0)</f>
        <v>0</v>
      </c>
      <c r="O49" s="48">
        <f>IFERROR(O48/$F48,0)</f>
        <v>0</v>
      </c>
      <c r="P49" s="48">
        <f>IFERROR(P48/$F48,0)</f>
        <v>0</v>
      </c>
      <c r="Q49" s="48">
        <f>IFERROR(Q48/$F48,0)</f>
        <v>0</v>
      </c>
      <c r="S49" s="48">
        <f>IFERROR(S48/$F48,0)</f>
        <v>0</v>
      </c>
    </row>
    <row r="50" spans="1:19" x14ac:dyDescent="0.2">
      <c r="C50" s="6"/>
      <c r="D50" s="6"/>
      <c r="F50" s="48"/>
      <c r="H50" s="48"/>
      <c r="I50" s="48"/>
      <c r="J50" s="48"/>
      <c r="K50" s="48"/>
      <c r="M50" s="48"/>
      <c r="N50" s="48"/>
      <c r="O50" s="48"/>
      <c r="P50" s="48"/>
      <c r="Q50" s="48"/>
      <c r="S50" s="48"/>
    </row>
    <row r="56" spans="1:19" ht="15" customHeight="1" x14ac:dyDescent="0.2">
      <c r="A56" s="227" t="s">
        <v>0</v>
      </c>
      <c r="B56" s="227"/>
      <c r="C56" s="227"/>
      <c r="D56" s="227"/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O56" s="227"/>
      <c r="P56" s="227"/>
      <c r="Q56" s="227"/>
      <c r="R56" s="227"/>
      <c r="S56" s="227"/>
    </row>
    <row r="57" spans="1:19" ht="15" customHeight="1" x14ac:dyDescent="0.2">
      <c r="A57" s="227" t="s">
        <v>550</v>
      </c>
      <c r="B57" s="227"/>
      <c r="C57" s="227"/>
      <c r="D57" s="227"/>
      <c r="E57" s="227"/>
      <c r="F57" s="227"/>
      <c r="G57" s="227"/>
      <c r="H57" s="227"/>
      <c r="I57" s="227"/>
      <c r="J57" s="227"/>
      <c r="K57" s="227"/>
      <c r="L57" s="227"/>
      <c r="M57" s="227"/>
      <c r="N57" s="227"/>
      <c r="O57" s="227"/>
      <c r="P57" s="227"/>
      <c r="Q57" s="227"/>
      <c r="R57" s="227"/>
      <c r="S57" s="227"/>
    </row>
    <row r="59" spans="1:19" x14ac:dyDescent="0.2">
      <c r="H59" s="226" t="s">
        <v>335</v>
      </c>
      <c r="I59" s="226"/>
      <c r="J59" s="226"/>
      <c r="K59" s="226"/>
      <c r="M59" s="226" t="s">
        <v>336</v>
      </c>
      <c r="N59" s="226"/>
      <c r="O59" s="226"/>
      <c r="P59" s="226"/>
      <c r="Q59" s="226"/>
    </row>
    <row r="60" spans="1:19" x14ac:dyDescent="0.2">
      <c r="H60" s="26"/>
      <c r="I60" s="26"/>
      <c r="J60" s="26"/>
      <c r="K60" s="26" t="s">
        <v>260</v>
      </c>
      <c r="Q60" s="26" t="s">
        <v>337</v>
      </c>
      <c r="S60" s="19"/>
    </row>
    <row r="61" spans="1:19" x14ac:dyDescent="0.2">
      <c r="A61" s="26" t="s">
        <v>3</v>
      </c>
      <c r="C61" s="26" t="s">
        <v>11</v>
      </c>
      <c r="H61" s="26" t="s">
        <v>338</v>
      </c>
      <c r="I61" s="26" t="s">
        <v>338</v>
      </c>
      <c r="J61" s="19" t="s">
        <v>339</v>
      </c>
      <c r="K61" s="19" t="s">
        <v>340</v>
      </c>
      <c r="L61" s="40"/>
      <c r="M61" s="19" t="s">
        <v>11</v>
      </c>
      <c r="N61" s="19" t="s">
        <v>11</v>
      </c>
      <c r="O61" s="19" t="s">
        <v>11</v>
      </c>
      <c r="P61" s="19" t="s">
        <v>548</v>
      </c>
      <c r="Q61" s="19" t="s">
        <v>340</v>
      </c>
      <c r="R61" s="19"/>
      <c r="S61" s="19" t="s">
        <v>11</v>
      </c>
    </row>
    <row r="62" spans="1:19" x14ac:dyDescent="0.2">
      <c r="A62" s="98" t="s">
        <v>5</v>
      </c>
      <c r="C62" s="98" t="s">
        <v>541</v>
      </c>
      <c r="F62" s="98" t="s">
        <v>124</v>
      </c>
      <c r="H62" s="98" t="s">
        <v>549</v>
      </c>
      <c r="I62" s="98" t="s">
        <v>342</v>
      </c>
      <c r="J62" s="98" t="s">
        <v>343</v>
      </c>
      <c r="K62" s="98" t="s">
        <v>130</v>
      </c>
      <c r="L62" s="26"/>
      <c r="M62" s="18" t="s">
        <v>146</v>
      </c>
      <c r="N62" s="18" t="s">
        <v>154</v>
      </c>
      <c r="O62" s="18" t="s">
        <v>344</v>
      </c>
      <c r="P62" s="18" t="s">
        <v>345</v>
      </c>
      <c r="Q62" s="18" t="s">
        <v>130</v>
      </c>
      <c r="R62" s="19"/>
      <c r="S62" s="18" t="s">
        <v>258</v>
      </c>
    </row>
    <row r="63" spans="1:19" x14ac:dyDescent="0.2">
      <c r="F63" s="26" t="s">
        <v>86</v>
      </c>
      <c r="G63" s="26"/>
      <c r="H63" s="103" t="s">
        <v>13</v>
      </c>
      <c r="I63" s="103" t="s">
        <v>14</v>
      </c>
      <c r="J63" s="103" t="s">
        <v>15</v>
      </c>
      <c r="K63" s="103" t="s">
        <v>16</v>
      </c>
      <c r="M63" s="103" t="s">
        <v>87</v>
      </c>
      <c r="N63" s="103" t="s">
        <v>88</v>
      </c>
      <c r="O63" s="103" t="s">
        <v>89</v>
      </c>
      <c r="P63" s="103" t="s">
        <v>90</v>
      </c>
      <c r="Q63" s="103" t="s">
        <v>91</v>
      </c>
      <c r="R63" s="26"/>
      <c r="S63" s="103" t="s">
        <v>92</v>
      </c>
    </row>
    <row r="64" spans="1:19" x14ac:dyDescent="0.2">
      <c r="C64" s="6"/>
      <c r="D64" s="6"/>
    </row>
    <row r="65" spans="1:19" x14ac:dyDescent="0.2">
      <c r="A65" s="26">
        <f>A49+1</f>
        <v>25</v>
      </c>
      <c r="C65" s="19" t="s">
        <v>358</v>
      </c>
      <c r="D65" s="6" t="s">
        <v>537</v>
      </c>
      <c r="F65" s="10">
        <f>SUM(H65:S65)</f>
        <v>11511856.863178231</v>
      </c>
      <c r="H65" s="10">
        <v>1876482.8936762945</v>
      </c>
      <c r="I65" s="10">
        <v>358904.67572666483</v>
      </c>
      <c r="J65" s="10">
        <v>1903589.0166117887</v>
      </c>
      <c r="K65" s="10">
        <v>0</v>
      </c>
      <c r="L65" s="10"/>
      <c r="M65" s="10">
        <v>2561829.997756701</v>
      </c>
      <c r="N65" s="10">
        <v>3496978.1869334034</v>
      </c>
      <c r="O65" s="10">
        <v>1029780.7535093786</v>
      </c>
      <c r="P65" s="10">
        <v>284291.33896399941</v>
      </c>
      <c r="Q65" s="10">
        <v>0</v>
      </c>
      <c r="R65" s="10"/>
      <c r="S65" s="10">
        <v>0</v>
      </c>
    </row>
    <row r="66" spans="1:19" x14ac:dyDescent="0.2">
      <c r="A66" s="26">
        <f>A65+1</f>
        <v>26</v>
      </c>
      <c r="C66" s="19"/>
      <c r="D66" s="6"/>
      <c r="F66" s="48">
        <f>SUM(H66:S66)</f>
        <v>0.99999999999999989</v>
      </c>
      <c r="H66" s="48">
        <f>IFERROR(H65/$F65,0)</f>
        <v>0.16300436289113387</v>
      </c>
      <c r="I66" s="48">
        <f>IFERROR(I65/$F65,0)</f>
        <v>3.1176957809009559E-2</v>
      </c>
      <c r="J66" s="48">
        <f>IFERROR(J65/$F65,0)</f>
        <v>0.1653589893651822</v>
      </c>
      <c r="K66" s="48">
        <f>IFERROR(K65/$F65,0)</f>
        <v>0</v>
      </c>
      <c r="M66" s="48">
        <f>IFERROR(M65/$F65,0)</f>
        <v>0.22253838179233776</v>
      </c>
      <c r="N66" s="48">
        <f>IFERROR(N65/$F65,0)</f>
        <v>0.3037718613509538</v>
      </c>
      <c r="O66" s="48">
        <f>IFERROR(O65/$F65,0)</f>
        <v>8.9453922659795251E-2</v>
      </c>
      <c r="P66" s="48">
        <f>IFERROR(P65/$F65,0)</f>
        <v>2.4695524131587519E-2</v>
      </c>
      <c r="Q66" s="48">
        <f>IFERROR(Q65/$F65,0)</f>
        <v>0</v>
      </c>
      <c r="S66" s="48">
        <f>IFERROR(S65/$F65,0)</f>
        <v>0</v>
      </c>
    </row>
    <row r="67" spans="1:19" x14ac:dyDescent="0.2">
      <c r="C67" s="6"/>
      <c r="D67" s="6"/>
    </row>
    <row r="68" spans="1:19" x14ac:dyDescent="0.2">
      <c r="A68" s="26">
        <f>A66+1</f>
        <v>27</v>
      </c>
      <c r="C68" s="19" t="s">
        <v>369</v>
      </c>
      <c r="D68" s="6" t="s">
        <v>537</v>
      </c>
      <c r="F68" s="10">
        <f>SUM(H68:S68)</f>
        <v>183142.69754695939</v>
      </c>
      <c r="H68" s="10">
        <v>18821.462762028808</v>
      </c>
      <c r="I68" s="10">
        <v>3599.8788009589753</v>
      </c>
      <c r="J68" s="10">
        <v>19093.342076875037</v>
      </c>
      <c r="K68" s="10">
        <v>15337.094089753185</v>
      </c>
      <c r="L68" s="10"/>
      <c r="M68" s="10">
        <v>24334.906708899634</v>
      </c>
      <c r="N68" s="10">
        <v>34023.671336515719</v>
      </c>
      <c r="O68" s="10">
        <v>16064.180020722117</v>
      </c>
      <c r="P68" s="10">
        <v>3404.5167172154843</v>
      </c>
      <c r="Q68" s="10">
        <v>48463.645033990448</v>
      </c>
      <c r="R68" s="10"/>
      <c r="S68" s="10">
        <v>0</v>
      </c>
    </row>
    <row r="69" spans="1:19" x14ac:dyDescent="0.2">
      <c r="A69" s="26">
        <f>A68+1</f>
        <v>28</v>
      </c>
      <c r="C69" s="19"/>
      <c r="D69" s="6"/>
      <c r="F69" s="48">
        <f>SUM(H69:S69)</f>
        <v>1</v>
      </c>
      <c r="H69" s="48">
        <f>IFERROR(H68/$F68,0)</f>
        <v>0.10276938700874394</v>
      </c>
      <c r="I69" s="48">
        <f>IFERROR(I68/$F68,0)</f>
        <v>1.9656141627137139E-2</v>
      </c>
      <c r="J69" s="48">
        <f>IFERROR(J68/$F68,0)</f>
        <v>0.10425390874227643</v>
      </c>
      <c r="K69" s="48">
        <f>IFERROR(K68/$F68,0)</f>
        <v>8.3743956462258726E-2</v>
      </c>
      <c r="M69" s="48">
        <f>IFERROR(M68/$F68,0)</f>
        <v>0.13287402137701915</v>
      </c>
      <c r="N69" s="48">
        <f>IFERROR(N68/$F68,0)</f>
        <v>0.18577683845566242</v>
      </c>
      <c r="O69" s="48">
        <f>IFERROR(O68/$F68,0)</f>
        <v>8.77140079068843E-2</v>
      </c>
      <c r="P69" s="48">
        <f>IFERROR(P68/$F68,0)</f>
        <v>1.8589421051541169E-2</v>
      </c>
      <c r="Q69" s="48">
        <f>IFERROR(Q68/$F68,0)</f>
        <v>0.2646223173684768</v>
      </c>
      <c r="S69" s="48">
        <f>IFERROR(S68/$F68,0)</f>
        <v>0</v>
      </c>
    </row>
    <row r="70" spans="1:19" x14ac:dyDescent="0.2">
      <c r="C70" s="19"/>
      <c r="D70" s="6"/>
      <c r="F70" s="48"/>
      <c r="H70" s="48"/>
      <c r="I70" s="48"/>
      <c r="J70" s="48"/>
      <c r="K70" s="48"/>
      <c r="M70" s="48"/>
      <c r="N70" s="48"/>
      <c r="O70" s="48"/>
      <c r="P70" s="48"/>
      <c r="Q70" s="48"/>
      <c r="S70" s="48"/>
    </row>
    <row r="71" spans="1:19" x14ac:dyDescent="0.2">
      <c r="A71" s="26">
        <f>A69+1</f>
        <v>29</v>
      </c>
      <c r="C71" s="19" t="s">
        <v>361</v>
      </c>
      <c r="D71" s="152" t="s">
        <v>536</v>
      </c>
      <c r="F71" s="10">
        <f>SUM(H71:S71)</f>
        <v>95278.782195306034</v>
      </c>
      <c r="G71" s="10"/>
      <c r="H71" s="10">
        <v>19694.93409386374</v>
      </c>
      <c r="I71" s="10">
        <v>3766.9429112502121</v>
      </c>
      <c r="J71" s="10">
        <v>21290.651503878958</v>
      </c>
      <c r="K71" s="10">
        <v>0</v>
      </c>
      <c r="L71" s="10"/>
      <c r="M71" s="10">
        <v>32109.185356070346</v>
      </c>
      <c r="N71" s="10">
        <v>18417.068330242779</v>
      </c>
      <c r="O71" s="10">
        <v>0</v>
      </c>
      <c r="P71" s="10">
        <v>0</v>
      </c>
      <c r="Q71" s="10">
        <v>0</v>
      </c>
      <c r="R71" s="10"/>
      <c r="S71" s="10">
        <v>0</v>
      </c>
    </row>
    <row r="72" spans="1:19" x14ac:dyDescent="0.2">
      <c r="A72" s="26">
        <f>A71+1</f>
        <v>30</v>
      </c>
      <c r="C72" s="19"/>
      <c r="D72" s="152"/>
      <c r="F72" s="48">
        <f>SUM(H72:S72)</f>
        <v>1</v>
      </c>
      <c r="H72" s="48">
        <f>IFERROR(H71/$F71,0)</f>
        <v>0.20670849941692498</v>
      </c>
      <c r="I72" s="48">
        <f>IFERROR(I71/$F71,0)</f>
        <v>3.9536010268567359E-2</v>
      </c>
      <c r="J72" s="48">
        <f>IFERROR(J71/$F71,0)</f>
        <v>0.22345637731007706</v>
      </c>
      <c r="K72" s="48">
        <f>IFERROR(K71/$F71,0)</f>
        <v>0</v>
      </c>
      <c r="M72" s="48">
        <f>IFERROR(M71/$F71,0)</f>
        <v>0.33700247438355929</v>
      </c>
      <c r="N72" s="48">
        <f>IFERROR(N71/$F71,0)</f>
        <v>0.19329663862087132</v>
      </c>
      <c r="O72" s="48">
        <f>IFERROR(O71/$F71,0)</f>
        <v>0</v>
      </c>
      <c r="P72" s="48">
        <f>IFERROR(P71/$F71,0)</f>
        <v>0</v>
      </c>
      <c r="Q72" s="48">
        <f>IFERROR(Q71/$F71,0)</f>
        <v>0</v>
      </c>
      <c r="S72" s="48">
        <f>IFERROR(S71/$F71,0)</f>
        <v>0</v>
      </c>
    </row>
    <row r="73" spans="1:19" x14ac:dyDescent="0.2">
      <c r="C73" s="6"/>
      <c r="D73" s="6"/>
    </row>
    <row r="74" spans="1:19" x14ac:dyDescent="0.2">
      <c r="A74" s="26">
        <f>A72+1</f>
        <v>31</v>
      </c>
      <c r="C74" s="19" t="s">
        <v>360</v>
      </c>
      <c r="D74" s="6" t="s">
        <v>537</v>
      </c>
      <c r="F74" s="10">
        <f>SUM(H74:S74)</f>
        <v>11784194.286187444</v>
      </c>
      <c r="H74" s="10">
        <v>1911781.8255558747</v>
      </c>
      <c r="I74" s="10">
        <v>365656.11041462945</v>
      </c>
      <c r="J74" s="10">
        <v>1937818.0001016736</v>
      </c>
      <c r="K74" s="10">
        <v>13873.642578517145</v>
      </c>
      <c r="L74" s="10"/>
      <c r="M74" s="10">
        <v>2606344.1532027279</v>
      </c>
      <c r="N74" s="10">
        <v>3558517.683339634</v>
      </c>
      <c r="O74" s="10">
        <v>1053355.6962321801</v>
      </c>
      <c r="P74" s="10">
        <v>289881.87472631602</v>
      </c>
      <c r="Q74" s="10">
        <v>46965.300035888409</v>
      </c>
      <c r="R74" s="10"/>
      <c r="S74" s="10">
        <v>-6.5163016172803335E-14</v>
      </c>
    </row>
    <row r="75" spans="1:19" x14ac:dyDescent="0.2">
      <c r="A75" s="26">
        <f>A74+1</f>
        <v>32</v>
      </c>
      <c r="C75" s="19"/>
      <c r="D75" s="6"/>
      <c r="F75" s="48">
        <f>SUM(H75:S75)</f>
        <v>0.99999999999999989</v>
      </c>
      <c r="H75" s="48">
        <f>IFERROR(H74/$F74,0)</f>
        <v>0.16223271435678238</v>
      </c>
      <c r="I75" s="48">
        <f>IFERROR(I74/$F74,0)</f>
        <v>3.1029368791316039E-2</v>
      </c>
      <c r="J75" s="48">
        <f>IFERROR(J74/$F74,0)</f>
        <v>0.16444212926572671</v>
      </c>
      <c r="K75" s="48">
        <f>IFERROR(K74/$F74,0)</f>
        <v>1.1773093893045193E-3</v>
      </c>
      <c r="M75" s="48">
        <f>IFERROR(M74/$F74,0)</f>
        <v>0.22117287698300178</v>
      </c>
      <c r="N75" s="48">
        <f>IFERROR(N74/$F74,0)</f>
        <v>0.30197377919258034</v>
      </c>
      <c r="O75" s="48">
        <f>IFERROR(O74/$F74,0)</f>
        <v>8.9387163063566033E-2</v>
      </c>
      <c r="P75" s="48">
        <f>IFERROR(P74/$F74,0)</f>
        <v>2.4599210407290552E-2</v>
      </c>
      <c r="Q75" s="48">
        <f>IFERROR(Q74/$F74,0)</f>
        <v>3.9854485504314573E-3</v>
      </c>
      <c r="S75" s="48">
        <f>IFERROR(S74/$F74,0)</f>
        <v>-5.529696353460718E-21</v>
      </c>
    </row>
    <row r="76" spans="1:19" x14ac:dyDescent="0.2">
      <c r="C76" s="6"/>
      <c r="D76" s="6"/>
    </row>
    <row r="77" spans="1:19" x14ac:dyDescent="0.2">
      <c r="A77" s="26">
        <f>A75+1</f>
        <v>33</v>
      </c>
      <c r="C77" s="19" t="s">
        <v>364</v>
      </c>
      <c r="D77" s="6" t="s">
        <v>537</v>
      </c>
      <c r="F77" s="10">
        <f>SUM(H77:S77)</f>
        <v>90714.658046140539</v>
      </c>
      <c r="H77" s="10">
        <v>13122.771190942416</v>
      </c>
      <c r="I77" s="10">
        <v>2509.9210628524293</v>
      </c>
      <c r="J77" s="10">
        <v>13312.331911349071</v>
      </c>
      <c r="K77" s="10">
        <v>0</v>
      </c>
      <c r="L77" s="10"/>
      <c r="M77" s="10">
        <v>15545.013559340918</v>
      </c>
      <c r="N77" s="10">
        <v>23350.481650231377</v>
      </c>
      <c r="O77" s="10">
        <v>19651.883397468569</v>
      </c>
      <c r="P77" s="10">
        <v>3222.2552739557595</v>
      </c>
      <c r="Q77" s="10">
        <v>0</v>
      </c>
      <c r="R77" s="10"/>
      <c r="S77" s="10">
        <v>0</v>
      </c>
    </row>
    <row r="78" spans="1:19" x14ac:dyDescent="0.2">
      <c r="A78" s="26">
        <f>A77+1</f>
        <v>34</v>
      </c>
      <c r="C78" s="19"/>
      <c r="D78" s="6"/>
      <c r="F78" s="48">
        <f>SUM(H78:S78)</f>
        <v>1</v>
      </c>
      <c r="H78" s="48">
        <f>IFERROR(H77/$F77,0)</f>
        <v>0.1446598760728143</v>
      </c>
      <c r="I78" s="48">
        <f>IFERROR(I77/$F77,0)</f>
        <v>2.7668307602237763E-2</v>
      </c>
      <c r="J78" s="48">
        <f>IFERROR(J77/$F77,0)</f>
        <v>0.14674951323277843</v>
      </c>
      <c r="K78" s="48">
        <f>IFERROR(K77/$F77,0)</f>
        <v>0</v>
      </c>
      <c r="M78" s="48">
        <f>IFERROR(M77/$F77,0)</f>
        <v>0.17136165085287758</v>
      </c>
      <c r="N78" s="48">
        <f>IFERROR(N77/$F77,0)</f>
        <v>0.25740582782503058</v>
      </c>
      <c r="O78" s="48">
        <f>IFERROR(O77/$F77,0)</f>
        <v>0.2166340459275386</v>
      </c>
      <c r="P78" s="48">
        <f>IFERROR(P77/$F77,0)</f>
        <v>3.5520778486722748E-2</v>
      </c>
      <c r="Q78" s="48">
        <f>IFERROR(Q77/$F77,0)</f>
        <v>0</v>
      </c>
      <c r="S78" s="48">
        <f>IFERROR(S77/$F77,0)</f>
        <v>0</v>
      </c>
    </row>
    <row r="79" spans="1:19" x14ac:dyDescent="0.2">
      <c r="C79" s="6"/>
      <c r="D79" s="6"/>
    </row>
    <row r="80" spans="1:19" x14ac:dyDescent="0.2">
      <c r="A80" s="26">
        <f>A78+1</f>
        <v>35</v>
      </c>
      <c r="C80" s="19" t="s">
        <v>348</v>
      </c>
      <c r="D80" s="6" t="s">
        <v>537</v>
      </c>
      <c r="F80" s="10">
        <f>SUM(H80:S80)</f>
        <v>5028464.7475272259</v>
      </c>
      <c r="H80" s="10">
        <v>2279749.0838851305</v>
      </c>
      <c r="I80" s="10">
        <v>436035.20631459646</v>
      </c>
      <c r="J80" s="10">
        <v>2312680.4573274991</v>
      </c>
      <c r="K80" s="10">
        <v>0</v>
      </c>
      <c r="L80" s="10"/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/>
      <c r="S80" s="10">
        <v>0</v>
      </c>
    </row>
    <row r="81" spans="1:34" x14ac:dyDescent="0.2">
      <c r="A81" s="26">
        <f>A80+1</f>
        <v>36</v>
      </c>
      <c r="C81" s="19"/>
      <c r="D81" s="6"/>
      <c r="F81" s="48">
        <f>SUM(H81:S81)</f>
        <v>1</v>
      </c>
      <c r="H81" s="48">
        <f>IFERROR(H80/$F80,0)</f>
        <v>0.45336881102849713</v>
      </c>
      <c r="I81" s="48">
        <f>IFERROR(I80/$F80,0)</f>
        <v>8.6713386333078915E-2</v>
      </c>
      <c r="J81" s="48">
        <f>IFERROR(J80/$F80,0)</f>
        <v>0.45991780263842397</v>
      </c>
      <c r="K81" s="48">
        <f>IFERROR(K80/$F80,0)</f>
        <v>0</v>
      </c>
      <c r="M81" s="48">
        <f>IFERROR(M80/$F80,0)</f>
        <v>0</v>
      </c>
      <c r="N81" s="48">
        <f>IFERROR(N80/$F80,0)</f>
        <v>0</v>
      </c>
      <c r="O81" s="48">
        <f>IFERROR(O80/$F80,0)</f>
        <v>0</v>
      </c>
      <c r="P81" s="48">
        <f>IFERROR(P80/$F80,0)</f>
        <v>0</v>
      </c>
      <c r="Q81" s="48">
        <f>IFERROR(Q80/$F80,0)</f>
        <v>0</v>
      </c>
      <c r="S81" s="48">
        <f>IFERROR(S80/$F80,0)</f>
        <v>0</v>
      </c>
    </row>
    <row r="82" spans="1:34" x14ac:dyDescent="0.2">
      <c r="C82" s="6"/>
      <c r="D82" s="6"/>
    </row>
    <row r="83" spans="1:34" x14ac:dyDescent="0.2">
      <c r="A83" s="26">
        <f>A81+1</f>
        <v>37</v>
      </c>
      <c r="C83" s="19" t="s">
        <v>365</v>
      </c>
      <c r="D83" s="6" t="s">
        <v>537</v>
      </c>
      <c r="F83" s="10">
        <f>SUM(H83:S83)</f>
        <v>14437478.352962812</v>
      </c>
      <c r="H83" s="10">
        <v>2279749.0838851305</v>
      </c>
      <c r="I83" s="10">
        <v>436035.20631459646</v>
      </c>
      <c r="J83" s="10">
        <v>2312680.4573274991</v>
      </c>
      <c r="K83" s="10">
        <v>0</v>
      </c>
      <c r="L83" s="10"/>
      <c r="M83" s="10">
        <v>3760416.0401722705</v>
      </c>
      <c r="N83" s="10">
        <v>5648597.565263316</v>
      </c>
      <c r="O83" s="10">
        <v>0</v>
      </c>
      <c r="P83" s="10">
        <v>0</v>
      </c>
      <c r="Q83" s="10">
        <v>0</v>
      </c>
      <c r="R83" s="10"/>
      <c r="S83" s="10">
        <v>0</v>
      </c>
    </row>
    <row r="84" spans="1:34" x14ac:dyDescent="0.2">
      <c r="A84" s="26">
        <f>A83+1</f>
        <v>38</v>
      </c>
      <c r="C84" s="19"/>
      <c r="D84" s="6"/>
      <c r="F84" s="48">
        <f>SUM(H84:S84)</f>
        <v>1</v>
      </c>
      <c r="H84" s="48">
        <f>IFERROR(H83/$F83,0)</f>
        <v>0.15790493520755913</v>
      </c>
      <c r="I84" s="48">
        <f>IFERROR(I83/$F83,0)</f>
        <v>3.0201618014901802E-2</v>
      </c>
      <c r="J84" s="48">
        <f>IFERROR(J83/$F83,0)</f>
        <v>0.16018589955862328</v>
      </c>
      <c r="K84" s="48">
        <f>IFERROR(K83/$F83,0)</f>
        <v>0</v>
      </c>
      <c r="M84" s="48">
        <f>IFERROR(M83/$F83,0)</f>
        <v>0.26046210759516536</v>
      </c>
      <c r="N84" s="48">
        <f>IFERROR(N83/$F83,0)</f>
        <v>0.39124543962375047</v>
      </c>
      <c r="O84" s="48">
        <f>IFERROR(O83/$F83,0)</f>
        <v>0</v>
      </c>
      <c r="P84" s="48">
        <f>IFERROR(P83/$F83,0)</f>
        <v>0</v>
      </c>
      <c r="Q84" s="48">
        <f>IFERROR(Q83/$F83,0)</f>
        <v>0</v>
      </c>
      <c r="S84" s="48">
        <f>IFERROR(S83/$F83,0)</f>
        <v>0</v>
      </c>
    </row>
    <row r="85" spans="1:34" x14ac:dyDescent="0.2">
      <c r="C85" s="6"/>
      <c r="D85" s="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</row>
    <row r="86" spans="1:34" x14ac:dyDescent="0.2">
      <c r="A86" s="26">
        <f>A84+1</f>
        <v>39</v>
      </c>
      <c r="C86" s="19" t="s">
        <v>363</v>
      </c>
      <c r="D86" s="6" t="s">
        <v>537</v>
      </c>
      <c r="F86" s="10">
        <f>SUM(H86:S86)</f>
        <v>1</v>
      </c>
      <c r="H86" s="10">
        <v>1</v>
      </c>
      <c r="I86" s="10">
        <v>0</v>
      </c>
      <c r="J86" s="10">
        <v>0</v>
      </c>
      <c r="K86" s="10">
        <v>0</v>
      </c>
      <c r="L86" s="10"/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/>
      <c r="S86" s="10">
        <v>0</v>
      </c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</row>
    <row r="87" spans="1:34" x14ac:dyDescent="0.2">
      <c r="A87" s="26">
        <f>A86+1</f>
        <v>40</v>
      </c>
      <c r="C87" s="19"/>
      <c r="D87" s="6"/>
      <c r="F87" s="48">
        <f>SUM(H87:S87)</f>
        <v>1</v>
      </c>
      <c r="H87" s="48">
        <f>IFERROR(H86/$F86,0)</f>
        <v>1</v>
      </c>
      <c r="I87" s="48">
        <f>IFERROR(I86/$F86,0)</f>
        <v>0</v>
      </c>
      <c r="J87" s="48">
        <f>IFERROR(J86/$F86,0)</f>
        <v>0</v>
      </c>
      <c r="K87" s="48">
        <f>IFERROR(K86/$F86,0)</f>
        <v>0</v>
      </c>
      <c r="M87" s="48">
        <f>IFERROR(M86/$F86,0)</f>
        <v>0</v>
      </c>
      <c r="N87" s="48">
        <f>IFERROR(N86/$F86,0)</f>
        <v>0</v>
      </c>
      <c r="O87" s="48">
        <f>IFERROR(O86/$F86,0)</f>
        <v>0</v>
      </c>
      <c r="P87" s="48">
        <f>IFERROR(P86/$F86,0)</f>
        <v>0</v>
      </c>
      <c r="Q87" s="48">
        <f>IFERROR(Q86/$F86,0)</f>
        <v>0</v>
      </c>
      <c r="S87" s="48">
        <f>IFERROR(S86/$F86,0)</f>
        <v>0</v>
      </c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</row>
    <row r="88" spans="1:34" x14ac:dyDescent="0.2">
      <c r="C88" s="6"/>
      <c r="D88" s="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</row>
    <row r="89" spans="1:34" x14ac:dyDescent="0.2">
      <c r="A89" s="26">
        <f>A87+1</f>
        <v>41</v>
      </c>
      <c r="C89" s="19" t="s">
        <v>139</v>
      </c>
      <c r="D89" s="6" t="s">
        <v>536</v>
      </c>
      <c r="F89" s="10">
        <f>SUM(H89:S89)</f>
        <v>111376.57056194174</v>
      </c>
      <c r="H89" s="10">
        <v>31002.810122636198</v>
      </c>
      <c r="I89" s="10">
        <v>5929.7388487675689</v>
      </c>
      <c r="J89" s="10">
        <v>31450.651126336241</v>
      </c>
      <c r="K89" s="10">
        <v>0</v>
      </c>
      <c r="L89" s="10"/>
      <c r="M89" s="10">
        <v>42993.370464201733</v>
      </c>
      <c r="N89" s="10">
        <v>0</v>
      </c>
      <c r="O89" s="10">
        <v>0</v>
      </c>
      <c r="P89" s="10">
        <v>0</v>
      </c>
      <c r="Q89" s="10">
        <v>0</v>
      </c>
      <c r="R89" s="10"/>
      <c r="S89" s="10">
        <v>0</v>
      </c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</row>
    <row r="90" spans="1:34" x14ac:dyDescent="0.2">
      <c r="A90" s="26">
        <f>A89+1</f>
        <v>42</v>
      </c>
      <c r="C90" s="19"/>
      <c r="D90" s="6"/>
      <c r="F90" s="48">
        <f>SUM(H90:S90)</f>
        <v>1</v>
      </c>
      <c r="H90" s="48">
        <f>IFERROR(H89/$F89,0)</f>
        <v>0.27836025086976512</v>
      </c>
      <c r="I90" s="48">
        <f>IFERROR(I89/$F89,0)</f>
        <v>5.3240451010922112E-2</v>
      </c>
      <c r="J90" s="48">
        <f>IFERROR(J89/$F89,0)</f>
        <v>0.28238121328080446</v>
      </c>
      <c r="K90" s="48">
        <f>IFERROR(K89/$F89,0)</f>
        <v>0</v>
      </c>
      <c r="M90" s="48">
        <f>IFERROR(M89/$F89,0)</f>
        <v>0.3860180848385083</v>
      </c>
      <c r="N90" s="48">
        <f>IFERROR(N89/$F89,0)</f>
        <v>0</v>
      </c>
      <c r="O90" s="48">
        <f>IFERROR(O89/$F89,0)</f>
        <v>0</v>
      </c>
      <c r="P90" s="48">
        <f>IFERROR(P89/$F89,0)</f>
        <v>0</v>
      </c>
      <c r="Q90" s="48">
        <f>IFERROR(Q89/$F89,0)</f>
        <v>0</v>
      </c>
      <c r="S90" s="48">
        <f>IFERROR(S89/$F89,0)</f>
        <v>0</v>
      </c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</row>
    <row r="91" spans="1:34" x14ac:dyDescent="0.2">
      <c r="C91" s="6"/>
      <c r="D91" s="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</row>
    <row r="92" spans="1:34" x14ac:dyDescent="0.2">
      <c r="A92" s="26">
        <f>A90+1</f>
        <v>43</v>
      </c>
      <c r="C92" s="19" t="s">
        <v>141</v>
      </c>
      <c r="D92" s="6" t="s">
        <v>536</v>
      </c>
      <c r="F92" s="10">
        <f>SUM(H92:S92)</f>
        <v>90928.056814230164</v>
      </c>
      <c r="H92" s="10">
        <v>25513.165801451949</v>
      </c>
      <c r="I92" s="10">
        <v>4879.7644410129942</v>
      </c>
      <c r="J92" s="10">
        <v>25881.707934726044</v>
      </c>
      <c r="K92" s="10">
        <v>0</v>
      </c>
      <c r="L92" s="10"/>
      <c r="M92" s="10">
        <v>34653.418637039169</v>
      </c>
      <c r="N92" s="10">
        <v>0</v>
      </c>
      <c r="O92" s="10">
        <v>0</v>
      </c>
      <c r="P92" s="10">
        <v>0</v>
      </c>
      <c r="Q92" s="10">
        <v>0</v>
      </c>
      <c r="R92" s="10"/>
      <c r="S92" s="10">
        <v>0</v>
      </c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</row>
    <row r="93" spans="1:34" x14ac:dyDescent="0.2">
      <c r="A93" s="26">
        <f>A92+1</f>
        <v>44</v>
      </c>
      <c r="C93" s="19"/>
      <c r="D93" s="6"/>
      <c r="F93" s="48">
        <f>SUM(H93:S93)</f>
        <v>1</v>
      </c>
      <c r="H93" s="48">
        <f>IFERROR(H92/$F92,0)</f>
        <v>0.28058628651414402</v>
      </c>
      <c r="I93" s="48">
        <f>IFERROR(I92/$F92,0)</f>
        <v>5.3666212739842858E-2</v>
      </c>
      <c r="J93" s="48">
        <f>IFERROR(J92/$F92,0)</f>
        <v>0.28463940439861657</v>
      </c>
      <c r="K93" s="48">
        <f>IFERROR(K92/$F92,0)</f>
        <v>0</v>
      </c>
      <c r="M93" s="48">
        <f>IFERROR(M92/$F92,0)</f>
        <v>0.38110809634739645</v>
      </c>
      <c r="N93" s="48">
        <f>IFERROR(N92/$F92,0)</f>
        <v>0</v>
      </c>
      <c r="O93" s="48">
        <f>IFERROR(O92/$F92,0)</f>
        <v>0</v>
      </c>
      <c r="P93" s="48">
        <f>IFERROR(P92/$F92,0)</f>
        <v>0</v>
      </c>
      <c r="Q93" s="48">
        <f>IFERROR(Q92/$F92,0)</f>
        <v>0</v>
      </c>
      <c r="S93" s="48">
        <f>IFERROR(S92/$F92,0)</f>
        <v>0</v>
      </c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</row>
    <row r="94" spans="1:34" x14ac:dyDescent="0.2">
      <c r="C94" s="6"/>
      <c r="D94" s="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</row>
    <row r="95" spans="1:34" x14ac:dyDescent="0.2">
      <c r="A95" s="26">
        <f>A93+1</f>
        <v>45</v>
      </c>
      <c r="C95" s="19" t="s">
        <v>356</v>
      </c>
      <c r="D95" s="6" t="s">
        <v>536</v>
      </c>
      <c r="F95" s="10">
        <f>SUM(H95:S95)</f>
        <v>-20930.80361810109</v>
      </c>
      <c r="H95" s="10">
        <v>-5911.2380499682513</v>
      </c>
      <c r="I95" s="10">
        <v>-1130.6103469510033</v>
      </c>
      <c r="J95" s="10">
        <v>-5996.6269153948342</v>
      </c>
      <c r="K95" s="10">
        <v>0</v>
      </c>
      <c r="L95" s="10"/>
      <c r="M95" s="10">
        <v>-7892.3283057870012</v>
      </c>
      <c r="N95" s="10">
        <v>0</v>
      </c>
      <c r="O95" s="10">
        <v>0</v>
      </c>
      <c r="P95" s="10">
        <v>0</v>
      </c>
      <c r="Q95" s="10">
        <v>0</v>
      </c>
      <c r="R95" s="10"/>
      <c r="S95" s="10">
        <v>0</v>
      </c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</row>
    <row r="96" spans="1:34" x14ac:dyDescent="0.2">
      <c r="A96" s="26">
        <f>A95+1</f>
        <v>46</v>
      </c>
      <c r="C96" s="19"/>
      <c r="D96" s="6"/>
      <c r="F96" s="48">
        <f>SUM(H96:S96)</f>
        <v>1</v>
      </c>
      <c r="H96" s="48">
        <f>IFERROR(H95/$F95,0)</f>
        <v>0.28241811245394205</v>
      </c>
      <c r="I96" s="48">
        <f>IFERROR(I95/$F95,0)</f>
        <v>5.4016576122917916E-2</v>
      </c>
      <c r="J96" s="48">
        <f>IFERROR(J95/$F95,0)</f>
        <v>0.28649769138385656</v>
      </c>
      <c r="K96" s="48">
        <f>IFERROR(K95/$F95,0)</f>
        <v>0</v>
      </c>
      <c r="M96" s="48">
        <f>IFERROR(M95/$F95,0)</f>
        <v>0.37706762003928346</v>
      </c>
      <c r="N96" s="48">
        <f>IFERROR(N95/$F95,0)</f>
        <v>0</v>
      </c>
      <c r="O96" s="48">
        <f>IFERROR(O95/$F95,0)</f>
        <v>0</v>
      </c>
      <c r="P96" s="48">
        <f>IFERROR(P95/$F95,0)</f>
        <v>0</v>
      </c>
      <c r="Q96" s="48">
        <f>IFERROR(Q95/$F95,0)</f>
        <v>0</v>
      </c>
      <c r="S96" s="48">
        <f>IFERROR(S95/$F95,0)</f>
        <v>0</v>
      </c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</row>
    <row r="97" spans="1:34" x14ac:dyDescent="0.2">
      <c r="C97" s="6"/>
      <c r="D97" s="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</row>
    <row r="98" spans="1:34" x14ac:dyDescent="0.2">
      <c r="A98" s="26">
        <f>A96+1</f>
        <v>47</v>
      </c>
      <c r="C98" s="19" t="s">
        <v>347</v>
      </c>
      <c r="D98" s="6" t="s">
        <v>536</v>
      </c>
      <c r="F98" s="10">
        <f>SUM(H98:S98)</f>
        <v>334784.5579165357</v>
      </c>
      <c r="H98" s="10">
        <v>94823.052083128496</v>
      </c>
      <c r="I98" s="10">
        <v>18136.28937092709</v>
      </c>
      <c r="J98" s="10">
        <v>96192.787621643583</v>
      </c>
      <c r="K98" s="10">
        <v>0</v>
      </c>
      <c r="L98" s="10"/>
      <c r="M98" s="10">
        <v>125632.42884083654</v>
      </c>
      <c r="N98" s="10">
        <v>0</v>
      </c>
      <c r="O98" s="10">
        <v>0</v>
      </c>
      <c r="P98" s="10">
        <v>0</v>
      </c>
      <c r="Q98" s="10">
        <v>0</v>
      </c>
      <c r="R98" s="10"/>
      <c r="S98" s="10">
        <v>0</v>
      </c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</row>
    <row r="99" spans="1:34" x14ac:dyDescent="0.2">
      <c r="A99" s="26">
        <f>A98+1</f>
        <v>48</v>
      </c>
      <c r="C99" s="19"/>
      <c r="D99" s="6"/>
      <c r="F99" s="48">
        <f>SUM(H99:S99)</f>
        <v>1</v>
      </c>
      <c r="H99" s="48">
        <f>IFERROR(H98/$F98,0)</f>
        <v>0.2832360389417023</v>
      </c>
      <c r="I99" s="48">
        <f>IFERROR(I98/$F98,0)</f>
        <v>5.4173016473025623E-2</v>
      </c>
      <c r="J99" s="48">
        <f>IFERROR(J98/$F98,0)</f>
        <v>0.28732743296249991</v>
      </c>
      <c r="K99" s="48">
        <f>IFERROR(K98/$F98,0)</f>
        <v>0</v>
      </c>
      <c r="M99" s="48">
        <f>IFERROR(M98/$F98,0)</f>
        <v>0.37526351162277216</v>
      </c>
      <c r="N99" s="48">
        <f>IFERROR(N98/$F98,0)</f>
        <v>0</v>
      </c>
      <c r="O99" s="48">
        <f>IFERROR(O98/$F98,0)</f>
        <v>0</v>
      </c>
      <c r="P99" s="48">
        <f>IFERROR(P98/$F98,0)</f>
        <v>0</v>
      </c>
      <c r="Q99" s="48">
        <f>IFERROR(Q98/$F98,0)</f>
        <v>0</v>
      </c>
      <c r="S99" s="48">
        <f>IFERROR(S98/$F98,0)</f>
        <v>0</v>
      </c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</row>
    <row r="100" spans="1:34" x14ac:dyDescent="0.2">
      <c r="C100" s="6"/>
      <c r="D100" s="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</row>
    <row r="101" spans="1:34" x14ac:dyDescent="0.2">
      <c r="A101" s="26">
        <f>A99+1</f>
        <v>49</v>
      </c>
      <c r="C101" s="19" t="s">
        <v>357</v>
      </c>
      <c r="D101" s="6" t="s">
        <v>536</v>
      </c>
      <c r="F101" s="10">
        <f>SUM(H101:S101)</f>
        <v>-107521.11072554669</v>
      </c>
      <c r="H101" s="10">
        <v>-30629.58643017467</v>
      </c>
      <c r="I101" s="10">
        <v>-5858.3543833041076</v>
      </c>
      <c r="J101" s="10">
        <v>-31072.036152491659</v>
      </c>
      <c r="K101" s="10">
        <v>0</v>
      </c>
      <c r="L101" s="10"/>
      <c r="M101" s="10">
        <v>-39961.133759576238</v>
      </c>
      <c r="N101" s="10">
        <v>0</v>
      </c>
      <c r="O101" s="10">
        <v>0</v>
      </c>
      <c r="P101" s="10">
        <v>0</v>
      </c>
      <c r="Q101" s="10">
        <v>0</v>
      </c>
      <c r="R101" s="10"/>
      <c r="S101" s="10">
        <v>0</v>
      </c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</row>
    <row r="102" spans="1:34" x14ac:dyDescent="0.2">
      <c r="A102" s="26">
        <f>A101+1</f>
        <v>50</v>
      </c>
      <c r="C102" s="19"/>
      <c r="D102" s="6"/>
      <c r="F102" s="48">
        <f>SUM(H102:S102)</f>
        <v>0.99999999999999989</v>
      </c>
      <c r="H102" s="48">
        <f>IFERROR(H101/$F101,0)</f>
        <v>0.28487044286919899</v>
      </c>
      <c r="I102" s="48">
        <f>IFERROR(I101/$F101,0)</f>
        <v>5.4485620021707794E-2</v>
      </c>
      <c r="J102" s="48">
        <f>IFERROR(J101/$F101,0)</f>
        <v>0.28898544614001126</v>
      </c>
      <c r="K102" s="48">
        <f>IFERROR(K101/$F101,0)</f>
        <v>0</v>
      </c>
      <c r="M102" s="48">
        <f>IFERROR(M101/$F101,0)</f>
        <v>0.37165849096908177</v>
      </c>
      <c r="N102" s="48">
        <f>IFERROR(N101/$F101,0)</f>
        <v>0</v>
      </c>
      <c r="O102" s="48">
        <f>IFERROR(O101/$F101,0)</f>
        <v>0</v>
      </c>
      <c r="P102" s="48">
        <f>IFERROR(P101/$F101,0)</f>
        <v>0</v>
      </c>
      <c r="Q102" s="48">
        <f>IFERROR(Q101/$F101,0)</f>
        <v>0</v>
      </c>
      <c r="S102" s="48">
        <f>IFERROR(S101/$F101,0)</f>
        <v>0</v>
      </c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</row>
    <row r="103" spans="1:34" x14ac:dyDescent="0.2">
      <c r="C103" s="19"/>
      <c r="D103" s="6"/>
      <c r="F103" s="48"/>
      <c r="H103" s="48"/>
      <c r="I103" s="48"/>
      <c r="J103" s="48"/>
      <c r="K103" s="48"/>
      <c r="M103" s="48"/>
      <c r="N103" s="48"/>
      <c r="O103" s="48"/>
      <c r="P103" s="48"/>
      <c r="Q103" s="48"/>
      <c r="S103" s="48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</row>
    <row r="104" spans="1:34" x14ac:dyDescent="0.2">
      <c r="A104" s="26">
        <f>A102+1</f>
        <v>51</v>
      </c>
      <c r="C104" s="19" t="s">
        <v>349</v>
      </c>
      <c r="D104" s="152" t="s">
        <v>536</v>
      </c>
      <c r="F104" s="10">
        <f>SUM(H104:S104)</f>
        <v>8788880.7876994964</v>
      </c>
      <c r="H104" s="10">
        <v>2279749.0838851305</v>
      </c>
      <c r="I104" s="10">
        <v>436035.20631459646</v>
      </c>
      <c r="J104" s="10">
        <v>2312680.4573274991</v>
      </c>
      <c r="K104" s="10">
        <v>0</v>
      </c>
      <c r="L104" s="10"/>
      <c r="M104" s="10">
        <v>3760416.0401722705</v>
      </c>
      <c r="N104" s="10">
        <v>0</v>
      </c>
      <c r="O104" s="10">
        <v>0</v>
      </c>
      <c r="P104" s="10">
        <v>0</v>
      </c>
      <c r="Q104" s="10">
        <v>0</v>
      </c>
      <c r="R104" s="10"/>
      <c r="S104" s="10">
        <v>0</v>
      </c>
    </row>
    <row r="105" spans="1:34" x14ac:dyDescent="0.2">
      <c r="A105" s="26">
        <f>A104+1</f>
        <v>52</v>
      </c>
      <c r="C105" s="19"/>
      <c r="D105" s="152"/>
      <c r="F105" s="48">
        <f>SUM(H105:S105)</f>
        <v>1</v>
      </c>
      <c r="H105" s="48">
        <f>IFERROR(H104/$F104,0)</f>
        <v>0.25939014750043715</v>
      </c>
      <c r="I105" s="48">
        <f>IFERROR(I104/$F104,0)</f>
        <v>4.9612142529552886E-2</v>
      </c>
      <c r="J105" s="48">
        <f>IFERROR(J104/$F104,0)</f>
        <v>0.26313708345711295</v>
      </c>
      <c r="K105" s="48">
        <f>IFERROR(K104/$F104,0)</f>
        <v>0</v>
      </c>
      <c r="M105" s="48">
        <f>IFERROR(M104/$F104,0)</f>
        <v>0.42786062651289702</v>
      </c>
      <c r="N105" s="48">
        <f>IFERROR(N104/$F104,0)</f>
        <v>0</v>
      </c>
      <c r="O105" s="48">
        <f>IFERROR(O104/$F104,0)</f>
        <v>0</v>
      </c>
      <c r="P105" s="48">
        <f>IFERROR(P104/$F104,0)</f>
        <v>0</v>
      </c>
      <c r="Q105" s="48">
        <f>IFERROR(Q104/$F104,0)</f>
        <v>0</v>
      </c>
      <c r="S105" s="48">
        <f>IFERROR(S104/$F104,0)</f>
        <v>0</v>
      </c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</row>
    <row r="106" spans="1:34" x14ac:dyDescent="0.2">
      <c r="C106" s="6"/>
      <c r="D106" s="6"/>
    </row>
    <row r="119" spans="2:2" x14ac:dyDescent="0.2">
      <c r="B119" s="13"/>
    </row>
  </sheetData>
  <mergeCells count="8">
    <mergeCell ref="H59:K59"/>
    <mergeCell ref="M59:Q59"/>
    <mergeCell ref="A6:S6"/>
    <mergeCell ref="A7:S7"/>
    <mergeCell ref="H9:K9"/>
    <mergeCell ref="M9:Q9"/>
    <mergeCell ref="A56:S56"/>
    <mergeCell ref="A57:S57"/>
  </mergeCells>
  <pageMargins left="0.7" right="0.7" top="0.75" bottom="0.75" header="0.3" footer="0.3"/>
  <pageSetup scale="67" firstPageNumber="9" fitToHeight="2" orientation="landscape" useFirstPageNumber="1" r:id="rId1"/>
  <headerFooter>
    <oddHeader>&amp;R&amp;"Arial,Regular"&amp;10Filed: 2025-02-28
EB-2025-0064
Phase 3 Exhibit 7
Tab 3
Schedule 1
Attachment 12
Page &amp;P of 21</oddHeader>
  </headerFooter>
  <rowBreaks count="1" manualBreakCount="1">
    <brk id="49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41F48-C86C-4ECA-A82D-9A0E4FA32003}">
  <dimension ref="A3:N80"/>
  <sheetViews>
    <sheetView view="pageBreakPreview" topLeftCell="A22" zoomScale="80" zoomScaleNormal="100" zoomScaleSheetLayoutView="80" workbookViewId="0">
      <selection activeCell="A98" sqref="A98:N98"/>
    </sheetView>
  </sheetViews>
  <sheetFormatPr defaultColWidth="8.7109375" defaultRowHeight="13.5" customHeight="1" x14ac:dyDescent="0.25"/>
  <cols>
    <col min="1" max="1" width="4.7109375" style="26" customWidth="1"/>
    <col min="2" max="2" width="0.7109375" style="1" customWidth="1"/>
    <col min="3" max="3" width="22.28515625" style="26" customWidth="1"/>
    <col min="4" max="4" width="4.5703125" style="1" bestFit="1" customWidth="1"/>
    <col min="5" max="5" width="0.7109375" style="1" customWidth="1"/>
    <col min="6" max="6" width="15.28515625" style="6" bestFit="1" customWidth="1"/>
    <col min="7" max="7" width="0.7109375" style="6" customWidth="1"/>
    <col min="8" max="9" width="1.7109375" style="6" customWidth="1"/>
    <col min="10" max="10" width="14.7109375" style="157" customWidth="1"/>
    <col min="11" max="11" width="17.28515625" style="157" customWidth="1"/>
    <col min="12" max="12" width="17.5703125" style="157" customWidth="1"/>
    <col min="13" max="13" width="15.5703125" style="157" customWidth="1"/>
    <col min="14" max="14" width="15" style="157" customWidth="1"/>
  </cols>
  <sheetData>
    <row r="3" spans="1:14" ht="13.5" customHeight="1" x14ac:dyDescent="0.25">
      <c r="A3" s="231" t="s">
        <v>0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</row>
    <row r="4" spans="1:14" ht="13.5" customHeight="1" x14ac:dyDescent="0.25">
      <c r="A4" s="231" t="s">
        <v>551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</row>
    <row r="5" spans="1:14" ht="13.5" customHeight="1" x14ac:dyDescent="0.25">
      <c r="C5" s="1"/>
      <c r="F5" s="1"/>
      <c r="G5" s="1"/>
      <c r="J5" s="6"/>
      <c r="K5" s="6"/>
      <c r="L5" s="6"/>
      <c r="M5" s="6"/>
      <c r="N5" s="6"/>
    </row>
    <row r="6" spans="1:14" ht="13.5" customHeight="1" x14ac:dyDescent="0.25">
      <c r="D6" s="26"/>
      <c r="E6" s="26"/>
      <c r="F6" s="19"/>
      <c r="G6" s="19"/>
      <c r="H6" s="157"/>
    </row>
    <row r="7" spans="1:14" ht="13.5" customHeight="1" x14ac:dyDescent="0.25">
      <c r="D7" s="26"/>
      <c r="E7" s="26"/>
      <c r="F7" s="19"/>
      <c r="G7" s="19"/>
      <c r="H7" s="157"/>
    </row>
    <row r="9" spans="1:14" ht="13.5" customHeight="1" x14ac:dyDescent="0.25">
      <c r="A9" s="26" t="s">
        <v>3</v>
      </c>
      <c r="C9" s="1"/>
      <c r="D9" s="26"/>
      <c r="H9" s="26"/>
      <c r="I9" s="26"/>
      <c r="J9" s="226" t="s">
        <v>376</v>
      </c>
      <c r="K9" s="226"/>
      <c r="L9" s="226"/>
      <c r="M9" s="226"/>
      <c r="N9" s="226"/>
    </row>
    <row r="10" spans="1:14" ht="13.5" customHeight="1" x14ac:dyDescent="0.25">
      <c r="A10" s="98" t="s">
        <v>5</v>
      </c>
      <c r="C10" s="98" t="s">
        <v>552</v>
      </c>
      <c r="D10" s="98"/>
      <c r="F10" s="18" t="s">
        <v>124</v>
      </c>
      <c r="H10" s="26"/>
      <c r="I10" s="26"/>
      <c r="J10" s="169" t="s">
        <v>384</v>
      </c>
      <c r="K10" s="169" t="s">
        <v>553</v>
      </c>
      <c r="L10" s="169" t="s">
        <v>554</v>
      </c>
      <c r="M10" s="98" t="s">
        <v>555</v>
      </c>
      <c r="N10" s="98" t="s">
        <v>556</v>
      </c>
    </row>
    <row r="11" spans="1:14" ht="13.5" customHeight="1" x14ac:dyDescent="0.25">
      <c r="C11" s="1"/>
      <c r="D11" s="26"/>
      <c r="F11" s="26" t="s">
        <v>86</v>
      </c>
      <c r="G11" s="26"/>
      <c r="H11" s="26"/>
      <c r="I11" s="26"/>
      <c r="J11" s="26" t="s">
        <v>13</v>
      </c>
      <c r="K11" s="170" t="s">
        <v>14</v>
      </c>
      <c r="L11" s="170" t="s">
        <v>15</v>
      </c>
      <c r="M11" s="170" t="s">
        <v>16</v>
      </c>
      <c r="N11" s="170" t="s">
        <v>87</v>
      </c>
    </row>
    <row r="12" spans="1:14" ht="13.5" customHeight="1" x14ac:dyDescent="0.25">
      <c r="C12" s="1"/>
      <c r="D12" s="26"/>
    </row>
    <row r="13" spans="1:14" ht="13.5" customHeight="1" x14ac:dyDescent="0.25">
      <c r="A13" s="26">
        <v>1</v>
      </c>
      <c r="C13" s="26" t="s">
        <v>406</v>
      </c>
      <c r="D13" s="26" t="s">
        <v>537</v>
      </c>
      <c r="F13" s="35">
        <f>SUM(J13:N13)</f>
        <v>28256.55440729922</v>
      </c>
      <c r="H13" s="38"/>
      <c r="I13" s="38"/>
      <c r="J13" s="17">
        <v>17540.334264621124</v>
      </c>
      <c r="K13" s="17">
        <v>630.44230357891513</v>
      </c>
      <c r="L13" s="17">
        <v>1693.6289519026407</v>
      </c>
      <c r="M13" s="17">
        <v>8392.1488871965394</v>
      </c>
      <c r="N13" s="17">
        <v>0</v>
      </c>
    </row>
    <row r="14" spans="1:14" ht="13.5" customHeight="1" x14ac:dyDescent="0.25">
      <c r="A14" s="26">
        <f>A13+1</f>
        <v>2</v>
      </c>
      <c r="C14" s="1"/>
      <c r="D14" s="26"/>
      <c r="F14" s="171">
        <f>SUM(J14:N14)</f>
        <v>0.99999999999999989</v>
      </c>
      <c r="H14" s="135"/>
      <c r="I14" s="135"/>
      <c r="J14" s="47">
        <f t="shared" ref="J14:N14" si="0">J13/$F13</f>
        <v>0.62075276453699935</v>
      </c>
      <c r="K14" s="47">
        <f t="shared" si="0"/>
        <v>2.2311365161212279E-2</v>
      </c>
      <c r="L14" s="47">
        <f t="shared" si="0"/>
        <v>5.9937560945687814E-2</v>
      </c>
      <c r="M14" s="47">
        <f t="shared" si="0"/>
        <v>0.2969983093561005</v>
      </c>
      <c r="N14" s="47">
        <f t="shared" si="0"/>
        <v>0</v>
      </c>
    </row>
    <row r="15" spans="1:14" ht="13.5" customHeight="1" x14ac:dyDescent="0.25">
      <c r="D15" s="26"/>
    </row>
    <row r="16" spans="1:14" ht="13.5" customHeight="1" x14ac:dyDescent="0.25">
      <c r="A16" s="26">
        <f>A14+1</f>
        <v>3</v>
      </c>
      <c r="C16" s="19" t="s">
        <v>427</v>
      </c>
      <c r="D16" s="26" t="s">
        <v>536</v>
      </c>
      <c r="F16" s="35">
        <f>SUM(J16:N16)</f>
        <v>18533.950357628506</v>
      </c>
      <c r="H16" s="38"/>
      <c r="I16" s="38"/>
      <c r="J16" s="17">
        <v>3368.0941461927323</v>
      </c>
      <c r="K16" s="17">
        <v>262.77322742029065</v>
      </c>
      <c r="L16" s="17">
        <v>711.64165146981838</v>
      </c>
      <c r="M16" s="17">
        <v>4472.5161039693821</v>
      </c>
      <c r="N16" s="17">
        <v>9718.9252285762832</v>
      </c>
    </row>
    <row r="17" spans="1:14" ht="13.5" customHeight="1" x14ac:dyDescent="0.25">
      <c r="A17" s="26">
        <f>A16+1</f>
        <v>4</v>
      </c>
      <c r="C17" s="1"/>
      <c r="D17" s="26"/>
      <c r="F17" s="171">
        <f>SUM(J17:N17)</f>
        <v>1</v>
      </c>
      <c r="H17" s="135"/>
      <c r="I17" s="135"/>
      <c r="J17" s="47">
        <f t="shared" ref="J17:N17" si="1">J16/$F16</f>
        <v>0.18172564840211936</v>
      </c>
      <c r="K17" s="47">
        <f t="shared" si="1"/>
        <v>1.4177939529881937E-2</v>
      </c>
      <c r="L17" s="47">
        <f t="shared" si="1"/>
        <v>3.8396652507322021E-2</v>
      </c>
      <c r="M17" s="47">
        <f t="shared" si="1"/>
        <v>0.24131477735012444</v>
      </c>
      <c r="N17" s="47">
        <f t="shared" si="1"/>
        <v>0.5243849822105523</v>
      </c>
    </row>
    <row r="18" spans="1:14" ht="13.5" customHeight="1" x14ac:dyDescent="0.25">
      <c r="D18" s="26"/>
      <c r="J18" s="6"/>
      <c r="K18" s="6"/>
      <c r="L18" s="6"/>
      <c r="M18" s="6"/>
      <c r="N18" s="6"/>
    </row>
    <row r="19" spans="1:14" ht="13.5" customHeight="1" x14ac:dyDescent="0.25">
      <c r="A19" s="26">
        <f>A17+1</f>
        <v>5</v>
      </c>
      <c r="C19" s="26" t="s">
        <v>557</v>
      </c>
      <c r="D19" s="26" t="s">
        <v>536</v>
      </c>
      <c r="F19" s="35">
        <f>SUM(J19:N19)</f>
        <v>-7449.4151202177381</v>
      </c>
      <c r="H19" s="38"/>
      <c r="I19" s="38"/>
      <c r="J19" s="17">
        <v>-4389.327624597051</v>
      </c>
      <c r="K19" s="17">
        <v>-304.2233599669741</v>
      </c>
      <c r="L19" s="17">
        <v>-2755.8641356537128</v>
      </c>
      <c r="M19" s="17">
        <v>0</v>
      </c>
      <c r="N19" s="17">
        <v>0</v>
      </c>
    </row>
    <row r="20" spans="1:14" ht="13.5" customHeight="1" x14ac:dyDescent="0.25">
      <c r="A20" s="26">
        <f>A19+1</f>
        <v>6</v>
      </c>
      <c r="C20" s="1"/>
      <c r="D20" s="26"/>
      <c r="F20" s="171">
        <f>SUM(J20:N20)</f>
        <v>0.99999999999999989</v>
      </c>
      <c r="H20" s="135"/>
      <c r="I20" s="135"/>
      <c r="J20" s="47">
        <f t="shared" ref="J20:N20" si="2">J19/$F19</f>
        <v>0.58921775116067843</v>
      </c>
      <c r="K20" s="47">
        <f t="shared" si="2"/>
        <v>4.0838556458118555E-2</v>
      </c>
      <c r="L20" s="47">
        <f t="shared" si="2"/>
        <v>0.36994369238120295</v>
      </c>
      <c r="M20" s="47">
        <f t="shared" si="2"/>
        <v>0</v>
      </c>
      <c r="N20" s="47">
        <f t="shared" si="2"/>
        <v>0</v>
      </c>
    </row>
    <row r="21" spans="1:14" ht="13.5" customHeight="1" x14ac:dyDescent="0.25">
      <c r="C21" s="1"/>
      <c r="D21" s="26"/>
      <c r="F21" s="171"/>
      <c r="H21" s="135"/>
      <c r="I21" s="135"/>
      <c r="J21" s="171"/>
      <c r="K21" s="171"/>
      <c r="L21" s="171"/>
      <c r="M21" s="171"/>
      <c r="N21" s="171"/>
    </row>
    <row r="22" spans="1:14" ht="13.5" customHeight="1" x14ac:dyDescent="0.25">
      <c r="A22" s="26">
        <f>A20+1</f>
        <v>7</v>
      </c>
      <c r="C22" s="26" t="s">
        <v>558</v>
      </c>
      <c r="D22" s="26" t="s">
        <v>536</v>
      </c>
      <c r="F22" s="35">
        <f>SUM(J22:N22)</f>
        <v>15491.673288166032</v>
      </c>
      <c r="H22" s="135"/>
      <c r="I22" s="135"/>
      <c r="J22" s="17">
        <v>9609.779501061641</v>
      </c>
      <c r="K22" s="17">
        <v>370.84643159245962</v>
      </c>
      <c r="L22" s="17">
        <v>945.2630200863382</v>
      </c>
      <c r="M22" s="17">
        <v>4565.7843354255938</v>
      </c>
      <c r="N22" s="17">
        <v>0</v>
      </c>
    </row>
    <row r="23" spans="1:14" ht="13.5" customHeight="1" x14ac:dyDescent="0.25">
      <c r="A23" s="26">
        <f>A22+1</f>
        <v>8</v>
      </c>
      <c r="C23" s="1"/>
      <c r="D23" s="26"/>
      <c r="F23" s="171">
        <f>SUM(J23:N23)</f>
        <v>1</v>
      </c>
      <c r="H23" s="135"/>
      <c r="I23" s="135"/>
      <c r="J23" s="47">
        <f t="shared" ref="J23:N23" si="3">J22/$F22</f>
        <v>0.62031901411208279</v>
      </c>
      <c r="K23" s="47">
        <f t="shared" si="3"/>
        <v>2.3938436132379986E-2</v>
      </c>
      <c r="L23" s="47">
        <f t="shared" si="3"/>
        <v>6.1017490009192051E-2</v>
      </c>
      <c r="M23" s="47">
        <f t="shared" si="3"/>
        <v>0.29472505974634522</v>
      </c>
      <c r="N23" s="47">
        <f t="shared" si="3"/>
        <v>0</v>
      </c>
    </row>
    <row r="24" spans="1:14" ht="13.5" customHeight="1" x14ac:dyDescent="0.25">
      <c r="C24" s="1"/>
      <c r="D24" s="26"/>
      <c r="F24" s="171"/>
      <c r="H24" s="135"/>
      <c r="I24" s="135"/>
      <c r="J24" s="171"/>
      <c r="K24" s="171"/>
      <c r="L24" s="171"/>
      <c r="M24" s="171"/>
      <c r="N24" s="171"/>
    </row>
    <row r="25" spans="1:14" ht="13.5" customHeight="1" x14ac:dyDescent="0.25">
      <c r="A25" s="26">
        <f>A23+1</f>
        <v>9</v>
      </c>
      <c r="C25" s="26" t="s">
        <v>423</v>
      </c>
      <c r="D25" s="26" t="s">
        <v>536</v>
      </c>
      <c r="F25" s="35">
        <f>SUM(J25:N25)</f>
        <v>30569.722628306641</v>
      </c>
      <c r="H25" s="135"/>
      <c r="I25" s="135"/>
      <c r="J25" s="17">
        <v>12227.889051322658</v>
      </c>
      <c r="K25" s="17">
        <v>0</v>
      </c>
      <c r="L25" s="17">
        <v>0</v>
      </c>
      <c r="M25" s="17">
        <v>0</v>
      </c>
      <c r="N25" s="17">
        <v>18341.833576983983</v>
      </c>
    </row>
    <row r="26" spans="1:14" ht="13.5" customHeight="1" x14ac:dyDescent="0.25">
      <c r="A26" s="26">
        <f>A25+1</f>
        <v>10</v>
      </c>
      <c r="C26" s="1"/>
      <c r="D26" s="26"/>
      <c r="F26" s="171">
        <f>SUM(J26:N26)</f>
        <v>1</v>
      </c>
      <c r="H26" s="135"/>
      <c r="I26" s="135"/>
      <c r="J26" s="47">
        <f t="shared" ref="J26:N26" si="4">J25/$F25</f>
        <v>0.4</v>
      </c>
      <c r="K26" s="47">
        <f t="shared" si="4"/>
        <v>0</v>
      </c>
      <c r="L26" s="47">
        <f t="shared" si="4"/>
        <v>0</v>
      </c>
      <c r="M26" s="47">
        <f t="shared" si="4"/>
        <v>0</v>
      </c>
      <c r="N26" s="47">
        <f t="shared" si="4"/>
        <v>0.6</v>
      </c>
    </row>
    <row r="27" spans="1:14" ht="13.5" customHeight="1" x14ac:dyDescent="0.25">
      <c r="C27" s="1"/>
      <c r="D27" s="26"/>
      <c r="F27" s="171"/>
      <c r="H27" s="135"/>
      <c r="I27" s="135"/>
      <c r="J27" s="171"/>
      <c r="K27" s="171"/>
      <c r="L27" s="171"/>
      <c r="M27" s="171"/>
      <c r="N27" s="171"/>
    </row>
    <row r="28" spans="1:14" ht="13.5" customHeight="1" x14ac:dyDescent="0.25">
      <c r="A28" s="26">
        <f>A26+1</f>
        <v>11</v>
      </c>
      <c r="C28" s="26" t="s">
        <v>415</v>
      </c>
      <c r="D28" s="26" t="s">
        <v>536</v>
      </c>
      <c r="F28" s="35">
        <f>SUM(J28:N28)</f>
        <v>12889.72691135346</v>
      </c>
      <c r="G28" s="17"/>
      <c r="H28" s="38"/>
      <c r="I28" s="38"/>
      <c r="J28" s="17">
        <v>4807.6632450940742</v>
      </c>
      <c r="K28" s="17">
        <v>47.882758574584528</v>
      </c>
      <c r="L28" s="17">
        <v>549.90589197103895</v>
      </c>
      <c r="M28" s="17">
        <v>2801.1189262642133</v>
      </c>
      <c r="N28" s="17">
        <v>4683.1560894495487</v>
      </c>
    </row>
    <row r="29" spans="1:14" ht="13.5" customHeight="1" x14ac:dyDescent="0.25">
      <c r="A29" s="26">
        <f>A28+1</f>
        <v>12</v>
      </c>
      <c r="C29" s="1"/>
      <c r="D29" s="26"/>
      <c r="F29" s="171">
        <f>SUM(J29:N29)</f>
        <v>1</v>
      </c>
      <c r="H29" s="135"/>
      <c r="I29" s="135"/>
      <c r="J29" s="47">
        <f t="shared" ref="J29:N29" si="5">J28/$F28</f>
        <v>0.37298410417519506</v>
      </c>
      <c r="K29" s="47">
        <f t="shared" si="5"/>
        <v>3.7148000810171308E-3</v>
      </c>
      <c r="L29" s="47">
        <f t="shared" si="5"/>
        <v>4.2662338446183355E-2</v>
      </c>
      <c r="M29" s="47">
        <f t="shared" si="5"/>
        <v>0.21731406301532633</v>
      </c>
      <c r="N29" s="47">
        <f t="shared" si="5"/>
        <v>0.36332469428227809</v>
      </c>
    </row>
    <row r="30" spans="1:14" ht="13.5" customHeight="1" x14ac:dyDescent="0.25">
      <c r="D30" s="26"/>
      <c r="J30" s="6"/>
      <c r="K30" s="6"/>
      <c r="L30" s="6"/>
      <c r="M30" s="6"/>
      <c r="N30" s="6"/>
    </row>
    <row r="31" spans="1:14" ht="13.5" customHeight="1" x14ac:dyDescent="0.25">
      <c r="A31" s="26">
        <f>A29+1</f>
        <v>13</v>
      </c>
      <c r="C31" s="26" t="s">
        <v>421</v>
      </c>
      <c r="D31" s="26" t="s">
        <v>536</v>
      </c>
      <c r="F31" s="35">
        <f>SUM(J31:N31)</f>
        <v>229743.82612937456</v>
      </c>
      <c r="H31" s="38"/>
      <c r="I31" s="38"/>
      <c r="J31" s="17">
        <v>104883.41266641355</v>
      </c>
      <c r="K31" s="17">
        <v>1048.651856681696</v>
      </c>
      <c r="L31" s="17">
        <v>12043.162336134012</v>
      </c>
      <c r="M31" s="17">
        <v>45205.240605894047</v>
      </c>
      <c r="N31" s="17">
        <v>66563.358664251253</v>
      </c>
    </row>
    <row r="32" spans="1:14" ht="13.5" customHeight="1" x14ac:dyDescent="0.25">
      <c r="A32" s="26">
        <f>A31+1</f>
        <v>14</v>
      </c>
      <c r="C32" s="1"/>
      <c r="D32" s="26"/>
      <c r="F32" s="171">
        <f>SUM(J32:N32)</f>
        <v>1</v>
      </c>
      <c r="H32" s="135"/>
      <c r="I32" s="135"/>
      <c r="J32" s="47">
        <f t="shared" ref="J32:N32" si="6">J31/$F31</f>
        <v>0.45652331308938437</v>
      </c>
      <c r="K32" s="47">
        <f t="shared" si="6"/>
        <v>4.5644397690633642E-3</v>
      </c>
      <c r="L32" s="47">
        <f t="shared" si="6"/>
        <v>5.2419960697234154E-2</v>
      </c>
      <c r="M32" s="47">
        <f t="shared" si="6"/>
        <v>0.19676367964916644</v>
      </c>
      <c r="N32" s="47">
        <f t="shared" si="6"/>
        <v>0.28972860679515167</v>
      </c>
    </row>
    <row r="33" spans="1:14" ht="13.5" customHeight="1" x14ac:dyDescent="0.25">
      <c r="D33" s="26"/>
      <c r="J33" s="6"/>
      <c r="K33" s="6"/>
      <c r="L33" s="6"/>
      <c r="M33" s="6"/>
      <c r="N33" s="6"/>
    </row>
    <row r="34" spans="1:14" ht="13.5" customHeight="1" x14ac:dyDescent="0.25">
      <c r="A34" s="26">
        <f>A32+1</f>
        <v>15</v>
      </c>
      <c r="C34" s="26" t="s">
        <v>417</v>
      </c>
      <c r="D34" s="26" t="s">
        <v>536</v>
      </c>
      <c r="F34" s="35">
        <f>SUM(J34:N34)</f>
        <v>1418.3718363261082</v>
      </c>
      <c r="H34" s="38"/>
      <c r="I34" s="38"/>
      <c r="J34" s="17">
        <v>135.75366221986275</v>
      </c>
      <c r="K34" s="17">
        <v>0</v>
      </c>
      <c r="L34" s="17">
        <v>0</v>
      </c>
      <c r="M34" s="17">
        <v>286.05282800224478</v>
      </c>
      <c r="N34" s="17">
        <v>996.56534610400081</v>
      </c>
    </row>
    <row r="35" spans="1:14" ht="13.5" customHeight="1" x14ac:dyDescent="0.25">
      <c r="A35" s="26">
        <f>A34+1</f>
        <v>16</v>
      </c>
      <c r="C35" s="1"/>
      <c r="D35" s="26"/>
      <c r="F35" s="171">
        <f>SUM(J35:N35)</f>
        <v>1</v>
      </c>
      <c r="H35" s="135"/>
      <c r="I35" s="135"/>
      <c r="J35" s="47">
        <f t="shared" ref="J35:N35" si="7">J34/$F34</f>
        <v>9.5710912148040311E-2</v>
      </c>
      <c r="K35" s="47">
        <f t="shared" si="7"/>
        <v>0</v>
      </c>
      <c r="L35" s="47">
        <f t="shared" si="7"/>
        <v>0</v>
      </c>
      <c r="M35" s="47">
        <f t="shared" si="7"/>
        <v>0.20167689506806893</v>
      </c>
      <c r="N35" s="47">
        <f t="shared" si="7"/>
        <v>0.70261219278389087</v>
      </c>
    </row>
    <row r="36" spans="1:14" ht="13.5" customHeight="1" x14ac:dyDescent="0.25">
      <c r="D36" s="26"/>
      <c r="J36" s="6"/>
      <c r="K36" s="6"/>
      <c r="L36" s="6"/>
      <c r="M36" s="6"/>
      <c r="N36" s="6"/>
    </row>
    <row r="37" spans="1:14" ht="13.5" customHeight="1" x14ac:dyDescent="0.25">
      <c r="A37" s="26">
        <f>A35+1</f>
        <v>17</v>
      </c>
      <c r="C37" s="26" t="s">
        <v>393</v>
      </c>
      <c r="D37" s="26" t="s">
        <v>536</v>
      </c>
      <c r="F37" s="35">
        <f>SUM(J37:N37)</f>
        <v>161486.41315728414</v>
      </c>
      <c r="H37" s="38"/>
      <c r="I37" s="38"/>
      <c r="J37" s="17">
        <v>119958.96529675426</v>
      </c>
      <c r="K37" s="17">
        <v>10238.216967525721</v>
      </c>
      <c r="L37" s="17">
        <v>31289.230893004158</v>
      </c>
      <c r="M37" s="17">
        <v>0</v>
      </c>
      <c r="N37" s="17">
        <v>0</v>
      </c>
    </row>
    <row r="38" spans="1:14" ht="13.5" customHeight="1" x14ac:dyDescent="0.25">
      <c r="A38" s="26">
        <f>A37+1</f>
        <v>18</v>
      </c>
      <c r="C38" s="1"/>
      <c r="D38" s="26"/>
      <c r="F38" s="171">
        <f>SUM(J38:N38)</f>
        <v>1</v>
      </c>
      <c r="H38" s="135"/>
      <c r="I38" s="135"/>
      <c r="J38" s="47">
        <f t="shared" ref="J38:N38" si="8">J37/$F37</f>
        <v>0.74284246551390631</v>
      </c>
      <c r="K38" s="47">
        <f t="shared" si="8"/>
        <v>6.3399866077611916E-2</v>
      </c>
      <c r="L38" s="47">
        <f t="shared" si="8"/>
        <v>0.19375766840848183</v>
      </c>
      <c r="M38" s="47">
        <f t="shared" si="8"/>
        <v>0</v>
      </c>
      <c r="N38" s="47">
        <f t="shared" si="8"/>
        <v>0</v>
      </c>
    </row>
    <row r="39" spans="1:14" ht="13.5" customHeight="1" x14ac:dyDescent="0.25">
      <c r="C39" s="1"/>
      <c r="D39" s="26"/>
    </row>
    <row r="40" spans="1:14" ht="13.5" customHeight="1" x14ac:dyDescent="0.25">
      <c r="A40" s="26">
        <f>A38+1</f>
        <v>19</v>
      </c>
      <c r="C40" s="26" t="s">
        <v>395</v>
      </c>
      <c r="D40" s="26" t="s">
        <v>536</v>
      </c>
      <c r="F40" s="35">
        <f>SUM(J40:N40)</f>
        <v>40328.527901042762</v>
      </c>
      <c r="G40" s="17"/>
      <c r="H40" s="38"/>
      <c r="I40" s="38"/>
      <c r="J40" s="17">
        <v>23604.021689045923</v>
      </c>
      <c r="K40" s="17">
        <v>759.15736935511347</v>
      </c>
      <c r="L40" s="17">
        <v>2197.2129288199922</v>
      </c>
      <c r="M40" s="17">
        <v>13768.135913821732</v>
      </c>
      <c r="N40" s="17">
        <v>0</v>
      </c>
    </row>
    <row r="41" spans="1:14" ht="13.5" customHeight="1" x14ac:dyDescent="0.25">
      <c r="A41" s="26">
        <f>A40+1</f>
        <v>20</v>
      </c>
      <c r="C41" s="1"/>
      <c r="D41" s="26"/>
      <c r="F41" s="171">
        <f>SUM(J41:N41)</f>
        <v>1</v>
      </c>
      <c r="H41" s="135"/>
      <c r="I41" s="135"/>
      <c r="J41" s="47">
        <f t="shared" ref="J41:N41" si="9">J40/$F40</f>
        <v>0.58529341182412964</v>
      </c>
      <c r="K41" s="47">
        <f t="shared" si="9"/>
        <v>1.882432632348785E-2</v>
      </c>
      <c r="L41" s="47">
        <f t="shared" si="9"/>
        <v>5.4482844853932282E-2</v>
      </c>
      <c r="M41" s="47">
        <f t="shared" si="9"/>
        <v>0.34139941699845022</v>
      </c>
      <c r="N41" s="47">
        <f t="shared" si="9"/>
        <v>0</v>
      </c>
    </row>
    <row r="42" spans="1:14" ht="13.5" customHeight="1" x14ac:dyDescent="0.25">
      <c r="D42" s="26"/>
      <c r="J42" s="6"/>
      <c r="K42" s="6"/>
      <c r="L42" s="6"/>
      <c r="M42" s="6"/>
      <c r="N42" s="6"/>
    </row>
    <row r="43" spans="1:14" ht="13.5" customHeight="1" x14ac:dyDescent="0.25">
      <c r="D43" s="26"/>
      <c r="J43" s="6"/>
      <c r="K43" s="6"/>
      <c r="L43" s="6"/>
      <c r="M43" s="6"/>
      <c r="N43" s="6"/>
    </row>
    <row r="44" spans="1:14" ht="13.5" customHeight="1" x14ac:dyDescent="0.25">
      <c r="A44" s="231" t="s">
        <v>0</v>
      </c>
      <c r="B44" s="231"/>
      <c r="C44" s="231"/>
      <c r="D44" s="231"/>
      <c r="E44" s="231"/>
      <c r="F44" s="231"/>
      <c r="G44" s="231"/>
      <c r="H44" s="231"/>
      <c r="I44" s="231"/>
      <c r="J44" s="231"/>
      <c r="K44" s="231"/>
      <c r="L44" s="231"/>
      <c r="M44" s="231"/>
      <c r="N44" s="231"/>
    </row>
    <row r="45" spans="1:14" ht="13.5" customHeight="1" x14ac:dyDescent="0.25">
      <c r="A45" s="231" t="s">
        <v>551</v>
      </c>
      <c r="B45" s="231"/>
      <c r="C45" s="231"/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1"/>
    </row>
    <row r="46" spans="1:14" ht="13.5" customHeight="1" x14ac:dyDescent="0.25">
      <c r="A46" s="134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</row>
    <row r="47" spans="1:14" ht="13.5" customHeight="1" x14ac:dyDescent="0.25">
      <c r="A47" s="134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</row>
    <row r="48" spans="1:14" ht="13.5" customHeight="1" x14ac:dyDescent="0.25">
      <c r="D48" s="26"/>
      <c r="J48" s="6"/>
      <c r="K48" s="6"/>
      <c r="L48" s="6"/>
      <c r="M48" s="6"/>
      <c r="N48" s="6"/>
    </row>
    <row r="49" spans="1:14" ht="13.5" customHeight="1" x14ac:dyDescent="0.25">
      <c r="A49" s="26" t="s">
        <v>3</v>
      </c>
      <c r="C49" s="1"/>
      <c r="D49" s="26"/>
      <c r="H49" s="26"/>
      <c r="I49" s="26"/>
      <c r="J49" s="226" t="s">
        <v>376</v>
      </c>
      <c r="K49" s="226"/>
      <c r="L49" s="226"/>
      <c r="M49" s="226"/>
      <c r="N49" s="226"/>
    </row>
    <row r="50" spans="1:14" ht="13.5" customHeight="1" x14ac:dyDescent="0.25">
      <c r="A50" s="98" t="s">
        <v>5</v>
      </c>
      <c r="C50" s="98" t="s">
        <v>552</v>
      </c>
      <c r="D50" s="98"/>
      <c r="F50" s="18" t="s">
        <v>124</v>
      </c>
      <c r="H50" s="26"/>
      <c r="I50" s="26"/>
      <c r="J50" s="169" t="s">
        <v>384</v>
      </c>
      <c r="K50" s="169" t="s">
        <v>553</v>
      </c>
      <c r="L50" s="169" t="s">
        <v>554</v>
      </c>
      <c r="M50" s="98" t="s">
        <v>555</v>
      </c>
      <c r="N50" s="98" t="s">
        <v>556</v>
      </c>
    </row>
    <row r="51" spans="1:14" ht="13.5" customHeight="1" x14ac:dyDescent="0.25">
      <c r="C51" s="1"/>
      <c r="D51" s="26"/>
      <c r="F51" s="26" t="s">
        <v>86</v>
      </c>
      <c r="G51" s="26"/>
      <c r="H51" s="26"/>
      <c r="I51" s="26"/>
      <c r="J51" s="26" t="s">
        <v>13</v>
      </c>
      <c r="K51" s="170" t="s">
        <v>14</v>
      </c>
      <c r="L51" s="170" t="s">
        <v>15</v>
      </c>
      <c r="M51" s="170" t="s">
        <v>16</v>
      </c>
      <c r="N51" s="170" t="s">
        <v>87</v>
      </c>
    </row>
    <row r="52" spans="1:14" ht="13.5" customHeight="1" x14ac:dyDescent="0.25">
      <c r="C52" s="1"/>
      <c r="D52" s="26"/>
      <c r="F52" s="26"/>
      <c r="G52" s="26"/>
      <c r="H52" s="26"/>
      <c r="I52" s="26"/>
      <c r="J52" s="26"/>
      <c r="K52" s="26"/>
      <c r="L52" s="26"/>
      <c r="M52" s="170"/>
      <c r="N52" s="170"/>
    </row>
    <row r="53" spans="1:14" ht="13.5" customHeight="1" x14ac:dyDescent="0.25">
      <c r="C53" s="1"/>
      <c r="D53" s="26"/>
      <c r="F53" s="26"/>
      <c r="G53" s="26"/>
      <c r="H53" s="26"/>
      <c r="I53" s="26"/>
      <c r="J53" s="26"/>
      <c r="K53" s="26"/>
      <c r="L53" s="26"/>
      <c r="M53" s="170"/>
      <c r="N53" s="170"/>
    </row>
    <row r="54" spans="1:14" ht="13.5" customHeight="1" x14ac:dyDescent="0.25">
      <c r="A54" s="26">
        <f>A41+1</f>
        <v>21</v>
      </c>
      <c r="C54" s="26" t="s">
        <v>409</v>
      </c>
      <c r="D54" s="26" t="s">
        <v>536</v>
      </c>
      <c r="F54" s="35">
        <f>SUM(J54:N54)</f>
        <v>5768.9625818688937</v>
      </c>
      <c r="H54" s="38"/>
      <c r="I54" s="38"/>
      <c r="J54" s="17">
        <v>3229.3411295980759</v>
      </c>
      <c r="K54" s="17">
        <v>121.02913994849065</v>
      </c>
      <c r="L54" s="17">
        <v>340.51671702640135</v>
      </c>
      <c r="M54" s="17">
        <v>1682.6449750057097</v>
      </c>
      <c r="N54" s="17">
        <v>395.43062029021604</v>
      </c>
    </row>
    <row r="55" spans="1:14" ht="13.5" customHeight="1" x14ac:dyDescent="0.25">
      <c r="A55" s="26">
        <f>A54+1</f>
        <v>22</v>
      </c>
      <c r="C55" s="1"/>
      <c r="D55" s="26"/>
      <c r="F55" s="171">
        <f>SUM(J55:N55)</f>
        <v>1</v>
      </c>
      <c r="H55" s="135"/>
      <c r="I55" s="135"/>
      <c r="J55" s="47">
        <f t="shared" ref="J55:N55" si="10">J54/$F54</f>
        <v>0.55977848421958554</v>
      </c>
      <c r="K55" s="47">
        <f t="shared" si="10"/>
        <v>2.0979359500245268E-2</v>
      </c>
      <c r="L55" s="47">
        <f t="shared" si="10"/>
        <v>5.9025641472628287E-2</v>
      </c>
      <c r="M55" s="47">
        <f t="shared" si="10"/>
        <v>0.29167202094429356</v>
      </c>
      <c r="N55" s="47">
        <f t="shared" si="10"/>
        <v>6.854449386324736E-2</v>
      </c>
    </row>
    <row r="56" spans="1:14" ht="13.5" customHeight="1" x14ac:dyDescent="0.25">
      <c r="D56" s="26"/>
      <c r="J56" s="6"/>
      <c r="K56" s="6"/>
      <c r="L56" s="6"/>
      <c r="M56" s="6"/>
      <c r="N56" s="6"/>
    </row>
    <row r="57" spans="1:14" ht="13.5" customHeight="1" x14ac:dyDescent="0.25">
      <c r="A57" s="26">
        <f>A55+1</f>
        <v>23</v>
      </c>
      <c r="C57" s="26" t="s">
        <v>425</v>
      </c>
      <c r="D57" s="26" t="s">
        <v>536</v>
      </c>
      <c r="F57" s="35">
        <f>SUM(J57:N57)</f>
        <v>53148.309605428796</v>
      </c>
      <c r="H57" s="38"/>
      <c r="I57" s="38"/>
      <c r="J57" s="17">
        <v>0</v>
      </c>
      <c r="K57" s="17">
        <v>0</v>
      </c>
      <c r="L57" s="17">
        <v>0</v>
      </c>
      <c r="M57" s="17">
        <v>53148.309605428796</v>
      </c>
      <c r="N57" s="17">
        <v>0</v>
      </c>
    </row>
    <row r="58" spans="1:14" ht="13.5" customHeight="1" x14ac:dyDescent="0.25">
      <c r="A58" s="26">
        <f>A57+1</f>
        <v>24</v>
      </c>
      <c r="C58" s="1"/>
      <c r="D58" s="26"/>
      <c r="F58" s="171">
        <f>SUM(J58:N58)</f>
        <v>1</v>
      </c>
      <c r="H58" s="135"/>
      <c r="I58" s="135"/>
      <c r="J58" s="47">
        <f t="shared" ref="J58:N58" si="11">J57/$F57</f>
        <v>0</v>
      </c>
      <c r="K58" s="47">
        <f t="shared" si="11"/>
        <v>0</v>
      </c>
      <c r="L58" s="47">
        <f t="shared" si="11"/>
        <v>0</v>
      </c>
      <c r="M58" s="47">
        <f t="shared" si="11"/>
        <v>1</v>
      </c>
      <c r="N58" s="47">
        <f t="shared" si="11"/>
        <v>0</v>
      </c>
    </row>
    <row r="59" spans="1:14" ht="13.5" customHeight="1" x14ac:dyDescent="0.25">
      <c r="D59" s="26"/>
      <c r="J59" s="6"/>
      <c r="K59" s="6"/>
      <c r="L59" s="6"/>
      <c r="M59" s="6"/>
      <c r="N59" s="6"/>
    </row>
    <row r="60" spans="1:14" ht="13.5" customHeight="1" x14ac:dyDescent="0.25">
      <c r="A60" s="26">
        <f>A58+1</f>
        <v>25</v>
      </c>
      <c r="C60" s="26" t="s">
        <v>419</v>
      </c>
      <c r="D60" s="26" t="s">
        <v>536</v>
      </c>
      <c r="F60" s="35">
        <f>SUM(J60:N60)</f>
        <v>46033.650718814592</v>
      </c>
      <c r="H60" s="38"/>
      <c r="I60" s="38"/>
      <c r="J60" s="17">
        <v>18507.938128719048</v>
      </c>
      <c r="K60" s="17">
        <v>310.34216371686807</v>
      </c>
      <c r="L60" s="17">
        <v>3564.1009297557439</v>
      </c>
      <c r="M60" s="17">
        <v>0</v>
      </c>
      <c r="N60" s="17">
        <v>23651.269496622928</v>
      </c>
    </row>
    <row r="61" spans="1:14" ht="13.5" customHeight="1" x14ac:dyDescent="0.25">
      <c r="A61" s="26">
        <f>A60+1</f>
        <v>26</v>
      </c>
      <c r="C61" s="1"/>
      <c r="D61" s="26"/>
      <c r="F61" s="171">
        <f>SUM(J61:N61)</f>
        <v>1</v>
      </c>
      <c r="H61" s="135"/>
      <c r="I61" s="135"/>
      <c r="J61" s="47">
        <f t="shared" ref="J61:N61" si="12">J60/$F60</f>
        <v>0.40205236473140715</v>
      </c>
      <c r="K61" s="47">
        <f t="shared" si="12"/>
        <v>6.7416370170707953E-3</v>
      </c>
      <c r="L61" s="47">
        <f t="shared" si="12"/>
        <v>7.7423816579879609E-2</v>
      </c>
      <c r="M61" s="47">
        <f t="shared" si="12"/>
        <v>0</v>
      </c>
      <c r="N61" s="47">
        <f t="shared" si="12"/>
        <v>0.51378218167164236</v>
      </c>
    </row>
    <row r="62" spans="1:14" ht="13.5" customHeight="1" x14ac:dyDescent="0.25">
      <c r="D62" s="26"/>
      <c r="J62" s="6"/>
      <c r="K62" s="6"/>
      <c r="L62" s="6"/>
      <c r="M62" s="6"/>
      <c r="N62" s="6"/>
    </row>
    <row r="63" spans="1:14" ht="13.5" customHeight="1" x14ac:dyDescent="0.25">
      <c r="A63" s="26">
        <f>A61+1</f>
        <v>27</v>
      </c>
      <c r="C63" s="26" t="s">
        <v>407</v>
      </c>
      <c r="D63" s="26" t="s">
        <v>536</v>
      </c>
      <c r="F63" s="35">
        <f>SUM(J63:N63)</f>
        <v>39060.878900513679</v>
      </c>
      <c r="H63" s="38"/>
      <c r="I63" s="38"/>
      <c r="J63" s="17">
        <v>22568.555737182269</v>
      </c>
      <c r="K63" s="17">
        <v>816.93705474151182</v>
      </c>
      <c r="L63" s="17">
        <v>2349.6076444422656</v>
      </c>
      <c r="M63" s="17">
        <v>13325.77846414763</v>
      </c>
      <c r="N63" s="17">
        <v>0</v>
      </c>
    </row>
    <row r="64" spans="1:14" ht="13.5" customHeight="1" x14ac:dyDescent="0.25">
      <c r="A64" s="26">
        <f>A63+1</f>
        <v>28</v>
      </c>
      <c r="D64" s="26"/>
      <c r="F64" s="171">
        <f>SUM(J64:N64)</f>
        <v>1</v>
      </c>
      <c r="H64" s="135"/>
      <c r="I64" s="135"/>
      <c r="J64" s="47">
        <f t="shared" ref="J64:N64" si="13">J63/$F63</f>
        <v>0.57777900478541144</v>
      </c>
      <c r="K64" s="47">
        <f t="shared" si="13"/>
        <v>2.0914456554400995E-2</v>
      </c>
      <c r="L64" s="47">
        <f t="shared" si="13"/>
        <v>6.0152452033314756E-2</v>
      </c>
      <c r="M64" s="47">
        <f t="shared" si="13"/>
        <v>0.34115408662687274</v>
      </c>
      <c r="N64" s="47">
        <f t="shared" si="13"/>
        <v>0</v>
      </c>
    </row>
    <row r="65" spans="1:14" ht="13.5" customHeight="1" x14ac:dyDescent="0.25">
      <c r="D65" s="26"/>
      <c r="F65" s="172"/>
      <c r="J65" s="6"/>
      <c r="K65" s="6"/>
      <c r="L65" s="6"/>
      <c r="M65" s="6"/>
      <c r="N65" s="6"/>
    </row>
    <row r="66" spans="1:14" ht="13.5" customHeight="1" x14ac:dyDescent="0.25">
      <c r="A66" s="26">
        <f>A64+1</f>
        <v>29</v>
      </c>
      <c r="B66" s="10"/>
      <c r="C66" s="26" t="s">
        <v>411</v>
      </c>
      <c r="D66" s="26" t="s">
        <v>536</v>
      </c>
      <c r="F66" s="35">
        <f>SUM(J66:N66)</f>
        <v>14135.587472300969</v>
      </c>
      <c r="H66" s="38"/>
      <c r="I66" s="38"/>
      <c r="J66" s="17">
        <v>7898.437235328639</v>
      </c>
      <c r="K66" s="17">
        <v>262.51137065294898</v>
      </c>
      <c r="L66" s="17">
        <v>720.41014638295496</v>
      </c>
      <c r="M66" s="17">
        <v>5254.2287199364264</v>
      </c>
      <c r="N66" s="17">
        <v>0</v>
      </c>
    </row>
    <row r="67" spans="1:14" ht="13.5" customHeight="1" x14ac:dyDescent="0.25">
      <c r="A67" s="26">
        <f>A66+1</f>
        <v>30</v>
      </c>
      <c r="C67" s="1"/>
      <c r="D67" s="26"/>
      <c r="F67" s="171">
        <f>SUM(J67:N67)</f>
        <v>1</v>
      </c>
      <c r="H67" s="135"/>
      <c r="I67" s="135"/>
      <c r="J67" s="47">
        <f t="shared" ref="J67:N67" si="14">J66/$F66</f>
        <v>0.55876257359701675</v>
      </c>
      <c r="K67" s="47">
        <f t="shared" si="14"/>
        <v>1.8570955835217069E-2</v>
      </c>
      <c r="L67" s="47">
        <f t="shared" si="14"/>
        <v>5.096428767425594E-2</v>
      </c>
      <c r="M67" s="47">
        <f t="shared" si="14"/>
        <v>0.3717021828935102</v>
      </c>
      <c r="N67" s="47">
        <f t="shared" si="14"/>
        <v>0</v>
      </c>
    </row>
    <row r="68" spans="1:14" ht="13.5" customHeight="1" x14ac:dyDescent="0.25">
      <c r="D68" s="26"/>
      <c r="J68" s="6"/>
      <c r="K68" s="6"/>
      <c r="L68" s="6"/>
      <c r="M68" s="6"/>
      <c r="N68" s="6"/>
    </row>
    <row r="69" spans="1:14" ht="13.5" customHeight="1" x14ac:dyDescent="0.25">
      <c r="A69" s="26">
        <f>A67+1</f>
        <v>31</v>
      </c>
      <c r="C69" s="26" t="s">
        <v>391</v>
      </c>
      <c r="D69" s="26" t="s">
        <v>536</v>
      </c>
      <c r="F69" s="35">
        <f>SUM(J69:N69)</f>
        <v>1878311.5547881117</v>
      </c>
      <c r="H69" s="38"/>
      <c r="I69" s="38"/>
      <c r="J69" s="17">
        <v>1102518.3336009933</v>
      </c>
      <c r="K69" s="17">
        <v>34086.362142784965</v>
      </c>
      <c r="L69" s="17">
        <v>129814.89654872779</v>
      </c>
      <c r="M69" s="17">
        <v>611891.96249560558</v>
      </c>
      <c r="N69" s="17">
        <v>0</v>
      </c>
    </row>
    <row r="70" spans="1:14" ht="13.5" customHeight="1" x14ac:dyDescent="0.25">
      <c r="A70" s="26">
        <f>A69+1</f>
        <v>32</v>
      </c>
      <c r="C70" s="1"/>
      <c r="D70" s="26"/>
      <c r="F70" s="171">
        <f>SUM(J70:N70)</f>
        <v>0.99999999999999989</v>
      </c>
      <c r="H70" s="135"/>
      <c r="I70" s="135"/>
      <c r="J70" s="47">
        <f t="shared" ref="J70:N70" si="15">J69/$F69</f>
        <v>0.58697308803244097</v>
      </c>
      <c r="K70" s="47">
        <f t="shared" si="15"/>
        <v>1.8147341986952836E-2</v>
      </c>
      <c r="L70" s="47">
        <f t="shared" si="15"/>
        <v>6.9112547499273591E-2</v>
      </c>
      <c r="M70" s="47">
        <f t="shared" si="15"/>
        <v>0.3257670224813326</v>
      </c>
      <c r="N70" s="47">
        <f t="shared" si="15"/>
        <v>0</v>
      </c>
    </row>
    <row r="71" spans="1:14" ht="13.5" customHeight="1" x14ac:dyDescent="0.25">
      <c r="D71" s="26"/>
      <c r="J71" s="6"/>
      <c r="K71" s="6"/>
      <c r="L71" s="6"/>
      <c r="M71" s="6"/>
      <c r="N71" s="6"/>
    </row>
    <row r="72" spans="1:14" ht="13.5" customHeight="1" x14ac:dyDescent="0.25">
      <c r="A72" s="26">
        <f>A70+1</f>
        <v>33</v>
      </c>
      <c r="C72" s="26" t="s">
        <v>398</v>
      </c>
      <c r="D72" s="26" t="s">
        <v>536</v>
      </c>
      <c r="F72" s="35">
        <f>SUM(J72:N72)</f>
        <v>152523.42553920622</v>
      </c>
      <c r="H72" s="38"/>
      <c r="I72" s="38"/>
      <c r="J72" s="17">
        <v>128207.84407962111</v>
      </c>
      <c r="K72" s="17">
        <v>8008.3358629204267</v>
      </c>
      <c r="L72" s="17">
        <v>15163.659190107315</v>
      </c>
      <c r="M72" s="17">
        <v>1143.5864065573767</v>
      </c>
      <c r="N72" s="17">
        <v>0</v>
      </c>
    </row>
    <row r="73" spans="1:14" ht="13.5" customHeight="1" x14ac:dyDescent="0.25">
      <c r="A73" s="26">
        <f>A72+1</f>
        <v>34</v>
      </c>
      <c r="C73" s="1"/>
      <c r="D73" s="26"/>
      <c r="F73" s="171">
        <f>SUM(J73:N73)</f>
        <v>1</v>
      </c>
      <c r="H73" s="135"/>
      <c r="I73" s="135"/>
      <c r="J73" s="47">
        <f t="shared" ref="J73:N73" si="16">J72/$F72</f>
        <v>0.84057805301956856</v>
      </c>
      <c r="K73" s="47">
        <f t="shared" si="16"/>
        <v>5.2505612397630554E-2</v>
      </c>
      <c r="L73" s="47">
        <f t="shared" si="16"/>
        <v>9.9418559060683365E-2</v>
      </c>
      <c r="M73" s="47">
        <f t="shared" si="16"/>
        <v>7.497775522117534E-3</v>
      </c>
      <c r="N73" s="47">
        <f t="shared" si="16"/>
        <v>0</v>
      </c>
    </row>
    <row r="74" spans="1:14" ht="13.5" customHeight="1" x14ac:dyDescent="0.25">
      <c r="D74" s="26"/>
      <c r="J74" s="6"/>
      <c r="K74" s="6"/>
      <c r="L74" s="6"/>
      <c r="M74" s="6"/>
      <c r="N74" s="6"/>
    </row>
    <row r="75" spans="1:14" ht="13.5" customHeight="1" x14ac:dyDescent="0.25">
      <c r="A75" s="26">
        <f>A73+1</f>
        <v>35</v>
      </c>
      <c r="C75" s="26" t="s">
        <v>400</v>
      </c>
      <c r="D75" s="26" t="s">
        <v>536</v>
      </c>
      <c r="F75" s="35">
        <f>SUM(J75:N75)</f>
        <v>14888.543237034275</v>
      </c>
      <c r="H75" s="38"/>
      <c r="I75" s="38"/>
      <c r="J75" s="17">
        <v>11955.5993527677</v>
      </c>
      <c r="K75" s="17">
        <v>1695.3215271433728</v>
      </c>
      <c r="L75" s="17">
        <v>1115.790999434686</v>
      </c>
      <c r="M75" s="17">
        <v>121.83135768851581</v>
      </c>
      <c r="N75" s="17">
        <v>0</v>
      </c>
    </row>
    <row r="76" spans="1:14" ht="13.5" customHeight="1" x14ac:dyDescent="0.25">
      <c r="A76" s="26">
        <f>A75+1</f>
        <v>36</v>
      </c>
      <c r="C76" s="1"/>
      <c r="D76" s="26"/>
      <c r="F76" s="171">
        <f>SUM(J76:N76)</f>
        <v>1</v>
      </c>
      <c r="H76" s="135"/>
      <c r="I76" s="135"/>
      <c r="J76" s="47">
        <f t="shared" ref="J76:N76" si="17">J75/$F75</f>
        <v>0.80300665836996943</v>
      </c>
      <c r="K76" s="47">
        <f t="shared" si="17"/>
        <v>0.11386752217143525</v>
      </c>
      <c r="L76" s="47">
        <f t="shared" si="17"/>
        <v>7.4942926360936982E-2</v>
      </c>
      <c r="M76" s="47">
        <f t="shared" si="17"/>
        <v>8.1828930976583589E-3</v>
      </c>
      <c r="N76" s="47">
        <f t="shared" si="17"/>
        <v>0</v>
      </c>
    </row>
    <row r="77" spans="1:14" ht="13.5" customHeight="1" x14ac:dyDescent="0.25">
      <c r="D77" s="26"/>
      <c r="J77" s="6"/>
      <c r="K77" s="6"/>
      <c r="L77" s="6"/>
      <c r="M77" s="6"/>
      <c r="N77" s="6"/>
    </row>
    <row r="78" spans="1:14" ht="13.5" customHeight="1" x14ac:dyDescent="0.25">
      <c r="A78" s="26">
        <f>A76+1</f>
        <v>37</v>
      </c>
      <c r="C78" s="26" t="s">
        <v>428</v>
      </c>
      <c r="D78" s="26" t="s">
        <v>536</v>
      </c>
      <c r="F78" s="35">
        <f>SUM(J78:N78)</f>
        <v>11379.741150279393</v>
      </c>
      <c r="H78" s="38"/>
      <c r="I78" s="38"/>
      <c r="J78" s="17">
        <v>208.93833625875726</v>
      </c>
      <c r="K78" s="17">
        <v>6.9750798439162507</v>
      </c>
      <c r="L78" s="17">
        <v>18.889889917587229</v>
      </c>
      <c r="M78" s="17">
        <v>207.7425625381062</v>
      </c>
      <c r="N78" s="17">
        <v>10937.195281721026</v>
      </c>
    </row>
    <row r="79" spans="1:14" ht="13.5" customHeight="1" x14ac:dyDescent="0.25">
      <c r="A79" s="26">
        <f>A78+1</f>
        <v>38</v>
      </c>
      <c r="C79" s="1"/>
      <c r="D79" s="26"/>
      <c r="F79" s="171">
        <f>SUM(J79:N79)</f>
        <v>1</v>
      </c>
      <c r="H79" s="135"/>
      <c r="I79" s="135"/>
      <c r="J79" s="47">
        <f t="shared" ref="J79:N79" si="18">J78/$F78</f>
        <v>1.8360552625894082E-2</v>
      </c>
      <c r="K79" s="47">
        <f t="shared" si="18"/>
        <v>6.1293835701570416E-4</v>
      </c>
      <c r="L79" s="47">
        <f t="shared" si="18"/>
        <v>1.6599577853423713E-3</v>
      </c>
      <c r="M79" s="47">
        <f t="shared" si="18"/>
        <v>1.8255473458902511E-2</v>
      </c>
      <c r="N79" s="47">
        <f t="shared" si="18"/>
        <v>0.96111107777284532</v>
      </c>
    </row>
    <row r="80" spans="1:14" ht="13.5" customHeight="1" x14ac:dyDescent="0.25">
      <c r="D80" s="26"/>
      <c r="J80" s="6"/>
      <c r="K80" s="6"/>
      <c r="L80" s="6"/>
      <c r="M80" s="6"/>
      <c r="N80" s="6"/>
    </row>
  </sheetData>
  <mergeCells count="6">
    <mergeCell ref="J49:N49"/>
    <mergeCell ref="A3:N3"/>
    <mergeCell ref="A4:N4"/>
    <mergeCell ref="J9:N9"/>
    <mergeCell ref="A44:N44"/>
    <mergeCell ref="A45:N45"/>
  </mergeCells>
  <pageMargins left="0.7" right="0.7" top="0.75" bottom="0.75" header="0.3" footer="0.3"/>
  <pageSetup scale="75" firstPageNumber="11" fitToHeight="0" pageOrder="overThenDown" orientation="landscape" useFirstPageNumber="1" r:id="rId1"/>
  <headerFooter>
    <oddHeader>&amp;R&amp;"Arial,Regular"&amp;10Filed: 2025-02-28
EB-2025-0064
Phase 3 Exhibit 7
Tab 3
Schedule 7
Attachment 12
Page &amp;P of 21</oddHeader>
  </headerFooter>
  <rowBreaks count="1" manualBreakCount="1">
    <brk id="42" max="1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3506D-3E0C-4010-8425-99EB54560AB6}">
  <dimension ref="A3:M54"/>
  <sheetViews>
    <sheetView view="pageBreakPreview" zoomScale="80" zoomScaleNormal="100" zoomScaleSheetLayoutView="80" workbookViewId="0">
      <selection activeCell="A98" sqref="A98:N98"/>
    </sheetView>
  </sheetViews>
  <sheetFormatPr defaultColWidth="8.7109375" defaultRowHeight="13.5" customHeight="1" x14ac:dyDescent="0.25"/>
  <cols>
    <col min="1" max="1" width="4.7109375" style="26" customWidth="1"/>
    <col min="2" max="2" width="0.7109375" style="1" customWidth="1"/>
    <col min="3" max="3" width="21.42578125" style="26" customWidth="1"/>
    <col min="4" max="4" width="4.5703125" style="1" bestFit="1" customWidth="1"/>
    <col min="5" max="5" width="0.7109375" style="1" customWidth="1"/>
    <col min="6" max="6" width="15.28515625" style="6" bestFit="1" customWidth="1"/>
    <col min="7" max="7" width="0.7109375" style="6" customWidth="1"/>
    <col min="8" max="9" width="1.7109375" style="6" customWidth="1"/>
    <col min="10" max="13" width="12.7109375" style="157" customWidth="1"/>
  </cols>
  <sheetData>
    <row r="3" spans="1:13" ht="13.5" customHeight="1" x14ac:dyDescent="0.25">
      <c r="A3" s="231" t="s">
        <v>0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</row>
    <row r="4" spans="1:13" ht="13.5" customHeight="1" x14ac:dyDescent="0.25">
      <c r="A4" s="231" t="s">
        <v>559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</row>
    <row r="5" spans="1:13" ht="13.5" customHeight="1" x14ac:dyDescent="0.25">
      <c r="C5" s="1"/>
      <c r="F5" s="1"/>
      <c r="G5" s="1"/>
      <c r="J5" s="6"/>
      <c r="K5" s="6"/>
      <c r="L5" s="6"/>
      <c r="M5" s="6"/>
    </row>
    <row r="6" spans="1:13" ht="13.5" customHeight="1" x14ac:dyDescent="0.25">
      <c r="D6" s="26"/>
      <c r="E6" s="26"/>
      <c r="F6" s="19"/>
      <c r="G6" s="19"/>
      <c r="H6" s="157"/>
    </row>
    <row r="7" spans="1:13" ht="13.5" customHeight="1" x14ac:dyDescent="0.25">
      <c r="D7" s="26"/>
      <c r="E7" s="26"/>
      <c r="F7" s="19"/>
      <c r="G7" s="19"/>
      <c r="H7" s="157"/>
    </row>
    <row r="9" spans="1:13" ht="13.5" customHeight="1" x14ac:dyDescent="0.25">
      <c r="A9" s="26" t="s">
        <v>3</v>
      </c>
      <c r="C9" s="1"/>
      <c r="D9" s="26"/>
      <c r="H9" s="26"/>
      <c r="I9" s="26"/>
      <c r="J9" s="226" t="s">
        <v>376</v>
      </c>
      <c r="K9" s="226"/>
      <c r="L9" s="226"/>
      <c r="M9" s="226"/>
    </row>
    <row r="10" spans="1:13" ht="13.5" customHeight="1" x14ac:dyDescent="0.25">
      <c r="A10" s="98" t="s">
        <v>5</v>
      </c>
      <c r="C10" s="98" t="s">
        <v>552</v>
      </c>
      <c r="D10" s="98"/>
      <c r="F10" s="18" t="s">
        <v>124</v>
      </c>
      <c r="H10" s="26"/>
      <c r="I10" s="26"/>
      <c r="J10" s="169" t="s">
        <v>384</v>
      </c>
      <c r="K10" s="169" t="s">
        <v>431</v>
      </c>
      <c r="L10" s="98" t="s">
        <v>555</v>
      </c>
      <c r="M10" s="98" t="s">
        <v>556</v>
      </c>
    </row>
    <row r="11" spans="1:13" ht="13.5" customHeight="1" x14ac:dyDescent="0.25">
      <c r="C11" s="1"/>
      <c r="D11" s="26"/>
      <c r="F11" s="26" t="s">
        <v>86</v>
      </c>
      <c r="G11" s="26"/>
      <c r="H11" s="26"/>
      <c r="I11" s="26"/>
      <c r="J11" s="26" t="s">
        <v>13</v>
      </c>
      <c r="K11" s="121" t="s">
        <v>14</v>
      </c>
      <c r="L11" s="121" t="s">
        <v>15</v>
      </c>
      <c r="M11" s="19" t="s">
        <v>16</v>
      </c>
    </row>
    <row r="12" spans="1:13" ht="13.5" customHeight="1" x14ac:dyDescent="0.25">
      <c r="C12" s="1"/>
      <c r="D12" s="26"/>
    </row>
    <row r="13" spans="1:13" ht="13.5" customHeight="1" x14ac:dyDescent="0.25">
      <c r="A13" s="26">
        <v>1</v>
      </c>
      <c r="C13" s="19" t="s">
        <v>453</v>
      </c>
      <c r="D13" s="26" t="s">
        <v>536</v>
      </c>
      <c r="F13" s="35">
        <f>SUM(J13:M13)</f>
        <v>11615.535133857922</v>
      </c>
      <c r="H13" s="38"/>
      <c r="I13" s="38"/>
      <c r="J13" s="17">
        <v>6919.3453907221292</v>
      </c>
      <c r="K13" s="17">
        <v>1102.0664417844009</v>
      </c>
      <c r="L13" s="17">
        <v>3573.1059906976511</v>
      </c>
      <c r="M13" s="17">
        <v>21.017310653740001</v>
      </c>
    </row>
    <row r="14" spans="1:13" ht="13.5" customHeight="1" x14ac:dyDescent="0.25">
      <c r="A14" s="26">
        <f>A13+1</f>
        <v>2</v>
      </c>
      <c r="C14" s="1"/>
      <c r="D14" s="26"/>
      <c r="F14" s="171">
        <f>SUM(J14:M14)</f>
        <v>1</v>
      </c>
      <c r="H14" s="135"/>
      <c r="I14" s="135"/>
      <c r="J14" s="47">
        <f t="shared" ref="J14:M14" si="0">J13/$F13</f>
        <v>0.59569751294135809</v>
      </c>
      <c r="K14" s="47">
        <f t="shared" si="0"/>
        <v>9.4878662849721532E-2</v>
      </c>
      <c r="L14" s="47">
        <f t="shared" si="0"/>
        <v>0.30761441031523951</v>
      </c>
      <c r="M14" s="47">
        <f t="shared" si="0"/>
        <v>1.8094138936808005E-3</v>
      </c>
    </row>
    <row r="15" spans="1:13" ht="13.5" customHeight="1" x14ac:dyDescent="0.25">
      <c r="D15" s="26"/>
    </row>
    <row r="16" spans="1:13" ht="13.5" customHeight="1" x14ac:dyDescent="0.25">
      <c r="A16" s="26">
        <f>A14+1</f>
        <v>3</v>
      </c>
      <c r="C16" s="19" t="s">
        <v>452</v>
      </c>
      <c r="D16" s="26" t="s">
        <v>536</v>
      </c>
      <c r="F16" s="35">
        <f>SUM(J16:M16)</f>
        <v>12566.312827559039</v>
      </c>
      <c r="H16" s="38"/>
      <c r="I16" s="38"/>
      <c r="J16" s="17">
        <v>7480.9240789684009</v>
      </c>
      <c r="K16" s="17">
        <v>1192.0348196713553</v>
      </c>
      <c r="L16" s="17">
        <v>3893.3539289192836</v>
      </c>
      <c r="M16" s="17">
        <v>0</v>
      </c>
    </row>
    <row r="17" spans="1:13" ht="13.5" customHeight="1" x14ac:dyDescent="0.25">
      <c r="A17" s="26">
        <f>A16+1</f>
        <v>4</v>
      </c>
      <c r="C17" s="1"/>
      <c r="D17" s="26"/>
      <c r="F17" s="171">
        <f>SUM(J17:M17)</f>
        <v>1</v>
      </c>
      <c r="H17" s="135"/>
      <c r="I17" s="135"/>
      <c r="J17" s="47">
        <f t="shared" ref="J17:M17" si="1">J16/$F16</f>
        <v>0.59531576060736535</v>
      </c>
      <c r="K17" s="47">
        <f t="shared" si="1"/>
        <v>9.4859553158434598E-2</v>
      </c>
      <c r="L17" s="47">
        <f t="shared" si="1"/>
        <v>0.30982468623420012</v>
      </c>
      <c r="M17" s="47">
        <f t="shared" si="1"/>
        <v>0</v>
      </c>
    </row>
    <row r="18" spans="1:13" ht="13.5" customHeight="1" x14ac:dyDescent="0.25">
      <c r="D18" s="26"/>
      <c r="J18" s="6"/>
      <c r="K18" s="6"/>
      <c r="L18" s="6"/>
      <c r="M18" s="6"/>
    </row>
    <row r="19" spans="1:13" ht="13.5" customHeight="1" x14ac:dyDescent="0.25">
      <c r="A19" s="26">
        <f>A17+1</f>
        <v>5</v>
      </c>
      <c r="C19" s="19" t="s">
        <v>457</v>
      </c>
      <c r="D19" s="26" t="s">
        <v>536</v>
      </c>
      <c r="F19" s="35">
        <f>SUM(J19:M19)</f>
        <v>18339.876000526288</v>
      </c>
      <c r="H19" s="38"/>
      <c r="I19" s="38"/>
      <c r="J19" s="17">
        <v>7618.9520931235065</v>
      </c>
      <c r="K19" s="17">
        <v>2425.8218972179648</v>
      </c>
      <c r="L19" s="17">
        <v>8295.1020101848153</v>
      </c>
      <c r="M19" s="17">
        <v>0</v>
      </c>
    </row>
    <row r="20" spans="1:13" ht="13.5" customHeight="1" x14ac:dyDescent="0.25">
      <c r="A20" s="26">
        <f>A19+1</f>
        <v>6</v>
      </c>
      <c r="C20" s="1"/>
      <c r="D20" s="26"/>
      <c r="F20" s="171">
        <f>SUM(J20:M20)</f>
        <v>1</v>
      </c>
      <c r="H20" s="135"/>
      <c r="I20" s="135"/>
      <c r="J20" s="47">
        <f t="shared" ref="J20:M20" si="2">J19/$F19</f>
        <v>0.4154309490917425</v>
      </c>
      <c r="K20" s="47">
        <f t="shared" si="2"/>
        <v>0.13227035434418163</v>
      </c>
      <c r="L20" s="47">
        <f t="shared" si="2"/>
        <v>0.45229869656407579</v>
      </c>
      <c r="M20" s="47">
        <f t="shared" si="2"/>
        <v>0</v>
      </c>
    </row>
    <row r="21" spans="1:13" ht="13.5" customHeight="1" x14ac:dyDescent="0.25">
      <c r="C21" s="1"/>
      <c r="D21" s="26"/>
      <c r="F21" s="171"/>
      <c r="H21" s="135"/>
      <c r="I21" s="135"/>
      <c r="J21" s="171"/>
      <c r="K21" s="171"/>
      <c r="L21" s="171"/>
      <c r="M21" s="171"/>
    </row>
    <row r="22" spans="1:13" ht="13.5" customHeight="1" x14ac:dyDescent="0.25">
      <c r="A22" s="26">
        <f>A20+1</f>
        <v>7</v>
      </c>
      <c r="C22" s="19" t="s">
        <v>442</v>
      </c>
      <c r="D22" s="26" t="s">
        <v>536</v>
      </c>
      <c r="F22" s="35">
        <f>SUM(J22:M22)</f>
        <v>65804.273247662466</v>
      </c>
      <c r="H22" s="135"/>
      <c r="I22" s="135"/>
      <c r="J22" s="17">
        <v>37661.088789397269</v>
      </c>
      <c r="K22" s="17">
        <v>3851.5934536775621</v>
      </c>
      <c r="L22" s="17">
        <v>24291.591004587637</v>
      </c>
      <c r="M22" s="17">
        <v>0</v>
      </c>
    </row>
    <row r="23" spans="1:13" ht="13.5" customHeight="1" x14ac:dyDescent="0.25">
      <c r="A23" s="26">
        <f>A22+1</f>
        <v>8</v>
      </c>
      <c r="C23" s="1"/>
      <c r="D23" s="26"/>
      <c r="F23" s="171">
        <f>SUM(J23:M23)</f>
        <v>1</v>
      </c>
      <c r="H23" s="135"/>
      <c r="I23" s="135"/>
      <c r="J23" s="47">
        <f t="shared" ref="J23:M23" si="3">J22/$F22</f>
        <v>0.57231980433330121</v>
      </c>
      <c r="K23" s="47">
        <f t="shared" si="3"/>
        <v>5.8531053738434542E-2</v>
      </c>
      <c r="L23" s="47">
        <f t="shared" si="3"/>
        <v>0.36914914192826431</v>
      </c>
      <c r="M23" s="47">
        <f t="shared" si="3"/>
        <v>0</v>
      </c>
    </row>
    <row r="24" spans="1:13" ht="13.5" customHeight="1" x14ac:dyDescent="0.25">
      <c r="C24" s="1"/>
      <c r="D24" s="26"/>
      <c r="F24" s="171"/>
      <c r="H24" s="135"/>
      <c r="I24" s="135"/>
      <c r="J24" s="171"/>
      <c r="K24" s="171"/>
      <c r="L24" s="171"/>
      <c r="M24" s="171"/>
    </row>
    <row r="25" spans="1:13" ht="13.5" customHeight="1" x14ac:dyDescent="0.25">
      <c r="A25" s="26">
        <f>A23+1</f>
        <v>9</v>
      </c>
      <c r="C25" s="19" t="s">
        <v>440</v>
      </c>
      <c r="D25" s="26" t="s">
        <v>536</v>
      </c>
      <c r="F25" s="35">
        <f>SUM(J25:M25)</f>
        <v>150927.52203758305</v>
      </c>
      <c r="H25" s="135"/>
      <c r="I25" s="135"/>
      <c r="J25" s="17">
        <v>87804.698633689157</v>
      </c>
      <c r="K25" s="17">
        <v>8645.6703243885077</v>
      </c>
      <c r="L25" s="17">
        <v>54477.153079505384</v>
      </c>
      <c r="M25" s="17">
        <v>0</v>
      </c>
    </row>
    <row r="26" spans="1:13" ht="13.5" customHeight="1" x14ac:dyDescent="0.25">
      <c r="A26" s="26">
        <f>A25+1</f>
        <v>10</v>
      </c>
      <c r="C26" s="1"/>
      <c r="D26" s="26"/>
      <c r="F26" s="171">
        <f>SUM(J26:M26)</f>
        <v>1</v>
      </c>
      <c r="H26" s="135"/>
      <c r="I26" s="135"/>
      <c r="J26" s="47">
        <f t="shared" ref="J26:M26" si="4">J25/$F25</f>
        <v>0.58176731088067934</v>
      </c>
      <c r="K26" s="47">
        <f t="shared" si="4"/>
        <v>5.7283590213822073E-2</v>
      </c>
      <c r="L26" s="47">
        <f t="shared" si="4"/>
        <v>0.36094909890549859</v>
      </c>
      <c r="M26" s="47">
        <f t="shared" si="4"/>
        <v>0</v>
      </c>
    </row>
    <row r="27" spans="1:13" ht="13.5" customHeight="1" x14ac:dyDescent="0.25">
      <c r="C27" s="1"/>
      <c r="D27" s="26"/>
      <c r="F27" s="171"/>
      <c r="H27" s="135"/>
      <c r="I27" s="135"/>
      <c r="J27" s="171"/>
      <c r="K27" s="171"/>
      <c r="L27" s="171"/>
      <c r="M27" s="171"/>
    </row>
    <row r="28" spans="1:13" ht="13.5" customHeight="1" x14ac:dyDescent="0.25">
      <c r="A28" s="26">
        <f>A26+1</f>
        <v>11</v>
      </c>
      <c r="C28" s="19" t="s">
        <v>435</v>
      </c>
      <c r="D28" s="26" t="s">
        <v>536</v>
      </c>
      <c r="F28" s="35">
        <f>SUM(J28:M28)</f>
        <v>57499.970385830791</v>
      </c>
      <c r="G28" s="17"/>
      <c r="H28" s="38"/>
      <c r="I28" s="38"/>
      <c r="J28" s="17">
        <v>31379.22221557553</v>
      </c>
      <c r="K28" s="17">
        <v>7592.4604053034982</v>
      </c>
      <c r="L28" s="17">
        <v>18528.287764951758</v>
      </c>
      <c r="M28" s="17">
        <v>0</v>
      </c>
    </row>
    <row r="29" spans="1:13" ht="13.5" customHeight="1" x14ac:dyDescent="0.25">
      <c r="A29" s="26">
        <f>A28+1</f>
        <v>12</v>
      </c>
      <c r="C29" s="1"/>
      <c r="D29" s="26"/>
      <c r="F29" s="171">
        <f>SUM(J29:M29)</f>
        <v>0.99999999999999989</v>
      </c>
      <c r="H29" s="135"/>
      <c r="I29" s="135"/>
      <c r="J29" s="47">
        <f t="shared" ref="J29:M29" si="5">J28/$F28</f>
        <v>0.54572588481381257</v>
      </c>
      <c r="K29" s="47">
        <f t="shared" si="5"/>
        <v>0.13204285766335699</v>
      </c>
      <c r="L29" s="47">
        <f t="shared" si="5"/>
        <v>0.32223125752283033</v>
      </c>
      <c r="M29" s="47">
        <f t="shared" si="5"/>
        <v>0</v>
      </c>
    </row>
    <row r="30" spans="1:13" ht="13.5" customHeight="1" x14ac:dyDescent="0.25">
      <c r="D30" s="26"/>
      <c r="J30" s="6"/>
      <c r="K30" s="6"/>
      <c r="L30" s="6"/>
      <c r="M30" s="6"/>
    </row>
    <row r="31" spans="1:13" ht="13.5" customHeight="1" x14ac:dyDescent="0.25">
      <c r="A31" s="26">
        <f>A29+1</f>
        <v>13</v>
      </c>
      <c r="C31" s="19" t="s">
        <v>433</v>
      </c>
      <c r="D31" s="26" t="s">
        <v>536</v>
      </c>
      <c r="F31" s="35">
        <f>SUM(J31:M31)</f>
        <v>311340.5421888472</v>
      </c>
      <c r="H31" s="38"/>
      <c r="I31" s="38"/>
      <c r="J31" s="17">
        <v>164061.87404824593</v>
      </c>
      <c r="K31" s="17">
        <v>39696.117200537505</v>
      </c>
      <c r="L31" s="17">
        <v>107268.7186002199</v>
      </c>
      <c r="M31" s="17">
        <v>313.8323398438614</v>
      </c>
    </row>
    <row r="32" spans="1:13" ht="13.5" customHeight="1" x14ac:dyDescent="0.25">
      <c r="A32" s="26">
        <f>A31+1</f>
        <v>14</v>
      </c>
      <c r="C32" s="1"/>
      <c r="D32" s="26"/>
      <c r="F32" s="171">
        <f>SUM(J32:M32)</f>
        <v>0.99999999999999989</v>
      </c>
      <c r="H32" s="135"/>
      <c r="I32" s="135"/>
      <c r="J32" s="47">
        <f t="shared" ref="J32:M32" si="6">J31/$F31</f>
        <v>0.52695313271707578</v>
      </c>
      <c r="K32" s="47">
        <f t="shared" si="6"/>
        <v>0.12750063618910051</v>
      </c>
      <c r="L32" s="47">
        <f t="shared" si="6"/>
        <v>0.34453822764641689</v>
      </c>
      <c r="M32" s="47">
        <f t="shared" si="6"/>
        <v>1.0080034474068038E-3</v>
      </c>
    </row>
    <row r="33" spans="1:13" ht="13.5" customHeight="1" x14ac:dyDescent="0.25">
      <c r="D33" s="26"/>
      <c r="J33" s="6"/>
      <c r="K33" s="6"/>
      <c r="L33" s="6"/>
      <c r="M33" s="6"/>
    </row>
    <row r="34" spans="1:13" ht="13.5" customHeight="1" x14ac:dyDescent="0.25">
      <c r="A34" s="26">
        <f>A32+1</f>
        <v>15</v>
      </c>
      <c r="C34" s="19" t="s">
        <v>437</v>
      </c>
      <c r="D34" s="26" t="s">
        <v>536</v>
      </c>
      <c r="F34" s="35">
        <f>SUM(J34:M34)</f>
        <v>305620.80955824675</v>
      </c>
      <c r="H34" s="38"/>
      <c r="I34" s="38"/>
      <c r="J34" s="17">
        <v>166607.87655886213</v>
      </c>
      <c r="K34" s="17">
        <v>40441.033369543511</v>
      </c>
      <c r="L34" s="17">
        <v>98571.899629841108</v>
      </c>
      <c r="M34" s="17">
        <v>0</v>
      </c>
    </row>
    <row r="35" spans="1:13" ht="13.5" customHeight="1" x14ac:dyDescent="0.25">
      <c r="A35" s="26">
        <f>A34+1</f>
        <v>16</v>
      </c>
      <c r="C35" s="1"/>
      <c r="D35" s="26"/>
      <c r="F35" s="171">
        <f>SUM(J35:M35)</f>
        <v>1</v>
      </c>
      <c r="H35" s="135"/>
      <c r="I35" s="135"/>
      <c r="J35" s="47">
        <f t="shared" ref="J35:M35" si="7">J34/$F34</f>
        <v>0.54514572093334224</v>
      </c>
      <c r="K35" s="47">
        <f t="shared" si="7"/>
        <v>0.13232421387796911</v>
      </c>
      <c r="L35" s="47">
        <f t="shared" si="7"/>
        <v>0.3225300651886886</v>
      </c>
      <c r="M35" s="47">
        <f t="shared" si="7"/>
        <v>0</v>
      </c>
    </row>
    <row r="36" spans="1:13" ht="13.5" customHeight="1" x14ac:dyDescent="0.25">
      <c r="D36" s="26"/>
      <c r="J36" s="6"/>
      <c r="K36" s="6"/>
      <c r="L36" s="6"/>
      <c r="M36" s="6"/>
    </row>
    <row r="37" spans="1:13" ht="13.5" customHeight="1" x14ac:dyDescent="0.25">
      <c r="A37" s="26">
        <f>A35+1</f>
        <v>17</v>
      </c>
      <c r="C37" s="19" t="s">
        <v>455</v>
      </c>
      <c r="D37" s="26" t="s">
        <v>536</v>
      </c>
      <c r="F37" s="35">
        <f>SUM(J37:M37)</f>
        <v>18745.764185794989</v>
      </c>
      <c r="H37" s="38"/>
      <c r="I37" s="38"/>
      <c r="J37" s="17">
        <v>9760.072109746252</v>
      </c>
      <c r="K37" s="17">
        <v>1562.7526129574755</v>
      </c>
      <c r="L37" s="17">
        <v>7422.9394630912611</v>
      </c>
      <c r="M37" s="17">
        <v>0</v>
      </c>
    </row>
    <row r="38" spans="1:13" ht="13.5" customHeight="1" x14ac:dyDescent="0.25">
      <c r="A38" s="26">
        <f>A37+1</f>
        <v>18</v>
      </c>
      <c r="C38" s="1"/>
      <c r="D38" s="26"/>
      <c r="F38" s="171">
        <f>SUM(J38:M38)</f>
        <v>1</v>
      </c>
      <c r="H38" s="135"/>
      <c r="I38" s="135"/>
      <c r="J38" s="47">
        <f t="shared" ref="J38:M38" si="8">J37/$F37</f>
        <v>0.52065480035976119</v>
      </c>
      <c r="K38" s="47">
        <f t="shared" si="8"/>
        <v>8.3365639163522895E-2</v>
      </c>
      <c r="L38" s="47">
        <f t="shared" si="8"/>
        <v>0.39597956047671584</v>
      </c>
      <c r="M38" s="47">
        <f t="shared" si="8"/>
        <v>0</v>
      </c>
    </row>
    <row r="39" spans="1:13" ht="13.5" customHeight="1" x14ac:dyDescent="0.25">
      <c r="C39" s="1"/>
      <c r="D39" s="26"/>
    </row>
    <row r="40" spans="1:13" ht="13.5" customHeight="1" x14ac:dyDescent="0.25">
      <c r="A40" s="26">
        <f>A38+1</f>
        <v>19</v>
      </c>
      <c r="C40" s="19" t="s">
        <v>444</v>
      </c>
      <c r="D40" s="26" t="s">
        <v>536</v>
      </c>
      <c r="F40" s="35">
        <f>SUM(J40:M40)</f>
        <v>406738.78665639873</v>
      </c>
      <c r="G40" s="17"/>
      <c r="H40" s="38"/>
      <c r="I40" s="38"/>
      <c r="J40" s="17">
        <v>232504.63458513081</v>
      </c>
      <c r="K40" s="17">
        <v>50861.09972200403</v>
      </c>
      <c r="L40" s="17">
        <v>123373.05234926387</v>
      </c>
      <c r="M40" s="17">
        <v>0</v>
      </c>
    </row>
    <row r="41" spans="1:13" ht="13.5" customHeight="1" x14ac:dyDescent="0.25">
      <c r="A41" s="26">
        <f>A40+1</f>
        <v>20</v>
      </c>
      <c r="C41" s="1"/>
      <c r="D41" s="26"/>
      <c r="F41" s="171">
        <f>SUM(J41:M41)</f>
        <v>1</v>
      </c>
      <c r="H41" s="135"/>
      <c r="I41" s="135"/>
      <c r="J41" s="47">
        <f t="shared" ref="J41:M41" si="9">J40/$F40</f>
        <v>0.57163133247369413</v>
      </c>
      <c r="K41" s="47">
        <f t="shared" si="9"/>
        <v>0.12504610179940875</v>
      </c>
      <c r="L41" s="47">
        <f t="shared" si="9"/>
        <v>0.30332256572689709</v>
      </c>
      <c r="M41" s="47">
        <f t="shared" si="9"/>
        <v>0</v>
      </c>
    </row>
    <row r="42" spans="1:13" ht="13.5" customHeight="1" x14ac:dyDescent="0.25">
      <c r="C42" s="1"/>
      <c r="D42" s="26"/>
      <c r="F42" s="26"/>
      <c r="G42" s="26"/>
      <c r="H42" s="26"/>
      <c r="I42" s="26"/>
      <c r="J42" s="26"/>
      <c r="K42" s="26"/>
      <c r="L42" s="170"/>
      <c r="M42" s="170"/>
    </row>
    <row r="43" spans="1:13" ht="13.5" customHeight="1" x14ac:dyDescent="0.25">
      <c r="A43" s="26">
        <f>A41+1</f>
        <v>21</v>
      </c>
      <c r="C43" s="19" t="s">
        <v>448</v>
      </c>
      <c r="D43" s="26" t="s">
        <v>536</v>
      </c>
      <c r="F43" s="35">
        <f>SUM(J43:M43)</f>
        <v>292716.36554732075</v>
      </c>
      <c r="H43" s="38"/>
      <c r="I43" s="38"/>
      <c r="J43" s="17">
        <v>153466.09332043625</v>
      </c>
      <c r="K43" s="17">
        <v>30043.040577106593</v>
      </c>
      <c r="L43" s="17">
        <v>109207.23164977792</v>
      </c>
      <c r="M43" s="17">
        <v>0</v>
      </c>
    </row>
    <row r="44" spans="1:13" ht="13.5" customHeight="1" x14ac:dyDescent="0.25">
      <c r="A44" s="26">
        <f>A43+1</f>
        <v>22</v>
      </c>
      <c r="C44" s="1"/>
      <c r="D44" s="26"/>
      <c r="F44" s="171">
        <f>SUM(J44:M44)</f>
        <v>1</v>
      </c>
      <c r="H44" s="135"/>
      <c r="I44" s="135"/>
      <c r="J44" s="47">
        <f t="shared" ref="J44:M44" si="10">J43/$F43</f>
        <v>0.52428258677469408</v>
      </c>
      <c r="K44" s="47">
        <f t="shared" si="10"/>
        <v>0.10263532932616237</v>
      </c>
      <c r="L44" s="47">
        <f t="shared" si="10"/>
        <v>0.37308208389914366</v>
      </c>
      <c r="M44" s="47">
        <f t="shared" si="10"/>
        <v>0</v>
      </c>
    </row>
    <row r="45" spans="1:13" ht="13.5" customHeight="1" x14ac:dyDescent="0.25">
      <c r="D45" s="26"/>
      <c r="J45" s="6"/>
      <c r="K45" s="6"/>
      <c r="L45" s="6"/>
      <c r="M45" s="6"/>
    </row>
    <row r="46" spans="1:13" ht="13.5" customHeight="1" x14ac:dyDescent="0.25">
      <c r="A46" s="26">
        <f>A44+1</f>
        <v>23</v>
      </c>
      <c r="C46" s="19" t="s">
        <v>446</v>
      </c>
      <c r="D46" s="26" t="s">
        <v>536</v>
      </c>
      <c r="F46" s="35">
        <f>SUM(J46:M46)</f>
        <v>581901.18023431743</v>
      </c>
      <c r="H46" s="38"/>
      <c r="I46" s="38"/>
      <c r="J46" s="17">
        <v>374447.96083025628</v>
      </c>
      <c r="K46" s="17">
        <v>70561.096384294826</v>
      </c>
      <c r="L46" s="17">
        <v>136892.12301976632</v>
      </c>
      <c r="M46" s="17">
        <v>0</v>
      </c>
    </row>
    <row r="47" spans="1:13" ht="13.5" customHeight="1" x14ac:dyDescent="0.25">
      <c r="A47" s="26">
        <f>A46+1</f>
        <v>24</v>
      </c>
      <c r="C47" s="1"/>
      <c r="D47" s="26"/>
      <c r="F47" s="171">
        <f>SUM(J47:M47)</f>
        <v>1</v>
      </c>
      <c r="H47" s="135"/>
      <c r="I47" s="135"/>
      <c r="J47" s="47">
        <f t="shared" ref="J47:M47" si="11">J46/$F46</f>
        <v>0.6434906364676477</v>
      </c>
      <c r="K47" s="47">
        <f t="shared" si="11"/>
        <v>0.12125958630274919</v>
      </c>
      <c r="L47" s="47">
        <f t="shared" si="11"/>
        <v>0.23524977722960314</v>
      </c>
      <c r="M47" s="47">
        <f t="shared" si="11"/>
        <v>0</v>
      </c>
    </row>
    <row r="48" spans="1:13" ht="13.5" customHeight="1" x14ac:dyDescent="0.25">
      <c r="D48" s="26"/>
      <c r="J48" s="6"/>
      <c r="K48" s="6"/>
      <c r="L48" s="6"/>
      <c r="M48" s="6"/>
    </row>
    <row r="49" spans="1:13" ht="13.5" customHeight="1" x14ac:dyDescent="0.25">
      <c r="A49" s="26">
        <f>A47+1</f>
        <v>25</v>
      </c>
      <c r="C49" s="19" t="s">
        <v>450</v>
      </c>
      <c r="D49" s="26" t="s">
        <v>536</v>
      </c>
      <c r="F49" s="35">
        <f>SUM(J49:M49)</f>
        <v>45316.467170216369</v>
      </c>
      <c r="H49" s="38"/>
      <c r="I49" s="38"/>
      <c r="J49" s="17">
        <v>27084.213746108402</v>
      </c>
      <c r="K49" s="17">
        <v>5683.8498102281856</v>
      </c>
      <c r="L49" s="17">
        <v>12548.403613879784</v>
      </c>
      <c r="M49" s="17">
        <v>0</v>
      </c>
    </row>
    <row r="50" spans="1:13" ht="13.5" customHeight="1" x14ac:dyDescent="0.25">
      <c r="A50" s="26">
        <f>A49+1</f>
        <v>26</v>
      </c>
      <c r="C50" s="1"/>
      <c r="D50" s="26"/>
      <c r="F50" s="171">
        <f>SUM(J50:M50)</f>
        <v>1</v>
      </c>
      <c r="H50" s="135"/>
      <c r="I50" s="135"/>
      <c r="J50" s="47">
        <f t="shared" ref="J50:M50" si="12">J49/$F49</f>
        <v>0.59766825256645628</v>
      </c>
      <c r="K50" s="47">
        <f t="shared" si="12"/>
        <v>0.12542570427828537</v>
      </c>
      <c r="L50" s="47">
        <f t="shared" si="12"/>
        <v>0.27690604315525841</v>
      </c>
      <c r="M50" s="47">
        <f t="shared" si="12"/>
        <v>0</v>
      </c>
    </row>
    <row r="51" spans="1:13" ht="13.5" customHeight="1" x14ac:dyDescent="0.25">
      <c r="D51" s="26"/>
      <c r="J51" s="6"/>
      <c r="K51" s="6"/>
      <c r="L51" s="6"/>
      <c r="M51" s="6"/>
    </row>
    <row r="52" spans="1:13" ht="13.5" customHeight="1" x14ac:dyDescent="0.25">
      <c r="A52" s="26">
        <f>A50+1</f>
        <v>27</v>
      </c>
      <c r="C52" s="19" t="s">
        <v>454</v>
      </c>
      <c r="D52" s="26" t="s">
        <v>536</v>
      </c>
      <c r="F52" s="35">
        <f>SUM(J52:M52)</f>
        <v>120225.66822487098</v>
      </c>
      <c r="H52" s="38"/>
      <c r="I52" s="38"/>
      <c r="J52" s="17">
        <v>70399.736846194966</v>
      </c>
      <c r="K52" s="17">
        <v>11345.522122062794</v>
      </c>
      <c r="L52" s="17">
        <v>38480.409256613239</v>
      </c>
      <c r="M52" s="17">
        <v>0</v>
      </c>
    </row>
    <row r="53" spans="1:13" ht="13.5" customHeight="1" x14ac:dyDescent="0.25">
      <c r="A53" s="26">
        <f>A52+1</f>
        <v>28</v>
      </c>
      <c r="D53" s="26"/>
      <c r="F53" s="171">
        <f>SUM(J53:M53)</f>
        <v>1.0000000000000002</v>
      </c>
      <c r="H53" s="135"/>
      <c r="I53" s="135"/>
      <c r="J53" s="47">
        <f t="shared" ref="J53:M53" si="13">J52/$F52</f>
        <v>0.58556328183195272</v>
      </c>
      <c r="K53" s="47">
        <f t="shared" si="13"/>
        <v>9.4368551155332686E-2</v>
      </c>
      <c r="L53" s="47">
        <f t="shared" si="13"/>
        <v>0.32006816701271473</v>
      </c>
      <c r="M53" s="47">
        <f t="shared" si="13"/>
        <v>0</v>
      </c>
    </row>
    <row r="54" spans="1:13" ht="13.5" customHeight="1" x14ac:dyDescent="0.25">
      <c r="D54" s="26"/>
      <c r="F54" s="172"/>
      <c r="J54" s="6"/>
      <c r="K54" s="6"/>
      <c r="L54" s="6"/>
      <c r="M54" s="6"/>
    </row>
  </sheetData>
  <mergeCells count="3">
    <mergeCell ref="A3:M3"/>
    <mergeCell ref="A4:M4"/>
    <mergeCell ref="J9:M9"/>
  </mergeCells>
  <pageMargins left="0.7" right="0.7" top="0.75" bottom="0.75" header="0.3" footer="0.3"/>
  <pageSetup scale="75" firstPageNumber="11" fitToHeight="0" pageOrder="overThenDown" orientation="portrait" useFirstPageNumber="1" r:id="rId1"/>
  <headerFooter>
    <oddHeader>&amp;R&amp;"Arial,Regular"&amp;10Filed: 2025-02-28
EB-2025-0064
Phase 3 Exhibit 7
Tab 3
Schedule 7
Attachment 12
Page 13 of 21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40858-F545-4453-999F-0DFF811B6721}">
  <sheetPr>
    <pageSetUpPr fitToPage="1"/>
  </sheetPr>
  <dimension ref="B1:AF273"/>
  <sheetViews>
    <sheetView view="pageBreakPreview" zoomScale="80" zoomScaleNormal="100" zoomScaleSheetLayoutView="80" workbookViewId="0">
      <selection activeCell="B2" sqref="B2:R2"/>
    </sheetView>
  </sheetViews>
  <sheetFormatPr defaultColWidth="9.28515625" defaultRowHeight="12.75" zeroHeight="1" x14ac:dyDescent="0.2"/>
  <cols>
    <col min="1" max="1" width="1.7109375" style="1" customWidth="1"/>
    <col min="2" max="2" width="5.5703125" style="26" bestFit="1" customWidth="1"/>
    <col min="3" max="3" width="1.7109375" style="1" customWidth="1"/>
    <col min="4" max="4" width="46" style="1" bestFit="1" customWidth="1"/>
    <col min="5" max="5" width="1.7109375" style="6" customWidth="1"/>
    <col min="6" max="6" width="19.7109375" style="6" customWidth="1"/>
    <col min="7" max="7" width="1.7109375" style="6" customWidth="1"/>
    <col min="8" max="8" width="13.28515625" style="6" customWidth="1"/>
    <col min="9" max="9" width="1.7109375" style="6" customWidth="1"/>
    <col min="10" max="10" width="19.28515625" style="19" customWidth="1"/>
    <col min="11" max="11" width="1.7109375" style="28" customWidth="1"/>
    <col min="12" max="12" width="13.28515625" style="6" customWidth="1"/>
    <col min="13" max="13" width="1.7109375" style="6" customWidth="1"/>
    <col min="14" max="14" width="19.7109375" style="6" customWidth="1"/>
    <col min="15" max="15" width="1.7109375" style="28" customWidth="1"/>
    <col min="16" max="16" width="15.42578125" style="6" customWidth="1"/>
    <col min="17" max="17" width="1.7109375" style="6" customWidth="1"/>
    <col min="18" max="18" width="15.42578125" style="6" customWidth="1"/>
    <col min="19" max="19" width="1.7109375" style="6" customWidth="1"/>
    <col min="20" max="20" width="15.42578125" style="6" customWidth="1"/>
    <col min="21" max="21" width="1.7109375" style="6" customWidth="1"/>
    <col min="22" max="22" width="15.42578125" style="6" customWidth="1"/>
    <col min="23" max="23" width="1.7109375" style="6" customWidth="1"/>
    <col min="24" max="24" width="15.42578125" style="6" hidden="1" customWidth="1"/>
    <col min="25" max="25" width="9.28515625" style="1" customWidth="1"/>
    <col min="26" max="26" width="0" style="1" hidden="1" customWidth="1"/>
    <col min="27" max="28" width="10.5703125" style="1" bestFit="1" customWidth="1"/>
    <col min="29" max="32" width="11.5703125" style="1" bestFit="1" customWidth="1"/>
    <col min="33" max="16384" width="9.28515625" style="1"/>
  </cols>
  <sheetData>
    <row r="1" spans="2:26" x14ac:dyDescent="0.2"/>
    <row r="2" spans="2:26" x14ac:dyDescent="0.2"/>
    <row r="3" spans="2:26" x14ac:dyDescent="0.2"/>
    <row r="4" spans="2:26" x14ac:dyDescent="0.2"/>
    <row r="5" spans="2:26" ht="15" customHeight="1" x14ac:dyDescent="0.2"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</row>
    <row r="6" spans="2:26" ht="15" customHeight="1" x14ac:dyDescent="0.2">
      <c r="B6" s="227" t="s">
        <v>0</v>
      </c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</row>
    <row r="7" spans="2:26" ht="15" customHeight="1" x14ac:dyDescent="0.2">
      <c r="B7" s="227" t="s">
        <v>123</v>
      </c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</row>
    <row r="8" spans="2:26" x14ac:dyDescent="0.2"/>
    <row r="9" spans="2:26" x14ac:dyDescent="0.2"/>
    <row r="10" spans="2:26" x14ac:dyDescent="0.2">
      <c r="H10" s="19" t="s">
        <v>124</v>
      </c>
      <c r="J10" s="19" t="s">
        <v>125</v>
      </c>
      <c r="L10" s="19" t="s">
        <v>126</v>
      </c>
      <c r="N10" s="19" t="s">
        <v>127</v>
      </c>
      <c r="R10" s="19"/>
      <c r="S10" s="19"/>
      <c r="T10" s="19"/>
      <c r="U10" s="19"/>
    </row>
    <row r="11" spans="2:26" x14ac:dyDescent="0.2">
      <c r="B11" s="26" t="s">
        <v>3</v>
      </c>
      <c r="F11" s="19" t="s">
        <v>4</v>
      </c>
      <c r="H11" s="19" t="s">
        <v>125</v>
      </c>
      <c r="J11" s="19" t="s">
        <v>128</v>
      </c>
      <c r="L11" s="19" t="s">
        <v>129</v>
      </c>
      <c r="N11" s="19" t="s">
        <v>130</v>
      </c>
      <c r="P11" s="19"/>
      <c r="Q11" s="19"/>
      <c r="R11" s="19"/>
      <c r="S11" s="19"/>
      <c r="T11" s="19"/>
      <c r="U11" s="19"/>
    </row>
    <row r="12" spans="2:26" x14ac:dyDescent="0.2">
      <c r="B12" s="98" t="s">
        <v>5</v>
      </c>
      <c r="D12" s="2" t="s">
        <v>6</v>
      </c>
      <c r="F12" s="18" t="s">
        <v>7</v>
      </c>
      <c r="H12" s="18" t="s">
        <v>128</v>
      </c>
      <c r="J12" s="18" t="s">
        <v>131</v>
      </c>
      <c r="K12" s="29" t="s">
        <v>132</v>
      </c>
      <c r="L12" s="18" t="s">
        <v>133</v>
      </c>
      <c r="N12" s="18" t="s">
        <v>131</v>
      </c>
      <c r="O12" s="29" t="s">
        <v>132</v>
      </c>
      <c r="P12" s="18" t="s">
        <v>8</v>
      </c>
      <c r="Q12" s="19"/>
      <c r="R12" s="18" t="s">
        <v>9</v>
      </c>
      <c r="S12" s="19"/>
      <c r="T12" s="18" t="s">
        <v>10</v>
      </c>
      <c r="U12" s="19"/>
      <c r="V12" s="18" t="s">
        <v>11</v>
      </c>
      <c r="X12" s="18" t="s">
        <v>124</v>
      </c>
      <c r="Z12" s="54" t="s">
        <v>134</v>
      </c>
    </row>
    <row r="13" spans="2:26" x14ac:dyDescent="0.2">
      <c r="F13" s="19" t="s">
        <v>86</v>
      </c>
      <c r="H13" s="19" t="s">
        <v>13</v>
      </c>
      <c r="J13" s="19" t="s">
        <v>14</v>
      </c>
      <c r="K13" s="29"/>
      <c r="L13" s="19" t="s">
        <v>135</v>
      </c>
      <c r="N13" s="19" t="s">
        <v>16</v>
      </c>
      <c r="O13" s="29"/>
      <c r="P13" s="19" t="s">
        <v>87</v>
      </c>
      <c r="Q13" s="19"/>
      <c r="R13" s="19" t="s">
        <v>88</v>
      </c>
      <c r="S13" s="19"/>
      <c r="T13" s="19" t="s">
        <v>89</v>
      </c>
      <c r="U13" s="19"/>
      <c r="V13" s="19" t="s">
        <v>90</v>
      </c>
      <c r="X13" s="19" t="s">
        <v>136</v>
      </c>
    </row>
    <row r="14" spans="2:26" s="28" customFormat="1" x14ac:dyDescent="0.2">
      <c r="B14" s="29"/>
      <c r="E14" s="6"/>
      <c r="F14" s="6"/>
      <c r="G14" s="6"/>
      <c r="H14" s="6"/>
      <c r="I14" s="6"/>
      <c r="J14" s="19"/>
      <c r="L14" s="6"/>
      <c r="M14" s="6"/>
      <c r="N14" s="6"/>
      <c r="P14" s="28">
        <v>4</v>
      </c>
      <c r="R14" s="28">
        <v>6</v>
      </c>
      <c r="T14" s="28">
        <v>8</v>
      </c>
      <c r="V14" s="28">
        <v>10</v>
      </c>
      <c r="Z14" s="176" t="str">
        <f t="shared" ref="Z14:Z61" si="0">IF(ROUND(F14,4)=ROUND(X14,4), "", "check")</f>
        <v/>
      </c>
    </row>
    <row r="15" spans="2:26" x14ac:dyDescent="0.2">
      <c r="D15" s="8"/>
      <c r="E15" s="11"/>
      <c r="F15" s="11"/>
      <c r="Z15" s="42" t="str">
        <f t="shared" si="0"/>
        <v/>
      </c>
    </row>
    <row r="16" spans="2:26" x14ac:dyDescent="0.2">
      <c r="D16" s="8" t="s">
        <v>137</v>
      </c>
      <c r="E16" s="34"/>
      <c r="F16" s="34"/>
      <c r="Z16" s="42" t="str">
        <f t="shared" si="0"/>
        <v/>
      </c>
    </row>
    <row r="17" spans="2:26" x14ac:dyDescent="0.2">
      <c r="Z17" s="42" t="str">
        <f t="shared" si="0"/>
        <v/>
      </c>
    </row>
    <row r="18" spans="2:26" x14ac:dyDescent="0.2">
      <c r="B18" s="26">
        <v>1</v>
      </c>
      <c r="D18" s="1" t="s">
        <v>138</v>
      </c>
      <c r="F18" s="35">
        <v>203561.2984920314</v>
      </c>
      <c r="H18" s="35"/>
      <c r="K18" s="29">
        <v>0</v>
      </c>
      <c r="L18" s="35">
        <f>F18-H18</f>
        <v>203561.2984920314</v>
      </c>
      <c r="N18" s="19" t="s">
        <v>139</v>
      </c>
      <c r="O18" s="29">
        <v>57</v>
      </c>
      <c r="P18" s="17">
        <v>0</v>
      </c>
      <c r="R18" s="17">
        <v>13017.78562077151</v>
      </c>
      <c r="S18" s="17"/>
      <c r="T18" s="17">
        <v>79166.942309318154</v>
      </c>
      <c r="U18" s="17"/>
      <c r="V18" s="17">
        <v>111376.57056194174</v>
      </c>
      <c r="X18" s="17">
        <f>P18+R18+T18+V18</f>
        <v>203561.2984920314</v>
      </c>
      <c r="Z18" s="42" t="str">
        <f>IF(ROUND(F18,4)=ROUND(X18,4), "", "check")</f>
        <v/>
      </c>
    </row>
    <row r="19" spans="2:26" x14ac:dyDescent="0.2">
      <c r="B19" s="26">
        <f>B18+1</f>
        <v>2</v>
      </c>
      <c r="D19" s="1" t="s">
        <v>140</v>
      </c>
      <c r="F19" s="35">
        <v>232661.74701999093</v>
      </c>
      <c r="H19" s="35"/>
      <c r="K19" s="29">
        <v>0</v>
      </c>
      <c r="L19" s="35">
        <f>F19-H19</f>
        <v>232661.74701999093</v>
      </c>
      <c r="N19" s="19" t="s">
        <v>141</v>
      </c>
      <c r="O19" s="29">
        <v>60</v>
      </c>
      <c r="P19" s="17">
        <v>0</v>
      </c>
      <c r="R19" s="17">
        <v>74787.01496</v>
      </c>
      <c r="S19" s="17"/>
      <c r="T19" s="17">
        <v>66946.67524576078</v>
      </c>
      <c r="U19" s="17"/>
      <c r="V19" s="17">
        <v>90928.056814230149</v>
      </c>
      <c r="X19" s="17">
        <f>P19+R19+T19+V19</f>
        <v>232661.74701999093</v>
      </c>
      <c r="Z19" s="42" t="str">
        <f t="shared" ref="Z19:Z39" si="1">IF(ROUND(F19,4)=ROUND(X19,4), "", "check")</f>
        <v/>
      </c>
    </row>
    <row r="20" spans="2:26" x14ac:dyDescent="0.2">
      <c r="B20" s="26">
        <f t="shared" ref="B20:B31" si="2">B19+1</f>
        <v>3</v>
      </c>
      <c r="D20" s="1" t="s">
        <v>142</v>
      </c>
      <c r="F20" s="35">
        <v>626100.87781287322</v>
      </c>
      <c r="H20" s="35"/>
      <c r="K20" s="29">
        <v>0</v>
      </c>
      <c r="L20" s="35">
        <f t="shared" ref="L20:L30" si="3">F20-H20</f>
        <v>626100.87781287322</v>
      </c>
      <c r="N20" s="19" t="s">
        <v>143</v>
      </c>
      <c r="O20" s="29">
        <v>102</v>
      </c>
      <c r="P20" s="17">
        <v>0</v>
      </c>
      <c r="R20" s="17">
        <v>79798.549934962299</v>
      </c>
      <c r="S20" s="17"/>
      <c r="T20" s="17">
        <v>211517.76996137522</v>
      </c>
      <c r="U20" s="17"/>
      <c r="V20" s="17">
        <v>334784.5579165357</v>
      </c>
      <c r="X20" s="17">
        <f t="shared" ref="X20:X30" si="4">P20+R20+T20+V20</f>
        <v>626100.87781287322</v>
      </c>
      <c r="Z20" s="42" t="str">
        <f t="shared" si="1"/>
        <v/>
      </c>
    </row>
    <row r="21" spans="2:26" x14ac:dyDescent="0.2">
      <c r="B21" s="26">
        <f t="shared" si="2"/>
        <v>4</v>
      </c>
      <c r="D21" s="1" t="s">
        <v>144</v>
      </c>
      <c r="F21" s="35">
        <v>1330757.548565086</v>
      </c>
      <c r="H21" s="35"/>
      <c r="K21" s="29">
        <v>0</v>
      </c>
      <c r="L21" s="35">
        <f t="shared" si="3"/>
        <v>1330757.548565086</v>
      </c>
      <c r="N21" s="19" t="s">
        <v>145</v>
      </c>
      <c r="O21" s="29">
        <v>75</v>
      </c>
      <c r="P21" s="17">
        <v>0</v>
      </c>
      <c r="R21" s="17">
        <v>40301.815387977447</v>
      </c>
      <c r="S21" s="17"/>
      <c r="T21" s="17">
        <v>251233.18487320884</v>
      </c>
      <c r="U21" s="17"/>
      <c r="V21" s="17">
        <v>1039222.5483038996</v>
      </c>
      <c r="X21" s="17">
        <f t="shared" si="4"/>
        <v>1330757.548565086</v>
      </c>
      <c r="Z21" s="42" t="str">
        <f t="shared" si="1"/>
        <v/>
      </c>
    </row>
    <row r="22" spans="2:26" x14ac:dyDescent="0.2">
      <c r="B22" s="26">
        <f t="shared" si="2"/>
        <v>5</v>
      </c>
      <c r="D22" s="1" t="s">
        <v>146</v>
      </c>
      <c r="F22" s="35">
        <v>10785857.555032887</v>
      </c>
      <c r="H22" s="35"/>
      <c r="K22" s="29">
        <v>0</v>
      </c>
      <c r="L22" s="35">
        <f t="shared" si="3"/>
        <v>10785857.555032887</v>
      </c>
      <c r="N22" s="19" t="s">
        <v>147</v>
      </c>
      <c r="O22" s="29">
        <v>69</v>
      </c>
      <c r="P22" s="17">
        <v>0</v>
      </c>
      <c r="R22" s="17">
        <v>0</v>
      </c>
      <c r="S22" s="17"/>
      <c r="T22" s="17">
        <v>1996976.7673333895</v>
      </c>
      <c r="U22" s="17"/>
      <c r="V22" s="17">
        <v>8788880.7876994964</v>
      </c>
      <c r="X22" s="17">
        <f t="shared" si="4"/>
        <v>10785857.555032887</v>
      </c>
      <c r="Z22" s="42" t="str">
        <f t="shared" si="1"/>
        <v/>
      </c>
    </row>
    <row r="23" spans="2:26" x14ac:dyDescent="0.2">
      <c r="B23" s="26">
        <f t="shared" si="2"/>
        <v>6</v>
      </c>
      <c r="D23" s="1" t="s">
        <v>148</v>
      </c>
      <c r="F23" s="35">
        <v>1791346.1557923511</v>
      </c>
      <c r="H23" s="35"/>
      <c r="K23" s="29">
        <v>0</v>
      </c>
      <c r="L23" s="35">
        <f t="shared" si="3"/>
        <v>1791346.1557923511</v>
      </c>
      <c r="N23" s="19" t="s">
        <v>149</v>
      </c>
      <c r="O23" s="29">
        <v>24</v>
      </c>
      <c r="P23" s="17">
        <v>0</v>
      </c>
      <c r="R23" s="17">
        <v>376124.00347801473</v>
      </c>
      <c r="S23" s="17"/>
      <c r="T23" s="17">
        <v>1377669.911911838</v>
      </c>
      <c r="U23" s="17"/>
      <c r="V23" s="17">
        <v>37552.240402498595</v>
      </c>
      <c r="X23" s="17">
        <f t="shared" si="4"/>
        <v>1791346.1557923511</v>
      </c>
      <c r="Z23" s="42" t="str">
        <f t="shared" si="1"/>
        <v/>
      </c>
    </row>
    <row r="24" spans="2:26" x14ac:dyDescent="0.2">
      <c r="B24" s="26">
        <f t="shared" si="2"/>
        <v>7</v>
      </c>
      <c r="D24" s="1" t="s">
        <v>150</v>
      </c>
      <c r="F24" s="35">
        <v>30022.717863727081</v>
      </c>
      <c r="H24" s="35"/>
      <c r="K24" s="29">
        <v>0</v>
      </c>
      <c r="L24" s="35">
        <f t="shared" si="3"/>
        <v>30022.717863727081</v>
      </c>
      <c r="N24" s="19" t="s">
        <v>151</v>
      </c>
      <c r="O24" s="29">
        <v>99</v>
      </c>
      <c r="P24" s="17">
        <v>0</v>
      </c>
      <c r="R24" s="17">
        <v>30022.717863727081</v>
      </c>
      <c r="S24" s="17"/>
      <c r="T24" s="17">
        <v>0</v>
      </c>
      <c r="U24" s="17"/>
      <c r="V24" s="17">
        <v>0</v>
      </c>
      <c r="X24" s="17">
        <f t="shared" si="4"/>
        <v>30022.717863727081</v>
      </c>
      <c r="Z24" s="42" t="str">
        <f t="shared" si="1"/>
        <v/>
      </c>
    </row>
    <row r="25" spans="2:26" x14ac:dyDescent="0.2">
      <c r="B25" s="26">
        <f t="shared" si="2"/>
        <v>8</v>
      </c>
      <c r="D25" s="1" t="s">
        <v>152</v>
      </c>
      <c r="F25" s="35">
        <v>385344.82101507834</v>
      </c>
      <c r="H25" s="35"/>
      <c r="K25" s="29">
        <v>0</v>
      </c>
      <c r="L25" s="35">
        <f t="shared" si="3"/>
        <v>385344.82101507834</v>
      </c>
      <c r="N25" s="19" t="s">
        <v>151</v>
      </c>
      <c r="O25" s="29">
        <v>99</v>
      </c>
      <c r="P25" s="17">
        <v>0</v>
      </c>
      <c r="R25" s="17">
        <v>385344.82101507834</v>
      </c>
      <c r="S25" s="17"/>
      <c r="T25" s="17">
        <v>0</v>
      </c>
      <c r="U25" s="17"/>
      <c r="V25" s="17">
        <v>0</v>
      </c>
      <c r="X25" s="17">
        <f t="shared" si="4"/>
        <v>385344.82101507834</v>
      </c>
      <c r="Z25" s="42" t="str">
        <f t="shared" si="1"/>
        <v/>
      </c>
    </row>
    <row r="26" spans="2:26" x14ac:dyDescent="0.2">
      <c r="B26" s="26">
        <f t="shared" si="2"/>
        <v>9</v>
      </c>
      <c r="D26" s="1" t="s">
        <v>153</v>
      </c>
      <c r="F26" s="35">
        <v>68466.485990000001</v>
      </c>
      <c r="H26" s="35"/>
      <c r="K26" s="29">
        <v>0</v>
      </c>
      <c r="L26" s="35">
        <f t="shared" si="3"/>
        <v>68466.485990000001</v>
      </c>
      <c r="N26" s="19" t="s">
        <v>151</v>
      </c>
      <c r="O26" s="29">
        <v>99</v>
      </c>
      <c r="P26" s="17">
        <v>0</v>
      </c>
      <c r="R26" s="17">
        <v>68466.485990000001</v>
      </c>
      <c r="S26" s="17"/>
      <c r="T26" s="17">
        <v>0</v>
      </c>
      <c r="U26" s="17"/>
      <c r="V26" s="17">
        <v>0</v>
      </c>
      <c r="X26" s="17">
        <f t="shared" si="4"/>
        <v>68466.485990000001</v>
      </c>
      <c r="Z26" s="42" t="str">
        <f t="shared" si="1"/>
        <v/>
      </c>
    </row>
    <row r="27" spans="2:26" x14ac:dyDescent="0.2">
      <c r="B27" s="26">
        <f t="shared" si="2"/>
        <v>10</v>
      </c>
      <c r="D27" s="1" t="s">
        <v>154</v>
      </c>
      <c r="F27" s="35">
        <v>5648597.565263316</v>
      </c>
      <c r="H27" s="35"/>
      <c r="K27" s="29">
        <v>0</v>
      </c>
      <c r="L27" s="35">
        <f t="shared" si="3"/>
        <v>5648597.565263316</v>
      </c>
      <c r="N27" s="19" t="s">
        <v>155</v>
      </c>
      <c r="O27" s="29">
        <v>36</v>
      </c>
      <c r="P27" s="17">
        <v>0</v>
      </c>
      <c r="R27" s="17">
        <v>0</v>
      </c>
      <c r="S27" s="17"/>
      <c r="T27" s="17">
        <v>0</v>
      </c>
      <c r="U27" s="17"/>
      <c r="V27" s="17">
        <v>5648597.565263316</v>
      </c>
      <c r="X27" s="17">
        <f t="shared" si="4"/>
        <v>5648597.565263316</v>
      </c>
      <c r="Z27" s="42" t="str">
        <f t="shared" si="1"/>
        <v/>
      </c>
    </row>
    <row r="28" spans="2:26" x14ac:dyDescent="0.2">
      <c r="B28" s="26">
        <f t="shared" si="2"/>
        <v>11</v>
      </c>
      <c r="D28" s="1" t="s">
        <v>156</v>
      </c>
      <c r="F28" s="35">
        <v>1686509.739595745</v>
      </c>
      <c r="H28" s="35"/>
      <c r="K28" s="29">
        <v>0</v>
      </c>
      <c r="L28" s="35">
        <f t="shared" si="3"/>
        <v>1686509.739595745</v>
      </c>
      <c r="N28" s="19" t="s">
        <v>155</v>
      </c>
      <c r="O28" s="29">
        <v>36</v>
      </c>
      <c r="P28" s="17">
        <v>0</v>
      </c>
      <c r="R28" s="17">
        <v>0</v>
      </c>
      <c r="S28" s="17"/>
      <c r="T28" s="17">
        <v>0</v>
      </c>
      <c r="U28" s="17"/>
      <c r="V28" s="17">
        <v>1686509.739595745</v>
      </c>
      <c r="X28" s="17">
        <f t="shared" si="4"/>
        <v>1686509.739595745</v>
      </c>
      <c r="Z28" s="42" t="str">
        <f t="shared" si="1"/>
        <v/>
      </c>
    </row>
    <row r="29" spans="2:26" x14ac:dyDescent="0.2">
      <c r="B29" s="26">
        <f>B28+1</f>
        <v>12</v>
      </c>
      <c r="D29" s="1" t="s">
        <v>157</v>
      </c>
      <c r="F29" s="35">
        <v>421046.57844368438</v>
      </c>
      <c r="H29" s="35"/>
      <c r="K29" s="29">
        <v>0</v>
      </c>
      <c r="L29" s="35">
        <f t="shared" si="3"/>
        <v>421046.57844368438</v>
      </c>
      <c r="N29" s="19" t="s">
        <v>155</v>
      </c>
      <c r="O29" s="29">
        <v>36</v>
      </c>
      <c r="P29" s="17">
        <v>0</v>
      </c>
      <c r="R29" s="17">
        <v>0</v>
      </c>
      <c r="S29" s="17"/>
      <c r="T29" s="17">
        <v>0</v>
      </c>
      <c r="U29" s="17"/>
      <c r="V29" s="17">
        <v>421046.57844368438</v>
      </c>
      <c r="X29" s="17">
        <f t="shared" si="4"/>
        <v>421046.57844368438</v>
      </c>
      <c r="Z29" s="42" t="str">
        <f t="shared" si="1"/>
        <v/>
      </c>
    </row>
    <row r="30" spans="2:26" x14ac:dyDescent="0.2">
      <c r="B30" s="26">
        <f>B29+1</f>
        <v>13</v>
      </c>
      <c r="D30" s="1" t="s">
        <v>158</v>
      </c>
      <c r="F30" s="35">
        <v>7182.6654800000015</v>
      </c>
      <c r="H30" s="35"/>
      <c r="K30" s="29">
        <v>0</v>
      </c>
      <c r="L30" s="35">
        <f t="shared" si="3"/>
        <v>7182.6654800000015</v>
      </c>
      <c r="N30" s="19" t="s">
        <v>159</v>
      </c>
      <c r="O30" s="29">
        <v>66</v>
      </c>
      <c r="P30" s="17">
        <v>0</v>
      </c>
      <c r="R30" s="17">
        <v>477.03131475162303</v>
      </c>
      <c r="S30" s="17"/>
      <c r="T30" s="17">
        <v>4318.2255996879157</v>
      </c>
      <c r="U30" s="17"/>
      <c r="V30" s="17">
        <v>2387.408565560464</v>
      </c>
      <c r="X30" s="17">
        <f t="shared" si="4"/>
        <v>7182.6654800000024</v>
      </c>
      <c r="Z30" s="42" t="str">
        <f t="shared" si="1"/>
        <v/>
      </c>
    </row>
    <row r="31" spans="2:26" x14ac:dyDescent="0.2">
      <c r="B31" s="26">
        <f t="shared" si="2"/>
        <v>14</v>
      </c>
      <c r="D31" s="1" t="s">
        <v>160</v>
      </c>
      <c r="F31" s="36">
        <f>SUM(F18:F30)</f>
        <v>23217455.756366771</v>
      </c>
      <c r="H31" s="36">
        <f>SUM(H18:H30)</f>
        <v>0</v>
      </c>
      <c r="L31" s="36">
        <f>SUM(L18:L30)</f>
        <v>23217455.756366771</v>
      </c>
      <c r="P31" s="37">
        <f>SUM(P18:P30)</f>
        <v>0</v>
      </c>
      <c r="Q31" s="147"/>
      <c r="R31" s="37">
        <f>SUM(R18:R30)</f>
        <v>1068340.2255652831</v>
      </c>
      <c r="S31" s="38"/>
      <c r="T31" s="37">
        <f>SUM(T18:T30)</f>
        <v>3987829.4772345782</v>
      </c>
      <c r="U31" s="38"/>
      <c r="V31" s="37">
        <f>SUM(V18:V30)</f>
        <v>18161286.05356691</v>
      </c>
      <c r="X31" s="37">
        <f>SUM(X18:X30)</f>
        <v>23217455.756366771</v>
      </c>
      <c r="Z31" s="42" t="str">
        <f t="shared" si="1"/>
        <v/>
      </c>
    </row>
    <row r="32" spans="2:26" x14ac:dyDescent="0.2">
      <c r="X32" s="35"/>
      <c r="Z32" s="42" t="str">
        <f t="shared" si="1"/>
        <v/>
      </c>
    </row>
    <row r="33" spans="2:26" x14ac:dyDescent="0.2">
      <c r="B33" s="26">
        <f>B31+1</f>
        <v>15</v>
      </c>
      <c r="D33" s="1" t="s">
        <v>161</v>
      </c>
      <c r="F33" s="35">
        <v>824120.01861700765</v>
      </c>
      <c r="H33" s="35"/>
      <c r="K33" s="29">
        <v>0</v>
      </c>
      <c r="L33" s="35">
        <f t="shared" ref="L33" si="5">F33-H33</f>
        <v>824120.01861700765</v>
      </c>
      <c r="N33" s="19" t="s">
        <v>162</v>
      </c>
      <c r="O33" s="29">
        <v>45</v>
      </c>
      <c r="P33" s="17">
        <v>0</v>
      </c>
      <c r="R33" s="17">
        <v>43180.32742920662</v>
      </c>
      <c r="S33" s="17"/>
      <c r="T33" s="17">
        <v>101710.50916156213</v>
      </c>
      <c r="U33" s="17"/>
      <c r="V33" s="17">
        <v>679229.182026239</v>
      </c>
      <c r="W33" s="17"/>
      <c r="X33" s="17">
        <f>P33+R33+T33+V33</f>
        <v>824120.01861700776</v>
      </c>
      <c r="Z33" s="42" t="str">
        <f t="shared" si="1"/>
        <v/>
      </c>
    </row>
    <row r="34" spans="2:26" x14ac:dyDescent="0.2">
      <c r="X34" s="35"/>
      <c r="Z34" s="42" t="str">
        <f t="shared" si="1"/>
        <v/>
      </c>
    </row>
    <row r="35" spans="2:26" x14ac:dyDescent="0.2">
      <c r="B35" s="26">
        <f>B33+1</f>
        <v>16</v>
      </c>
      <c r="D35" s="1" t="s">
        <v>163</v>
      </c>
      <c r="F35" s="36">
        <f>F31+F33</f>
        <v>24041575.774983779</v>
      </c>
      <c r="H35" s="36">
        <f>H31+H33</f>
        <v>0</v>
      </c>
      <c r="L35" s="36">
        <f>L31+L33</f>
        <v>24041575.774983779</v>
      </c>
      <c r="P35" s="36">
        <f>P31+P33</f>
        <v>0</v>
      </c>
      <c r="Q35" s="177"/>
      <c r="R35" s="36">
        <f>R31+R33</f>
        <v>1111520.5529944897</v>
      </c>
      <c r="S35" s="35"/>
      <c r="T35" s="36">
        <f>T31+T33</f>
        <v>4089539.9863961404</v>
      </c>
      <c r="U35" s="35"/>
      <c r="V35" s="36">
        <f>V31+V33</f>
        <v>18840515.235593148</v>
      </c>
      <c r="X35" s="36">
        <f>X31+X33</f>
        <v>24041575.774983779</v>
      </c>
      <c r="Z35" s="42" t="str">
        <f t="shared" si="1"/>
        <v/>
      </c>
    </row>
    <row r="36" spans="2:26" x14ac:dyDescent="0.2">
      <c r="D36" s="8"/>
      <c r="E36" s="11"/>
      <c r="F36" s="11"/>
      <c r="H36" s="11"/>
      <c r="L36" s="11"/>
      <c r="Z36" s="42" t="str">
        <f t="shared" si="1"/>
        <v/>
      </c>
    </row>
    <row r="37" spans="2:26" x14ac:dyDescent="0.2">
      <c r="F37" s="35"/>
      <c r="Z37" s="42" t="str">
        <f t="shared" si="1"/>
        <v/>
      </c>
    </row>
    <row r="38" spans="2:26" x14ac:dyDescent="0.2">
      <c r="D38" s="8" t="s">
        <v>164</v>
      </c>
      <c r="E38" s="34"/>
      <c r="F38" s="34"/>
      <c r="Z38" s="42" t="str">
        <f t="shared" si="1"/>
        <v/>
      </c>
    </row>
    <row r="39" spans="2:26" x14ac:dyDescent="0.2">
      <c r="Z39" s="42" t="str">
        <f t="shared" si="1"/>
        <v/>
      </c>
    </row>
    <row r="40" spans="2:26" x14ac:dyDescent="0.2">
      <c r="B40" s="26">
        <f>B35+1</f>
        <v>17</v>
      </c>
      <c r="D40" s="1" t="s">
        <v>138</v>
      </c>
      <c r="F40" s="35">
        <v>0</v>
      </c>
      <c r="H40" s="35"/>
      <c r="K40" s="29">
        <v>0</v>
      </c>
      <c r="L40" s="35">
        <f>F40-H40</f>
        <v>0</v>
      </c>
      <c r="N40" s="19"/>
      <c r="O40" s="29">
        <v>0</v>
      </c>
      <c r="P40" s="17">
        <v>0</v>
      </c>
      <c r="R40" s="17">
        <v>0</v>
      </c>
      <c r="S40" s="17"/>
      <c r="T40" s="17">
        <v>0</v>
      </c>
      <c r="U40" s="17"/>
      <c r="V40" s="17">
        <v>0</v>
      </c>
      <c r="X40" s="17">
        <f>P40+R40+T40+V40</f>
        <v>0</v>
      </c>
      <c r="Z40" s="42" t="str">
        <f>IF(ROUND(F40,4)=ROUND(X40,4), "", "check")</f>
        <v/>
      </c>
    </row>
    <row r="41" spans="2:26" x14ac:dyDescent="0.2">
      <c r="B41" s="26">
        <f>B40+1</f>
        <v>18</v>
      </c>
      <c r="D41" s="1" t="s">
        <v>140</v>
      </c>
      <c r="F41" s="35">
        <v>-87329.187361001794</v>
      </c>
      <c r="H41" s="35"/>
      <c r="K41" s="29">
        <v>0</v>
      </c>
      <c r="L41" s="35">
        <f>F41-H41</f>
        <v>-87329.187361001794</v>
      </c>
      <c r="N41" s="19" t="s">
        <v>165</v>
      </c>
      <c r="O41" s="29">
        <v>63</v>
      </c>
      <c r="P41" s="17">
        <v>0</v>
      </c>
      <c r="R41" s="17">
        <v>-48713.415889674274</v>
      </c>
      <c r="S41" s="17"/>
      <c r="T41" s="17">
        <v>-17684.967853226444</v>
      </c>
      <c r="U41" s="17"/>
      <c r="V41" s="17">
        <v>-20930.803618101087</v>
      </c>
      <c r="X41" s="17">
        <f>P41+R41+T41+V41</f>
        <v>-87329.187361001794</v>
      </c>
      <c r="Z41" s="42" t="str">
        <f t="shared" ref="Z41:Z59" si="6">IF(ROUND(F41,4)=ROUND(X41,4), "", "check")</f>
        <v/>
      </c>
    </row>
    <row r="42" spans="2:26" x14ac:dyDescent="0.2">
      <c r="B42" s="26">
        <f t="shared" ref="B42:B53" si="7">B41+1</f>
        <v>19</v>
      </c>
      <c r="D42" s="1" t="s">
        <v>142</v>
      </c>
      <c r="F42" s="35">
        <v>-215727.48722479556</v>
      </c>
      <c r="H42" s="35"/>
      <c r="K42" s="29">
        <v>0</v>
      </c>
      <c r="L42" s="35">
        <f t="shared" ref="L42:L52" si="8">F42-H42</f>
        <v>-215727.48722479556</v>
      </c>
      <c r="N42" s="19" t="s">
        <v>166</v>
      </c>
      <c r="O42" s="29">
        <v>105</v>
      </c>
      <c r="P42" s="17">
        <v>0</v>
      </c>
      <c r="R42" s="17">
        <v>-30467.610982604227</v>
      </c>
      <c r="S42" s="17"/>
      <c r="T42" s="17">
        <v>-77738.765516644649</v>
      </c>
      <c r="U42" s="17"/>
      <c r="V42" s="17">
        <v>-107521.11072554668</v>
      </c>
      <c r="X42" s="17">
        <f t="shared" ref="X42:X52" si="9">P42+R42+T42+V42</f>
        <v>-215727.48722479556</v>
      </c>
      <c r="Z42" s="42" t="str">
        <f t="shared" si="6"/>
        <v/>
      </c>
    </row>
    <row r="43" spans="2:26" x14ac:dyDescent="0.2">
      <c r="B43" s="26">
        <f t="shared" si="7"/>
        <v>20</v>
      </c>
      <c r="D43" s="1" t="s">
        <v>144</v>
      </c>
      <c r="F43" s="35">
        <v>-493428.31677845947</v>
      </c>
      <c r="H43" s="35"/>
      <c r="K43" s="29">
        <v>0</v>
      </c>
      <c r="L43" s="35">
        <f t="shared" si="8"/>
        <v>-493428.31677845947</v>
      </c>
      <c r="N43" s="19" t="s">
        <v>167</v>
      </c>
      <c r="O43" s="29">
        <v>78</v>
      </c>
      <c r="P43" s="17">
        <v>0</v>
      </c>
      <c r="R43" s="17">
        <v>-30169.664755768776</v>
      </c>
      <c r="S43" s="17"/>
      <c r="T43" s="17">
        <v>-91934.117047230378</v>
      </c>
      <c r="U43" s="17"/>
      <c r="V43" s="17">
        <v>-371324.53497546032</v>
      </c>
      <c r="X43" s="17">
        <f t="shared" si="9"/>
        <v>-493428.31677845947</v>
      </c>
      <c r="Z43" s="42" t="str">
        <f t="shared" si="6"/>
        <v/>
      </c>
    </row>
    <row r="44" spans="2:26" x14ac:dyDescent="0.2">
      <c r="B44" s="26">
        <f t="shared" si="7"/>
        <v>21</v>
      </c>
      <c r="D44" s="1" t="s">
        <v>146</v>
      </c>
      <c r="F44" s="35">
        <v>-3864910.4766098866</v>
      </c>
      <c r="H44" s="35"/>
      <c r="K44" s="29">
        <v>0</v>
      </c>
      <c r="L44" s="35">
        <f t="shared" si="8"/>
        <v>-3864910.4766098866</v>
      </c>
      <c r="N44" s="19" t="s">
        <v>168</v>
      </c>
      <c r="O44" s="29">
        <v>72</v>
      </c>
      <c r="P44" s="17">
        <v>0</v>
      </c>
      <c r="R44" s="17">
        <v>0</v>
      </c>
      <c r="S44" s="17"/>
      <c r="T44" s="17">
        <v>-700300.98840433965</v>
      </c>
      <c r="U44" s="17"/>
      <c r="V44" s="17">
        <v>-3164609.488205547</v>
      </c>
      <c r="X44" s="17">
        <f t="shared" si="9"/>
        <v>-3864910.4766098866</v>
      </c>
      <c r="Z44" s="42" t="str">
        <f t="shared" si="6"/>
        <v/>
      </c>
    </row>
    <row r="45" spans="2:26" x14ac:dyDescent="0.2">
      <c r="B45" s="26">
        <f t="shared" si="7"/>
        <v>22</v>
      </c>
      <c r="D45" s="1" t="s">
        <v>148</v>
      </c>
      <c r="F45" s="35">
        <v>-690225.13613837527</v>
      </c>
      <c r="H45" s="35"/>
      <c r="K45" s="29">
        <v>0</v>
      </c>
      <c r="L45" s="35">
        <f t="shared" si="8"/>
        <v>-690225.13613837527</v>
      </c>
      <c r="N45" s="19" t="s">
        <v>169</v>
      </c>
      <c r="O45" s="29">
        <v>27</v>
      </c>
      <c r="P45" s="17">
        <v>0</v>
      </c>
      <c r="R45" s="17">
        <v>-153844.17287634031</v>
      </c>
      <c r="S45" s="17"/>
      <c r="T45" s="17">
        <v>-529309.68232222286</v>
      </c>
      <c r="U45" s="17"/>
      <c r="V45" s="17">
        <v>-7071.2809398120935</v>
      </c>
      <c r="X45" s="17">
        <f t="shared" si="9"/>
        <v>-690225.13613837527</v>
      </c>
      <c r="Z45" s="42" t="str">
        <f t="shared" si="6"/>
        <v/>
      </c>
    </row>
    <row r="46" spans="2:26" x14ac:dyDescent="0.2">
      <c r="B46" s="26">
        <f t="shared" si="7"/>
        <v>23</v>
      </c>
      <c r="D46" s="1" t="s">
        <v>150</v>
      </c>
      <c r="F46" s="35">
        <v>-17354.751934163171</v>
      </c>
      <c r="H46" s="35"/>
      <c r="K46" s="29">
        <v>0</v>
      </c>
      <c r="L46" s="35">
        <f t="shared" si="8"/>
        <v>-17354.751934163171</v>
      </c>
      <c r="N46" s="19" t="s">
        <v>151</v>
      </c>
      <c r="O46" s="29">
        <v>99</v>
      </c>
      <c r="P46" s="17">
        <v>0</v>
      </c>
      <c r="R46" s="17">
        <v>-17354.751934163171</v>
      </c>
      <c r="S46" s="17"/>
      <c r="T46" s="17">
        <v>0</v>
      </c>
      <c r="U46" s="17"/>
      <c r="V46" s="17">
        <v>0</v>
      </c>
      <c r="X46" s="17">
        <f t="shared" si="9"/>
        <v>-17354.751934163171</v>
      </c>
      <c r="Z46" s="42" t="str">
        <f t="shared" si="6"/>
        <v/>
      </c>
    </row>
    <row r="47" spans="2:26" x14ac:dyDescent="0.2">
      <c r="B47" s="26">
        <f t="shared" si="7"/>
        <v>24</v>
      </c>
      <c r="D47" s="1" t="s">
        <v>152</v>
      </c>
      <c r="F47" s="35">
        <v>-127950.16722804983</v>
      </c>
      <c r="H47" s="35"/>
      <c r="K47" s="29">
        <v>0</v>
      </c>
      <c r="L47" s="35">
        <f t="shared" si="8"/>
        <v>-127950.16722804983</v>
      </c>
      <c r="N47" s="19" t="s">
        <v>151</v>
      </c>
      <c r="O47" s="29">
        <v>99</v>
      </c>
      <c r="P47" s="17">
        <v>0</v>
      </c>
      <c r="R47" s="17">
        <v>-127950.16722804983</v>
      </c>
      <c r="S47" s="17"/>
      <c r="T47" s="17">
        <v>0</v>
      </c>
      <c r="U47" s="17"/>
      <c r="V47" s="17">
        <v>0</v>
      </c>
      <c r="X47" s="17">
        <f t="shared" si="9"/>
        <v>-127950.16722804983</v>
      </c>
      <c r="Z47" s="42" t="str">
        <f t="shared" si="6"/>
        <v/>
      </c>
    </row>
    <row r="48" spans="2:26" x14ac:dyDescent="0.2">
      <c r="B48" s="26">
        <f t="shared" si="7"/>
        <v>25</v>
      </c>
      <c r="D48" s="1" t="s">
        <v>153</v>
      </c>
      <c r="F48" s="35">
        <v>0</v>
      </c>
      <c r="H48" s="35"/>
      <c r="K48" s="29">
        <v>0</v>
      </c>
      <c r="L48" s="35">
        <f t="shared" si="8"/>
        <v>0</v>
      </c>
      <c r="N48" s="19"/>
      <c r="O48" s="29">
        <v>0</v>
      </c>
      <c r="P48" s="17">
        <v>0</v>
      </c>
      <c r="R48" s="17">
        <v>0</v>
      </c>
      <c r="S48" s="17"/>
      <c r="T48" s="17">
        <v>0</v>
      </c>
      <c r="U48" s="17"/>
      <c r="V48" s="17">
        <v>0</v>
      </c>
      <c r="X48" s="17">
        <f t="shared" si="9"/>
        <v>0</v>
      </c>
      <c r="Z48" s="42" t="str">
        <f t="shared" si="6"/>
        <v/>
      </c>
    </row>
    <row r="49" spans="2:26" x14ac:dyDescent="0.2">
      <c r="B49" s="26">
        <f t="shared" si="7"/>
        <v>26</v>
      </c>
      <c r="D49" s="1" t="s">
        <v>154</v>
      </c>
      <c r="F49" s="35">
        <v>-2151619.3783299127</v>
      </c>
      <c r="H49" s="35"/>
      <c r="K49" s="29">
        <v>0</v>
      </c>
      <c r="L49" s="35">
        <f t="shared" si="8"/>
        <v>-2151619.3783299127</v>
      </c>
      <c r="N49" s="19" t="s">
        <v>155</v>
      </c>
      <c r="O49" s="29">
        <v>36</v>
      </c>
      <c r="P49" s="17">
        <v>0</v>
      </c>
      <c r="R49" s="17">
        <v>0</v>
      </c>
      <c r="S49" s="17"/>
      <c r="T49" s="17">
        <v>0</v>
      </c>
      <c r="U49" s="17"/>
      <c r="V49" s="17">
        <v>-2151619.3783299127</v>
      </c>
      <c r="X49" s="17">
        <f t="shared" si="9"/>
        <v>-2151619.3783299127</v>
      </c>
      <c r="Z49" s="42" t="str">
        <f t="shared" si="6"/>
        <v/>
      </c>
    </row>
    <row r="50" spans="2:26" x14ac:dyDescent="0.2">
      <c r="B50" s="26">
        <f t="shared" si="7"/>
        <v>27</v>
      </c>
      <c r="D50" s="1" t="s">
        <v>156</v>
      </c>
      <c r="F50" s="35">
        <v>-656728.98608636635</v>
      </c>
      <c r="H50" s="35"/>
      <c r="K50" s="29">
        <v>0</v>
      </c>
      <c r="L50" s="35">
        <f t="shared" si="8"/>
        <v>-656728.98608636635</v>
      </c>
      <c r="N50" s="19" t="s">
        <v>155</v>
      </c>
      <c r="O50" s="29">
        <v>36</v>
      </c>
      <c r="P50" s="17">
        <v>0</v>
      </c>
      <c r="R50" s="17">
        <v>0</v>
      </c>
      <c r="S50" s="17"/>
      <c r="T50" s="17">
        <v>0</v>
      </c>
      <c r="U50" s="17"/>
      <c r="V50" s="17">
        <v>-656728.98608636635</v>
      </c>
      <c r="X50" s="17">
        <f t="shared" si="9"/>
        <v>-656728.98608636635</v>
      </c>
      <c r="Z50" s="42" t="str">
        <f t="shared" si="6"/>
        <v/>
      </c>
    </row>
    <row r="51" spans="2:26" x14ac:dyDescent="0.2">
      <c r="B51" s="26">
        <f>B50+1</f>
        <v>28</v>
      </c>
      <c r="D51" s="1" t="s">
        <v>157</v>
      </c>
      <c r="F51" s="35">
        <v>-167236.19894237144</v>
      </c>
      <c r="H51" s="35"/>
      <c r="K51" s="29">
        <v>0</v>
      </c>
      <c r="L51" s="35">
        <f t="shared" si="8"/>
        <v>-167236.19894237144</v>
      </c>
      <c r="N51" s="19" t="s">
        <v>155</v>
      </c>
      <c r="O51" s="29">
        <v>36</v>
      </c>
      <c r="P51" s="17">
        <v>0</v>
      </c>
      <c r="R51" s="17">
        <v>0</v>
      </c>
      <c r="S51" s="17"/>
      <c r="T51" s="17">
        <v>0</v>
      </c>
      <c r="U51" s="17"/>
      <c r="V51" s="17">
        <v>-167236.19894237144</v>
      </c>
      <c r="X51" s="17">
        <f t="shared" si="9"/>
        <v>-167236.19894237144</v>
      </c>
      <c r="Z51" s="42" t="str">
        <f t="shared" si="6"/>
        <v/>
      </c>
    </row>
    <row r="52" spans="2:26" x14ac:dyDescent="0.2">
      <c r="B52" s="26">
        <f>B51+1</f>
        <v>29</v>
      </c>
      <c r="D52" s="1" t="s">
        <v>158</v>
      </c>
      <c r="F52" s="35">
        <v>0</v>
      </c>
      <c r="H52" s="35"/>
      <c r="K52" s="29">
        <v>0</v>
      </c>
      <c r="L52" s="35">
        <f t="shared" si="8"/>
        <v>0</v>
      </c>
      <c r="N52" s="19"/>
      <c r="O52" s="29">
        <v>0</v>
      </c>
      <c r="P52" s="17">
        <v>0</v>
      </c>
      <c r="R52" s="17">
        <v>0</v>
      </c>
      <c r="S52" s="17"/>
      <c r="T52" s="17">
        <v>0</v>
      </c>
      <c r="U52" s="17"/>
      <c r="V52" s="17">
        <v>0</v>
      </c>
      <c r="X52" s="17">
        <f t="shared" si="9"/>
        <v>0</v>
      </c>
      <c r="Z52" s="42" t="str">
        <f t="shared" si="6"/>
        <v/>
      </c>
    </row>
    <row r="53" spans="2:26" x14ac:dyDescent="0.2">
      <c r="B53" s="26">
        <f t="shared" si="7"/>
        <v>30</v>
      </c>
      <c r="D53" s="1" t="s">
        <v>170</v>
      </c>
      <c r="F53" s="36">
        <f>SUM(F40:F52)</f>
        <v>-8472510.0866333805</v>
      </c>
      <c r="H53" s="36">
        <f>SUM(H40:H52)</f>
        <v>0</v>
      </c>
      <c r="L53" s="36">
        <f>SUM(L40:L52)</f>
        <v>-8472510.0866333805</v>
      </c>
      <c r="P53" s="37">
        <f>SUM(P40:P52)</f>
        <v>0</v>
      </c>
      <c r="Q53" s="147"/>
      <c r="R53" s="37">
        <f>SUM(R40:R52)</f>
        <v>-408499.78366660059</v>
      </c>
      <c r="S53" s="38"/>
      <c r="T53" s="37">
        <f>SUM(T40:T52)</f>
        <v>-1416968.5211436641</v>
      </c>
      <c r="U53" s="38"/>
      <c r="V53" s="37">
        <f>SUM(V40:V52)</f>
        <v>-6647041.7818231182</v>
      </c>
      <c r="X53" s="37">
        <f>SUM(X40:X52)</f>
        <v>-8472510.0866333805</v>
      </c>
      <c r="Z53" s="42" t="str">
        <f t="shared" si="6"/>
        <v/>
      </c>
    </row>
    <row r="54" spans="2:26" x14ac:dyDescent="0.2">
      <c r="X54" s="35"/>
      <c r="Z54" s="42" t="str">
        <f t="shared" si="6"/>
        <v/>
      </c>
    </row>
    <row r="55" spans="2:26" x14ac:dyDescent="0.2">
      <c r="B55" s="26">
        <f>B53+1</f>
        <v>31</v>
      </c>
      <c r="D55" s="1" t="s">
        <v>161</v>
      </c>
      <c r="F55" s="35">
        <v>-412039.15295051294</v>
      </c>
      <c r="H55" s="35"/>
      <c r="K55" s="29">
        <v>0</v>
      </c>
      <c r="L55" s="35">
        <f t="shared" ref="L55" si="10">F55-H55</f>
        <v>-412039.15295051294</v>
      </c>
      <c r="N55" s="19" t="s">
        <v>162</v>
      </c>
      <c r="O55" s="29">
        <v>45</v>
      </c>
      <c r="P55" s="17">
        <v>0</v>
      </c>
      <c r="R55" s="17">
        <v>-21589.070931578164</v>
      </c>
      <c r="S55" s="17"/>
      <c r="T55" s="17">
        <v>-50852.680549399003</v>
      </c>
      <c r="U55" s="17"/>
      <c r="V55" s="17">
        <v>-339597.40146953578</v>
      </c>
      <c r="W55" s="17"/>
      <c r="X55" s="17">
        <f>P55+R55+T55+V55</f>
        <v>-412039.15295051294</v>
      </c>
      <c r="Z55" s="42" t="str">
        <f t="shared" si="6"/>
        <v/>
      </c>
    </row>
    <row r="56" spans="2:26" x14ac:dyDescent="0.2">
      <c r="X56" s="35"/>
      <c r="Z56" s="42" t="str">
        <f t="shared" si="6"/>
        <v/>
      </c>
    </row>
    <row r="57" spans="2:26" x14ac:dyDescent="0.2">
      <c r="B57" s="26">
        <f>B55+1</f>
        <v>32</v>
      </c>
      <c r="D57" s="1" t="s">
        <v>171</v>
      </c>
      <c r="F57" s="36">
        <f>F53+F55</f>
        <v>-8884549.2395838927</v>
      </c>
      <c r="H57" s="36">
        <f>H53+H55</f>
        <v>0</v>
      </c>
      <c r="L57" s="36">
        <f>L53+L55</f>
        <v>-8884549.2395838927</v>
      </c>
      <c r="P57" s="36">
        <f>P53+P55</f>
        <v>0</v>
      </c>
      <c r="Q57" s="177"/>
      <c r="R57" s="36">
        <f>R53+R55</f>
        <v>-430088.85459817876</v>
      </c>
      <c r="S57" s="35"/>
      <c r="T57" s="36">
        <f>T53+T55</f>
        <v>-1467821.2016930631</v>
      </c>
      <c r="U57" s="35"/>
      <c r="V57" s="36">
        <f>V53+V55</f>
        <v>-6986639.1832926543</v>
      </c>
      <c r="X57" s="36">
        <f>X53+X55</f>
        <v>-8884549.2395838927</v>
      </c>
      <c r="Z57" s="42" t="str">
        <f t="shared" si="6"/>
        <v/>
      </c>
    </row>
    <row r="58" spans="2:26" x14ac:dyDescent="0.2">
      <c r="D58" s="8"/>
      <c r="E58" s="11"/>
      <c r="F58" s="11"/>
      <c r="H58" s="11"/>
      <c r="L58" s="11"/>
      <c r="Z58" s="42" t="str">
        <f t="shared" si="6"/>
        <v/>
      </c>
    </row>
    <row r="59" spans="2:26" x14ac:dyDescent="0.2">
      <c r="F59" s="35"/>
      <c r="Z59" s="42" t="str">
        <f t="shared" si="6"/>
        <v/>
      </c>
    </row>
    <row r="60" spans="2:26" x14ac:dyDescent="0.2">
      <c r="D60" s="8" t="s">
        <v>172</v>
      </c>
      <c r="E60" s="34"/>
      <c r="F60" s="34"/>
      <c r="Z60" s="42" t="str">
        <f t="shared" si="0"/>
        <v/>
      </c>
    </row>
    <row r="61" spans="2:26" x14ac:dyDescent="0.2">
      <c r="Z61" s="42" t="str">
        <f t="shared" si="0"/>
        <v/>
      </c>
    </row>
    <row r="62" spans="2:26" x14ac:dyDescent="0.2">
      <c r="B62" s="26">
        <f>B57+1</f>
        <v>33</v>
      </c>
      <c r="D62" s="1" t="s">
        <v>138</v>
      </c>
      <c r="F62" s="35">
        <f>F18+F40</f>
        <v>203561.2984920314</v>
      </c>
      <c r="H62" s="35"/>
      <c r="K62" s="29">
        <v>0</v>
      </c>
      <c r="L62" s="35">
        <f>F62-H62</f>
        <v>203561.2984920314</v>
      </c>
      <c r="N62" s="19"/>
      <c r="O62" s="29">
        <v>0</v>
      </c>
      <c r="P62" s="17">
        <f>P18+P40</f>
        <v>0</v>
      </c>
      <c r="R62" s="17">
        <f>R18+R40</f>
        <v>13017.78562077151</v>
      </c>
      <c r="S62" s="17"/>
      <c r="T62" s="17">
        <f>T18+T40</f>
        <v>79166.942309318154</v>
      </c>
      <c r="U62" s="17"/>
      <c r="V62" s="17">
        <f>V18+V40</f>
        <v>111376.57056194174</v>
      </c>
      <c r="X62" s="17">
        <f>P62+R62+T62+V62</f>
        <v>203561.2984920314</v>
      </c>
      <c r="Z62" s="42" t="str">
        <f>IF(ROUND(F62,4)=ROUND(X62,4), "", "check")</f>
        <v/>
      </c>
    </row>
    <row r="63" spans="2:26" x14ac:dyDescent="0.2">
      <c r="B63" s="26">
        <f>B62+1</f>
        <v>34</v>
      </c>
      <c r="D63" s="1" t="s">
        <v>140</v>
      </c>
      <c r="F63" s="35">
        <f t="shared" ref="F63:F74" si="11">F19+F41</f>
        <v>145332.55965898914</v>
      </c>
      <c r="H63" s="35"/>
      <c r="K63" s="29">
        <v>0</v>
      </c>
      <c r="L63" s="35">
        <f>F63-H63</f>
        <v>145332.55965898914</v>
      </c>
      <c r="N63" s="19"/>
      <c r="O63" s="29">
        <v>0</v>
      </c>
      <c r="P63" s="17">
        <f t="shared" ref="P63:R74" si="12">P19+P41</f>
        <v>0</v>
      </c>
      <c r="R63" s="17">
        <f t="shared" si="12"/>
        <v>26073.599070325727</v>
      </c>
      <c r="S63" s="17"/>
      <c r="T63" s="17">
        <f t="shared" ref="T63:T74" si="13">T19+T41</f>
        <v>49261.707392534336</v>
      </c>
      <c r="U63" s="17"/>
      <c r="V63" s="17">
        <f t="shared" ref="V63:V74" si="14">V19+V41</f>
        <v>69997.253196129066</v>
      </c>
      <c r="X63" s="17">
        <f>P63+R63+T63+V63</f>
        <v>145332.55965898914</v>
      </c>
      <c r="Z63" s="42" t="str">
        <f t="shared" ref="Z63:Z126" si="15">IF(ROUND(F63,4)=ROUND(X63,4), "", "check")</f>
        <v/>
      </c>
    </row>
    <row r="64" spans="2:26" x14ac:dyDescent="0.2">
      <c r="B64" s="26">
        <f t="shared" ref="B64:B75" si="16">B63+1</f>
        <v>35</v>
      </c>
      <c r="D64" s="1" t="s">
        <v>142</v>
      </c>
      <c r="F64" s="35">
        <f t="shared" si="11"/>
        <v>410373.39058807766</v>
      </c>
      <c r="H64" s="35"/>
      <c r="K64" s="29">
        <v>0</v>
      </c>
      <c r="L64" s="35">
        <f t="shared" ref="L64:L74" si="17">F64-H64</f>
        <v>410373.39058807766</v>
      </c>
      <c r="N64" s="19"/>
      <c r="O64" s="29">
        <v>0</v>
      </c>
      <c r="P64" s="17">
        <f t="shared" si="12"/>
        <v>0</v>
      </c>
      <c r="R64" s="17">
        <f t="shared" si="12"/>
        <v>49330.938952358076</v>
      </c>
      <c r="S64" s="17"/>
      <c r="T64" s="17">
        <f t="shared" si="13"/>
        <v>133779.00444473058</v>
      </c>
      <c r="U64" s="17"/>
      <c r="V64" s="17">
        <f t="shared" si="14"/>
        <v>227263.44719098904</v>
      </c>
      <c r="X64" s="17">
        <f t="shared" ref="X64:X74" si="18">P64+R64+T64+V64</f>
        <v>410373.39058807772</v>
      </c>
      <c r="Z64" s="42" t="str">
        <f t="shared" si="15"/>
        <v/>
      </c>
    </row>
    <row r="65" spans="2:26" x14ac:dyDescent="0.2">
      <c r="B65" s="26">
        <f t="shared" si="16"/>
        <v>36</v>
      </c>
      <c r="D65" s="1" t="s">
        <v>144</v>
      </c>
      <c r="F65" s="35">
        <f t="shared" si="11"/>
        <v>837329.23178662651</v>
      </c>
      <c r="H65" s="35"/>
      <c r="K65" s="29">
        <v>0</v>
      </c>
      <c r="L65" s="35">
        <f t="shared" si="17"/>
        <v>837329.23178662651</v>
      </c>
      <c r="N65" s="19"/>
      <c r="O65" s="29">
        <v>0</v>
      </c>
      <c r="P65" s="17">
        <f t="shared" si="12"/>
        <v>0</v>
      </c>
      <c r="R65" s="17">
        <f t="shared" si="12"/>
        <v>10132.150632208672</v>
      </c>
      <c r="S65" s="17"/>
      <c r="T65" s="17">
        <f t="shared" si="13"/>
        <v>159299.06782597845</v>
      </c>
      <c r="U65" s="17"/>
      <c r="V65" s="17">
        <f t="shared" si="14"/>
        <v>667898.01332843932</v>
      </c>
      <c r="X65" s="17">
        <f t="shared" si="18"/>
        <v>837329.23178662639</v>
      </c>
      <c r="Z65" s="42" t="str">
        <f t="shared" si="15"/>
        <v/>
      </c>
    </row>
    <row r="66" spans="2:26" x14ac:dyDescent="0.2">
      <c r="B66" s="26">
        <f t="shared" si="16"/>
        <v>37</v>
      </c>
      <c r="D66" s="1" t="s">
        <v>146</v>
      </c>
      <c r="F66" s="35">
        <f t="shared" si="11"/>
        <v>6920947.0784229999</v>
      </c>
      <c r="H66" s="35"/>
      <c r="K66" s="29">
        <v>0</v>
      </c>
      <c r="L66" s="35">
        <f t="shared" si="17"/>
        <v>6920947.0784229999</v>
      </c>
      <c r="N66" s="19"/>
      <c r="O66" s="29">
        <v>0</v>
      </c>
      <c r="P66" s="17">
        <f t="shared" si="12"/>
        <v>0</v>
      </c>
      <c r="R66" s="17">
        <f t="shared" si="12"/>
        <v>0</v>
      </c>
      <c r="S66" s="17"/>
      <c r="T66" s="17">
        <f t="shared" si="13"/>
        <v>1296675.7789290498</v>
      </c>
      <c r="U66" s="17"/>
      <c r="V66" s="17">
        <f t="shared" si="14"/>
        <v>5624271.2994939499</v>
      </c>
      <c r="X66" s="17">
        <f t="shared" si="18"/>
        <v>6920947.0784229999</v>
      </c>
      <c r="Z66" s="42" t="str">
        <f t="shared" si="15"/>
        <v/>
      </c>
    </row>
    <row r="67" spans="2:26" x14ac:dyDescent="0.2">
      <c r="B67" s="26">
        <f t="shared" si="16"/>
        <v>38</v>
      </c>
      <c r="D67" s="1" t="s">
        <v>148</v>
      </c>
      <c r="F67" s="35">
        <f t="shared" si="11"/>
        <v>1101121.019653976</v>
      </c>
      <c r="H67" s="35"/>
      <c r="K67" s="29">
        <v>0</v>
      </c>
      <c r="L67" s="35">
        <f t="shared" si="17"/>
        <v>1101121.019653976</v>
      </c>
      <c r="N67" s="19"/>
      <c r="O67" s="29">
        <v>0</v>
      </c>
      <c r="P67" s="17">
        <f t="shared" si="12"/>
        <v>0</v>
      </c>
      <c r="R67" s="17">
        <f t="shared" si="12"/>
        <v>222279.83060167442</v>
      </c>
      <c r="S67" s="17"/>
      <c r="T67" s="17">
        <f t="shared" si="13"/>
        <v>848360.22958961513</v>
      </c>
      <c r="U67" s="17"/>
      <c r="V67" s="17">
        <f t="shared" si="14"/>
        <v>30480.9594626865</v>
      </c>
      <c r="X67" s="17">
        <f t="shared" si="18"/>
        <v>1101121.019653976</v>
      </c>
      <c r="Z67" s="42" t="str">
        <f t="shared" si="15"/>
        <v/>
      </c>
    </row>
    <row r="68" spans="2:26" x14ac:dyDescent="0.2">
      <c r="B68" s="26">
        <f t="shared" si="16"/>
        <v>39</v>
      </c>
      <c r="D68" s="1" t="s">
        <v>150</v>
      </c>
      <c r="F68" s="35">
        <f t="shared" si="11"/>
        <v>12667.96592956391</v>
      </c>
      <c r="H68" s="35"/>
      <c r="K68" s="29">
        <v>0</v>
      </c>
      <c r="L68" s="35">
        <f t="shared" si="17"/>
        <v>12667.96592956391</v>
      </c>
      <c r="N68" s="19"/>
      <c r="O68" s="29">
        <v>0</v>
      </c>
      <c r="P68" s="17">
        <f t="shared" si="12"/>
        <v>0</v>
      </c>
      <c r="R68" s="17">
        <f t="shared" si="12"/>
        <v>12667.96592956391</v>
      </c>
      <c r="S68" s="17"/>
      <c r="T68" s="17">
        <f t="shared" si="13"/>
        <v>0</v>
      </c>
      <c r="U68" s="17"/>
      <c r="V68" s="17">
        <f t="shared" si="14"/>
        <v>0</v>
      </c>
      <c r="X68" s="17">
        <f t="shared" si="18"/>
        <v>12667.96592956391</v>
      </c>
      <c r="Z68" s="42" t="str">
        <f t="shared" si="15"/>
        <v/>
      </c>
    </row>
    <row r="69" spans="2:26" x14ac:dyDescent="0.2">
      <c r="B69" s="26">
        <f t="shared" si="16"/>
        <v>40</v>
      </c>
      <c r="D69" s="1" t="s">
        <v>152</v>
      </c>
      <c r="F69" s="35">
        <f t="shared" si="11"/>
        <v>257394.65378702851</v>
      </c>
      <c r="H69" s="35"/>
      <c r="K69" s="29">
        <v>0</v>
      </c>
      <c r="L69" s="35">
        <f t="shared" si="17"/>
        <v>257394.65378702851</v>
      </c>
      <c r="N69" s="19"/>
      <c r="O69" s="29">
        <v>0</v>
      </c>
      <c r="P69" s="17">
        <f t="shared" si="12"/>
        <v>0</v>
      </c>
      <c r="R69" s="17">
        <f t="shared" si="12"/>
        <v>257394.65378702851</v>
      </c>
      <c r="S69" s="17"/>
      <c r="T69" s="17">
        <f t="shared" si="13"/>
        <v>0</v>
      </c>
      <c r="U69" s="17"/>
      <c r="V69" s="17">
        <f t="shared" si="14"/>
        <v>0</v>
      </c>
      <c r="X69" s="17">
        <f t="shared" si="18"/>
        <v>257394.65378702851</v>
      </c>
      <c r="Z69" s="42" t="str">
        <f t="shared" si="15"/>
        <v/>
      </c>
    </row>
    <row r="70" spans="2:26" x14ac:dyDescent="0.2">
      <c r="B70" s="26">
        <f t="shared" si="16"/>
        <v>41</v>
      </c>
      <c r="D70" s="1" t="s">
        <v>153</v>
      </c>
      <c r="F70" s="35">
        <f t="shared" si="11"/>
        <v>68466.485990000001</v>
      </c>
      <c r="H70" s="35"/>
      <c r="K70" s="29">
        <v>0</v>
      </c>
      <c r="L70" s="35">
        <f t="shared" si="17"/>
        <v>68466.485990000001</v>
      </c>
      <c r="N70" s="19"/>
      <c r="O70" s="29">
        <v>0</v>
      </c>
      <c r="P70" s="17">
        <f t="shared" si="12"/>
        <v>0</v>
      </c>
      <c r="R70" s="17">
        <f t="shared" si="12"/>
        <v>68466.485990000001</v>
      </c>
      <c r="S70" s="17"/>
      <c r="T70" s="17">
        <f t="shared" si="13"/>
        <v>0</v>
      </c>
      <c r="U70" s="17"/>
      <c r="V70" s="17">
        <f t="shared" si="14"/>
        <v>0</v>
      </c>
      <c r="X70" s="17">
        <f t="shared" si="18"/>
        <v>68466.485990000001</v>
      </c>
      <c r="Z70" s="42" t="str">
        <f t="shared" si="15"/>
        <v/>
      </c>
    </row>
    <row r="71" spans="2:26" x14ac:dyDescent="0.2">
      <c r="B71" s="26">
        <f t="shared" si="16"/>
        <v>42</v>
      </c>
      <c r="D71" s="1" t="s">
        <v>154</v>
      </c>
      <c r="F71" s="35">
        <f t="shared" si="11"/>
        <v>3496978.1869334034</v>
      </c>
      <c r="H71" s="35"/>
      <c r="K71" s="29">
        <v>0</v>
      </c>
      <c r="L71" s="35">
        <f t="shared" si="17"/>
        <v>3496978.1869334034</v>
      </c>
      <c r="N71" s="19"/>
      <c r="O71" s="29">
        <v>0</v>
      </c>
      <c r="P71" s="17">
        <f t="shared" si="12"/>
        <v>0</v>
      </c>
      <c r="R71" s="17">
        <f t="shared" si="12"/>
        <v>0</v>
      </c>
      <c r="S71" s="17"/>
      <c r="T71" s="17">
        <f t="shared" si="13"/>
        <v>0</v>
      </c>
      <c r="U71" s="17"/>
      <c r="V71" s="17">
        <f t="shared" si="14"/>
        <v>3496978.1869334034</v>
      </c>
      <c r="X71" s="17">
        <f t="shared" si="18"/>
        <v>3496978.1869334034</v>
      </c>
      <c r="Z71" s="42" t="str">
        <f t="shared" si="15"/>
        <v/>
      </c>
    </row>
    <row r="72" spans="2:26" x14ac:dyDescent="0.2">
      <c r="B72" s="26">
        <f t="shared" si="16"/>
        <v>43</v>
      </c>
      <c r="D72" s="1" t="s">
        <v>156</v>
      </c>
      <c r="F72" s="35">
        <f t="shared" si="11"/>
        <v>1029780.7535093786</v>
      </c>
      <c r="H72" s="35"/>
      <c r="K72" s="29">
        <v>0</v>
      </c>
      <c r="L72" s="35">
        <f t="shared" si="17"/>
        <v>1029780.7535093786</v>
      </c>
      <c r="N72" s="19"/>
      <c r="O72" s="29">
        <v>0</v>
      </c>
      <c r="P72" s="17">
        <f t="shared" si="12"/>
        <v>0</v>
      </c>
      <c r="R72" s="17">
        <f t="shared" si="12"/>
        <v>0</v>
      </c>
      <c r="S72" s="17"/>
      <c r="T72" s="17">
        <f t="shared" si="13"/>
        <v>0</v>
      </c>
      <c r="U72" s="17"/>
      <c r="V72" s="17">
        <f t="shared" si="14"/>
        <v>1029780.7535093786</v>
      </c>
      <c r="X72" s="17">
        <f t="shared" si="18"/>
        <v>1029780.7535093786</v>
      </c>
      <c r="Z72" s="42" t="str">
        <f t="shared" si="15"/>
        <v/>
      </c>
    </row>
    <row r="73" spans="2:26" x14ac:dyDescent="0.2">
      <c r="B73" s="26">
        <f>B72+1</f>
        <v>44</v>
      </c>
      <c r="D73" s="1" t="s">
        <v>157</v>
      </c>
      <c r="F73" s="35">
        <f t="shared" si="11"/>
        <v>253810.37950131294</v>
      </c>
      <c r="H73" s="35"/>
      <c r="K73" s="29">
        <v>0</v>
      </c>
      <c r="L73" s="35">
        <f t="shared" si="17"/>
        <v>253810.37950131294</v>
      </c>
      <c r="N73" s="19"/>
      <c r="O73" s="29">
        <v>0</v>
      </c>
      <c r="P73" s="17">
        <f t="shared" si="12"/>
        <v>0</v>
      </c>
      <c r="R73" s="17">
        <f t="shared" si="12"/>
        <v>0</v>
      </c>
      <c r="S73" s="17"/>
      <c r="T73" s="17">
        <f t="shared" si="13"/>
        <v>0</v>
      </c>
      <c r="U73" s="17"/>
      <c r="V73" s="17">
        <f t="shared" si="14"/>
        <v>253810.37950131294</v>
      </c>
      <c r="X73" s="17">
        <f t="shared" si="18"/>
        <v>253810.37950131294</v>
      </c>
      <c r="Z73" s="42" t="str">
        <f t="shared" si="15"/>
        <v/>
      </c>
    </row>
    <row r="74" spans="2:26" x14ac:dyDescent="0.2">
      <c r="B74" s="26">
        <f>B73+1</f>
        <v>45</v>
      </c>
      <c r="D74" s="1" t="s">
        <v>158</v>
      </c>
      <c r="F74" s="35">
        <f t="shared" si="11"/>
        <v>7182.6654800000015</v>
      </c>
      <c r="H74" s="35"/>
      <c r="K74" s="29">
        <v>0</v>
      </c>
      <c r="L74" s="35">
        <f t="shared" si="17"/>
        <v>7182.6654800000015</v>
      </c>
      <c r="N74" s="19"/>
      <c r="O74" s="29">
        <v>0</v>
      </c>
      <c r="P74" s="17">
        <f t="shared" si="12"/>
        <v>0</v>
      </c>
      <c r="R74" s="17">
        <f t="shared" si="12"/>
        <v>477.03131475162303</v>
      </c>
      <c r="S74" s="17"/>
      <c r="T74" s="17">
        <f t="shared" si="13"/>
        <v>4318.2255996879157</v>
      </c>
      <c r="U74" s="17"/>
      <c r="V74" s="17">
        <f t="shared" si="14"/>
        <v>2387.408565560464</v>
      </c>
      <c r="X74" s="17">
        <f t="shared" si="18"/>
        <v>7182.6654800000024</v>
      </c>
      <c r="Z74" s="42" t="str">
        <f t="shared" si="15"/>
        <v/>
      </c>
    </row>
    <row r="75" spans="2:26" x14ac:dyDescent="0.2">
      <c r="B75" s="26">
        <f t="shared" si="16"/>
        <v>46</v>
      </c>
      <c r="D75" s="1" t="s">
        <v>173</v>
      </c>
      <c r="F75" s="36">
        <f>SUM(F62:F74)</f>
        <v>14744945.66973339</v>
      </c>
      <c r="H75" s="36">
        <f>SUM(H62:H74)</f>
        <v>0</v>
      </c>
      <c r="L75" s="36">
        <f>SUM(L62:L74)</f>
        <v>14744945.66973339</v>
      </c>
      <c r="P75" s="37">
        <f>SUM(P62:P74)</f>
        <v>0</v>
      </c>
      <c r="Q75" s="147"/>
      <c r="R75" s="37">
        <f>SUM(R62:R74)</f>
        <v>659840.44189868239</v>
      </c>
      <c r="S75" s="38"/>
      <c r="T75" s="37">
        <f>SUM(T62:T74)</f>
        <v>2570860.9560909146</v>
      </c>
      <c r="U75" s="38"/>
      <c r="V75" s="37">
        <f>SUM(V62:V74)</f>
        <v>11514244.271743789</v>
      </c>
      <c r="X75" s="37">
        <f>SUM(X62:X74)</f>
        <v>14744945.66973339</v>
      </c>
      <c r="Z75" s="42" t="str">
        <f t="shared" si="15"/>
        <v/>
      </c>
    </row>
    <row r="76" spans="2:26" x14ac:dyDescent="0.2">
      <c r="X76" s="35"/>
      <c r="Z76" s="42" t="str">
        <f t="shared" si="15"/>
        <v/>
      </c>
    </row>
    <row r="77" spans="2:26" x14ac:dyDescent="0.2">
      <c r="B77" s="26">
        <f>B75+1</f>
        <v>47</v>
      </c>
      <c r="D77" s="1" t="s">
        <v>161</v>
      </c>
      <c r="F77" s="35">
        <f>F33+F55</f>
        <v>412080.8656664947</v>
      </c>
      <c r="H77" s="35"/>
      <c r="K77" s="29">
        <v>0</v>
      </c>
      <c r="L77" s="35">
        <f t="shared" ref="L77" si="19">F77-H77</f>
        <v>412080.8656664947</v>
      </c>
      <c r="N77" s="19"/>
      <c r="O77" s="29">
        <v>0</v>
      </c>
      <c r="P77" s="17">
        <f>P33+P55</f>
        <v>0</v>
      </c>
      <c r="R77" s="17">
        <f>R33+R55</f>
        <v>21591.256497628456</v>
      </c>
      <c r="S77" s="17"/>
      <c r="T77" s="17">
        <f>T33+T55</f>
        <v>50857.828612163132</v>
      </c>
      <c r="U77" s="17"/>
      <c r="V77" s="17">
        <f>V33+V55</f>
        <v>339631.78055670322</v>
      </c>
      <c r="W77" s="17"/>
      <c r="X77" s="17">
        <f>P77+R77+T77+V77</f>
        <v>412080.86566649482</v>
      </c>
      <c r="Z77" s="42" t="str">
        <f t="shared" si="15"/>
        <v/>
      </c>
    </row>
    <row r="78" spans="2:26" x14ac:dyDescent="0.2">
      <c r="X78" s="35"/>
      <c r="Z78" s="42" t="str">
        <f t="shared" si="15"/>
        <v/>
      </c>
    </row>
    <row r="79" spans="2:26" x14ac:dyDescent="0.2">
      <c r="B79" s="26">
        <f>B77+1</f>
        <v>48</v>
      </c>
      <c r="D79" s="1" t="s">
        <v>174</v>
      </c>
      <c r="F79" s="36">
        <f>F75+F77</f>
        <v>15157026.535399884</v>
      </c>
      <c r="H79" s="36">
        <f>H75+H77</f>
        <v>0</v>
      </c>
      <c r="L79" s="36">
        <f>L75+L77</f>
        <v>15157026.535399884</v>
      </c>
      <c r="P79" s="36">
        <f>P75+P77</f>
        <v>0</v>
      </c>
      <c r="Q79" s="177"/>
      <c r="R79" s="36">
        <f>R75+R77</f>
        <v>681431.69839631079</v>
      </c>
      <c r="S79" s="35"/>
      <c r="T79" s="36">
        <f>T75+T77</f>
        <v>2621718.7847030777</v>
      </c>
      <c r="U79" s="35"/>
      <c r="V79" s="36">
        <f>V75+V77</f>
        <v>11853876.052300492</v>
      </c>
      <c r="X79" s="36">
        <f>X75+X77</f>
        <v>15157026.535399886</v>
      </c>
      <c r="Z79" s="42" t="str">
        <f t="shared" si="15"/>
        <v/>
      </c>
    </row>
    <row r="80" spans="2:26" x14ac:dyDescent="0.2">
      <c r="D80" s="8"/>
      <c r="E80" s="11"/>
      <c r="F80" s="11"/>
      <c r="H80" s="11"/>
      <c r="L80" s="11"/>
      <c r="Z80" s="42" t="str">
        <f t="shared" si="15"/>
        <v/>
      </c>
    </row>
    <row r="81" spans="2:26" x14ac:dyDescent="0.2">
      <c r="F81" s="35"/>
      <c r="Z81" s="42" t="str">
        <f t="shared" si="15"/>
        <v/>
      </c>
    </row>
    <row r="82" spans="2:26" x14ac:dyDescent="0.2">
      <c r="D82" s="8" t="s">
        <v>175</v>
      </c>
      <c r="E82" s="34"/>
      <c r="F82" s="34"/>
      <c r="H82" s="34"/>
      <c r="L82" s="34"/>
      <c r="Z82" s="42" t="str">
        <f t="shared" si="15"/>
        <v/>
      </c>
    </row>
    <row r="83" spans="2:26" x14ac:dyDescent="0.2">
      <c r="Z83" s="42" t="str">
        <f t="shared" si="15"/>
        <v/>
      </c>
    </row>
    <row r="84" spans="2:26" x14ac:dyDescent="0.2">
      <c r="B84" s="26">
        <f>B79+1</f>
        <v>49</v>
      </c>
      <c r="D84" s="1" t="s">
        <v>176</v>
      </c>
      <c r="F84" s="35">
        <v>106990.37774285467</v>
      </c>
      <c r="H84" s="35"/>
      <c r="K84" s="29">
        <v>0</v>
      </c>
      <c r="L84" s="35">
        <f t="shared" ref="L84:L88" si="20">F84-H84</f>
        <v>106990.37774285467</v>
      </c>
      <c r="N84" s="19" t="s">
        <v>177</v>
      </c>
      <c r="O84" s="29">
        <v>81</v>
      </c>
      <c r="P84" s="17">
        <v>0</v>
      </c>
      <c r="R84" s="17">
        <v>4345.1165095733522</v>
      </c>
      <c r="S84" s="17"/>
      <c r="T84" s="17">
        <v>18568.37524808753</v>
      </c>
      <c r="U84" s="17"/>
      <c r="V84" s="17">
        <v>84076.885985193789</v>
      </c>
      <c r="X84" s="17">
        <f t="shared" ref="X84:X88" si="21">P84+R84+T84+V84</f>
        <v>106990.37774285467</v>
      </c>
      <c r="Z84" s="42" t="str">
        <f t="shared" si="15"/>
        <v/>
      </c>
    </row>
    <row r="85" spans="2:26" x14ac:dyDescent="0.2">
      <c r="B85" s="26">
        <f>B84+1</f>
        <v>50</v>
      </c>
      <c r="D85" s="1" t="s">
        <v>178</v>
      </c>
      <c r="F85" s="35">
        <v>-5076.4162604167295</v>
      </c>
      <c r="H85" s="35"/>
      <c r="K85" s="29">
        <v>0</v>
      </c>
      <c r="L85" s="35">
        <f t="shared" si="20"/>
        <v>-5076.4162604167295</v>
      </c>
      <c r="N85" s="19" t="s">
        <v>177</v>
      </c>
      <c r="O85" s="29">
        <v>81</v>
      </c>
      <c r="P85" s="17">
        <v>0</v>
      </c>
      <c r="R85" s="17">
        <v>-206.16452215560537</v>
      </c>
      <c r="S85" s="17"/>
      <c r="T85" s="17">
        <v>-881.02130329384931</v>
      </c>
      <c r="U85" s="17"/>
      <c r="V85" s="17">
        <v>-3989.230434967275</v>
      </c>
      <c r="X85" s="17">
        <f t="shared" si="21"/>
        <v>-5076.4162604167295</v>
      </c>
      <c r="Z85" s="42" t="str">
        <f t="shared" si="15"/>
        <v/>
      </c>
    </row>
    <row r="86" spans="2:26" x14ac:dyDescent="0.2">
      <c r="B86" s="26">
        <f t="shared" ref="B86:B89" si="22">B85+1</f>
        <v>51</v>
      </c>
      <c r="D86" s="1" t="s">
        <v>179</v>
      </c>
      <c r="F86" s="35">
        <v>-60186.114249104641</v>
      </c>
      <c r="H86" s="35"/>
      <c r="K86" s="29">
        <v>0</v>
      </c>
      <c r="L86" s="35">
        <f t="shared" si="20"/>
        <v>-60186.114249104641</v>
      </c>
      <c r="N86" s="19" t="s">
        <v>177</v>
      </c>
      <c r="O86" s="29">
        <v>81</v>
      </c>
      <c r="P86" s="17">
        <v>0</v>
      </c>
      <c r="R86" s="17">
        <v>-2444.2915726439505</v>
      </c>
      <c r="S86" s="17"/>
      <c r="T86" s="17">
        <v>-10445.409930111951</v>
      </c>
      <c r="U86" s="17"/>
      <c r="V86" s="17">
        <v>-47296.412746348738</v>
      </c>
      <c r="X86" s="17">
        <f t="shared" si="21"/>
        <v>-60186.114249104641</v>
      </c>
      <c r="Z86" s="42" t="str">
        <f t="shared" si="15"/>
        <v/>
      </c>
    </row>
    <row r="87" spans="2:26" x14ac:dyDescent="0.2">
      <c r="B87" s="26">
        <f t="shared" si="22"/>
        <v>52</v>
      </c>
      <c r="D87" s="1" t="s">
        <v>180</v>
      </c>
      <c r="F87" s="35">
        <v>450894.64997650369</v>
      </c>
      <c r="H87" s="35"/>
      <c r="K87" s="29">
        <v>0</v>
      </c>
      <c r="L87" s="35">
        <f t="shared" si="20"/>
        <v>450894.64997650369</v>
      </c>
      <c r="N87" s="19" t="s">
        <v>151</v>
      </c>
      <c r="O87" s="29">
        <v>99</v>
      </c>
      <c r="P87" s="17">
        <v>0</v>
      </c>
      <c r="R87" s="17">
        <v>450894.64997650369</v>
      </c>
      <c r="S87" s="17"/>
      <c r="T87" s="17">
        <v>0</v>
      </c>
      <c r="U87" s="17"/>
      <c r="V87" s="17">
        <v>0</v>
      </c>
      <c r="X87" s="17">
        <f t="shared" si="21"/>
        <v>450894.64997650369</v>
      </c>
      <c r="Z87" s="42" t="str">
        <f t="shared" si="15"/>
        <v/>
      </c>
    </row>
    <row r="88" spans="2:26" x14ac:dyDescent="0.2">
      <c r="B88" s="26">
        <f t="shared" si="22"/>
        <v>53</v>
      </c>
      <c r="D88" s="1" t="s">
        <v>181</v>
      </c>
      <c r="F88" s="35">
        <v>-130400</v>
      </c>
      <c r="H88" s="35"/>
      <c r="K88" s="29">
        <v>0</v>
      </c>
      <c r="L88" s="35">
        <f t="shared" si="20"/>
        <v>-130400</v>
      </c>
      <c r="N88" s="19" t="s">
        <v>177</v>
      </c>
      <c r="O88" s="29">
        <v>81</v>
      </c>
      <c r="P88" s="17">
        <v>0</v>
      </c>
      <c r="R88" s="17">
        <v>-5295.833184271617</v>
      </c>
      <c r="S88" s="17"/>
      <c r="T88" s="17">
        <v>-22631.15789879825</v>
      </c>
      <c r="U88" s="17"/>
      <c r="V88" s="17">
        <v>-102473.00891693014</v>
      </c>
      <c r="X88" s="17">
        <f t="shared" si="21"/>
        <v>-130400</v>
      </c>
      <c r="Z88" s="42" t="str">
        <f t="shared" si="15"/>
        <v/>
      </c>
    </row>
    <row r="89" spans="2:26" x14ac:dyDescent="0.2">
      <c r="B89" s="26">
        <f t="shared" si="22"/>
        <v>54</v>
      </c>
      <c r="D89" s="1" t="s">
        <v>182</v>
      </c>
      <c r="F89" s="36">
        <f>SUM(F84:F88)</f>
        <v>362222.49720983696</v>
      </c>
      <c r="H89" s="36">
        <f>SUM(H84:H88)</f>
        <v>0</v>
      </c>
      <c r="L89" s="36">
        <f>SUM(L84:L88)</f>
        <v>362222.49720983696</v>
      </c>
      <c r="P89" s="37">
        <f>SUM(P84:P88)</f>
        <v>0</v>
      </c>
      <c r="Q89" s="38"/>
      <c r="R89" s="37">
        <f>SUM(R84:R88)</f>
        <v>447293.47720700584</v>
      </c>
      <c r="S89" s="38"/>
      <c r="T89" s="37">
        <f>SUM(T84:T88)</f>
        <v>-15389.21388411652</v>
      </c>
      <c r="U89" s="38"/>
      <c r="V89" s="37">
        <f>SUM(V84:V88)</f>
        <v>-69681.766113052363</v>
      </c>
      <c r="W89" s="35"/>
      <c r="X89" s="37">
        <f>SUM(X84:X88)</f>
        <v>362222.49720983696</v>
      </c>
      <c r="Z89" s="42" t="str">
        <f t="shared" si="15"/>
        <v/>
      </c>
    </row>
    <row r="90" spans="2:26" x14ac:dyDescent="0.2">
      <c r="Z90" s="42" t="str">
        <f t="shared" si="15"/>
        <v/>
      </c>
    </row>
    <row r="91" spans="2:26" x14ac:dyDescent="0.2">
      <c r="Z91" s="42" t="str">
        <f t="shared" si="15"/>
        <v/>
      </c>
    </row>
    <row r="92" spans="2:26" x14ac:dyDescent="0.2">
      <c r="B92" s="26">
        <f>B89+1</f>
        <v>55</v>
      </c>
      <c r="D92" s="1" t="s">
        <v>183</v>
      </c>
      <c r="F92" s="36">
        <f>F79+F89</f>
        <v>15519249.032609722</v>
      </c>
      <c r="H92" s="36">
        <f>H79+H89</f>
        <v>0</v>
      </c>
      <c r="L92" s="36">
        <f>L79+L89</f>
        <v>15519249.032609722</v>
      </c>
      <c r="P92" s="36">
        <f>P79+P89</f>
        <v>0</v>
      </c>
      <c r="Q92" s="177"/>
      <c r="R92" s="36">
        <f>R79+R89</f>
        <v>1128725.1756033166</v>
      </c>
      <c r="S92" s="35"/>
      <c r="T92" s="36">
        <f>T79+T89</f>
        <v>2606329.5708189611</v>
      </c>
      <c r="U92" s="35"/>
      <c r="V92" s="36">
        <f>V79+V89</f>
        <v>11784194.28618744</v>
      </c>
      <c r="W92" s="35"/>
      <c r="X92" s="36">
        <f>X79+X89</f>
        <v>15519249.032609724</v>
      </c>
      <c r="Z92" s="42" t="str">
        <f t="shared" si="15"/>
        <v/>
      </c>
    </row>
    <row r="93" spans="2:26" x14ac:dyDescent="0.2">
      <c r="F93" s="178"/>
      <c r="Z93" s="42" t="str">
        <f t="shared" si="15"/>
        <v/>
      </c>
    </row>
    <row r="94" spans="2:26" x14ac:dyDescent="0.2">
      <c r="Z94" s="42" t="str">
        <f t="shared" si="15"/>
        <v/>
      </c>
    </row>
    <row r="95" spans="2:26" x14ac:dyDescent="0.2">
      <c r="B95" s="26">
        <f>B92+1</f>
        <v>56</v>
      </c>
      <c r="D95" s="1" t="s">
        <v>184</v>
      </c>
      <c r="F95" s="105">
        <v>6.0821321807016528E-2</v>
      </c>
      <c r="H95" s="171"/>
      <c r="L95" s="105">
        <f>F95</f>
        <v>6.0821321807016528E-2</v>
      </c>
      <c r="P95" s="105">
        <f>$F$95</f>
        <v>6.0821321807016528E-2</v>
      </c>
      <c r="Q95" s="106"/>
      <c r="R95" s="105">
        <f>$F$95</f>
        <v>6.0821321807016528E-2</v>
      </c>
      <c r="S95" s="106"/>
      <c r="T95" s="105">
        <f>$F$95</f>
        <v>6.0821321807016528E-2</v>
      </c>
      <c r="U95" s="106"/>
      <c r="V95" s="105">
        <f>$F$95</f>
        <v>6.0821321807016528E-2</v>
      </c>
      <c r="X95" s="105">
        <f>$F$95</f>
        <v>6.0821321807016528E-2</v>
      </c>
      <c r="Z95" s="42" t="str">
        <f>IF(ROUND(F95,4)=ROUND(X95,4), "", "check")</f>
        <v/>
      </c>
    </row>
    <row r="96" spans="2:26" x14ac:dyDescent="0.2">
      <c r="Z96" s="42" t="str">
        <f t="shared" si="15"/>
        <v/>
      </c>
    </row>
    <row r="97" spans="2:26" x14ac:dyDescent="0.2">
      <c r="B97" s="26">
        <f>B95+1</f>
        <v>57</v>
      </c>
      <c r="D97" s="1" t="s">
        <v>185</v>
      </c>
      <c r="F97" s="36">
        <f>F92*F95</f>
        <v>943901.23961558577</v>
      </c>
      <c r="H97" s="36"/>
      <c r="L97" s="36">
        <f>L92*L95</f>
        <v>943901.23961558577</v>
      </c>
      <c r="P97" s="36">
        <f>P92*P95</f>
        <v>0</v>
      </c>
      <c r="R97" s="36">
        <f>R92*R95</f>
        <v>68650.557137050564</v>
      </c>
      <c r="T97" s="36">
        <f>T92*T95</f>
        <v>158520.4095619233</v>
      </c>
      <c r="V97" s="36">
        <f>V92*V95</f>
        <v>716730.27291661175</v>
      </c>
      <c r="X97" s="37">
        <f t="shared" ref="X97" si="23">P97+R97+T97+V97</f>
        <v>943901.23961558565</v>
      </c>
      <c r="Z97" s="42" t="str">
        <f t="shared" si="15"/>
        <v/>
      </c>
    </row>
    <row r="98" spans="2:26" x14ac:dyDescent="0.2">
      <c r="F98" s="35"/>
      <c r="H98" s="35"/>
      <c r="L98" s="35"/>
      <c r="P98" s="35"/>
      <c r="R98" s="35"/>
      <c r="T98" s="35"/>
      <c r="V98" s="35"/>
      <c r="X98" s="126"/>
      <c r="Z98" s="42" t="str">
        <f t="shared" si="15"/>
        <v/>
      </c>
    </row>
    <row r="99" spans="2:26" x14ac:dyDescent="0.2">
      <c r="F99" s="35"/>
      <c r="H99" s="35"/>
      <c r="L99" s="35"/>
      <c r="P99" s="35"/>
      <c r="R99" s="35"/>
      <c r="T99" s="35"/>
      <c r="V99" s="35"/>
      <c r="X99" s="126"/>
      <c r="Z99" s="42" t="str">
        <f t="shared" si="15"/>
        <v/>
      </c>
    </row>
    <row r="100" spans="2:26" x14ac:dyDescent="0.2">
      <c r="D100" s="8" t="s">
        <v>21</v>
      </c>
      <c r="Z100" s="42" t="str">
        <f t="shared" si="15"/>
        <v/>
      </c>
    </row>
    <row r="101" spans="2:26" x14ac:dyDescent="0.2">
      <c r="Z101" s="42" t="str">
        <f t="shared" si="15"/>
        <v/>
      </c>
    </row>
    <row r="102" spans="2:26" x14ac:dyDescent="0.2">
      <c r="B102" s="26">
        <f>B97+1</f>
        <v>58</v>
      </c>
      <c r="D102" s="1" t="s">
        <v>186</v>
      </c>
      <c r="F102" s="35">
        <v>672899.26923475764</v>
      </c>
      <c r="H102" s="35"/>
      <c r="K102" s="29">
        <v>0</v>
      </c>
      <c r="L102" s="35">
        <f>F102-H102</f>
        <v>672899.26923475764</v>
      </c>
      <c r="N102" s="19" t="s">
        <v>187</v>
      </c>
      <c r="O102" s="29">
        <v>33</v>
      </c>
      <c r="P102" s="17">
        <v>0</v>
      </c>
      <c r="R102" s="17">
        <v>24853.346732706683</v>
      </c>
      <c r="S102" s="17"/>
      <c r="T102" s="17">
        <v>82421.141572556502</v>
      </c>
      <c r="U102" s="17"/>
      <c r="V102" s="17">
        <v>565624.78092949442</v>
      </c>
      <c r="X102" s="17">
        <f t="shared" ref="X102:X103" si="24">P102+R102+T102+V102</f>
        <v>672899.26923475764</v>
      </c>
      <c r="Z102" s="42" t="str">
        <f t="shared" si="15"/>
        <v/>
      </c>
    </row>
    <row r="103" spans="2:26" x14ac:dyDescent="0.2">
      <c r="B103" s="26">
        <f>B102+1</f>
        <v>59</v>
      </c>
      <c r="D103" s="1" t="s">
        <v>161</v>
      </c>
      <c r="F103" s="35">
        <v>57300.730764952459</v>
      </c>
      <c r="H103" s="35"/>
      <c r="K103" s="29">
        <v>0</v>
      </c>
      <c r="L103" s="35">
        <f>F103-H103</f>
        <v>57300.730764952459</v>
      </c>
      <c r="N103" s="19" t="s">
        <v>162</v>
      </c>
      <c r="O103" s="29">
        <v>45</v>
      </c>
      <c r="P103" s="17">
        <v>0</v>
      </c>
      <c r="R103" s="17">
        <v>3002.3106592115464</v>
      </c>
      <c r="S103" s="17"/>
      <c r="T103" s="17">
        <v>7071.8904647083718</v>
      </c>
      <c r="U103" s="17"/>
      <c r="V103" s="17">
        <v>47226.529641032546</v>
      </c>
      <c r="X103" s="17">
        <f t="shared" si="24"/>
        <v>57300.730764952466</v>
      </c>
      <c r="Z103" s="42" t="str">
        <f t="shared" si="15"/>
        <v/>
      </c>
    </row>
    <row r="104" spans="2:26" x14ac:dyDescent="0.2">
      <c r="B104" s="26">
        <f>B103+1</f>
        <v>60</v>
      </c>
      <c r="D104" s="1" t="s">
        <v>188</v>
      </c>
      <c r="F104" s="36">
        <f>SUM(F102:F103)</f>
        <v>730199.99999971013</v>
      </c>
      <c r="H104" s="36">
        <f>SUM(H102:H103)</f>
        <v>0</v>
      </c>
      <c r="L104" s="36">
        <f>SUM(L102:L103)</f>
        <v>730199.99999971013</v>
      </c>
      <c r="P104" s="37">
        <f>SUM(P102:P103)</f>
        <v>0</v>
      </c>
      <c r="R104" s="37">
        <f>SUM(R102:R103)</f>
        <v>27855.65739191823</v>
      </c>
      <c r="T104" s="37">
        <f>SUM(T102:T103)</f>
        <v>89493.032037264871</v>
      </c>
      <c r="V104" s="37">
        <f>SUM(V102:V103)</f>
        <v>612851.31057052698</v>
      </c>
      <c r="X104" s="37">
        <f>SUM(X102:X103)</f>
        <v>730199.99999971013</v>
      </c>
      <c r="Z104" s="42" t="str">
        <f t="shared" si="15"/>
        <v/>
      </c>
    </row>
    <row r="105" spans="2:26" x14ac:dyDescent="0.2">
      <c r="Z105" s="42" t="str">
        <f t="shared" si="15"/>
        <v/>
      </c>
    </row>
    <row r="106" spans="2:26" x14ac:dyDescent="0.2">
      <c r="D106" s="8" t="s">
        <v>189</v>
      </c>
      <c r="F106" s="35"/>
      <c r="H106" s="35"/>
      <c r="L106" s="35"/>
      <c r="P106" s="35"/>
      <c r="R106" s="35"/>
      <c r="T106" s="35"/>
      <c r="V106" s="35"/>
      <c r="X106" s="126"/>
      <c r="Z106" s="42" t="str">
        <f t="shared" si="15"/>
        <v/>
      </c>
    </row>
    <row r="107" spans="2:26" x14ac:dyDescent="0.2">
      <c r="F107" s="35"/>
      <c r="H107" s="35"/>
      <c r="L107" s="35"/>
      <c r="P107" s="35"/>
      <c r="R107" s="35"/>
      <c r="T107" s="35"/>
      <c r="V107" s="35"/>
      <c r="X107" s="126"/>
      <c r="Z107" s="42" t="str">
        <f t="shared" si="15"/>
        <v/>
      </c>
    </row>
    <row r="108" spans="2:26" x14ac:dyDescent="0.2">
      <c r="B108" s="26">
        <f>B104+1</f>
        <v>61</v>
      </c>
      <c r="D108" s="1" t="s">
        <v>190</v>
      </c>
      <c r="F108" s="35">
        <v>121807.67104598368</v>
      </c>
      <c r="H108" s="35"/>
      <c r="K108" s="29">
        <v>0</v>
      </c>
      <c r="L108" s="35">
        <f>F108-H108</f>
        <v>121807.67104598368</v>
      </c>
      <c r="N108" s="19" t="s">
        <v>191</v>
      </c>
      <c r="O108" s="29">
        <v>93</v>
      </c>
      <c r="P108" s="17">
        <v>0</v>
      </c>
      <c r="R108" s="17">
        <v>8859.1519217401892</v>
      </c>
      <c r="S108" s="17"/>
      <c r="T108" s="17">
        <v>20456.591316541941</v>
      </c>
      <c r="U108" s="17"/>
      <c r="V108" s="17">
        <v>92491.927807701548</v>
      </c>
      <c r="X108" s="17">
        <f>P108+R108+T108+V108</f>
        <v>121807.67104598368</v>
      </c>
      <c r="Z108" s="42" t="str">
        <f t="shared" si="15"/>
        <v/>
      </c>
    </row>
    <row r="109" spans="2:26" x14ac:dyDescent="0.2">
      <c r="B109" s="26">
        <f>B108+1</f>
        <v>62</v>
      </c>
      <c r="D109" s="1" t="s">
        <v>192</v>
      </c>
      <c r="F109" s="35">
        <v>125582.50292039152</v>
      </c>
      <c r="H109" s="35"/>
      <c r="K109" s="29">
        <v>0</v>
      </c>
      <c r="L109" s="35">
        <f>F109-H109</f>
        <v>125582.50292039152</v>
      </c>
      <c r="N109" s="19" t="s">
        <v>193</v>
      </c>
      <c r="O109" s="29">
        <v>90</v>
      </c>
      <c r="P109" s="17">
        <v>0</v>
      </c>
      <c r="R109" s="17">
        <v>4332.8583914291694</v>
      </c>
      <c r="S109" s="17"/>
      <c r="T109" s="17">
        <v>25970.862333656336</v>
      </c>
      <c r="U109" s="17"/>
      <c r="V109" s="17">
        <v>95278.782195306019</v>
      </c>
      <c r="W109" s="179"/>
      <c r="X109" s="17">
        <f>P109+R109+T109+V109</f>
        <v>125582.50292039153</v>
      </c>
      <c r="Z109" s="42" t="str">
        <f t="shared" si="15"/>
        <v/>
      </c>
    </row>
    <row r="110" spans="2:26" x14ac:dyDescent="0.2">
      <c r="B110" s="26">
        <f>B109+1</f>
        <v>63</v>
      </c>
      <c r="D110" s="1" t="s">
        <v>194</v>
      </c>
      <c r="F110" s="36">
        <f>SUM(F108:F109)</f>
        <v>247390.17396637518</v>
      </c>
      <c r="H110" s="36">
        <f>SUM(H108:H109)</f>
        <v>0</v>
      </c>
      <c r="L110" s="36">
        <f>SUM(L108:L109)</f>
        <v>247390.17396637518</v>
      </c>
      <c r="P110" s="37">
        <f>SUM(P108:P109)</f>
        <v>0</v>
      </c>
      <c r="R110" s="37">
        <f>SUM(R108:R109)</f>
        <v>13192.010313169358</v>
      </c>
      <c r="T110" s="37">
        <f>SUM(T108:T109)</f>
        <v>46427.45365019828</v>
      </c>
      <c r="V110" s="37">
        <f>SUM(V108:V109)</f>
        <v>187770.71000300755</v>
      </c>
      <c r="X110" s="37">
        <f>SUM(X108:X109)</f>
        <v>247390.17396637521</v>
      </c>
      <c r="Z110" s="42" t="str">
        <f t="shared" si="15"/>
        <v/>
      </c>
    </row>
    <row r="111" spans="2:26" x14ac:dyDescent="0.2">
      <c r="Z111" s="42" t="str">
        <f t="shared" si="15"/>
        <v/>
      </c>
    </row>
    <row r="112" spans="2:26" x14ac:dyDescent="0.2">
      <c r="Z112" s="42" t="str">
        <f t="shared" si="15"/>
        <v/>
      </c>
    </row>
    <row r="113" spans="2:26" x14ac:dyDescent="0.2">
      <c r="D113" s="8" t="s">
        <v>195</v>
      </c>
      <c r="Z113" s="42" t="str">
        <f t="shared" si="15"/>
        <v/>
      </c>
    </row>
    <row r="114" spans="2:26" x14ac:dyDescent="0.2">
      <c r="F114" s="35"/>
      <c r="Z114" s="42" t="str">
        <f t="shared" si="15"/>
        <v/>
      </c>
    </row>
    <row r="115" spans="2:26" x14ac:dyDescent="0.2">
      <c r="D115" s="1" t="s">
        <v>8</v>
      </c>
      <c r="Z115" s="42" t="str">
        <f t="shared" si="15"/>
        <v/>
      </c>
    </row>
    <row r="116" spans="2:26" x14ac:dyDescent="0.2">
      <c r="B116" s="26">
        <f>B110+1</f>
        <v>64</v>
      </c>
      <c r="D116" s="12" t="s">
        <v>196</v>
      </c>
      <c r="F116" s="17">
        <v>2247538.0139059885</v>
      </c>
      <c r="H116" s="17"/>
      <c r="K116" s="29">
        <v>0</v>
      </c>
      <c r="L116" s="35">
        <f t="shared" ref="L116:L159" si="25">F116-H116</f>
        <v>2247538.0139059885</v>
      </c>
      <c r="N116" s="19" t="s">
        <v>197</v>
      </c>
      <c r="O116" s="29">
        <v>39</v>
      </c>
      <c r="P116" s="17">
        <v>2247538.0139059885</v>
      </c>
      <c r="R116" s="17">
        <v>0</v>
      </c>
      <c r="S116" s="17"/>
      <c r="T116" s="17">
        <v>0</v>
      </c>
      <c r="U116" s="17"/>
      <c r="V116" s="17">
        <v>0</v>
      </c>
      <c r="X116" s="17">
        <f t="shared" ref="X116:X131" si="26">P116+R116+T116+V116</f>
        <v>2247538.0139059885</v>
      </c>
      <c r="Z116" s="42" t="str">
        <f t="shared" si="15"/>
        <v/>
      </c>
    </row>
    <row r="117" spans="2:26" x14ac:dyDescent="0.2">
      <c r="B117" s="26">
        <f t="shared" ref="B117:B122" si="27">B116+1</f>
        <v>65</v>
      </c>
      <c r="D117" s="12" t="s">
        <v>198</v>
      </c>
      <c r="F117" s="17">
        <v>24266.29553468162</v>
      </c>
      <c r="H117" s="17"/>
      <c r="K117" s="29">
        <v>0</v>
      </c>
      <c r="L117" s="35">
        <f t="shared" si="25"/>
        <v>24266.29553468162</v>
      </c>
      <c r="N117" s="19" t="s">
        <v>199</v>
      </c>
      <c r="O117" s="29">
        <v>21</v>
      </c>
      <c r="P117" s="17">
        <v>0</v>
      </c>
      <c r="R117" s="17">
        <v>5732.3451488280325</v>
      </c>
      <c r="S117" s="17"/>
      <c r="T117" s="17">
        <v>18533.95038585359</v>
      </c>
      <c r="U117" s="17"/>
      <c r="V117" s="17">
        <v>0</v>
      </c>
      <c r="X117" s="17">
        <f t="shared" si="26"/>
        <v>24266.295534681623</v>
      </c>
      <c r="Z117" s="42" t="str">
        <f t="shared" si="15"/>
        <v/>
      </c>
    </row>
    <row r="118" spans="2:26" x14ac:dyDescent="0.2">
      <c r="B118" s="26">
        <f t="shared" si="27"/>
        <v>66</v>
      </c>
      <c r="D118" s="12" t="s">
        <v>200</v>
      </c>
      <c r="F118" s="17">
        <v>34752.348132451392</v>
      </c>
      <c r="H118" s="17"/>
      <c r="K118" s="29">
        <v>0</v>
      </c>
      <c r="L118" s="35">
        <f t="shared" si="25"/>
        <v>34752.348132451392</v>
      </c>
      <c r="N118" s="19" t="s">
        <v>201</v>
      </c>
      <c r="O118" s="29">
        <v>111</v>
      </c>
      <c r="P118" s="17">
        <v>0</v>
      </c>
      <c r="R118" s="17">
        <v>7509.5133219631934</v>
      </c>
      <c r="S118" s="17"/>
      <c r="T118" s="17">
        <v>10628.242000188779</v>
      </c>
      <c r="U118" s="17"/>
      <c r="V118" s="17">
        <v>16614.592810299422</v>
      </c>
      <c r="X118" s="17">
        <f t="shared" si="26"/>
        <v>34752.348132451392</v>
      </c>
      <c r="Z118" s="42" t="str">
        <f t="shared" si="15"/>
        <v/>
      </c>
    </row>
    <row r="119" spans="2:26" x14ac:dyDescent="0.2">
      <c r="B119" s="26">
        <f t="shared" si="27"/>
        <v>67</v>
      </c>
      <c r="D119" s="12" t="s">
        <v>202</v>
      </c>
      <c r="F119" s="17">
        <v>2669.6763905361131</v>
      </c>
      <c r="H119" s="17"/>
      <c r="K119" s="29">
        <v>0</v>
      </c>
      <c r="L119" s="35">
        <f t="shared" si="25"/>
        <v>2669.6763905361131</v>
      </c>
      <c r="N119" s="19" t="s">
        <v>203</v>
      </c>
      <c r="O119" s="29">
        <v>87</v>
      </c>
      <c r="P119" s="17">
        <v>0</v>
      </c>
      <c r="R119" s="17">
        <v>192.8819400195122</v>
      </c>
      <c r="S119" s="17"/>
      <c r="T119" s="17">
        <v>751.50387464030882</v>
      </c>
      <c r="U119" s="17"/>
      <c r="V119" s="17">
        <v>1725.290575876292</v>
      </c>
      <c r="X119" s="17">
        <f t="shared" si="26"/>
        <v>2669.6763905361131</v>
      </c>
      <c r="Z119" s="42"/>
    </row>
    <row r="120" spans="2:26" x14ac:dyDescent="0.2">
      <c r="B120" s="26">
        <f t="shared" si="27"/>
        <v>68</v>
      </c>
      <c r="D120" s="12" t="s">
        <v>204</v>
      </c>
      <c r="F120" s="17">
        <v>13946.739835347375</v>
      </c>
      <c r="H120" s="17"/>
      <c r="K120" s="29">
        <v>0</v>
      </c>
      <c r="L120" s="35">
        <f t="shared" si="25"/>
        <v>13946.739835347375</v>
      </c>
      <c r="N120" s="19" t="s">
        <v>151</v>
      </c>
      <c r="O120" s="29">
        <v>99</v>
      </c>
      <c r="P120" s="17">
        <v>0</v>
      </c>
      <c r="R120" s="17">
        <v>13946.739835347375</v>
      </c>
      <c r="S120" s="17"/>
      <c r="T120" s="17">
        <v>0</v>
      </c>
      <c r="U120" s="17"/>
      <c r="V120" s="17">
        <v>0</v>
      </c>
      <c r="X120" s="17">
        <f t="shared" si="26"/>
        <v>13946.739835347375</v>
      </c>
      <c r="Z120" s="42" t="str">
        <f t="shared" si="15"/>
        <v/>
      </c>
    </row>
    <row r="121" spans="2:26" x14ac:dyDescent="0.2">
      <c r="B121" s="26">
        <f t="shared" si="27"/>
        <v>69</v>
      </c>
      <c r="D121" s="12" t="s">
        <v>205</v>
      </c>
      <c r="F121" s="17">
        <v>15221.404780000001</v>
      </c>
      <c r="H121" s="17"/>
      <c r="K121" s="29">
        <v>0</v>
      </c>
      <c r="L121" s="35">
        <f>F121-H121</f>
        <v>15221.404780000001</v>
      </c>
      <c r="N121" s="19" t="s">
        <v>206</v>
      </c>
      <c r="O121" s="29">
        <v>108</v>
      </c>
      <c r="P121" s="17">
        <v>0</v>
      </c>
      <c r="R121" s="17">
        <v>0</v>
      </c>
      <c r="S121" s="17"/>
      <c r="T121" s="17">
        <v>15221.404780000001</v>
      </c>
      <c r="U121" s="17"/>
      <c r="V121" s="17">
        <v>0</v>
      </c>
      <c r="X121" s="17">
        <f t="shared" si="26"/>
        <v>15221.404780000001</v>
      </c>
      <c r="Z121" s="42" t="str">
        <f t="shared" si="15"/>
        <v/>
      </c>
    </row>
    <row r="122" spans="2:26" x14ac:dyDescent="0.2">
      <c r="B122" s="26">
        <f t="shared" si="27"/>
        <v>70</v>
      </c>
      <c r="D122" s="12" t="s">
        <v>207</v>
      </c>
      <c r="F122" s="17">
        <v>12004.512029052725</v>
      </c>
      <c r="H122" s="17"/>
      <c r="K122" s="29">
        <v>0</v>
      </c>
      <c r="L122" s="35">
        <f t="shared" si="25"/>
        <v>12004.512029052725</v>
      </c>
      <c r="N122" s="19" t="s">
        <v>208</v>
      </c>
      <c r="O122" s="29">
        <v>51</v>
      </c>
      <c r="P122" s="17">
        <v>0</v>
      </c>
      <c r="R122" s="17">
        <v>0</v>
      </c>
      <c r="S122" s="17"/>
      <c r="T122" s="17">
        <v>1294.5219427863499</v>
      </c>
      <c r="U122" s="17"/>
      <c r="V122" s="17">
        <v>10709.990086266376</v>
      </c>
      <c r="X122" s="17">
        <f t="shared" si="26"/>
        <v>12004.512029052727</v>
      </c>
      <c r="Z122" s="42" t="str">
        <f t="shared" si="15"/>
        <v/>
      </c>
    </row>
    <row r="123" spans="2:26" x14ac:dyDescent="0.2">
      <c r="D123" s="1" t="s">
        <v>9</v>
      </c>
      <c r="Z123" s="42" t="str">
        <f t="shared" si="15"/>
        <v/>
      </c>
    </row>
    <row r="124" spans="2:26" x14ac:dyDescent="0.2">
      <c r="B124" s="26">
        <f>B122+1</f>
        <v>71</v>
      </c>
      <c r="D124" s="12" t="s">
        <v>209</v>
      </c>
      <c r="F124" s="17">
        <v>1640.1810497976596</v>
      </c>
      <c r="H124" s="17"/>
      <c r="K124" s="29">
        <v>0</v>
      </c>
      <c r="L124" s="35">
        <f t="shared" si="25"/>
        <v>1640.1810497976596</v>
      </c>
      <c r="N124" s="19" t="s">
        <v>151</v>
      </c>
      <c r="O124" s="29">
        <v>99</v>
      </c>
      <c r="P124" s="17">
        <v>0</v>
      </c>
      <c r="R124" s="17">
        <v>1640.1810497976596</v>
      </c>
      <c r="S124" s="17"/>
      <c r="T124" s="17">
        <v>0</v>
      </c>
      <c r="U124" s="17"/>
      <c r="V124" s="17">
        <v>0</v>
      </c>
      <c r="X124" s="17">
        <f t="shared" si="26"/>
        <v>1640.1810497976596</v>
      </c>
      <c r="Z124" s="42" t="str">
        <f t="shared" si="15"/>
        <v/>
      </c>
    </row>
    <row r="125" spans="2:26" x14ac:dyDescent="0.2">
      <c r="B125" s="26">
        <f t="shared" ref="B125:B131" si="28">B124+1</f>
        <v>72</v>
      </c>
      <c r="D125" s="12" t="s">
        <v>210</v>
      </c>
      <c r="F125" s="17">
        <v>17097.195056345034</v>
      </c>
      <c r="H125" s="17"/>
      <c r="K125" s="29">
        <v>0</v>
      </c>
      <c r="L125" s="35">
        <f t="shared" si="25"/>
        <v>17097.195056345034</v>
      </c>
      <c r="N125" s="19" t="s">
        <v>211</v>
      </c>
      <c r="O125" s="29">
        <v>96</v>
      </c>
      <c r="P125" s="17">
        <v>0</v>
      </c>
      <c r="R125" s="17">
        <v>14117.785878445757</v>
      </c>
      <c r="S125" s="17"/>
      <c r="T125" s="17">
        <v>2979.4091778992783</v>
      </c>
      <c r="U125" s="17"/>
      <c r="V125" s="17">
        <v>0</v>
      </c>
      <c r="X125" s="17">
        <f t="shared" si="26"/>
        <v>17097.195056345034</v>
      </c>
      <c r="Z125" s="42" t="str">
        <f t="shared" si="15"/>
        <v/>
      </c>
    </row>
    <row r="126" spans="2:26" x14ac:dyDescent="0.2">
      <c r="B126" s="26">
        <f t="shared" si="28"/>
        <v>73</v>
      </c>
      <c r="D126" s="12" t="s">
        <v>212</v>
      </c>
      <c r="F126" s="17">
        <v>1307.4095306239601</v>
      </c>
      <c r="H126" s="17"/>
      <c r="K126" s="29">
        <v>0</v>
      </c>
      <c r="L126" s="35">
        <f t="shared" si="25"/>
        <v>1307.4095306239601</v>
      </c>
      <c r="N126" s="19" t="s">
        <v>151</v>
      </c>
      <c r="O126" s="29">
        <v>99</v>
      </c>
      <c r="P126" s="17">
        <v>0</v>
      </c>
      <c r="R126" s="17">
        <v>1307.4095306239601</v>
      </c>
      <c r="S126" s="17"/>
      <c r="T126" s="17">
        <v>0</v>
      </c>
      <c r="U126" s="17"/>
      <c r="V126" s="17">
        <v>0</v>
      </c>
      <c r="X126" s="17">
        <f t="shared" si="26"/>
        <v>1307.4095306239601</v>
      </c>
      <c r="Z126" s="42" t="str">
        <f t="shared" si="15"/>
        <v/>
      </c>
    </row>
    <row r="127" spans="2:26" x14ac:dyDescent="0.2">
      <c r="B127" s="26">
        <f t="shared" si="28"/>
        <v>74</v>
      </c>
      <c r="D127" s="12" t="s">
        <v>213</v>
      </c>
      <c r="F127" s="17">
        <v>3787.5783081452309</v>
      </c>
      <c r="H127" s="17"/>
      <c r="K127" s="29">
        <v>0</v>
      </c>
      <c r="L127" s="35">
        <f t="shared" si="25"/>
        <v>3787.5783081452309</v>
      </c>
      <c r="N127" s="19" t="s">
        <v>214</v>
      </c>
      <c r="O127" s="29">
        <v>30</v>
      </c>
      <c r="P127" s="17">
        <v>0</v>
      </c>
      <c r="R127" s="17">
        <v>1489.5035949216872</v>
      </c>
      <c r="S127" s="17"/>
      <c r="T127" s="17">
        <v>2298.0747132235433</v>
      </c>
      <c r="U127" s="17"/>
      <c r="V127" s="17">
        <v>0</v>
      </c>
      <c r="X127" s="17">
        <f t="shared" si="26"/>
        <v>3787.5783081452305</v>
      </c>
      <c r="Z127" s="42" t="str">
        <f t="shared" ref="Z127:Z180" si="29">IF(ROUND(F127,4)=ROUND(X127,4), "", "check")</f>
        <v/>
      </c>
    </row>
    <row r="128" spans="2:26" x14ac:dyDescent="0.2">
      <c r="B128" s="26">
        <f t="shared" si="28"/>
        <v>75</v>
      </c>
      <c r="D128" s="12" t="s">
        <v>144</v>
      </c>
      <c r="F128" s="17">
        <v>417.64292401249998</v>
      </c>
      <c r="H128" s="17"/>
      <c r="K128" s="29">
        <v>0</v>
      </c>
      <c r="L128" s="35">
        <f t="shared" si="25"/>
        <v>417.64292401249998</v>
      </c>
      <c r="N128" s="19" t="s">
        <v>151</v>
      </c>
      <c r="O128" s="29">
        <v>99</v>
      </c>
      <c r="P128" s="17">
        <v>0</v>
      </c>
      <c r="R128" s="17">
        <v>417.64292401249998</v>
      </c>
      <c r="S128" s="17"/>
      <c r="T128" s="17">
        <v>0</v>
      </c>
      <c r="U128" s="17"/>
      <c r="V128" s="17">
        <v>0</v>
      </c>
      <c r="X128" s="17">
        <f t="shared" si="26"/>
        <v>417.64292401249998</v>
      </c>
      <c r="Z128" s="42" t="str">
        <f t="shared" si="29"/>
        <v/>
      </c>
    </row>
    <row r="129" spans="2:32" x14ac:dyDescent="0.2">
      <c r="B129" s="26">
        <f t="shared" si="28"/>
        <v>76</v>
      </c>
      <c r="D129" s="12" t="s">
        <v>215</v>
      </c>
      <c r="F129" s="17">
        <v>191.86462860127</v>
      </c>
      <c r="H129" s="17"/>
      <c r="K129" s="29">
        <v>0</v>
      </c>
      <c r="L129" s="35">
        <f t="shared" si="25"/>
        <v>191.86462860127</v>
      </c>
      <c r="N129" s="19" t="s">
        <v>151</v>
      </c>
      <c r="O129" s="29">
        <v>99</v>
      </c>
      <c r="P129" s="17">
        <v>0</v>
      </c>
      <c r="R129" s="17">
        <v>191.86462860127</v>
      </c>
      <c r="S129" s="17"/>
      <c r="T129" s="17">
        <v>0</v>
      </c>
      <c r="U129" s="17"/>
      <c r="V129" s="17">
        <v>0</v>
      </c>
      <c r="X129" s="17">
        <f t="shared" si="26"/>
        <v>191.86462860127</v>
      </c>
      <c r="Z129" s="42" t="str">
        <f t="shared" si="29"/>
        <v/>
      </c>
    </row>
    <row r="130" spans="2:32" x14ac:dyDescent="0.2">
      <c r="B130" s="26">
        <f t="shared" si="28"/>
        <v>77</v>
      </c>
      <c r="D130" s="12" t="s">
        <v>216</v>
      </c>
      <c r="F130" s="17">
        <v>4026.3844920256997</v>
      </c>
      <c r="H130" s="17"/>
      <c r="K130" s="29">
        <v>0</v>
      </c>
      <c r="L130" s="35">
        <f t="shared" si="25"/>
        <v>4026.3844920256997</v>
      </c>
      <c r="N130" s="19" t="s">
        <v>151</v>
      </c>
      <c r="O130" s="29">
        <v>99</v>
      </c>
      <c r="P130" s="17">
        <v>0</v>
      </c>
      <c r="R130" s="17">
        <v>4026.3844920256997</v>
      </c>
      <c r="S130" s="17"/>
      <c r="T130" s="17">
        <v>0</v>
      </c>
      <c r="U130" s="17"/>
      <c r="V130" s="17">
        <v>0</v>
      </c>
      <c r="X130" s="17">
        <f t="shared" si="26"/>
        <v>4026.3844920256997</v>
      </c>
      <c r="Z130" s="42" t="str">
        <f t="shared" si="29"/>
        <v/>
      </c>
    </row>
    <row r="131" spans="2:32" x14ac:dyDescent="0.2">
      <c r="B131" s="26">
        <f t="shared" si="28"/>
        <v>78</v>
      </c>
      <c r="D131" s="12" t="s">
        <v>217</v>
      </c>
      <c r="F131" s="17">
        <v>1816.3293445332881</v>
      </c>
      <c r="H131" s="17"/>
      <c r="K131" s="29">
        <v>0</v>
      </c>
      <c r="L131" s="35">
        <f t="shared" si="25"/>
        <v>1816.3293445332881</v>
      </c>
      <c r="N131" s="19" t="s">
        <v>151</v>
      </c>
      <c r="O131" s="29">
        <v>99</v>
      </c>
      <c r="P131" s="17">
        <v>0</v>
      </c>
      <c r="R131" s="17">
        <v>1816.3293445332881</v>
      </c>
      <c r="S131" s="17"/>
      <c r="T131" s="17">
        <v>0</v>
      </c>
      <c r="U131" s="17"/>
      <c r="V131" s="17">
        <v>0</v>
      </c>
      <c r="X131" s="17">
        <f t="shared" si="26"/>
        <v>1816.3293445332881</v>
      </c>
      <c r="Z131" s="42" t="str">
        <f t="shared" si="29"/>
        <v/>
      </c>
    </row>
    <row r="132" spans="2:32" x14ac:dyDescent="0.2">
      <c r="D132" s="1" t="s">
        <v>10</v>
      </c>
      <c r="Z132" s="42" t="str">
        <f t="shared" si="29"/>
        <v/>
      </c>
    </row>
    <row r="133" spans="2:32" x14ac:dyDescent="0.2">
      <c r="B133" s="26">
        <f>B131+1</f>
        <v>79</v>
      </c>
      <c r="D133" s="12" t="s">
        <v>210</v>
      </c>
      <c r="F133" s="17">
        <v>3740.6240013717302</v>
      </c>
      <c r="K133" s="29">
        <v>0</v>
      </c>
      <c r="L133" s="35">
        <f>F133-H133</f>
        <v>3740.6240013717302</v>
      </c>
      <c r="N133" s="19" t="s">
        <v>206</v>
      </c>
      <c r="O133" s="29">
        <v>108</v>
      </c>
      <c r="P133" s="17">
        <v>0</v>
      </c>
      <c r="R133" s="17">
        <v>0</v>
      </c>
      <c r="S133" s="17"/>
      <c r="T133" s="17">
        <v>3740.6240013717302</v>
      </c>
      <c r="U133" s="17"/>
      <c r="V133" s="17">
        <v>0</v>
      </c>
      <c r="X133" s="17">
        <f t="shared" ref="X133:X136" si="30">P133+R133+T133+V133</f>
        <v>3740.6240013717302</v>
      </c>
      <c r="Z133" s="42" t="str">
        <f t="shared" si="29"/>
        <v/>
      </c>
    </row>
    <row r="134" spans="2:32" x14ac:dyDescent="0.2">
      <c r="B134" s="26">
        <f>B133+1</f>
        <v>80</v>
      </c>
      <c r="D134" s="12" t="s">
        <v>218</v>
      </c>
      <c r="F134" s="17">
        <v>184.23818852302003</v>
      </c>
      <c r="H134" s="17"/>
      <c r="K134" s="29">
        <v>0</v>
      </c>
      <c r="L134" s="35">
        <f t="shared" ref="L134:L136" si="31">F134-H134</f>
        <v>184.23818852302003</v>
      </c>
      <c r="N134" s="19" t="s">
        <v>206</v>
      </c>
      <c r="O134" s="29">
        <v>108</v>
      </c>
      <c r="P134" s="17">
        <v>0</v>
      </c>
      <c r="R134" s="17">
        <v>0</v>
      </c>
      <c r="S134" s="17"/>
      <c r="T134" s="17">
        <v>184.23818852302003</v>
      </c>
      <c r="U134" s="17"/>
      <c r="V134" s="17">
        <v>0</v>
      </c>
      <c r="X134" s="17">
        <f t="shared" si="30"/>
        <v>184.23818852302003</v>
      </c>
      <c r="Z134" s="42" t="str">
        <f t="shared" si="29"/>
        <v/>
      </c>
    </row>
    <row r="135" spans="2:32" x14ac:dyDescent="0.2">
      <c r="B135" s="26">
        <f t="shared" ref="B135:B136" si="32">B134+1</f>
        <v>81</v>
      </c>
      <c r="D135" s="12" t="s">
        <v>213</v>
      </c>
      <c r="F135" s="17">
        <v>5613.0094337191604</v>
      </c>
      <c r="H135" s="17"/>
      <c r="K135" s="29">
        <v>0</v>
      </c>
      <c r="L135" s="35">
        <f t="shared" si="31"/>
        <v>5613.0094337191604</v>
      </c>
      <c r="N135" s="19" t="s">
        <v>206</v>
      </c>
      <c r="O135" s="29">
        <v>108</v>
      </c>
      <c r="P135" s="17">
        <v>0</v>
      </c>
      <c r="R135" s="17">
        <v>0</v>
      </c>
      <c r="S135" s="17"/>
      <c r="T135" s="17">
        <v>5613.0094337191604</v>
      </c>
      <c r="U135" s="17"/>
      <c r="V135" s="17">
        <v>0</v>
      </c>
      <c r="X135" s="17">
        <f t="shared" si="30"/>
        <v>5613.0094337191604</v>
      </c>
      <c r="Z135" s="42" t="str">
        <f t="shared" si="29"/>
        <v/>
      </c>
    </row>
    <row r="136" spans="2:32" x14ac:dyDescent="0.2">
      <c r="B136" s="26">
        <f t="shared" si="32"/>
        <v>82</v>
      </c>
      <c r="D136" s="12" t="s">
        <v>144</v>
      </c>
      <c r="F136" s="17">
        <v>2500.134475710754</v>
      </c>
      <c r="H136" s="17"/>
      <c r="K136" s="29">
        <v>0</v>
      </c>
      <c r="L136" s="35">
        <f t="shared" si="31"/>
        <v>2500.134475710754</v>
      </c>
      <c r="N136" s="19" t="s">
        <v>206</v>
      </c>
      <c r="O136" s="29">
        <v>108</v>
      </c>
      <c r="P136" s="17">
        <v>0</v>
      </c>
      <c r="R136" s="17">
        <v>0</v>
      </c>
      <c r="S136" s="17"/>
      <c r="T136" s="17">
        <v>2500.134475710754</v>
      </c>
      <c r="U136" s="17"/>
      <c r="V136" s="17">
        <v>0</v>
      </c>
      <c r="X136" s="17">
        <f t="shared" si="30"/>
        <v>2500.134475710754</v>
      </c>
      <c r="Z136" s="42" t="str">
        <f t="shared" si="29"/>
        <v/>
      </c>
    </row>
    <row r="137" spans="2:32" x14ac:dyDescent="0.2">
      <c r="D137" s="1" t="s">
        <v>11</v>
      </c>
      <c r="Z137" s="42" t="str">
        <f t="shared" si="29"/>
        <v/>
      </c>
    </row>
    <row r="138" spans="2:32" x14ac:dyDescent="0.2">
      <c r="B138" s="26">
        <f>B136+1</f>
        <v>83</v>
      </c>
      <c r="D138" s="1" t="s">
        <v>219</v>
      </c>
      <c r="F138" s="17">
        <v>10616.772187581613</v>
      </c>
      <c r="K138" s="29">
        <v>0</v>
      </c>
      <c r="L138" s="35">
        <f t="shared" si="25"/>
        <v>10616.772187581613</v>
      </c>
      <c r="N138" s="19" t="s">
        <v>155</v>
      </c>
      <c r="O138" s="29">
        <v>36</v>
      </c>
      <c r="P138" s="17">
        <v>0</v>
      </c>
      <c r="R138" s="17">
        <v>0</v>
      </c>
      <c r="S138" s="17"/>
      <c r="T138" s="17">
        <v>0</v>
      </c>
      <c r="U138" s="17"/>
      <c r="V138" s="17">
        <v>10616.772187581613</v>
      </c>
      <c r="X138" s="17">
        <f t="shared" ref="X138:X143" si="33">P138+R138+T138+V138</f>
        <v>10616.772187581613</v>
      </c>
      <c r="Z138" s="42" t="str">
        <f t="shared" si="29"/>
        <v/>
      </c>
      <c r="AA138" s="159"/>
      <c r="AB138" s="159"/>
      <c r="AC138" s="159"/>
      <c r="AD138" s="159"/>
      <c r="AE138" s="159"/>
      <c r="AF138" s="159"/>
    </row>
    <row r="139" spans="2:32" x14ac:dyDescent="0.2">
      <c r="B139" s="26">
        <f>B138+1</f>
        <v>84</v>
      </c>
      <c r="D139" s="12" t="s">
        <v>220</v>
      </c>
      <c r="F139" s="17">
        <v>22130.98895566666</v>
      </c>
      <c r="H139" s="17"/>
      <c r="K139" s="29">
        <v>0</v>
      </c>
      <c r="L139" s="35">
        <f t="shared" si="25"/>
        <v>22130.98895566666</v>
      </c>
      <c r="N139" s="19" t="s">
        <v>155</v>
      </c>
      <c r="O139" s="29">
        <v>36</v>
      </c>
      <c r="P139" s="17">
        <v>0</v>
      </c>
      <c r="R139" s="17">
        <v>0</v>
      </c>
      <c r="S139" s="17"/>
      <c r="T139" s="17">
        <v>0</v>
      </c>
      <c r="U139" s="17"/>
      <c r="V139" s="17">
        <v>22130.98895566666</v>
      </c>
      <c r="X139" s="17">
        <f t="shared" si="33"/>
        <v>22130.98895566666</v>
      </c>
      <c r="Z139" s="42" t="str">
        <f t="shared" si="29"/>
        <v/>
      </c>
    </row>
    <row r="140" spans="2:32" x14ac:dyDescent="0.2">
      <c r="B140" s="26">
        <f t="shared" ref="B140:B143" si="34">B139+1</f>
        <v>85</v>
      </c>
      <c r="D140" s="12" t="s">
        <v>221</v>
      </c>
      <c r="F140" s="17">
        <v>0</v>
      </c>
      <c r="H140" s="17"/>
      <c r="K140" s="29">
        <v>0</v>
      </c>
      <c r="L140" s="35">
        <f t="shared" si="25"/>
        <v>0</v>
      </c>
      <c r="N140" s="19" t="s">
        <v>155</v>
      </c>
      <c r="O140" s="29">
        <v>36</v>
      </c>
      <c r="P140" s="17">
        <v>0</v>
      </c>
      <c r="R140" s="17">
        <v>0</v>
      </c>
      <c r="S140" s="17"/>
      <c r="T140" s="17">
        <v>0</v>
      </c>
      <c r="U140" s="17"/>
      <c r="V140" s="17">
        <v>0</v>
      </c>
      <c r="X140" s="17">
        <f t="shared" si="33"/>
        <v>0</v>
      </c>
      <c r="Z140" s="42" t="str">
        <f t="shared" si="29"/>
        <v/>
      </c>
    </row>
    <row r="141" spans="2:32" x14ac:dyDescent="0.2">
      <c r="B141" s="26">
        <f t="shared" si="34"/>
        <v>86</v>
      </c>
      <c r="D141" s="12" t="s">
        <v>222</v>
      </c>
      <c r="F141" s="17">
        <v>59329.65715247715</v>
      </c>
      <c r="H141" s="17"/>
      <c r="K141" s="29">
        <v>0</v>
      </c>
      <c r="L141" s="35">
        <f t="shared" si="25"/>
        <v>59329.65715247715</v>
      </c>
      <c r="N141" s="19" t="s">
        <v>155</v>
      </c>
      <c r="O141" s="29">
        <v>36</v>
      </c>
      <c r="P141" s="17">
        <v>0</v>
      </c>
      <c r="R141" s="17">
        <v>0</v>
      </c>
      <c r="S141" s="17"/>
      <c r="T141" s="17">
        <v>0</v>
      </c>
      <c r="U141" s="17"/>
      <c r="V141" s="17">
        <v>59329.65715247715</v>
      </c>
      <c r="X141" s="17">
        <f t="shared" si="33"/>
        <v>59329.65715247715</v>
      </c>
      <c r="Z141" s="42" t="str">
        <f t="shared" si="29"/>
        <v/>
      </c>
    </row>
    <row r="142" spans="2:32" x14ac:dyDescent="0.2">
      <c r="B142" s="26">
        <f t="shared" si="34"/>
        <v>87</v>
      </c>
      <c r="D142" s="12" t="s">
        <v>144</v>
      </c>
      <c r="F142" s="17">
        <v>8901.2312001131213</v>
      </c>
      <c r="H142" s="17"/>
      <c r="K142" s="29">
        <v>0</v>
      </c>
      <c r="L142" s="35">
        <f t="shared" si="25"/>
        <v>8901.2312001131213</v>
      </c>
      <c r="N142" s="19" t="s">
        <v>155</v>
      </c>
      <c r="O142" s="29">
        <v>36</v>
      </c>
      <c r="P142" s="17">
        <v>0</v>
      </c>
      <c r="R142" s="17">
        <v>0</v>
      </c>
      <c r="S142" s="17"/>
      <c r="T142" s="17">
        <v>0</v>
      </c>
      <c r="U142" s="17"/>
      <c r="V142" s="17">
        <v>8901.2312001131213</v>
      </c>
      <c r="X142" s="17">
        <f t="shared" si="33"/>
        <v>8901.2312001131213</v>
      </c>
      <c r="Z142" s="42" t="str">
        <f t="shared" si="29"/>
        <v/>
      </c>
    </row>
    <row r="143" spans="2:32" x14ac:dyDescent="0.2">
      <c r="B143" s="26">
        <f t="shared" si="34"/>
        <v>88</v>
      </c>
      <c r="D143" s="12" t="s">
        <v>223</v>
      </c>
      <c r="F143" s="17">
        <v>352.78073788360939</v>
      </c>
      <c r="H143" s="17"/>
      <c r="K143" s="29">
        <v>0</v>
      </c>
      <c r="L143" s="35">
        <f t="shared" si="25"/>
        <v>352.78073788360939</v>
      </c>
      <c r="N143" s="19" t="s">
        <v>155</v>
      </c>
      <c r="O143" s="29">
        <v>36</v>
      </c>
      <c r="P143" s="17">
        <v>0</v>
      </c>
      <c r="R143" s="17">
        <v>0</v>
      </c>
      <c r="S143" s="17"/>
      <c r="T143" s="17">
        <v>0</v>
      </c>
      <c r="U143" s="17"/>
      <c r="V143" s="17">
        <v>352.78073788360939</v>
      </c>
      <c r="X143" s="17">
        <f t="shared" si="33"/>
        <v>352.78073788360939</v>
      </c>
      <c r="Z143" s="42" t="str">
        <f t="shared" si="29"/>
        <v/>
      </c>
    </row>
    <row r="144" spans="2:32" x14ac:dyDescent="0.2">
      <c r="D144" s="1" t="s">
        <v>27</v>
      </c>
      <c r="J144" s="6"/>
      <c r="Z144" s="42" t="str">
        <f t="shared" si="29"/>
        <v/>
      </c>
    </row>
    <row r="145" spans="2:26" x14ac:dyDescent="0.2">
      <c r="B145" s="26">
        <f>B143+1</f>
        <v>89</v>
      </c>
      <c r="D145" s="12" t="s">
        <v>224</v>
      </c>
      <c r="F145" s="17">
        <v>197654.2230046961</v>
      </c>
      <c r="H145" s="35">
        <v>2940.7050695282501</v>
      </c>
      <c r="J145" s="19" t="s">
        <v>225</v>
      </c>
      <c r="K145" s="29">
        <v>15</v>
      </c>
      <c r="L145" s="35">
        <f t="shared" si="25"/>
        <v>194713.51793516785</v>
      </c>
      <c r="N145" s="19" t="s">
        <v>226</v>
      </c>
      <c r="O145" s="29">
        <v>42</v>
      </c>
      <c r="P145" s="17">
        <v>2546.4739944630078</v>
      </c>
      <c r="R145" s="17">
        <v>7271.6222767735126</v>
      </c>
      <c r="S145" s="17"/>
      <c r="T145" s="17">
        <v>17848.649151574664</v>
      </c>
      <c r="U145" s="17"/>
      <c r="V145" s="17">
        <v>169987.47758188492</v>
      </c>
      <c r="X145" s="17">
        <f t="shared" ref="X145" si="35">P145+R145+T145+V145</f>
        <v>197654.2230046961</v>
      </c>
      <c r="Z145" s="42" t="str">
        <f t="shared" si="29"/>
        <v/>
      </c>
    </row>
    <row r="146" spans="2:26" x14ac:dyDescent="0.2">
      <c r="D146" s="1" t="s">
        <v>28</v>
      </c>
      <c r="Z146" s="42" t="str">
        <f t="shared" si="29"/>
        <v/>
      </c>
    </row>
    <row r="147" spans="2:26" x14ac:dyDescent="0.2">
      <c r="B147" s="26">
        <f>B145+1</f>
        <v>90</v>
      </c>
      <c r="D147" s="12" t="s">
        <v>227</v>
      </c>
      <c r="F147" s="17">
        <v>10182.521136802581</v>
      </c>
      <c r="H147" s="17"/>
      <c r="K147" s="29">
        <v>0</v>
      </c>
      <c r="L147" s="35">
        <f t="shared" si="25"/>
        <v>10182.521136802581</v>
      </c>
      <c r="N147" s="19" t="s">
        <v>155</v>
      </c>
      <c r="O147" s="29">
        <v>36</v>
      </c>
      <c r="P147" s="17">
        <v>0</v>
      </c>
      <c r="R147" s="17">
        <v>0</v>
      </c>
      <c r="S147" s="17"/>
      <c r="T147" s="17">
        <v>0</v>
      </c>
      <c r="U147" s="17"/>
      <c r="V147" s="17">
        <v>10182.521136802581</v>
      </c>
      <c r="X147" s="17">
        <f t="shared" ref="X147:X149" si="36">P147+R147+T147+V147</f>
        <v>10182.521136802581</v>
      </c>
      <c r="Z147" s="42" t="str">
        <f t="shared" si="29"/>
        <v/>
      </c>
    </row>
    <row r="148" spans="2:26" x14ac:dyDescent="0.2">
      <c r="B148" s="26">
        <f>B147+1</f>
        <v>91</v>
      </c>
      <c r="D148" s="12" t="s">
        <v>228</v>
      </c>
      <c r="F148" s="17">
        <v>150927.52203758305</v>
      </c>
      <c r="H148" s="17"/>
      <c r="K148" s="29">
        <v>0</v>
      </c>
      <c r="L148" s="35">
        <f t="shared" si="25"/>
        <v>150927.52203758305</v>
      </c>
      <c r="N148" s="19" t="s">
        <v>155</v>
      </c>
      <c r="O148" s="29">
        <v>36</v>
      </c>
      <c r="P148" s="17">
        <v>0</v>
      </c>
      <c r="R148" s="17">
        <v>0</v>
      </c>
      <c r="S148" s="17"/>
      <c r="T148" s="17">
        <v>0</v>
      </c>
      <c r="U148" s="17"/>
      <c r="V148" s="17">
        <v>150927.52203758305</v>
      </c>
      <c r="X148" s="17">
        <f t="shared" si="36"/>
        <v>150927.52203758305</v>
      </c>
      <c r="Z148" s="42" t="str">
        <f t="shared" si="29"/>
        <v/>
      </c>
    </row>
    <row r="149" spans="2:26" x14ac:dyDescent="0.2">
      <c r="B149" s="26">
        <f t="shared" ref="B149" si="37">B148+1</f>
        <v>92</v>
      </c>
      <c r="D149" s="12" t="s">
        <v>229</v>
      </c>
      <c r="F149" s="17">
        <v>32154.405162180323</v>
      </c>
      <c r="H149" s="17"/>
      <c r="K149" s="29">
        <v>0</v>
      </c>
      <c r="L149" s="35">
        <f t="shared" si="25"/>
        <v>32154.405162180323</v>
      </c>
      <c r="N149" s="19" t="s">
        <v>155</v>
      </c>
      <c r="O149" s="29">
        <v>36</v>
      </c>
      <c r="P149" s="17">
        <v>0</v>
      </c>
      <c r="R149" s="17">
        <v>0</v>
      </c>
      <c r="S149" s="17"/>
      <c r="T149" s="17">
        <v>0</v>
      </c>
      <c r="U149" s="17"/>
      <c r="V149" s="17">
        <v>32154.405162180323</v>
      </c>
      <c r="X149" s="17">
        <f t="shared" si="36"/>
        <v>32154.405162180323</v>
      </c>
      <c r="Z149" s="42" t="str">
        <f t="shared" si="29"/>
        <v/>
      </c>
    </row>
    <row r="150" spans="2:26" x14ac:dyDescent="0.2">
      <c r="D150" s="1" t="s">
        <v>29</v>
      </c>
      <c r="Z150" s="42" t="str">
        <f t="shared" si="29"/>
        <v/>
      </c>
    </row>
    <row r="151" spans="2:26" x14ac:dyDescent="0.2">
      <c r="B151" s="26">
        <f>B149+1</f>
        <v>93</v>
      </c>
      <c r="D151" s="12" t="s">
        <v>210</v>
      </c>
      <c r="F151" s="17">
        <v>4294.5103658632952</v>
      </c>
      <c r="H151" s="35">
        <v>1708.3898809221498</v>
      </c>
      <c r="J151" s="19" t="s">
        <v>230</v>
      </c>
      <c r="K151" s="29">
        <v>9</v>
      </c>
      <c r="L151" s="35">
        <f>F151-H151</f>
        <v>2586.1204849411452</v>
      </c>
      <c r="N151" s="19" t="s">
        <v>155</v>
      </c>
      <c r="O151" s="29">
        <v>36</v>
      </c>
      <c r="P151" s="17">
        <v>1295.4715209674002</v>
      </c>
      <c r="R151" s="17">
        <v>0</v>
      </c>
      <c r="S151" s="17"/>
      <c r="T151" s="17">
        <v>0</v>
      </c>
      <c r="U151" s="17"/>
      <c r="V151" s="17">
        <v>2999.0388448958947</v>
      </c>
      <c r="X151" s="17">
        <f t="shared" ref="X151:X157" si="38">P151+R151+T151+V151</f>
        <v>4294.5103658632952</v>
      </c>
      <c r="Z151" s="42" t="str">
        <f t="shared" si="29"/>
        <v/>
      </c>
    </row>
    <row r="152" spans="2:26" x14ac:dyDescent="0.2">
      <c r="B152" s="26">
        <f>B151+1</f>
        <v>94</v>
      </c>
      <c r="D152" s="12" t="s">
        <v>231</v>
      </c>
      <c r="F152" s="17">
        <v>19535.319138357758</v>
      </c>
      <c r="H152" s="17"/>
      <c r="K152" s="29">
        <v>0</v>
      </c>
      <c r="L152" s="35">
        <f t="shared" ref="L152:L156" si="39">F152-H152</f>
        <v>19535.319138357758</v>
      </c>
      <c r="N152" s="19" t="s">
        <v>155</v>
      </c>
      <c r="O152" s="29">
        <v>36</v>
      </c>
      <c r="P152" s="17">
        <v>0</v>
      </c>
      <c r="R152" s="17">
        <v>0</v>
      </c>
      <c r="S152" s="17"/>
      <c r="T152" s="17">
        <v>0</v>
      </c>
      <c r="U152" s="17"/>
      <c r="V152" s="17">
        <v>19535.319138357758</v>
      </c>
      <c r="X152" s="17">
        <f t="shared" si="38"/>
        <v>19535.319138357758</v>
      </c>
      <c r="Z152" s="42" t="str">
        <f t="shared" si="29"/>
        <v/>
      </c>
    </row>
    <row r="153" spans="2:26" x14ac:dyDescent="0.2">
      <c r="B153" s="26">
        <f>B152+1</f>
        <v>95</v>
      </c>
      <c r="D153" s="12" t="s">
        <v>232</v>
      </c>
      <c r="F153" s="17">
        <v>23437.232127810334</v>
      </c>
      <c r="H153" s="17"/>
      <c r="K153" s="29">
        <v>0</v>
      </c>
      <c r="L153" s="35">
        <f t="shared" si="39"/>
        <v>23437.232127810334</v>
      </c>
      <c r="N153" s="19" t="s">
        <v>155</v>
      </c>
      <c r="O153" s="29">
        <v>36</v>
      </c>
      <c r="P153" s="17">
        <v>0</v>
      </c>
      <c r="R153" s="17">
        <v>0</v>
      </c>
      <c r="S153" s="17"/>
      <c r="T153" s="17">
        <v>0</v>
      </c>
      <c r="U153" s="17"/>
      <c r="V153" s="17">
        <v>23437.232127810334</v>
      </c>
      <c r="X153" s="17">
        <f t="shared" si="38"/>
        <v>23437.232127810334</v>
      </c>
      <c r="Z153" s="42" t="str">
        <f t="shared" si="29"/>
        <v/>
      </c>
    </row>
    <row r="154" spans="2:26" x14ac:dyDescent="0.2">
      <c r="B154" s="26">
        <f t="shared" ref="B154:B157" si="40">B153+1</f>
        <v>96</v>
      </c>
      <c r="D154" s="12" t="s">
        <v>233</v>
      </c>
      <c r="F154" s="17">
        <v>47499.389818864729</v>
      </c>
      <c r="H154" s="17"/>
      <c r="K154" s="29">
        <v>0</v>
      </c>
      <c r="L154" s="35">
        <f t="shared" si="39"/>
        <v>47499.389818864729</v>
      </c>
      <c r="N154" s="19" t="s">
        <v>155</v>
      </c>
      <c r="O154" s="29">
        <v>36</v>
      </c>
      <c r="P154" s="17">
        <v>0</v>
      </c>
      <c r="R154" s="17">
        <v>0</v>
      </c>
      <c r="S154" s="17"/>
      <c r="T154" s="17">
        <v>0</v>
      </c>
      <c r="U154" s="17"/>
      <c r="V154" s="17">
        <v>47499.389818864729</v>
      </c>
      <c r="X154" s="17">
        <f t="shared" si="38"/>
        <v>47499.389818864729</v>
      </c>
      <c r="Z154" s="42" t="str">
        <f t="shared" si="29"/>
        <v/>
      </c>
    </row>
    <row r="155" spans="2:26" x14ac:dyDescent="0.2">
      <c r="B155" s="26">
        <f t="shared" si="40"/>
        <v>97</v>
      </c>
      <c r="D155" s="12" t="s">
        <v>234</v>
      </c>
      <c r="F155" s="17">
        <v>6052.9452734375218</v>
      </c>
      <c r="H155" s="17"/>
      <c r="K155" s="29">
        <v>0</v>
      </c>
      <c r="L155" s="35">
        <f t="shared" si="39"/>
        <v>6052.9452734375218</v>
      </c>
      <c r="N155" s="19" t="s">
        <v>155</v>
      </c>
      <c r="O155" s="29">
        <v>36</v>
      </c>
      <c r="P155" s="17">
        <v>0</v>
      </c>
      <c r="R155" s="17">
        <v>0</v>
      </c>
      <c r="S155" s="17"/>
      <c r="T155" s="17">
        <v>0</v>
      </c>
      <c r="U155" s="17"/>
      <c r="V155" s="17">
        <v>6052.9452734375218</v>
      </c>
      <c r="X155" s="17">
        <f t="shared" si="38"/>
        <v>6052.9452734375218</v>
      </c>
      <c r="Z155" s="42" t="str">
        <f t="shared" si="29"/>
        <v/>
      </c>
    </row>
    <row r="156" spans="2:26" x14ac:dyDescent="0.2">
      <c r="B156" s="26">
        <f t="shared" si="40"/>
        <v>98</v>
      </c>
      <c r="D156" s="12" t="s">
        <v>235</v>
      </c>
      <c r="F156" s="17">
        <v>6258.7532042938401</v>
      </c>
      <c r="H156" s="17"/>
      <c r="K156" s="29">
        <v>0</v>
      </c>
      <c r="L156" s="35">
        <f t="shared" si="39"/>
        <v>6258.7532042938401</v>
      </c>
      <c r="N156" s="19" t="s">
        <v>155</v>
      </c>
      <c r="O156" s="29">
        <v>36</v>
      </c>
      <c r="P156" s="17">
        <v>0</v>
      </c>
      <c r="R156" s="17">
        <v>0</v>
      </c>
      <c r="S156" s="17"/>
      <c r="T156" s="17">
        <v>0</v>
      </c>
      <c r="U156" s="17"/>
      <c r="V156" s="17">
        <v>6258.7532042938401</v>
      </c>
      <c r="X156" s="17">
        <f t="shared" si="38"/>
        <v>6258.7532042938401</v>
      </c>
      <c r="Z156" s="42" t="str">
        <f t="shared" si="29"/>
        <v/>
      </c>
    </row>
    <row r="157" spans="2:26" x14ac:dyDescent="0.2">
      <c r="B157" s="26">
        <f t="shared" si="40"/>
        <v>99</v>
      </c>
      <c r="D157" s="12" t="s">
        <v>236</v>
      </c>
      <c r="F157" s="17">
        <v>21966.003061248291</v>
      </c>
      <c r="H157" s="35">
        <v>10151.221525209376</v>
      </c>
      <c r="J157" s="19" t="s">
        <v>237</v>
      </c>
      <c r="K157" s="29">
        <v>18</v>
      </c>
      <c r="L157" s="35">
        <f>F157-H157</f>
        <v>11814.781536038916</v>
      </c>
      <c r="N157" s="19" t="s">
        <v>155</v>
      </c>
      <c r="O157" s="29">
        <v>36</v>
      </c>
      <c r="P157" s="17">
        <v>10151.221525209376</v>
      </c>
      <c r="R157" s="17">
        <v>0</v>
      </c>
      <c r="S157" s="17"/>
      <c r="T157" s="17">
        <v>0</v>
      </c>
      <c r="U157" s="17"/>
      <c r="V157" s="17">
        <v>11814.781536038916</v>
      </c>
      <c r="X157" s="17">
        <f t="shared" si="38"/>
        <v>21966.003061248291</v>
      </c>
      <c r="Z157" s="42" t="str">
        <f t="shared" si="29"/>
        <v/>
      </c>
    </row>
    <row r="158" spans="2:26" x14ac:dyDescent="0.2">
      <c r="D158" s="1" t="s">
        <v>30</v>
      </c>
      <c r="Z158" s="42" t="str">
        <f t="shared" si="29"/>
        <v/>
      </c>
    </row>
    <row r="159" spans="2:26" x14ac:dyDescent="0.2">
      <c r="B159" s="26">
        <f>B157+1</f>
        <v>100</v>
      </c>
      <c r="D159" s="12" t="s">
        <v>31</v>
      </c>
      <c r="F159" s="17">
        <v>176362.21253862113</v>
      </c>
      <c r="H159" s="35">
        <v>2531.2823068200137</v>
      </c>
      <c r="J159" s="19" t="s">
        <v>238</v>
      </c>
      <c r="K159" s="29">
        <v>12</v>
      </c>
      <c r="L159" s="35">
        <f t="shared" si="25"/>
        <v>173830.93023180112</v>
      </c>
      <c r="N159" s="19" t="s">
        <v>239</v>
      </c>
      <c r="O159" s="29">
        <v>54</v>
      </c>
      <c r="P159" s="17">
        <v>2104.1517941099964</v>
      </c>
      <c r="R159" s="17">
        <v>10406.168494020047</v>
      </c>
      <c r="S159" s="17"/>
      <c r="T159" s="17">
        <v>12393.267122205592</v>
      </c>
      <c r="U159" s="17"/>
      <c r="V159" s="17">
        <v>151458.62512828546</v>
      </c>
      <c r="X159" s="17">
        <f t="shared" ref="X159:X160" si="41">P159+R159+T159+V159</f>
        <v>176362.2125386211</v>
      </c>
      <c r="Z159" s="42" t="str">
        <f t="shared" si="29"/>
        <v/>
      </c>
    </row>
    <row r="160" spans="2:26" x14ac:dyDescent="0.2">
      <c r="B160" s="26">
        <f>B159+1</f>
        <v>101</v>
      </c>
      <c r="D160" s="12" t="s">
        <v>32</v>
      </c>
      <c r="F160" s="38">
        <v>218020.94145853553</v>
      </c>
      <c r="H160" s="35">
        <v>5865.9645385754357</v>
      </c>
      <c r="J160" s="19" t="s">
        <v>240</v>
      </c>
      <c r="K160" s="29">
        <v>6</v>
      </c>
      <c r="L160" s="35">
        <f>F160-H160</f>
        <v>212154.97691996009</v>
      </c>
      <c r="N160" s="19" t="s">
        <v>241</v>
      </c>
      <c r="O160" s="29">
        <v>84</v>
      </c>
      <c r="P160" s="38">
        <v>4758.6044086021757</v>
      </c>
      <c r="R160" s="38">
        <v>13722.899779797011</v>
      </c>
      <c r="S160" s="38"/>
      <c r="T160" s="38">
        <v>15289.379593203623</v>
      </c>
      <c r="U160" s="38"/>
      <c r="V160" s="38">
        <v>184250.05767693275</v>
      </c>
      <c r="X160" s="38">
        <f t="shared" si="41"/>
        <v>218020.94145853556</v>
      </c>
      <c r="Z160" s="42" t="str">
        <f t="shared" si="29"/>
        <v/>
      </c>
    </row>
    <row r="161" spans="2:26" x14ac:dyDescent="0.2">
      <c r="X161" s="35"/>
      <c r="Z161" s="42" t="str">
        <f t="shared" si="29"/>
        <v/>
      </c>
    </row>
    <row r="162" spans="2:26" x14ac:dyDescent="0.2">
      <c r="B162" s="26">
        <f>B160+1</f>
        <v>102</v>
      </c>
      <c r="D162" s="1" t="s">
        <v>242</v>
      </c>
      <c r="F162" s="37">
        <f>SUM(F116:F160)</f>
        <v>3408398.9906034837</v>
      </c>
      <c r="H162" s="37">
        <f>SUM(H116:H160)</f>
        <v>23197.563321055226</v>
      </c>
      <c r="L162" s="37">
        <f>SUM(L116:L160)</f>
        <v>3385201.4272824293</v>
      </c>
      <c r="P162" s="37">
        <f>SUM(P116:P160)</f>
        <v>2268393.9371493408</v>
      </c>
      <c r="Q162" s="35"/>
      <c r="R162" s="37">
        <f>SUM(R116:R160)</f>
        <v>83789.27223971051</v>
      </c>
      <c r="S162" s="35"/>
      <c r="T162" s="37">
        <f>SUM(T116:T160)</f>
        <v>109276.4088409004</v>
      </c>
      <c r="U162" s="35"/>
      <c r="V162" s="37">
        <f>SUM(V116:V160)</f>
        <v>946939.3723735325</v>
      </c>
      <c r="X162" s="37">
        <f>SUM(X116:X160)</f>
        <v>3408398.9906034837</v>
      </c>
      <c r="Z162" s="42" t="str">
        <f t="shared" si="29"/>
        <v/>
      </c>
    </row>
    <row r="163" spans="2:26" x14ac:dyDescent="0.2">
      <c r="Z163" s="42" t="str">
        <f t="shared" si="29"/>
        <v/>
      </c>
    </row>
    <row r="164" spans="2:26" ht="13.5" thickBot="1" x14ac:dyDescent="0.25">
      <c r="B164" s="26">
        <f>B162+1</f>
        <v>103</v>
      </c>
      <c r="D164" s="1" t="s">
        <v>243</v>
      </c>
      <c r="F164" s="39">
        <f>F162+F104+F110+F97</f>
        <v>5329890.4041851545</v>
      </c>
      <c r="H164" s="39">
        <f>H162+H104+H110+H97</f>
        <v>23197.563321055226</v>
      </c>
      <c r="L164" s="39">
        <f>L162+L104+L110+L97</f>
        <v>5306692.8408641005</v>
      </c>
      <c r="P164" s="39">
        <f>P162+P104+P110+P97</f>
        <v>2268393.9371493408</v>
      </c>
      <c r="R164" s="39">
        <f>R162+R104+R110+R97</f>
        <v>193487.49708184868</v>
      </c>
      <c r="T164" s="39">
        <f>T162+T104+T110+T97</f>
        <v>403717.30409028684</v>
      </c>
      <c r="V164" s="39">
        <f>V162+V104+V110+V97</f>
        <v>2464291.6658636788</v>
      </c>
      <c r="X164" s="39">
        <f>X162+X104+X110+X97</f>
        <v>5329890.4041851545</v>
      </c>
      <c r="Z164" s="42" t="str">
        <f t="shared" si="29"/>
        <v/>
      </c>
    </row>
    <row r="165" spans="2:26" ht="13.5" thickTop="1" x14ac:dyDescent="0.2">
      <c r="F165" s="35"/>
      <c r="H165" s="35"/>
      <c r="L165" s="35"/>
      <c r="P165" s="35"/>
      <c r="R165" s="35"/>
      <c r="T165" s="35"/>
      <c r="V165" s="35"/>
      <c r="X165" s="35"/>
      <c r="Z165" s="42" t="str">
        <f t="shared" si="29"/>
        <v/>
      </c>
    </row>
    <row r="166" spans="2:26" x14ac:dyDescent="0.2">
      <c r="F166" s="35"/>
      <c r="H166" s="35"/>
      <c r="L166" s="35"/>
      <c r="P166" s="35"/>
      <c r="R166" s="35"/>
      <c r="T166" s="35"/>
      <c r="V166" s="35"/>
      <c r="X166" s="35"/>
      <c r="Z166" s="42" t="str">
        <f t="shared" si="29"/>
        <v/>
      </c>
    </row>
    <row r="167" spans="2:26" x14ac:dyDescent="0.2">
      <c r="F167" s="35"/>
      <c r="H167" s="35"/>
      <c r="L167" s="35"/>
      <c r="P167" s="35"/>
      <c r="R167" s="35"/>
      <c r="T167" s="35"/>
      <c r="V167" s="35"/>
      <c r="X167" s="35"/>
      <c r="Z167" s="42" t="str">
        <f t="shared" si="29"/>
        <v/>
      </c>
    </row>
    <row r="168" spans="2:26" x14ac:dyDescent="0.2">
      <c r="D168" s="8" t="s">
        <v>35</v>
      </c>
      <c r="X168" s="35"/>
      <c r="Z168" s="42" t="str">
        <f t="shared" si="29"/>
        <v/>
      </c>
    </row>
    <row r="169" spans="2:26" x14ac:dyDescent="0.2">
      <c r="D169" s="8"/>
      <c r="F169" s="17"/>
      <c r="H169" s="17"/>
      <c r="L169" s="35"/>
      <c r="N169" s="19"/>
      <c r="P169" s="17"/>
      <c r="R169" s="17"/>
      <c r="S169" s="17"/>
      <c r="T169" s="17"/>
      <c r="U169" s="17"/>
      <c r="V169" s="17"/>
      <c r="X169" s="17"/>
      <c r="Z169" s="42" t="str">
        <f t="shared" si="29"/>
        <v/>
      </c>
    </row>
    <row r="170" spans="2:26" x14ac:dyDescent="0.2">
      <c r="B170" s="26">
        <f>B164+1</f>
        <v>104</v>
      </c>
      <c r="D170" s="1" t="s">
        <v>244</v>
      </c>
      <c r="F170" s="17">
        <v>2942.6114096800702</v>
      </c>
      <c r="H170" s="17"/>
      <c r="K170" s="29">
        <v>0</v>
      </c>
      <c r="L170" s="35">
        <f t="shared" ref="L170" si="42">F170-H170</f>
        <v>2942.6114096800702</v>
      </c>
      <c r="N170" s="19" t="s">
        <v>197</v>
      </c>
      <c r="O170" s="29">
        <v>39</v>
      </c>
      <c r="P170" s="17">
        <v>2942.6114096800702</v>
      </c>
      <c r="R170" s="17">
        <v>0</v>
      </c>
      <c r="S170" s="17"/>
      <c r="T170" s="17">
        <v>0</v>
      </c>
      <c r="U170" s="17"/>
      <c r="V170" s="17">
        <v>0</v>
      </c>
      <c r="X170" s="17">
        <f t="shared" ref="X170:X176" si="43">P170+R170+T170+V170</f>
        <v>2942.6114096800702</v>
      </c>
      <c r="Z170" s="42" t="str">
        <f t="shared" si="29"/>
        <v/>
      </c>
    </row>
    <row r="171" spans="2:26" x14ac:dyDescent="0.2">
      <c r="B171" s="26">
        <f t="shared" ref="B171:B176" si="44">B170+1</f>
        <v>105</v>
      </c>
      <c r="D171" s="1" t="s">
        <v>245</v>
      </c>
      <c r="F171" s="17">
        <v>2421.6385455058507</v>
      </c>
      <c r="H171" s="17"/>
      <c r="K171" s="29">
        <v>0</v>
      </c>
      <c r="L171" s="35">
        <f>F171-H171</f>
        <v>2421.6385455058507</v>
      </c>
      <c r="N171" s="19" t="s">
        <v>197</v>
      </c>
      <c r="O171" s="29">
        <v>39</v>
      </c>
      <c r="P171" s="17">
        <v>2421.6385455058507</v>
      </c>
      <c r="R171" s="17">
        <v>0</v>
      </c>
      <c r="S171" s="17"/>
      <c r="T171" s="17">
        <v>0</v>
      </c>
      <c r="U171" s="17"/>
      <c r="V171" s="17">
        <v>0</v>
      </c>
      <c r="X171" s="17">
        <f t="shared" si="43"/>
        <v>2421.6385455058507</v>
      </c>
      <c r="Z171" s="42" t="str">
        <f t="shared" si="29"/>
        <v/>
      </c>
    </row>
    <row r="172" spans="2:26" x14ac:dyDescent="0.2">
      <c r="B172" s="26">
        <f t="shared" si="44"/>
        <v>106</v>
      </c>
      <c r="D172" s="1" t="s">
        <v>246</v>
      </c>
      <c r="F172" s="17">
        <v>15336.5926054518</v>
      </c>
      <c r="H172" s="17"/>
      <c r="K172" s="29">
        <v>0</v>
      </c>
      <c r="L172" s="35">
        <f>F172-H172</f>
        <v>15336.5926054518</v>
      </c>
      <c r="N172" s="19" t="s">
        <v>197</v>
      </c>
      <c r="O172" s="29">
        <v>39</v>
      </c>
      <c r="P172" s="17">
        <v>15336.5926054518</v>
      </c>
      <c r="R172" s="17">
        <v>0</v>
      </c>
      <c r="S172" s="17"/>
      <c r="T172" s="17">
        <v>0</v>
      </c>
      <c r="U172" s="17"/>
      <c r="V172" s="17">
        <v>0</v>
      </c>
      <c r="X172" s="17">
        <f t="shared" si="43"/>
        <v>15336.5926054518</v>
      </c>
      <c r="Z172" s="42" t="str">
        <f>IF(ROUND(F172,4)=ROUND(X172,4), "", "check")</f>
        <v/>
      </c>
    </row>
    <row r="173" spans="2:26" x14ac:dyDescent="0.2">
      <c r="B173" s="26">
        <f t="shared" si="44"/>
        <v>107</v>
      </c>
      <c r="D173" s="1" t="s">
        <v>247</v>
      </c>
      <c r="F173" s="17">
        <v>26870.623617239937</v>
      </c>
      <c r="H173" s="17"/>
      <c r="K173" s="29">
        <v>0</v>
      </c>
      <c r="L173" s="35">
        <f>F173-H173</f>
        <v>26870.623617239937</v>
      </c>
      <c r="N173" s="19" t="s">
        <v>155</v>
      </c>
      <c r="O173" s="29">
        <v>36</v>
      </c>
      <c r="P173" s="17">
        <v>0</v>
      </c>
      <c r="R173" s="17">
        <v>0</v>
      </c>
      <c r="S173" s="17"/>
      <c r="T173" s="17">
        <v>0</v>
      </c>
      <c r="U173" s="17"/>
      <c r="V173" s="17">
        <v>26870.623617239937</v>
      </c>
      <c r="X173" s="17">
        <f t="shared" si="43"/>
        <v>26870.623617239937</v>
      </c>
      <c r="Z173" s="42" t="str">
        <f t="shared" si="29"/>
        <v/>
      </c>
    </row>
    <row r="174" spans="2:26" x14ac:dyDescent="0.2">
      <c r="B174" s="26">
        <f>B173+1</f>
        <v>108</v>
      </c>
      <c r="D174" s="1" t="s">
        <v>248</v>
      </c>
      <c r="F174" s="17">
        <v>14283.139384300001</v>
      </c>
      <c r="H174" s="17"/>
      <c r="K174" s="29">
        <v>0</v>
      </c>
      <c r="L174" s="35">
        <f t="shared" ref="L174:L176" si="45">F174-H174</f>
        <v>14283.139384300001</v>
      </c>
      <c r="N174" s="19" t="s">
        <v>155</v>
      </c>
      <c r="O174" s="29">
        <v>36</v>
      </c>
      <c r="P174" s="17">
        <v>0</v>
      </c>
      <c r="R174" s="17">
        <v>0</v>
      </c>
      <c r="S174" s="17"/>
      <c r="T174" s="17">
        <v>0</v>
      </c>
      <c r="U174" s="17"/>
      <c r="V174" s="17">
        <v>14283.139384300001</v>
      </c>
      <c r="X174" s="17">
        <f t="shared" si="43"/>
        <v>14283.139384300001</v>
      </c>
      <c r="Z174" s="42" t="e">
        <f>IF(ROUND(#REF!,4)=ROUND(X174,4), "", "check")</f>
        <v>#REF!</v>
      </c>
    </row>
    <row r="175" spans="2:26" x14ac:dyDescent="0.2">
      <c r="B175" s="26">
        <f t="shared" si="44"/>
        <v>109</v>
      </c>
      <c r="D175" s="1" t="s">
        <v>249</v>
      </c>
      <c r="F175" s="17">
        <v>17761.652743977927</v>
      </c>
      <c r="H175" s="17"/>
      <c r="K175" s="29">
        <v>0</v>
      </c>
      <c r="L175" s="35">
        <f t="shared" si="45"/>
        <v>17761.652743977927</v>
      </c>
      <c r="N175" s="19" t="s">
        <v>155</v>
      </c>
      <c r="O175" s="29">
        <v>36</v>
      </c>
      <c r="P175" s="17">
        <v>0</v>
      </c>
      <c r="R175" s="17">
        <v>0</v>
      </c>
      <c r="S175" s="17"/>
      <c r="T175" s="17">
        <v>0</v>
      </c>
      <c r="U175" s="17"/>
      <c r="V175" s="17">
        <v>17761.652743977927</v>
      </c>
      <c r="X175" s="17">
        <f t="shared" si="43"/>
        <v>17761.652743977927</v>
      </c>
      <c r="Z175" s="42" t="str">
        <f>IF(ROUND(F174,4)=ROUND(X175,4), "", "check")</f>
        <v>check</v>
      </c>
    </row>
    <row r="176" spans="2:26" x14ac:dyDescent="0.2">
      <c r="B176" s="26">
        <f t="shared" si="44"/>
        <v>110</v>
      </c>
      <c r="D176" s="1" t="s">
        <v>250</v>
      </c>
      <c r="F176" s="17">
        <v>6017.1693334783249</v>
      </c>
      <c r="H176" s="17"/>
      <c r="K176" s="29">
        <v>0</v>
      </c>
      <c r="L176" s="35">
        <f t="shared" si="45"/>
        <v>6017.1693334783249</v>
      </c>
      <c r="N176" s="19" t="s">
        <v>155</v>
      </c>
      <c r="O176" s="29">
        <v>36</v>
      </c>
      <c r="P176" s="17">
        <v>0</v>
      </c>
      <c r="R176" s="17">
        <v>0</v>
      </c>
      <c r="S176" s="17"/>
      <c r="T176" s="17">
        <v>0</v>
      </c>
      <c r="U176" s="17"/>
      <c r="V176" s="17">
        <v>6017.1693334783249</v>
      </c>
      <c r="X176" s="17">
        <f t="shared" si="43"/>
        <v>6017.1693334783249</v>
      </c>
      <c r="Z176" s="42" t="str">
        <f>IF(ROUND(F175,4)=ROUND(X176,4), "", "check")</f>
        <v>check</v>
      </c>
    </row>
    <row r="177" spans="2:26" x14ac:dyDescent="0.2">
      <c r="F177" s="17"/>
      <c r="X177" s="17"/>
      <c r="Z177" s="42" t="str">
        <f t="shared" si="29"/>
        <v/>
      </c>
    </row>
    <row r="178" spans="2:26" x14ac:dyDescent="0.2">
      <c r="B178" s="26">
        <f>B176+1</f>
        <v>111</v>
      </c>
      <c r="D178" s="1" t="s">
        <v>251</v>
      </c>
      <c r="F178" s="36">
        <f>SUM(F170:F176)</f>
        <v>85633.427639633912</v>
      </c>
      <c r="H178" s="36">
        <f>SUM(H170:H176)</f>
        <v>0</v>
      </c>
      <c r="L178" s="36">
        <f>SUM(L170:L176)</f>
        <v>85633.427639633912</v>
      </c>
      <c r="P178" s="36">
        <f>SUM(P170:P176)</f>
        <v>20700.84256063772</v>
      </c>
      <c r="Q178" s="35"/>
      <c r="R178" s="36">
        <f>SUM(R170:R176)</f>
        <v>0</v>
      </c>
      <c r="S178" s="35"/>
      <c r="T178" s="36">
        <f>SUM(T170:T176)</f>
        <v>0</v>
      </c>
      <c r="U178" s="35"/>
      <c r="V178" s="36">
        <f>SUM(V170:V176)</f>
        <v>64932.585078996191</v>
      </c>
      <c r="X178" s="36">
        <f>SUM(X170:X176)</f>
        <v>85633.427639633912</v>
      </c>
      <c r="Z178" s="42" t="str">
        <f t="shared" si="29"/>
        <v/>
      </c>
    </row>
    <row r="179" spans="2:26" x14ac:dyDescent="0.2">
      <c r="Z179" s="42" t="str">
        <f t="shared" si="29"/>
        <v/>
      </c>
    </row>
    <row r="180" spans="2:26" ht="13.5" thickBot="1" x14ac:dyDescent="0.25">
      <c r="B180" s="26">
        <f>B178+1</f>
        <v>112</v>
      </c>
      <c r="D180" s="1" t="s">
        <v>36</v>
      </c>
      <c r="F180" s="39">
        <f>F164-F178</f>
        <v>5244256.9765455201</v>
      </c>
      <c r="H180" s="39">
        <f>H164-H178</f>
        <v>23197.563321055226</v>
      </c>
      <c r="L180" s="39">
        <f>L164-L178</f>
        <v>5221059.4132244661</v>
      </c>
      <c r="P180" s="39">
        <f>P164-P178</f>
        <v>2247693.094588703</v>
      </c>
      <c r="R180" s="39">
        <f>R164-R178</f>
        <v>193487.49708184868</v>
      </c>
      <c r="T180" s="39">
        <f>T164-T178</f>
        <v>403717.30409028684</v>
      </c>
      <c r="V180" s="39">
        <f>V164-V178</f>
        <v>2399359.0807846827</v>
      </c>
      <c r="X180" s="39">
        <f>X164-X178</f>
        <v>5244256.9765455201</v>
      </c>
      <c r="Z180" s="42" t="str">
        <f t="shared" si="29"/>
        <v/>
      </c>
    </row>
    <row r="181" spans="2:26" ht="13.5" thickTop="1" x14ac:dyDescent="0.2">
      <c r="D181" s="1" t="s">
        <v>252</v>
      </c>
    </row>
    <row r="182" spans="2:26" x14ac:dyDescent="0.2"/>
    <row r="183" spans="2:26" x14ac:dyDescent="0.2"/>
    <row r="184" spans="2:26" x14ac:dyDescent="0.2">
      <c r="P184" s="35"/>
      <c r="R184" s="35"/>
      <c r="T184" s="35"/>
      <c r="V184" s="35"/>
      <c r="X184" s="35"/>
    </row>
    <row r="185" spans="2:26" x14ac:dyDescent="0.2">
      <c r="P185" s="35"/>
      <c r="R185" s="35"/>
      <c r="T185" s="35"/>
      <c r="V185" s="35"/>
      <c r="X185" s="35"/>
    </row>
    <row r="186" spans="2:26" x14ac:dyDescent="0.2">
      <c r="P186" s="35"/>
    </row>
    <row r="187" spans="2:26" x14ac:dyDescent="0.2">
      <c r="X187" s="35"/>
    </row>
    <row r="188" spans="2:26" x14ac:dyDescent="0.2">
      <c r="P188" s="35"/>
      <c r="R188" s="35"/>
      <c r="T188" s="35"/>
      <c r="V188" s="35"/>
      <c r="X188" s="35"/>
    </row>
    <row r="189" spans="2:26" x14ac:dyDescent="0.2">
      <c r="P189" s="35"/>
      <c r="R189" s="35"/>
      <c r="T189" s="35"/>
      <c r="V189" s="35"/>
      <c r="X189" s="35"/>
    </row>
    <row r="190" spans="2:26" x14ac:dyDescent="0.2"/>
    <row r="191" spans="2:26" x14ac:dyDescent="0.2"/>
    <row r="192" spans="2:26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</sheetData>
  <mergeCells count="3">
    <mergeCell ref="B5:X5"/>
    <mergeCell ref="B6:X6"/>
    <mergeCell ref="B7:X7"/>
  </mergeCells>
  <pageMargins left="0.7" right="0.7" top="0.75" bottom="0.75" header="0.3" footer="0.3"/>
  <pageSetup scale="54" fitToHeight="0" orientation="landscape" horizontalDpi="1200" verticalDpi="1200" r:id="rId1"/>
  <headerFooter>
    <oddHeader xml:space="preserve">&amp;R&amp;"Arial,Regular"&amp;10Filed: 2025-02-28
EB-2025-0064
Phase 3 Exhibit 7
Tab 3
Schedule 7
Attachment 3
Page &amp;P of &amp;N </oddHeader>
  </headerFooter>
  <rowBreaks count="3" manualBreakCount="3">
    <brk id="58" max="25" man="1"/>
    <brk id="111" max="25" man="1"/>
    <brk id="166" max="25" man="1"/>
  </rowBreaks>
  <colBreaks count="1" manualBreakCount="1">
    <brk id="25" max="181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AB028-D608-4A17-94D4-8CB86E9BFB77}">
  <dimension ref="A5:Q114"/>
  <sheetViews>
    <sheetView view="pageBreakPreview" zoomScale="80" zoomScaleNormal="100" zoomScaleSheetLayoutView="80" workbookViewId="0">
      <selection activeCell="A98" sqref="A98:N98"/>
    </sheetView>
  </sheetViews>
  <sheetFormatPr defaultColWidth="8.7109375" defaultRowHeight="13.5" customHeight="1" x14ac:dyDescent="0.25"/>
  <cols>
    <col min="1" max="1" width="4.7109375" style="26" customWidth="1"/>
    <col min="2" max="2" width="0.7109375" style="1" customWidth="1"/>
    <col min="3" max="3" width="20" style="26" bestFit="1" customWidth="1"/>
    <col min="4" max="4" width="4.5703125" style="1" bestFit="1" customWidth="1"/>
    <col min="5" max="5" width="0.7109375" style="1" customWidth="1"/>
    <col min="6" max="6" width="15.28515625" style="6" bestFit="1" customWidth="1"/>
    <col min="7" max="7" width="0.7109375" style="6" customWidth="1"/>
    <col min="8" max="9" width="13.42578125" style="6" customWidth="1"/>
    <col min="10" max="10" width="12.28515625" style="6" bestFit="1" customWidth="1"/>
    <col min="11" max="11" width="12" style="6" customWidth="1"/>
    <col min="12" max="12" width="11.28515625" style="6" bestFit="1" customWidth="1"/>
    <col min="13" max="13" width="12" style="6" bestFit="1" customWidth="1"/>
    <col min="14" max="14" width="11.28515625" style="6" bestFit="1" customWidth="1"/>
    <col min="15" max="15" width="12.28515625" style="6" bestFit="1" customWidth="1"/>
    <col min="16" max="17" width="11.28515625" style="6" bestFit="1" customWidth="1"/>
  </cols>
  <sheetData>
    <row r="5" spans="1:17" ht="13.5" customHeight="1" x14ac:dyDescent="0.25">
      <c r="C5" s="1"/>
      <c r="F5" s="1"/>
      <c r="G5" s="1"/>
      <c r="H5" s="1"/>
      <c r="I5" s="1"/>
      <c r="J5" s="1"/>
      <c r="K5" s="1"/>
      <c r="L5" s="1"/>
      <c r="M5" s="1"/>
      <c r="N5" s="1"/>
    </row>
    <row r="6" spans="1:17" ht="13.5" customHeight="1" x14ac:dyDescent="0.25">
      <c r="D6" s="26"/>
      <c r="E6" s="26"/>
      <c r="F6" s="19"/>
      <c r="G6" s="19"/>
      <c r="I6" s="157"/>
      <c r="J6" s="157"/>
      <c r="K6" s="134" t="s">
        <v>560</v>
      </c>
      <c r="L6" s="157"/>
      <c r="M6" s="157"/>
      <c r="N6" s="157"/>
      <c r="O6" s="157"/>
      <c r="P6" s="157"/>
      <c r="Q6" s="157"/>
    </row>
    <row r="7" spans="1:17" ht="13.5" customHeight="1" x14ac:dyDescent="0.25">
      <c r="D7" s="26"/>
      <c r="E7" s="26"/>
      <c r="F7" s="19"/>
      <c r="G7" s="19"/>
      <c r="I7" s="157"/>
      <c r="J7" s="157"/>
      <c r="K7" s="134" t="s">
        <v>561</v>
      </c>
      <c r="L7" s="157"/>
      <c r="M7" s="157"/>
      <c r="N7" s="157"/>
      <c r="O7" s="157"/>
      <c r="P7" s="157"/>
      <c r="Q7" s="157"/>
    </row>
    <row r="8" spans="1:17" ht="13.5" customHeight="1" x14ac:dyDescent="0.25">
      <c r="D8" s="26"/>
      <c r="E8" s="26"/>
      <c r="F8" s="19"/>
      <c r="G8" s="19"/>
      <c r="I8" s="157"/>
      <c r="J8" s="157"/>
      <c r="K8" s="134"/>
      <c r="L8" s="157"/>
      <c r="M8" s="157"/>
      <c r="N8" s="157"/>
      <c r="O8" s="157"/>
      <c r="P8" s="157"/>
      <c r="Q8" s="157"/>
    </row>
    <row r="9" spans="1:17" ht="13.5" customHeight="1" x14ac:dyDescent="0.25">
      <c r="H9" s="228"/>
      <c r="I9" s="228"/>
      <c r="J9" s="228"/>
      <c r="K9" s="228"/>
      <c r="L9" s="228"/>
      <c r="M9" s="228"/>
      <c r="N9" s="228"/>
      <c r="O9" s="228"/>
      <c r="P9" s="228"/>
      <c r="Q9" s="228"/>
    </row>
    <row r="10" spans="1:17" ht="13.5" customHeight="1" x14ac:dyDescent="0.25">
      <c r="A10" s="26" t="s">
        <v>3</v>
      </c>
      <c r="C10" s="1"/>
      <c r="D10" s="26"/>
      <c r="H10" s="26"/>
      <c r="I10" s="26"/>
      <c r="J10" s="26"/>
      <c r="K10" s="1"/>
      <c r="L10" s="1"/>
      <c r="M10" s="1"/>
      <c r="N10" s="1"/>
      <c r="O10" s="1"/>
      <c r="P10" s="1"/>
      <c r="Q10" s="1"/>
    </row>
    <row r="11" spans="1:17" ht="13.5" customHeight="1" x14ac:dyDescent="0.25">
      <c r="A11" s="98" t="s">
        <v>5</v>
      </c>
      <c r="C11" s="98" t="s">
        <v>552</v>
      </c>
      <c r="D11" s="98"/>
      <c r="F11" s="18" t="s">
        <v>124</v>
      </c>
      <c r="H11" s="98" t="s">
        <v>49</v>
      </c>
      <c r="I11" s="98" t="s">
        <v>50</v>
      </c>
      <c r="J11" s="98" t="s">
        <v>51</v>
      </c>
      <c r="K11" s="98" t="s">
        <v>52</v>
      </c>
      <c r="L11" s="98" t="s">
        <v>53</v>
      </c>
      <c r="M11" s="98" t="s">
        <v>54</v>
      </c>
      <c r="N11" s="98" t="s">
        <v>55</v>
      </c>
      <c r="O11" s="98" t="s">
        <v>56</v>
      </c>
      <c r="P11" s="98" t="s">
        <v>57</v>
      </c>
      <c r="Q11" s="98" t="s">
        <v>58</v>
      </c>
    </row>
    <row r="12" spans="1:17" ht="13.5" customHeight="1" x14ac:dyDescent="0.25">
      <c r="C12" s="1"/>
      <c r="D12" s="26"/>
      <c r="F12" s="26" t="s">
        <v>86</v>
      </c>
      <c r="G12" s="26"/>
      <c r="H12" s="26" t="s">
        <v>13</v>
      </c>
      <c r="I12" s="26" t="s">
        <v>14</v>
      </c>
      <c r="J12" s="26" t="s">
        <v>15</v>
      </c>
      <c r="K12" s="26" t="s">
        <v>16</v>
      </c>
      <c r="L12" s="26" t="s">
        <v>87</v>
      </c>
      <c r="M12" s="26" t="s">
        <v>88</v>
      </c>
      <c r="N12" s="26" t="s">
        <v>89</v>
      </c>
      <c r="O12" s="26" t="s">
        <v>90</v>
      </c>
      <c r="P12" s="26" t="s">
        <v>91</v>
      </c>
      <c r="Q12" s="26" t="s">
        <v>92</v>
      </c>
    </row>
    <row r="13" spans="1:17" ht="13.5" customHeight="1" x14ac:dyDescent="0.25">
      <c r="C13" s="1"/>
      <c r="D13" s="26"/>
    </row>
    <row r="14" spans="1:17" ht="13.5" customHeight="1" x14ac:dyDescent="0.25">
      <c r="A14" s="26">
        <v>1</v>
      </c>
      <c r="C14" s="26" t="s">
        <v>468</v>
      </c>
      <c r="D14" s="26" t="s">
        <v>537</v>
      </c>
      <c r="F14" s="35">
        <f>SUM(H14:Q14)</f>
        <v>125192.20368431938</v>
      </c>
      <c r="H14" s="17">
        <v>64993.34451285153</v>
      </c>
      <c r="I14" s="17">
        <v>52513.156873663873</v>
      </c>
      <c r="J14" s="17">
        <v>207.57470727170934</v>
      </c>
      <c r="K14" s="17">
        <v>4430.0089811443322</v>
      </c>
      <c r="L14" s="17">
        <v>570.55630683476124</v>
      </c>
      <c r="M14" s="17">
        <v>0</v>
      </c>
      <c r="N14" s="17">
        <v>0</v>
      </c>
      <c r="O14" s="17">
        <v>108.30343153065357</v>
      </c>
      <c r="P14" s="17">
        <v>488.77539823564371</v>
      </c>
      <c r="Q14" s="17">
        <v>1880.4834727868854</v>
      </c>
    </row>
    <row r="15" spans="1:17" ht="13.5" customHeight="1" x14ac:dyDescent="0.25">
      <c r="A15" s="26">
        <f>A14+1</f>
        <v>2</v>
      </c>
      <c r="C15" s="1"/>
      <c r="D15" s="26"/>
      <c r="F15" s="171">
        <f>SUM(H15:Q15)</f>
        <v>1.0000000000000002</v>
      </c>
      <c r="G15" s="173"/>
      <c r="H15" s="47">
        <f t="shared" ref="H15:Q15" si="0">H14/$F14</f>
        <v>0.519148498070508</v>
      </c>
      <c r="I15" s="47">
        <f t="shared" si="0"/>
        <v>0.41946028049861123</v>
      </c>
      <c r="J15" s="47">
        <f t="shared" si="0"/>
        <v>1.6580481943997329E-3</v>
      </c>
      <c r="K15" s="47">
        <f t="shared" si="0"/>
        <v>3.5385661812575006E-2</v>
      </c>
      <c r="L15" s="47">
        <f t="shared" si="0"/>
        <v>4.5574427963058911E-3</v>
      </c>
      <c r="M15" s="47">
        <f t="shared" si="0"/>
        <v>0</v>
      </c>
      <c r="N15" s="47">
        <f t="shared" si="0"/>
        <v>0</v>
      </c>
      <c r="O15" s="47">
        <f t="shared" si="0"/>
        <v>8.6509725321033573E-4</v>
      </c>
      <c r="P15" s="47">
        <f t="shared" si="0"/>
        <v>3.9041999729322124E-3</v>
      </c>
      <c r="Q15" s="47">
        <f t="shared" si="0"/>
        <v>1.5020771401457649E-2</v>
      </c>
    </row>
    <row r="16" spans="1:17" ht="13.5" customHeight="1" x14ac:dyDescent="0.25">
      <c r="D16" s="26"/>
    </row>
    <row r="17" spans="1:17" ht="13.5" customHeight="1" x14ac:dyDescent="0.25">
      <c r="A17" s="26">
        <f>A15+1</f>
        <v>3</v>
      </c>
      <c r="C17" s="26" t="s">
        <v>488</v>
      </c>
      <c r="D17" s="26" t="s">
        <v>536</v>
      </c>
      <c r="F17" s="35">
        <f>SUM(H17:Q17)</f>
        <v>6681.6256767138766</v>
      </c>
      <c r="H17" s="17">
        <v>4938.370821570029</v>
      </c>
      <c r="I17" s="17">
        <v>395.43993273337662</v>
      </c>
      <c r="J17" s="17">
        <v>36.710912283553668</v>
      </c>
      <c r="K17" s="17">
        <v>1090.8385364255948</v>
      </c>
      <c r="L17" s="17">
        <v>57.688576445584346</v>
      </c>
      <c r="M17" s="17">
        <v>10.488832081015335</v>
      </c>
      <c r="N17" s="17">
        <v>107.51052883040718</v>
      </c>
      <c r="O17" s="17">
        <v>13.11104010126917</v>
      </c>
      <c r="P17" s="17">
        <v>28.844288222792173</v>
      </c>
      <c r="Q17" s="17">
        <v>2.6222080202538338</v>
      </c>
    </row>
    <row r="18" spans="1:17" ht="13.5" customHeight="1" x14ac:dyDescent="0.25">
      <c r="A18" s="26">
        <f>A17+1</f>
        <v>4</v>
      </c>
      <c r="C18" s="1"/>
      <c r="D18" s="26"/>
      <c r="F18" s="171">
        <f>SUM(H18:Q18)</f>
        <v>0.99999999999999978</v>
      </c>
      <c r="G18" s="173"/>
      <c r="H18" s="47">
        <f t="shared" ref="H18:Q18" si="1">H17/$F17</f>
        <v>0.73909719887193581</v>
      </c>
      <c r="I18" s="47">
        <f t="shared" si="1"/>
        <v>5.9183191616304358E-2</v>
      </c>
      <c r="J18" s="47">
        <f t="shared" si="1"/>
        <v>5.4943084302813928E-3</v>
      </c>
      <c r="K18" s="47">
        <f t="shared" si="1"/>
        <v>0.16325945049978999</v>
      </c>
      <c r="L18" s="47">
        <f t="shared" si="1"/>
        <v>8.633913247585048E-3</v>
      </c>
      <c r="M18" s="47">
        <f t="shared" si="1"/>
        <v>1.5698024086518267E-3</v>
      </c>
      <c r="N18" s="47">
        <f t="shared" si="1"/>
        <v>1.6090474688681224E-2</v>
      </c>
      <c r="O18" s="47">
        <f t="shared" si="1"/>
        <v>1.9622530108147837E-3</v>
      </c>
      <c r="P18" s="47">
        <f t="shared" si="1"/>
        <v>4.316956623792524E-3</v>
      </c>
      <c r="Q18" s="47">
        <f t="shared" si="1"/>
        <v>3.9245060216295668E-4</v>
      </c>
    </row>
    <row r="19" spans="1:17" ht="13.5" customHeight="1" x14ac:dyDescent="0.25">
      <c r="D19" s="26"/>
    </row>
    <row r="20" spans="1:17" ht="13.5" customHeight="1" x14ac:dyDescent="0.25">
      <c r="A20" s="26">
        <f>A18+1</f>
        <v>5</v>
      </c>
      <c r="C20" s="19" t="s">
        <v>477</v>
      </c>
      <c r="D20" s="26" t="s">
        <v>536</v>
      </c>
      <c r="F20" s="35">
        <f>SUM(H20:Q20)</f>
        <v>23752.354357659988</v>
      </c>
      <c r="H20" s="17">
        <v>10029.340408491469</v>
      </c>
      <c r="I20" s="17">
        <v>9604.3836732553973</v>
      </c>
      <c r="J20" s="17">
        <v>54.892041091551491</v>
      </c>
      <c r="K20" s="17">
        <v>2137.8764892850695</v>
      </c>
      <c r="L20" s="17">
        <v>764.21567407845089</v>
      </c>
      <c r="M20" s="17">
        <v>0</v>
      </c>
      <c r="N20" s="17">
        <v>105.35775890945881</v>
      </c>
      <c r="O20" s="17">
        <v>31.446652151680759</v>
      </c>
      <c r="P20" s="17">
        <v>646.90513831467433</v>
      </c>
      <c r="Q20" s="17">
        <v>377.93652208223136</v>
      </c>
    </row>
    <row r="21" spans="1:17" ht="13.5" customHeight="1" x14ac:dyDescent="0.25">
      <c r="A21" s="26">
        <f>A20+1</f>
        <v>6</v>
      </c>
      <c r="C21" s="1"/>
      <c r="D21" s="26"/>
      <c r="F21" s="171">
        <f>SUM(H21:Q21)</f>
        <v>0.99999999999999978</v>
      </c>
      <c r="G21" s="173"/>
      <c r="H21" s="47">
        <f t="shared" ref="H21:Q21" si="2">H20/$F20</f>
        <v>0.42224615957942158</v>
      </c>
      <c r="I21" s="47">
        <f t="shared" si="2"/>
        <v>0.40435501797564094</v>
      </c>
      <c r="J21" s="47">
        <f t="shared" si="2"/>
        <v>2.3110147425806295E-3</v>
      </c>
      <c r="K21" s="47">
        <f t="shared" si="2"/>
        <v>9.0006929717079506E-2</v>
      </c>
      <c r="L21" s="47">
        <f t="shared" si="2"/>
        <v>3.2174312599542204E-2</v>
      </c>
      <c r="M21" s="47">
        <f t="shared" si="2"/>
        <v>0</v>
      </c>
      <c r="N21" s="47">
        <f t="shared" si="2"/>
        <v>4.435676452236895E-3</v>
      </c>
      <c r="O21" s="47">
        <f t="shared" si="2"/>
        <v>1.3239383211517055E-3</v>
      </c>
      <c r="P21" s="47">
        <f t="shared" si="2"/>
        <v>2.7235411217501115E-2</v>
      </c>
      <c r="Q21" s="47">
        <f t="shared" si="2"/>
        <v>1.591153939484526E-2</v>
      </c>
    </row>
    <row r="22" spans="1:17" ht="13.5" customHeight="1" x14ac:dyDescent="0.25">
      <c r="D22" s="26"/>
    </row>
    <row r="23" spans="1:17" ht="13.5" customHeight="1" x14ac:dyDescent="0.25">
      <c r="A23" s="26">
        <f>A21+1</f>
        <v>7</v>
      </c>
      <c r="C23" s="26" t="s">
        <v>562</v>
      </c>
      <c r="D23" s="26" t="s">
        <v>536</v>
      </c>
      <c r="F23" s="35">
        <f>SUM(H23:Q23)</f>
        <v>128207.84407962112</v>
      </c>
      <c r="H23" s="17">
        <v>54135.269790577302</v>
      </c>
      <c r="I23" s="17">
        <v>51841.485097433368</v>
      </c>
      <c r="J23" s="17">
        <v>296.29021778248318</v>
      </c>
      <c r="K23" s="17">
        <v>11539.594411252747</v>
      </c>
      <c r="L23" s="17">
        <v>4124.9992531310963</v>
      </c>
      <c r="M23" s="17">
        <v>0</v>
      </c>
      <c r="N23" s="17">
        <v>568.68851497603487</v>
      </c>
      <c r="O23" s="17">
        <v>169.73927784925323</v>
      </c>
      <c r="P23" s="17">
        <v>3491.7933548177475</v>
      </c>
      <c r="Q23" s="17">
        <v>2039.9841618010698</v>
      </c>
    </row>
    <row r="24" spans="1:17" ht="13.5" customHeight="1" x14ac:dyDescent="0.25">
      <c r="A24" s="26">
        <f>A23+1</f>
        <v>8</v>
      </c>
      <c r="C24" s="1"/>
      <c r="D24" s="26"/>
      <c r="F24" s="171">
        <f>SUM(H24:Q24)</f>
        <v>0.99999999999999989</v>
      </c>
      <c r="G24" s="173"/>
      <c r="H24" s="47">
        <f t="shared" ref="H24:Q24" si="3">H23/$F23</f>
        <v>0.42224615957942158</v>
      </c>
      <c r="I24" s="47">
        <f t="shared" si="3"/>
        <v>0.40435501797564094</v>
      </c>
      <c r="J24" s="47">
        <f t="shared" si="3"/>
        <v>2.3110147425806304E-3</v>
      </c>
      <c r="K24" s="47">
        <f t="shared" si="3"/>
        <v>9.0006929717079506E-2</v>
      </c>
      <c r="L24" s="47">
        <f t="shared" si="3"/>
        <v>3.2174312599542204E-2</v>
      </c>
      <c r="M24" s="47">
        <f t="shared" si="3"/>
        <v>0</v>
      </c>
      <c r="N24" s="47">
        <f t="shared" si="3"/>
        <v>4.435676452236895E-3</v>
      </c>
      <c r="O24" s="47">
        <f t="shared" si="3"/>
        <v>1.3239383211517057E-3</v>
      </c>
      <c r="P24" s="47">
        <f t="shared" si="3"/>
        <v>2.7235411217501119E-2</v>
      </c>
      <c r="Q24" s="47">
        <f t="shared" si="3"/>
        <v>1.591153939484526E-2</v>
      </c>
    </row>
    <row r="25" spans="1:17" ht="13.5" customHeight="1" x14ac:dyDescent="0.25">
      <c r="C25" s="1"/>
      <c r="D25" s="26"/>
      <c r="F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</row>
    <row r="26" spans="1:17" ht="13.5" customHeight="1" x14ac:dyDescent="0.25">
      <c r="A26" s="26">
        <f>A24+1</f>
        <v>9</v>
      </c>
      <c r="C26" s="26" t="s">
        <v>476</v>
      </c>
      <c r="D26" s="26" t="s">
        <v>536</v>
      </c>
      <c r="F26" s="35">
        <f>SUM(H26:Q26)</f>
        <v>40</v>
      </c>
      <c r="H26" s="17">
        <v>19.586486563670707</v>
      </c>
      <c r="I26" s="17">
        <v>17.454706878152955</v>
      </c>
      <c r="J26" s="17">
        <v>6.1610273560679461E-2</v>
      </c>
      <c r="K26" s="17">
        <v>2.0042724084858632</v>
      </c>
      <c r="L26" s="17">
        <v>0.42121692855975362</v>
      </c>
      <c r="M26" s="17">
        <v>0</v>
      </c>
      <c r="N26" s="17">
        <v>6.9838766400672093E-3</v>
      </c>
      <c r="O26" s="17">
        <v>0</v>
      </c>
      <c r="P26" s="17">
        <v>0</v>
      </c>
      <c r="Q26" s="17">
        <v>0.46472307092996767</v>
      </c>
    </row>
    <row r="27" spans="1:17" ht="13.5" customHeight="1" x14ac:dyDescent="0.25">
      <c r="A27" s="26">
        <f>A26+1</f>
        <v>10</v>
      </c>
      <c r="C27" s="1"/>
      <c r="D27" s="26"/>
      <c r="F27" s="171">
        <f>SUM(H27:Q27)</f>
        <v>0.99999999999999989</v>
      </c>
      <c r="G27" s="173"/>
      <c r="H27" s="47">
        <f t="shared" ref="H27:Q27" si="4">H26/$F26</f>
        <v>0.48966216409176766</v>
      </c>
      <c r="I27" s="47">
        <f t="shared" si="4"/>
        <v>0.43636767195382387</v>
      </c>
      <c r="J27" s="47">
        <f t="shared" si="4"/>
        <v>1.5402568390169866E-3</v>
      </c>
      <c r="K27" s="47">
        <f t="shared" si="4"/>
        <v>5.010681021214658E-2</v>
      </c>
      <c r="L27" s="47">
        <f t="shared" si="4"/>
        <v>1.0530423213993841E-2</v>
      </c>
      <c r="M27" s="47">
        <f t="shared" si="4"/>
        <v>0</v>
      </c>
      <c r="N27" s="47">
        <f t="shared" si="4"/>
        <v>1.7459691600168022E-4</v>
      </c>
      <c r="O27" s="47">
        <f t="shared" si="4"/>
        <v>0</v>
      </c>
      <c r="P27" s="47">
        <f t="shared" si="4"/>
        <v>0</v>
      </c>
      <c r="Q27" s="47">
        <f t="shared" si="4"/>
        <v>1.1618076773249192E-2</v>
      </c>
    </row>
    <row r="28" spans="1:17" ht="13.5" customHeight="1" x14ac:dyDescent="0.25">
      <c r="D28" s="26"/>
    </row>
    <row r="29" spans="1:17" ht="13.5" customHeight="1" x14ac:dyDescent="0.25">
      <c r="A29" s="26">
        <f>A27+1</f>
        <v>11</v>
      </c>
      <c r="C29" s="26" t="s">
        <v>487</v>
      </c>
      <c r="D29" s="26" t="s">
        <v>536</v>
      </c>
      <c r="F29" s="35">
        <f>SUM(H29:Q29)</f>
        <v>6935.816269573821</v>
      </c>
      <c r="H29" s="17">
        <v>5854.3863036569355</v>
      </c>
      <c r="I29" s="17">
        <v>468.15431355111883</v>
      </c>
      <c r="J29" s="17">
        <v>16.704006095565624</v>
      </c>
      <c r="K29" s="17">
        <v>496.34760969680718</v>
      </c>
      <c r="L29" s="17">
        <v>26.249152435888842</v>
      </c>
      <c r="M29" s="17">
        <v>4.7725731701616079</v>
      </c>
      <c r="N29" s="17">
        <v>48.918874994156475</v>
      </c>
      <c r="O29" s="17">
        <v>5.9657164627020096</v>
      </c>
      <c r="P29" s="17">
        <v>13.124576217944421</v>
      </c>
      <c r="Q29" s="17">
        <v>1.193143292540402</v>
      </c>
    </row>
    <row r="30" spans="1:17" ht="13.5" customHeight="1" x14ac:dyDescent="0.25">
      <c r="A30" s="26">
        <f>A29+1</f>
        <v>12</v>
      </c>
      <c r="C30" s="1"/>
      <c r="D30" s="26"/>
      <c r="F30" s="171">
        <f>SUM(H30:Q30)</f>
        <v>1</v>
      </c>
      <c r="G30" s="173"/>
      <c r="H30" s="47">
        <f t="shared" ref="H30:Q30" si="5">H29/$F29</f>
        <v>0.84408036143331477</v>
      </c>
      <c r="I30" s="47">
        <f t="shared" si="5"/>
        <v>6.7498084631340022E-2</v>
      </c>
      <c r="J30" s="47">
        <f t="shared" si="5"/>
        <v>2.4083691733362512E-3</v>
      </c>
      <c r="K30" s="47">
        <f t="shared" si="5"/>
        <v>7.1562969721991471E-2</v>
      </c>
      <c r="L30" s="47">
        <f t="shared" si="5"/>
        <v>3.784580129528395E-3</v>
      </c>
      <c r="M30" s="47">
        <f t="shared" si="5"/>
        <v>6.881054780960719E-4</v>
      </c>
      <c r="N30" s="47">
        <f t="shared" si="5"/>
        <v>7.0530811504847359E-3</v>
      </c>
      <c r="O30" s="47">
        <f t="shared" si="5"/>
        <v>8.6013184762008977E-4</v>
      </c>
      <c r="P30" s="47">
        <f t="shared" si="5"/>
        <v>1.8922900647641975E-3</v>
      </c>
      <c r="Q30" s="47">
        <f t="shared" si="5"/>
        <v>1.7202636952401798E-4</v>
      </c>
    </row>
    <row r="31" spans="1:17" ht="13.5" customHeight="1" x14ac:dyDescent="0.25">
      <c r="D31" s="26"/>
    </row>
    <row r="32" spans="1:17" ht="13.5" customHeight="1" x14ac:dyDescent="0.25">
      <c r="A32" s="26">
        <f>A30+1</f>
        <v>13</v>
      </c>
      <c r="C32" s="26" t="s">
        <v>489</v>
      </c>
      <c r="D32" s="26" t="s">
        <v>537</v>
      </c>
      <c r="F32" s="35">
        <f>SUM(H32:Q32)</f>
        <v>514</v>
      </c>
      <c r="H32" s="17">
        <v>0</v>
      </c>
      <c r="I32" s="17">
        <v>0</v>
      </c>
      <c r="J32" s="17">
        <v>14</v>
      </c>
      <c r="K32" s="17">
        <v>416</v>
      </c>
      <c r="L32" s="17">
        <v>22</v>
      </c>
      <c r="M32" s="17">
        <v>4</v>
      </c>
      <c r="N32" s="17">
        <v>41</v>
      </c>
      <c r="O32" s="17">
        <v>5</v>
      </c>
      <c r="P32" s="17">
        <v>11</v>
      </c>
      <c r="Q32" s="17">
        <v>1</v>
      </c>
    </row>
    <row r="33" spans="1:17" ht="13.5" customHeight="1" x14ac:dyDescent="0.25">
      <c r="A33" s="26">
        <f>A32+1</f>
        <v>14</v>
      </c>
      <c r="C33" s="1"/>
      <c r="D33" s="26"/>
      <c r="F33" s="171">
        <f>SUM(H33:Q33)</f>
        <v>0.99999999999999989</v>
      </c>
      <c r="G33" s="173"/>
      <c r="H33" s="47">
        <f t="shared" ref="H33:Q33" si="6">H32/$F32</f>
        <v>0</v>
      </c>
      <c r="I33" s="47">
        <f t="shared" si="6"/>
        <v>0</v>
      </c>
      <c r="J33" s="47">
        <f t="shared" si="6"/>
        <v>2.7237354085603113E-2</v>
      </c>
      <c r="K33" s="47">
        <f t="shared" si="6"/>
        <v>0.80933852140077822</v>
      </c>
      <c r="L33" s="47">
        <f t="shared" si="6"/>
        <v>4.2801556420233464E-2</v>
      </c>
      <c r="M33" s="47">
        <f t="shared" si="6"/>
        <v>7.7821011673151752E-3</v>
      </c>
      <c r="N33" s="47">
        <f t="shared" si="6"/>
        <v>7.9766536964980539E-2</v>
      </c>
      <c r="O33" s="47">
        <f t="shared" si="6"/>
        <v>9.727626459143969E-3</v>
      </c>
      <c r="P33" s="47">
        <f t="shared" si="6"/>
        <v>2.1400778210116732E-2</v>
      </c>
      <c r="Q33" s="47">
        <f t="shared" si="6"/>
        <v>1.9455252918287938E-3</v>
      </c>
    </row>
    <row r="34" spans="1:17" ht="13.5" customHeight="1" x14ac:dyDescent="0.25">
      <c r="D34" s="26"/>
    </row>
    <row r="35" spans="1:17" ht="13.5" customHeight="1" x14ac:dyDescent="0.25">
      <c r="A35" s="26">
        <f>A33+1</f>
        <v>15</v>
      </c>
      <c r="C35" s="26" t="s">
        <v>472</v>
      </c>
      <c r="D35" s="26" t="s">
        <v>536</v>
      </c>
      <c r="F35" s="35">
        <f>SUM(H35:Q35)</f>
        <v>82678.249744114641</v>
      </c>
      <c r="G35" s="17"/>
      <c r="H35" s="17">
        <v>40484.410693022815</v>
      </c>
      <c r="I35" s="17">
        <v>36078.115362056138</v>
      </c>
      <c r="J35" s="17">
        <v>127.345739606327</v>
      </c>
      <c r="K35" s="17">
        <v>4142.7433686008089</v>
      </c>
      <c r="L35" s="17">
        <v>870.63696039780507</v>
      </c>
      <c r="M35" s="17">
        <v>0</v>
      </c>
      <c r="N35" s="17">
        <v>14.435367425739123</v>
      </c>
      <c r="O35" s="17">
        <v>0</v>
      </c>
      <c r="P35" s="17">
        <v>0</v>
      </c>
      <c r="Q35" s="17">
        <v>960.5622530049942</v>
      </c>
    </row>
    <row r="36" spans="1:17" ht="13.5" customHeight="1" x14ac:dyDescent="0.25">
      <c r="A36" s="26">
        <f>A35+1</f>
        <v>16</v>
      </c>
      <c r="C36" s="1"/>
      <c r="D36" s="26"/>
      <c r="F36" s="171">
        <f>SUM(H36:Q36)</f>
        <v>1</v>
      </c>
      <c r="G36" s="173"/>
      <c r="H36" s="47">
        <f t="shared" ref="H36:Q36" si="7">H35/$F35</f>
        <v>0.48966216409176772</v>
      </c>
      <c r="I36" s="47">
        <f t="shared" si="7"/>
        <v>0.43636767195382387</v>
      </c>
      <c r="J36" s="47">
        <f t="shared" si="7"/>
        <v>1.5402568390169866E-3</v>
      </c>
      <c r="K36" s="47">
        <f t="shared" si="7"/>
        <v>5.010681021214658E-2</v>
      </c>
      <c r="L36" s="47">
        <f t="shared" si="7"/>
        <v>1.0530423213993841E-2</v>
      </c>
      <c r="M36" s="47">
        <f t="shared" si="7"/>
        <v>0</v>
      </c>
      <c r="N36" s="47">
        <f t="shared" si="7"/>
        <v>1.7459691600168022E-4</v>
      </c>
      <c r="O36" s="47">
        <f t="shared" si="7"/>
        <v>0</v>
      </c>
      <c r="P36" s="47">
        <f t="shared" si="7"/>
        <v>0</v>
      </c>
      <c r="Q36" s="47">
        <f t="shared" si="7"/>
        <v>1.1618076773249192E-2</v>
      </c>
    </row>
    <row r="37" spans="1:17" ht="13.5" customHeight="1" x14ac:dyDescent="0.25">
      <c r="D37" s="26"/>
    </row>
    <row r="38" spans="1:17" ht="13.5" customHeight="1" x14ac:dyDescent="0.25">
      <c r="A38" s="26">
        <f>A36+1</f>
        <v>17</v>
      </c>
      <c r="C38" s="26" t="s">
        <v>490</v>
      </c>
      <c r="D38" s="26" t="s">
        <v>536</v>
      </c>
      <c r="F38" s="35">
        <f>SUM(H38:Q38)</f>
        <v>7378.2912934305741</v>
      </c>
      <c r="H38" s="17">
        <v>3034.9086836275214</v>
      </c>
      <c r="I38" s="17">
        <v>2906.3154927092023</v>
      </c>
      <c r="J38" s="17">
        <v>16.610497339360506</v>
      </c>
      <c r="K38" s="17">
        <v>646.92787936094066</v>
      </c>
      <c r="L38" s="17">
        <v>231.25396994813983</v>
      </c>
      <c r="M38" s="17">
        <v>190.75716250930662</v>
      </c>
      <c r="N38" s="17">
        <v>31.881575894176454</v>
      </c>
      <c r="O38" s="17">
        <v>9.5158518705124866</v>
      </c>
      <c r="P38" s="17">
        <v>195.75544769546525</v>
      </c>
      <c r="Q38" s="17">
        <v>114.36473247594864</v>
      </c>
    </row>
    <row r="39" spans="1:17" ht="13.5" customHeight="1" x14ac:dyDescent="0.25">
      <c r="A39" s="26">
        <f>A38+1</f>
        <v>18</v>
      </c>
      <c r="C39" s="1"/>
      <c r="D39" s="26"/>
      <c r="F39" s="171">
        <f>SUM(H39:Q39)</f>
        <v>1</v>
      </c>
      <c r="G39" s="173"/>
      <c r="H39" s="47">
        <f t="shared" ref="H39:Q39" si="8">H38/$F38</f>
        <v>0.41132947493272864</v>
      </c>
      <c r="I39" s="47">
        <f t="shared" si="8"/>
        <v>0.39390088804123319</v>
      </c>
      <c r="J39" s="47">
        <f t="shared" si="8"/>
        <v>2.2512661372084933E-3</v>
      </c>
      <c r="K39" s="47">
        <f t="shared" si="8"/>
        <v>8.7679904958068988E-2</v>
      </c>
      <c r="L39" s="47">
        <f t="shared" si="8"/>
        <v>3.1342483069764671E-2</v>
      </c>
      <c r="M39" s="47">
        <f t="shared" si="8"/>
        <v>2.5853839991266205E-2</v>
      </c>
      <c r="N39" s="47">
        <f t="shared" si="8"/>
        <v>4.3209971829877361E-3</v>
      </c>
      <c r="O39" s="47">
        <f t="shared" si="8"/>
        <v>1.2897094316383438E-3</v>
      </c>
      <c r="P39" s="47">
        <f t="shared" si="8"/>
        <v>2.653127125378751E-2</v>
      </c>
      <c r="Q39" s="47">
        <f t="shared" si="8"/>
        <v>1.5500165001316202E-2</v>
      </c>
    </row>
    <row r="40" spans="1:17" ht="13.5" customHeight="1" x14ac:dyDescent="0.25">
      <c r="D40" s="26"/>
    </row>
    <row r="41" spans="1:17" ht="13.5" customHeight="1" x14ac:dyDescent="0.25">
      <c r="A41" s="26">
        <f>A39+1</f>
        <v>19</v>
      </c>
      <c r="C41" s="26" t="s">
        <v>475</v>
      </c>
      <c r="D41" s="26" t="s">
        <v>536</v>
      </c>
      <c r="F41" s="35">
        <f>SUM(H41:Q41)</f>
        <v>18855.304718270207</v>
      </c>
      <c r="H41" s="17">
        <v>9232.729312957912</v>
      </c>
      <c r="I41" s="17">
        <v>8227.8454238915238</v>
      </c>
      <c r="J41" s="17">
        <v>29.042012044064954</v>
      </c>
      <c r="K41" s="17">
        <v>944.77917501055754</v>
      </c>
      <c r="L41" s="17">
        <v>198.55433851220025</v>
      </c>
      <c r="M41" s="17">
        <v>0</v>
      </c>
      <c r="N41" s="17">
        <v>3.2920780540819092</v>
      </c>
      <c r="O41" s="17">
        <v>0</v>
      </c>
      <c r="P41" s="17">
        <v>0</v>
      </c>
      <c r="Q41" s="17">
        <v>219.06237779987106</v>
      </c>
    </row>
    <row r="42" spans="1:17" ht="13.5" customHeight="1" x14ac:dyDescent="0.25">
      <c r="A42" s="26">
        <f>A41+1</f>
        <v>20</v>
      </c>
      <c r="C42" s="1"/>
      <c r="D42" s="26"/>
      <c r="F42" s="171">
        <f>SUM(H42:Q42)</f>
        <v>1.0000000000000002</v>
      </c>
      <c r="G42" s="173"/>
      <c r="H42" s="47">
        <f>H41/$F41</f>
        <v>0.48966216409176794</v>
      </c>
      <c r="I42" s="47">
        <f>I41/$F41</f>
        <v>0.43636767195382403</v>
      </c>
      <c r="J42" s="47">
        <f>J41/$F41</f>
        <v>1.5402568390169872E-3</v>
      </c>
      <c r="K42" s="47">
        <f t="shared" ref="K42:Q42" si="9">K41/$F41</f>
        <v>5.0106810212146601E-2</v>
      </c>
      <c r="L42" s="47">
        <f t="shared" si="9"/>
        <v>1.0530423213993844E-2</v>
      </c>
      <c r="M42" s="47">
        <f t="shared" si="9"/>
        <v>0</v>
      </c>
      <c r="N42" s="47">
        <f t="shared" si="9"/>
        <v>1.7459691600168028E-4</v>
      </c>
      <c r="O42" s="47">
        <f t="shared" si="9"/>
        <v>0</v>
      </c>
      <c r="P42" s="47">
        <f t="shared" si="9"/>
        <v>0</v>
      </c>
      <c r="Q42" s="47">
        <f t="shared" si="9"/>
        <v>1.1618076773249195E-2</v>
      </c>
    </row>
    <row r="43" spans="1:17" ht="13.5" customHeight="1" x14ac:dyDescent="0.25">
      <c r="D43" s="26"/>
    </row>
    <row r="44" spans="1:17" ht="13.5" customHeight="1" x14ac:dyDescent="0.25">
      <c r="A44" s="26">
        <f>A42+1</f>
        <v>21</v>
      </c>
      <c r="C44" s="26" t="s">
        <v>483</v>
      </c>
      <c r="D44" s="26" t="s">
        <v>536</v>
      </c>
      <c r="F44" s="35">
        <f>SUM(H44:Q44)</f>
        <v>18627.860980487538</v>
      </c>
      <c r="H44" s="17">
        <v>9946.3347187808522</v>
      </c>
      <c r="I44" s="17">
        <v>7160.7827974752281</v>
      </c>
      <c r="J44" s="17">
        <v>78.980963857754219</v>
      </c>
      <c r="K44" s="17">
        <v>652.54390814372573</v>
      </c>
      <c r="L44" s="17">
        <v>297.97972211555879</v>
      </c>
      <c r="M44" s="17">
        <v>28.931004667307366</v>
      </c>
      <c r="N44" s="17">
        <v>287.53401163903794</v>
      </c>
      <c r="O44" s="17">
        <v>74.897344784207434</v>
      </c>
      <c r="P44" s="17">
        <v>92.876982733775506</v>
      </c>
      <c r="Q44" s="17">
        <v>6.999526290090972</v>
      </c>
    </row>
    <row r="45" spans="1:17" ht="13.5" customHeight="1" x14ac:dyDescent="0.25">
      <c r="A45" s="26">
        <f>A44+1</f>
        <v>22</v>
      </c>
      <c r="C45" s="1"/>
      <c r="D45" s="26"/>
      <c r="F45" s="171">
        <f>SUM(H45:Q45)</f>
        <v>1</v>
      </c>
      <c r="G45" s="173"/>
      <c r="H45" s="47">
        <f t="shared" ref="H45:Q45" si="10">H44/$F44</f>
        <v>0.53394937449874247</v>
      </c>
      <c r="I45" s="47">
        <f t="shared" si="10"/>
        <v>0.38441251010924243</v>
      </c>
      <c r="J45" s="47">
        <f t="shared" si="10"/>
        <v>4.239937368036289E-3</v>
      </c>
      <c r="K45" s="47">
        <f t="shared" si="10"/>
        <v>3.5030533501793776E-2</v>
      </c>
      <c r="L45" s="47">
        <f t="shared" si="10"/>
        <v>1.5996454044170126E-2</v>
      </c>
      <c r="M45" s="47">
        <f t="shared" si="10"/>
        <v>1.5531039606540037E-3</v>
      </c>
      <c r="N45" s="47">
        <f t="shared" si="10"/>
        <v>1.5435696666419531E-2</v>
      </c>
      <c r="O45" s="47">
        <f t="shared" si="10"/>
        <v>4.0207163271543363E-3</v>
      </c>
      <c r="P45" s="47">
        <f t="shared" si="10"/>
        <v>4.9859177514295942E-3</v>
      </c>
      <c r="Q45" s="47">
        <f t="shared" si="10"/>
        <v>3.7575577235748604E-4</v>
      </c>
    </row>
    <row r="46" spans="1:17" ht="13.5" customHeight="1" x14ac:dyDescent="0.25">
      <c r="D46" s="26"/>
    </row>
    <row r="47" spans="1:17" ht="13.5" customHeight="1" x14ac:dyDescent="0.25">
      <c r="A47" s="26">
        <f>A45+1</f>
        <v>23</v>
      </c>
      <c r="C47" s="26" t="s">
        <v>482</v>
      </c>
      <c r="D47" s="26" t="s">
        <v>536</v>
      </c>
      <c r="F47" s="35">
        <f>SUM(H47:Q47)</f>
        <v>87804.698633689157</v>
      </c>
      <c r="H47" s="17">
        <v>59444.826151060151</v>
      </c>
      <c r="I47" s="17">
        <v>24282.806623930665</v>
      </c>
      <c r="J47" s="17">
        <v>193.43436483069971</v>
      </c>
      <c r="K47" s="17">
        <v>1743.198105267553</v>
      </c>
      <c r="L47" s="17">
        <v>748.45881260444639</v>
      </c>
      <c r="M47" s="17">
        <v>145.72960539149045</v>
      </c>
      <c r="N47" s="17">
        <v>692.12430664186002</v>
      </c>
      <c r="O47" s="17">
        <v>244.46761706919179</v>
      </c>
      <c r="P47" s="17">
        <v>274.39543258236745</v>
      </c>
      <c r="Q47" s="17">
        <v>35.257614310746177</v>
      </c>
    </row>
    <row r="48" spans="1:17" ht="13.5" customHeight="1" x14ac:dyDescent="0.25">
      <c r="A48" s="26">
        <f>A47+1</f>
        <v>24</v>
      </c>
      <c r="C48" s="1"/>
      <c r="D48" s="26"/>
      <c r="F48" s="171">
        <f>SUM(H48:Q48)</f>
        <v>1.0000000000000002</v>
      </c>
      <c r="G48" s="173"/>
      <c r="H48" s="47">
        <f t="shared" ref="H48:Q48" si="11">H47/$F$47</f>
        <v>0.67701190341825501</v>
      </c>
      <c r="I48" s="47">
        <f t="shared" si="11"/>
        <v>0.27655475164530396</v>
      </c>
      <c r="J48" s="47">
        <f t="shared" si="11"/>
        <v>2.2030069898387222E-3</v>
      </c>
      <c r="K48" s="47">
        <f t="shared" si="11"/>
        <v>1.9853130098879672E-2</v>
      </c>
      <c r="L48" s="47">
        <f t="shared" si="11"/>
        <v>8.5241316723485179E-3</v>
      </c>
      <c r="M48" s="47">
        <f t="shared" si="11"/>
        <v>1.6597016749577056E-3</v>
      </c>
      <c r="N48" s="47">
        <f t="shared" si="11"/>
        <v>7.8825429323471745E-3</v>
      </c>
      <c r="O48" s="47">
        <f t="shared" si="11"/>
        <v>2.7842202168369356E-3</v>
      </c>
      <c r="P48" s="47">
        <f t="shared" si="11"/>
        <v>3.1250654788659185E-3</v>
      </c>
      <c r="Q48" s="47">
        <f t="shared" si="11"/>
        <v>4.0154587236654365E-4</v>
      </c>
    </row>
    <row r="49" spans="1:17" ht="13.5" customHeight="1" x14ac:dyDescent="0.25">
      <c r="D49" s="26"/>
    </row>
    <row r="50" spans="1:17" ht="13.5" customHeight="1" x14ac:dyDescent="0.25">
      <c r="A50" s="26">
        <f>A48+1</f>
        <v>25</v>
      </c>
      <c r="C50" s="26" t="s">
        <v>480</v>
      </c>
      <c r="D50" s="26" t="s">
        <v>536</v>
      </c>
      <c r="F50" s="35">
        <f>SUM(H50:Q50)</f>
        <v>103364.76973730393</v>
      </c>
      <c r="H50" s="17">
        <v>52771.728714255762</v>
      </c>
      <c r="I50" s="17">
        <v>47028.09016647422</v>
      </c>
      <c r="J50" s="17">
        <v>153.07943170259909</v>
      </c>
      <c r="K50" s="17">
        <v>3280.1461849891352</v>
      </c>
      <c r="L50" s="17">
        <v>118.58787369552488</v>
      </c>
      <c r="M50" s="17">
        <v>0</v>
      </c>
      <c r="N50" s="17">
        <v>13.13736618667691</v>
      </c>
      <c r="O50" s="17">
        <v>0</v>
      </c>
      <c r="P50" s="17">
        <v>0</v>
      </c>
      <c r="Q50" s="17">
        <v>0</v>
      </c>
    </row>
    <row r="51" spans="1:17" ht="13.5" customHeight="1" x14ac:dyDescent="0.25">
      <c r="A51" s="26">
        <f>A50+1</f>
        <v>26</v>
      </c>
      <c r="C51" s="1"/>
      <c r="D51" s="26"/>
      <c r="F51" s="171">
        <f>SUM(H51:Q51)</f>
        <v>0.99999999999999978</v>
      </c>
      <c r="G51" s="173"/>
      <c r="H51" s="47">
        <f t="shared" ref="H51:Q51" si="12">H50/$F50</f>
        <v>0.51053883105793496</v>
      </c>
      <c r="I51" s="47">
        <f t="shared" si="12"/>
        <v>0.45497213688951865</v>
      </c>
      <c r="J51" s="47">
        <f t="shared" si="12"/>
        <v>1.4809633116935523E-3</v>
      </c>
      <c r="K51" s="47">
        <f t="shared" si="12"/>
        <v>3.1733696048716141E-2</v>
      </c>
      <c r="L51" s="47">
        <f t="shared" si="12"/>
        <v>1.1472755562355497E-3</v>
      </c>
      <c r="M51" s="47">
        <f t="shared" si="12"/>
        <v>0</v>
      </c>
      <c r="N51" s="47">
        <f t="shared" si="12"/>
        <v>1.2709713590099248E-4</v>
      </c>
      <c r="O51" s="47">
        <f t="shared" si="12"/>
        <v>0</v>
      </c>
      <c r="P51" s="47">
        <f t="shared" si="12"/>
        <v>0</v>
      </c>
      <c r="Q51" s="47">
        <f t="shared" si="12"/>
        <v>0</v>
      </c>
    </row>
    <row r="52" spans="1:17" ht="13.5" customHeight="1" x14ac:dyDescent="0.25">
      <c r="D52" s="26"/>
    </row>
    <row r="53" spans="1:17" ht="13.5" customHeight="1" x14ac:dyDescent="0.25">
      <c r="A53" s="26">
        <f>A51+1</f>
        <v>27</v>
      </c>
      <c r="C53" s="26" t="s">
        <v>479</v>
      </c>
      <c r="D53" s="26" t="s">
        <v>536</v>
      </c>
      <c r="F53" s="35">
        <f>SUM(H53:Q53)</f>
        <v>117032.06693421048</v>
      </c>
      <c r="G53" s="17"/>
      <c r="H53" s="17">
        <v>52771.728714255762</v>
      </c>
      <c r="I53" s="17">
        <v>47028.09016647422</v>
      </c>
      <c r="J53" s="17">
        <v>165.99611327872259</v>
      </c>
      <c r="K53" s="17">
        <v>5400.0966159119962</v>
      </c>
      <c r="L53" s="17">
        <v>1134.8817161030206</v>
      </c>
      <c r="M53" s="17">
        <v>9260.357</v>
      </c>
      <c r="N53" s="17">
        <v>18.816608186740794</v>
      </c>
      <c r="O53" s="17">
        <v>0</v>
      </c>
      <c r="P53" s="17">
        <v>0</v>
      </c>
      <c r="Q53" s="17">
        <v>1252.0999999999999</v>
      </c>
    </row>
    <row r="54" spans="1:17" ht="13.5" customHeight="1" x14ac:dyDescent="0.25">
      <c r="A54" s="26">
        <f>A53+1</f>
        <v>28</v>
      </c>
      <c r="C54" s="1"/>
      <c r="D54" s="26"/>
      <c r="F54" s="171">
        <f>SUM(H54:Q54)</f>
        <v>0.99999999999999978</v>
      </c>
      <c r="G54" s="173"/>
      <c r="H54" s="47">
        <f t="shared" ref="H54:Q54" si="13">H53/$F53</f>
        <v>0.45091683071718591</v>
      </c>
      <c r="I54" s="47">
        <f t="shared" si="13"/>
        <v>0.40183935393460185</v>
      </c>
      <c r="J54" s="47">
        <f t="shared" si="13"/>
        <v>1.4183814541363028E-3</v>
      </c>
      <c r="K54" s="47">
        <f t="shared" si="13"/>
        <v>4.614202549244608E-2</v>
      </c>
      <c r="L54" s="47">
        <f t="shared" si="13"/>
        <v>9.6971859579391504E-3</v>
      </c>
      <c r="M54" s="47">
        <f t="shared" si="13"/>
        <v>7.9126663679329065E-2</v>
      </c>
      <c r="N54" s="47">
        <f t="shared" si="13"/>
        <v>1.6078164454976721E-4</v>
      </c>
      <c r="O54" s="47">
        <f t="shared" si="13"/>
        <v>0</v>
      </c>
      <c r="P54" s="47">
        <f t="shared" si="13"/>
        <v>0</v>
      </c>
      <c r="Q54" s="47">
        <f t="shared" si="13"/>
        <v>1.0698777119811678E-2</v>
      </c>
    </row>
    <row r="55" spans="1:17" ht="13.5" customHeight="1" x14ac:dyDescent="0.25">
      <c r="D55" s="26"/>
    </row>
    <row r="56" spans="1:17" ht="13.5" customHeight="1" x14ac:dyDescent="0.25">
      <c r="A56" s="26">
        <f>A54+1</f>
        <v>29</v>
      </c>
      <c r="C56" s="26" t="s">
        <v>473</v>
      </c>
      <c r="D56" s="26" t="s">
        <v>536</v>
      </c>
      <c r="F56" s="35">
        <f>SUM(H56:Q56)</f>
        <v>1814.0992835209825</v>
      </c>
      <c r="H56" s="17">
        <v>888.29578104620964</v>
      </c>
      <c r="I56" s="17">
        <v>791.6142810431511</v>
      </c>
      <c r="J56" s="17">
        <v>2.794178828099009</v>
      </c>
      <c r="K56" s="17">
        <v>90.898728505376965</v>
      </c>
      <c r="L56" s="17">
        <v>19.103233207678951</v>
      </c>
      <c r="M56" s="17">
        <v>0</v>
      </c>
      <c r="N56" s="17">
        <v>0.31673614022362129</v>
      </c>
      <c r="O56" s="17">
        <v>0</v>
      </c>
      <c r="P56" s="17">
        <v>0</v>
      </c>
      <c r="Q56" s="17">
        <v>21.07634475024313</v>
      </c>
    </row>
    <row r="57" spans="1:17" ht="13.5" customHeight="1" x14ac:dyDescent="0.25">
      <c r="A57" s="26">
        <f>A56+1</f>
        <v>30</v>
      </c>
      <c r="C57" s="1"/>
      <c r="D57" s="26"/>
      <c r="F57" s="171">
        <f>SUM(H57:Q57)</f>
        <v>1</v>
      </c>
      <c r="G57" s="173"/>
      <c r="H57" s="47">
        <f t="shared" ref="H57:Q57" si="14">H56/$F56</f>
        <v>0.48966216409176777</v>
      </c>
      <c r="I57" s="47">
        <f t="shared" si="14"/>
        <v>0.43636767195382392</v>
      </c>
      <c r="J57" s="47">
        <f t="shared" si="14"/>
        <v>1.5402568390169868E-3</v>
      </c>
      <c r="K57" s="47">
        <f t="shared" si="14"/>
        <v>5.0106810212146587E-2</v>
      </c>
      <c r="L57" s="47">
        <f t="shared" si="14"/>
        <v>1.0530423213993842E-2</v>
      </c>
      <c r="M57" s="47">
        <f t="shared" si="14"/>
        <v>0</v>
      </c>
      <c r="N57" s="47">
        <f t="shared" si="14"/>
        <v>1.7459691600168025E-4</v>
      </c>
      <c r="O57" s="47">
        <f t="shared" si="14"/>
        <v>0</v>
      </c>
      <c r="P57" s="47">
        <f t="shared" si="14"/>
        <v>0</v>
      </c>
      <c r="Q57" s="47">
        <f t="shared" si="14"/>
        <v>1.1618076773249194E-2</v>
      </c>
    </row>
    <row r="58" spans="1:17" ht="13.5" customHeight="1" x14ac:dyDescent="0.25">
      <c r="D58" s="26"/>
    </row>
    <row r="59" spans="1:17" ht="13.5" customHeight="1" x14ac:dyDescent="0.25">
      <c r="A59" s="26">
        <f>A57+1</f>
        <v>31</v>
      </c>
      <c r="C59" s="26" t="s">
        <v>463</v>
      </c>
      <c r="D59" s="26" t="s">
        <v>536</v>
      </c>
      <c r="F59" s="35">
        <f>SUM(H59:Q59)</f>
        <v>119958.96529675426</v>
      </c>
      <c r="H59" s="17">
        <v>61364.045995045417</v>
      </c>
      <c r="I59" s="17">
        <v>53256.072987090272</v>
      </c>
      <c r="J59" s="17">
        <v>142.97716602921383</v>
      </c>
      <c r="K59" s="17">
        <v>3896.2834464598568</v>
      </c>
      <c r="L59" s="17">
        <v>143.6993533279076</v>
      </c>
      <c r="M59" s="17">
        <v>0</v>
      </c>
      <c r="N59" s="17">
        <v>0</v>
      </c>
      <c r="O59" s="17">
        <v>0</v>
      </c>
      <c r="P59" s="17">
        <v>0</v>
      </c>
      <c r="Q59" s="17">
        <v>1155.886348801597</v>
      </c>
    </row>
    <row r="60" spans="1:17" ht="13.5" customHeight="1" x14ac:dyDescent="0.25">
      <c r="A60" s="26">
        <f>A59+1</f>
        <v>32</v>
      </c>
      <c r="C60" s="1"/>
      <c r="D60" s="26"/>
      <c r="F60" s="171">
        <f>SUM(H60:Q60)</f>
        <v>0.99999999999999989</v>
      </c>
      <c r="G60" s="173"/>
      <c r="H60" s="47">
        <f t="shared" ref="H60:Q60" si="15">H59/$F59</f>
        <v>0.51154197473480334</v>
      </c>
      <c r="I60" s="47">
        <f t="shared" si="15"/>
        <v>0.44395242035762394</v>
      </c>
      <c r="J60" s="47">
        <f t="shared" si="15"/>
        <v>1.1918839552801843E-3</v>
      </c>
      <c r="K60" s="47">
        <f t="shared" si="15"/>
        <v>3.2480135493176673E-2</v>
      </c>
      <c r="L60" s="47">
        <f t="shared" si="15"/>
        <v>1.1979042414414329E-3</v>
      </c>
      <c r="M60" s="47">
        <f t="shared" si="15"/>
        <v>0</v>
      </c>
      <c r="N60" s="47">
        <f t="shared" si="15"/>
        <v>0</v>
      </c>
      <c r="O60" s="47">
        <f t="shared" si="15"/>
        <v>0</v>
      </c>
      <c r="P60" s="47">
        <f t="shared" si="15"/>
        <v>0</v>
      </c>
      <c r="Q60" s="47">
        <f t="shared" si="15"/>
        <v>9.6356812176744567E-3</v>
      </c>
    </row>
    <row r="61" spans="1:17" ht="13.5" customHeight="1" x14ac:dyDescent="0.25">
      <c r="D61" s="26"/>
    </row>
    <row r="65" spans="1:17" ht="13.5" customHeight="1" x14ac:dyDescent="0.25">
      <c r="C65" s="1"/>
      <c r="F65" s="1"/>
      <c r="G65" s="1"/>
      <c r="H65" s="1"/>
      <c r="I65" s="1"/>
      <c r="J65" s="1"/>
      <c r="K65" s="1"/>
      <c r="L65" s="1"/>
      <c r="M65" s="1"/>
      <c r="N65" s="1"/>
    </row>
    <row r="66" spans="1:17" ht="13.5" customHeight="1" x14ac:dyDescent="0.25">
      <c r="D66" s="26"/>
      <c r="E66" s="26"/>
      <c r="F66" s="19"/>
      <c r="G66" s="19"/>
      <c r="I66" s="157"/>
      <c r="J66" s="157"/>
      <c r="K66" s="134" t="s">
        <v>560</v>
      </c>
      <c r="L66" s="157"/>
      <c r="M66" s="157"/>
      <c r="N66" s="157"/>
      <c r="O66" s="157"/>
      <c r="P66" s="157"/>
      <c r="Q66" s="157"/>
    </row>
    <row r="67" spans="1:17" ht="13.5" customHeight="1" x14ac:dyDescent="0.25">
      <c r="D67" s="26"/>
      <c r="E67" s="26"/>
      <c r="F67" s="19"/>
      <c r="G67" s="19"/>
      <c r="I67" s="157"/>
      <c r="J67" s="157"/>
      <c r="K67" s="134" t="s">
        <v>563</v>
      </c>
      <c r="L67" s="157"/>
      <c r="M67" s="157"/>
      <c r="N67" s="157"/>
      <c r="O67" s="157"/>
      <c r="P67" s="157"/>
      <c r="Q67" s="157"/>
    </row>
    <row r="68" spans="1:17" ht="13.5" customHeight="1" x14ac:dyDescent="0.25">
      <c r="H68" s="228"/>
      <c r="I68" s="228"/>
      <c r="J68" s="228"/>
      <c r="K68" s="228"/>
      <c r="L68" s="228"/>
      <c r="M68" s="228"/>
      <c r="N68" s="228"/>
      <c r="O68" s="228"/>
      <c r="P68" s="228"/>
      <c r="Q68" s="228"/>
    </row>
    <row r="69" spans="1:17" ht="13.5" customHeight="1" x14ac:dyDescent="0.25">
      <c r="A69" s="26" t="s">
        <v>3</v>
      </c>
      <c r="C69" s="1"/>
      <c r="D69" s="26"/>
      <c r="H69" s="26"/>
      <c r="I69" s="26"/>
      <c r="J69" s="26"/>
      <c r="K69" s="1"/>
      <c r="L69" s="1"/>
      <c r="M69" s="1"/>
      <c r="N69" s="1"/>
      <c r="O69" s="1"/>
      <c r="P69" s="1"/>
      <c r="Q69" s="1"/>
    </row>
    <row r="70" spans="1:17" ht="13.5" customHeight="1" x14ac:dyDescent="0.25">
      <c r="A70" s="98" t="s">
        <v>5</v>
      </c>
      <c r="C70" s="98" t="s">
        <v>552</v>
      </c>
      <c r="D70" s="98"/>
      <c r="F70" s="18" t="s">
        <v>124</v>
      </c>
      <c r="H70" s="98" t="s">
        <v>49</v>
      </c>
      <c r="I70" s="98" t="s">
        <v>50</v>
      </c>
      <c r="J70" s="98" t="s">
        <v>51</v>
      </c>
      <c r="K70" s="98" t="s">
        <v>52</v>
      </c>
      <c r="L70" s="98" t="s">
        <v>53</v>
      </c>
      <c r="M70" s="98" t="s">
        <v>54</v>
      </c>
      <c r="N70" s="98" t="s">
        <v>55</v>
      </c>
      <c r="O70" s="98" t="s">
        <v>56</v>
      </c>
      <c r="P70" s="98" t="s">
        <v>57</v>
      </c>
      <c r="Q70" s="98" t="s">
        <v>58</v>
      </c>
    </row>
    <row r="71" spans="1:17" ht="13.5" customHeight="1" x14ac:dyDescent="0.25">
      <c r="C71" s="1"/>
      <c r="D71" s="26"/>
      <c r="F71" s="26" t="s">
        <v>86</v>
      </c>
      <c r="G71" s="26"/>
      <c r="H71" s="97" t="s">
        <v>13</v>
      </c>
      <c r="I71" s="97" t="s">
        <v>14</v>
      </c>
      <c r="J71" s="130" t="s">
        <v>15</v>
      </c>
      <c r="K71" s="97" t="s">
        <v>16</v>
      </c>
      <c r="L71" s="97" t="s">
        <v>87</v>
      </c>
      <c r="M71" s="97" t="s">
        <v>88</v>
      </c>
      <c r="N71" s="97" t="s">
        <v>89</v>
      </c>
      <c r="O71" s="97" t="s">
        <v>90</v>
      </c>
      <c r="P71" s="97" t="s">
        <v>91</v>
      </c>
      <c r="Q71" s="97" t="s">
        <v>92</v>
      </c>
    </row>
    <row r="72" spans="1:17" ht="13.5" customHeight="1" x14ac:dyDescent="0.25">
      <c r="C72" s="1"/>
      <c r="D72" s="26"/>
    </row>
    <row r="73" spans="1:17" ht="13.5" customHeight="1" x14ac:dyDescent="0.25">
      <c r="A73" s="26">
        <f>A60+1</f>
        <v>33</v>
      </c>
      <c r="C73" s="26" t="s">
        <v>481</v>
      </c>
      <c r="D73" s="26" t="s">
        <v>536</v>
      </c>
      <c r="F73" s="35">
        <f>SUM(H73:Q73)</f>
        <v>102857.92637269621</v>
      </c>
      <c r="H73" s="17">
        <v>52771.728714255762</v>
      </c>
      <c r="I73" s="17">
        <v>47028.09016647422</v>
      </c>
      <c r="J73" s="17">
        <v>110.70612294730432</v>
      </c>
      <c r="K73" s="17">
        <v>2713.6018567884316</v>
      </c>
      <c r="L73" s="17">
        <v>106.87487369552488</v>
      </c>
      <c r="M73" s="17">
        <v>0</v>
      </c>
      <c r="N73" s="17">
        <v>8.0759609377615718</v>
      </c>
      <c r="O73" s="17">
        <v>19.909148489661966</v>
      </c>
      <c r="P73" s="17">
        <v>98.939529107538647</v>
      </c>
      <c r="Q73" s="17">
        <v>0</v>
      </c>
    </row>
    <row r="74" spans="1:17" ht="13.5" customHeight="1" x14ac:dyDescent="0.25">
      <c r="A74" s="26">
        <f>A73+1</f>
        <v>34</v>
      </c>
      <c r="C74" s="1"/>
      <c r="D74" s="26"/>
      <c r="F74" s="171">
        <f>SUM(H74:Q74)</f>
        <v>1</v>
      </c>
      <c r="H74" s="47">
        <f t="shared" ref="H74:Q74" si="16">H73/$F73</f>
        <v>0.51305456541134487</v>
      </c>
      <c r="I74" s="47">
        <f t="shared" si="16"/>
        <v>0.45721406045142571</v>
      </c>
      <c r="J74" s="47">
        <f t="shared" si="16"/>
        <v>1.0763013299157024E-3</v>
      </c>
      <c r="K74" s="47">
        <f t="shared" si="16"/>
        <v>2.6382039308822401E-2</v>
      </c>
      <c r="L74" s="47">
        <f t="shared" si="16"/>
        <v>1.0390533570380724E-3</v>
      </c>
      <c r="M74" s="47">
        <f t="shared" si="16"/>
        <v>0</v>
      </c>
      <c r="N74" s="47">
        <f t="shared" si="16"/>
        <v>7.8515688800677089E-5</v>
      </c>
      <c r="O74" s="47">
        <f t="shared" si="16"/>
        <v>1.9355969142837863E-4</v>
      </c>
      <c r="P74" s="47">
        <f t="shared" si="16"/>
        <v>9.619047612241412E-4</v>
      </c>
      <c r="Q74" s="47">
        <f t="shared" si="16"/>
        <v>0</v>
      </c>
    </row>
    <row r="75" spans="1:17" ht="13.5" customHeight="1" x14ac:dyDescent="0.25">
      <c r="D75" s="26"/>
    </row>
    <row r="76" spans="1:17" ht="13.5" customHeight="1" x14ac:dyDescent="0.25">
      <c r="A76" s="26">
        <f>A74+1</f>
        <v>35</v>
      </c>
      <c r="C76" s="26" t="s">
        <v>485</v>
      </c>
      <c r="D76" s="26" t="s">
        <v>536</v>
      </c>
      <c r="F76" s="35">
        <f>SUM(H76:Q76)</f>
        <v>835659135.89476669</v>
      </c>
      <c r="H76" s="17">
        <v>609260947.88186586</v>
      </c>
      <c r="I76" s="17">
        <v>218175335.16939297</v>
      </c>
      <c r="J76" s="17">
        <v>392766.73843750003</v>
      </c>
      <c r="K76" s="17">
        <v>4788243.798740237</v>
      </c>
      <c r="L76" s="17">
        <v>811934.16003333335</v>
      </c>
      <c r="M76" s="17">
        <v>209635.33333333334</v>
      </c>
      <c r="N76" s="17">
        <v>1362402.6593830751</v>
      </c>
      <c r="O76" s="17">
        <v>120633.99305555555</v>
      </c>
      <c r="P76" s="17">
        <v>537236.16052469134</v>
      </c>
      <c r="Q76" s="17">
        <v>0</v>
      </c>
    </row>
    <row r="77" spans="1:17" ht="13.5" customHeight="1" x14ac:dyDescent="0.25">
      <c r="A77" s="26">
        <f>A76+1</f>
        <v>36</v>
      </c>
      <c r="C77" s="1"/>
      <c r="D77" s="26"/>
      <c r="F77" s="171">
        <f>SUM(H77:Q77)</f>
        <v>1</v>
      </c>
      <c r="H77" s="47">
        <f t="shared" ref="H77:Q77" si="17">H76/$F76</f>
        <v>0.72907830682603725</v>
      </c>
      <c r="I77" s="47">
        <f t="shared" si="17"/>
        <v>0.26108173272800489</v>
      </c>
      <c r="J77" s="47">
        <f t="shared" si="17"/>
        <v>4.7000831028664843E-4</v>
      </c>
      <c r="K77" s="47">
        <f t="shared" si="17"/>
        <v>5.7299006174488989E-3</v>
      </c>
      <c r="L77" s="47">
        <f t="shared" si="17"/>
        <v>9.7160926645523929E-4</v>
      </c>
      <c r="M77" s="47">
        <f t="shared" si="17"/>
        <v>2.5086225271607921E-4</v>
      </c>
      <c r="N77" s="47">
        <f t="shared" si="17"/>
        <v>1.6303329920809248E-3</v>
      </c>
      <c r="O77" s="47">
        <f t="shared" si="17"/>
        <v>1.4435789411479228E-4</v>
      </c>
      <c r="P77" s="47">
        <f t="shared" si="17"/>
        <v>6.4288911285515426E-4</v>
      </c>
      <c r="Q77" s="47">
        <f t="shared" si="17"/>
        <v>0</v>
      </c>
    </row>
    <row r="78" spans="1:17" ht="13.5" customHeight="1" x14ac:dyDescent="0.25">
      <c r="D78" s="26"/>
    </row>
    <row r="79" spans="1:17" ht="13.5" customHeight="1" x14ac:dyDescent="0.25">
      <c r="A79" s="26">
        <f>A77+1</f>
        <v>37</v>
      </c>
      <c r="C79" s="26" t="s">
        <v>464</v>
      </c>
      <c r="D79" s="26" t="s">
        <v>536</v>
      </c>
      <c r="F79" s="35">
        <f>SUM(H79:Q79)</f>
        <v>2985.4873543826498</v>
      </c>
      <c r="G79" s="17"/>
      <c r="H79" s="17">
        <v>1527.2020968066843</v>
      </c>
      <c r="I79" s="17">
        <v>1325.4143369252567</v>
      </c>
      <c r="J79" s="17">
        <v>3.5583544763805657</v>
      </c>
      <c r="K79" s="17">
        <v>96.969033783514035</v>
      </c>
      <c r="L79" s="17">
        <v>3.5763279645847383</v>
      </c>
      <c r="M79" s="17">
        <v>0</v>
      </c>
      <c r="N79" s="17">
        <v>0</v>
      </c>
      <c r="O79" s="17">
        <v>0</v>
      </c>
      <c r="P79" s="17">
        <v>0</v>
      </c>
      <c r="Q79" s="17">
        <v>28.767204426229505</v>
      </c>
    </row>
    <row r="80" spans="1:17" ht="13.5" customHeight="1" x14ac:dyDescent="0.25">
      <c r="A80" s="26">
        <f>A79+1</f>
        <v>38</v>
      </c>
      <c r="C80" s="1"/>
      <c r="D80" s="26"/>
      <c r="F80" s="171">
        <f>SUM(H80:Q80)</f>
        <v>0.99999999999999989</v>
      </c>
      <c r="H80" s="47">
        <f t="shared" ref="H80:Q80" si="18">H79/$F79</f>
        <v>0.51154197473480334</v>
      </c>
      <c r="I80" s="47">
        <f t="shared" si="18"/>
        <v>0.44395242035762394</v>
      </c>
      <c r="J80" s="47">
        <f t="shared" si="18"/>
        <v>1.1918839552801843E-3</v>
      </c>
      <c r="K80" s="47">
        <f t="shared" si="18"/>
        <v>3.2480135493176673E-2</v>
      </c>
      <c r="L80" s="47">
        <f t="shared" si="18"/>
        <v>1.1979042414414329E-3</v>
      </c>
      <c r="M80" s="47">
        <f t="shared" si="18"/>
        <v>0</v>
      </c>
      <c r="N80" s="47">
        <f t="shared" si="18"/>
        <v>0</v>
      </c>
      <c r="O80" s="47">
        <f t="shared" si="18"/>
        <v>0</v>
      </c>
      <c r="P80" s="47">
        <f t="shared" si="18"/>
        <v>0</v>
      </c>
      <c r="Q80" s="47">
        <f t="shared" si="18"/>
        <v>9.6356812176744567E-3</v>
      </c>
    </row>
    <row r="81" spans="1:17" ht="13.5" customHeight="1" x14ac:dyDescent="0.25">
      <c r="D81" s="26"/>
    </row>
    <row r="82" spans="1:17" ht="13.5" customHeight="1" x14ac:dyDescent="0.25">
      <c r="A82" s="26">
        <f>A80+1</f>
        <v>39</v>
      </c>
      <c r="C82" s="26" t="s">
        <v>470</v>
      </c>
      <c r="D82" s="26" t="s">
        <v>536</v>
      </c>
      <c r="F82" s="35">
        <f>SUM(H82:Q82)</f>
        <v>223452.14563142406</v>
      </c>
      <c r="H82" s="17">
        <v>115429.525687096</v>
      </c>
      <c r="I82" s="17">
        <v>100230.00365214498</v>
      </c>
      <c r="J82" s="17">
        <v>159.82397227882245</v>
      </c>
      <c r="K82" s="17">
        <v>4095.0800781425464</v>
      </c>
      <c r="L82" s="17">
        <v>801.54395185085571</v>
      </c>
      <c r="M82" s="17">
        <v>712.25279126665293</v>
      </c>
      <c r="N82" s="17">
        <v>48.160503502049387</v>
      </c>
      <c r="O82" s="17">
        <v>72.138972421108377</v>
      </c>
      <c r="P82" s="17">
        <v>543.42465418918755</v>
      </c>
      <c r="Q82" s="17">
        <v>1360.1913685318491</v>
      </c>
    </row>
    <row r="83" spans="1:17" ht="13.5" customHeight="1" x14ac:dyDescent="0.25">
      <c r="A83" s="26">
        <f>A82+1</f>
        <v>40</v>
      </c>
      <c r="C83" s="1"/>
      <c r="D83" s="26"/>
      <c r="F83" s="171">
        <f>SUM(H83:Q83)</f>
        <v>0.99999999999999978</v>
      </c>
      <c r="H83" s="47">
        <f t="shared" ref="H83:Q83" si="19">H82/$F82</f>
        <v>0.51657380760842042</v>
      </c>
      <c r="I83" s="47">
        <f t="shared" si="19"/>
        <v>0.44855243331371097</v>
      </c>
      <c r="J83" s="47">
        <f t="shared" si="19"/>
        <v>7.1524921735343771E-4</v>
      </c>
      <c r="K83" s="47">
        <f t="shared" si="19"/>
        <v>1.8326429878624782E-2</v>
      </c>
      <c r="L83" s="47">
        <f t="shared" si="19"/>
        <v>3.5870944518607236E-3</v>
      </c>
      <c r="M83" s="47">
        <f t="shared" si="19"/>
        <v>3.1874958696592121E-3</v>
      </c>
      <c r="N83" s="47">
        <f t="shared" si="19"/>
        <v>2.1552938489786681E-4</v>
      </c>
      <c r="O83" s="47">
        <f t="shared" si="19"/>
        <v>3.2283857564786557E-4</v>
      </c>
      <c r="P83" s="47">
        <f t="shared" si="19"/>
        <v>2.4319509336265051E-3</v>
      </c>
      <c r="Q83" s="47">
        <f t="shared" si="19"/>
        <v>6.0871707661981182E-3</v>
      </c>
    </row>
    <row r="84" spans="1:17" ht="13.5" customHeight="1" x14ac:dyDescent="0.25">
      <c r="D84" s="26"/>
      <c r="H84" s="173"/>
      <c r="I84" s="173"/>
      <c r="J84" s="173"/>
      <c r="K84" s="173"/>
      <c r="L84" s="173"/>
      <c r="M84" s="173"/>
      <c r="N84" s="173"/>
      <c r="O84" s="173"/>
      <c r="P84" s="173"/>
      <c r="Q84" s="173"/>
    </row>
    <row r="85" spans="1:17" ht="13.5" customHeight="1" x14ac:dyDescent="0.25">
      <c r="A85" s="26">
        <f>A83+1</f>
        <v>41</v>
      </c>
      <c r="C85" s="26" t="s">
        <v>329</v>
      </c>
      <c r="D85" s="26" t="s">
        <v>536</v>
      </c>
      <c r="F85" s="35">
        <f>SUM(H85:Q85)</f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7">
        <v>0</v>
      </c>
      <c r="Q85" s="17">
        <v>0</v>
      </c>
    </row>
    <row r="86" spans="1:17" ht="13.5" customHeight="1" x14ac:dyDescent="0.25">
      <c r="A86" s="26">
        <f>A85+1</f>
        <v>42</v>
      </c>
      <c r="C86" s="1"/>
      <c r="D86" s="26"/>
      <c r="F86" s="171">
        <f>SUM(H86:Q86)</f>
        <v>0</v>
      </c>
      <c r="H86" s="47">
        <f>0</f>
        <v>0</v>
      </c>
      <c r="I86" s="47">
        <f>0</f>
        <v>0</v>
      </c>
      <c r="J86" s="47">
        <f>0</f>
        <v>0</v>
      </c>
      <c r="K86" s="47">
        <f>0</f>
        <v>0</v>
      </c>
      <c r="L86" s="47">
        <f>0</f>
        <v>0</v>
      </c>
      <c r="M86" s="47">
        <f>0</f>
        <v>0</v>
      </c>
      <c r="N86" s="47">
        <f>0</f>
        <v>0</v>
      </c>
      <c r="O86" s="47">
        <f>0</f>
        <v>0</v>
      </c>
      <c r="P86" s="47">
        <f>0</f>
        <v>0</v>
      </c>
      <c r="Q86" s="47">
        <f>0</f>
        <v>0</v>
      </c>
    </row>
    <row r="87" spans="1:17" ht="13.5" customHeight="1" x14ac:dyDescent="0.25">
      <c r="D87" s="26"/>
    </row>
    <row r="88" spans="1:17" ht="13.5" customHeight="1" x14ac:dyDescent="0.25">
      <c r="A88" s="26">
        <f>A86+1</f>
        <v>43</v>
      </c>
      <c r="C88" s="26" t="s">
        <v>474</v>
      </c>
      <c r="D88" s="26" t="s">
        <v>536</v>
      </c>
      <c r="F88" s="35">
        <f>SUM(H88:Q88)</f>
        <v>40.204962152716121</v>
      </c>
      <c r="H88" s="126">
        <v>19.686848774926595</v>
      </c>
      <c r="I88" s="126">
        <v>17.544145735572332</v>
      </c>
      <c r="J88" s="126">
        <v>6.1925967918140125E-2</v>
      </c>
      <c r="K88" s="126">
        <v>2.0145424081726828</v>
      </c>
      <c r="L88" s="126">
        <v>0.42337526677070569</v>
      </c>
      <c r="M88" s="126">
        <v>0</v>
      </c>
      <c r="N88" s="126">
        <v>7.0196623998285109E-3</v>
      </c>
      <c r="O88" s="126">
        <v>0</v>
      </c>
      <c r="P88" s="126">
        <v>0</v>
      </c>
      <c r="Q88" s="126">
        <v>0.46710433695583403</v>
      </c>
    </row>
    <row r="89" spans="1:17" ht="13.5" customHeight="1" x14ac:dyDescent="0.25">
      <c r="A89" s="26">
        <f>A88+1</f>
        <v>44</v>
      </c>
      <c r="C89" s="1"/>
      <c r="D89" s="26"/>
      <c r="F89" s="171">
        <f>SUM(H89:Q89)</f>
        <v>1</v>
      </c>
      <c r="H89" s="47">
        <f t="shared" ref="H89:Q89" si="20">H88/$F88</f>
        <v>0.48966216409176783</v>
      </c>
      <c r="I89" s="47">
        <f t="shared" si="20"/>
        <v>0.43636767195382387</v>
      </c>
      <c r="J89" s="47">
        <f t="shared" si="20"/>
        <v>1.5402568390169868E-3</v>
      </c>
      <c r="K89" s="47">
        <f t="shared" si="20"/>
        <v>5.010681021214658E-2</v>
      </c>
      <c r="L89" s="47">
        <f t="shared" si="20"/>
        <v>1.0530423213993842E-2</v>
      </c>
      <c r="M89" s="47">
        <f t="shared" si="20"/>
        <v>0</v>
      </c>
      <c r="N89" s="47">
        <f t="shared" si="20"/>
        <v>1.7459691600168028E-4</v>
      </c>
      <c r="O89" s="47">
        <f t="shared" si="20"/>
        <v>0</v>
      </c>
      <c r="P89" s="47">
        <f t="shared" si="20"/>
        <v>0</v>
      </c>
      <c r="Q89" s="47">
        <f t="shared" si="20"/>
        <v>1.1618076773249194E-2</v>
      </c>
    </row>
    <row r="90" spans="1:17" ht="13.5" customHeight="1" x14ac:dyDescent="0.25">
      <c r="D90" s="26"/>
    </row>
    <row r="91" spans="1:17" ht="13.5" customHeight="1" x14ac:dyDescent="0.25">
      <c r="A91" s="26">
        <f>A89+1</f>
        <v>45</v>
      </c>
      <c r="C91" s="26" t="s">
        <v>486</v>
      </c>
      <c r="D91" s="26" t="s">
        <v>536</v>
      </c>
      <c r="F91" s="35">
        <f>SUM(H91:Q91)</f>
        <v>173127195.28421056</v>
      </c>
      <c r="H91" s="17">
        <v>0</v>
      </c>
      <c r="I91" s="17">
        <v>145480281.44842109</v>
      </c>
      <c r="J91" s="17">
        <v>388582.14736842108</v>
      </c>
      <c r="K91" s="17">
        <v>15686621.987368422</v>
      </c>
      <c r="L91" s="17">
        <v>1975321.0863157897</v>
      </c>
      <c r="M91" s="17">
        <v>5200000</v>
      </c>
      <c r="N91" s="17">
        <v>2273903.2336842106</v>
      </c>
      <c r="O91" s="17">
        <v>1523619.6631578947</v>
      </c>
      <c r="P91" s="17">
        <v>598865.71789473691</v>
      </c>
      <c r="Q91" s="17">
        <v>0</v>
      </c>
    </row>
    <row r="92" spans="1:17" ht="13.5" customHeight="1" x14ac:dyDescent="0.25">
      <c r="A92" s="26">
        <f>A91+1</f>
        <v>46</v>
      </c>
      <c r="C92" s="1"/>
      <c r="D92" s="26"/>
      <c r="F92" s="171">
        <f>SUM(H92:Q92)</f>
        <v>1</v>
      </c>
      <c r="H92" s="47">
        <f t="shared" ref="H92:Q92" si="21">H91/$F91</f>
        <v>0</v>
      </c>
      <c r="I92" s="47">
        <f t="shared" si="21"/>
        <v>0.840308659824336</v>
      </c>
      <c r="J92" s="47">
        <f t="shared" si="21"/>
        <v>2.2444893578418661E-3</v>
      </c>
      <c r="K92" s="47">
        <f t="shared" si="21"/>
        <v>9.0607497924383357E-2</v>
      </c>
      <c r="L92" s="47">
        <f t="shared" si="21"/>
        <v>1.140965221017441E-2</v>
      </c>
      <c r="M92" s="47">
        <f t="shared" si="21"/>
        <v>3.0035720219827571E-2</v>
      </c>
      <c r="N92" s="47">
        <f t="shared" si="21"/>
        <v>1.3134292564211567E-2</v>
      </c>
      <c r="O92" s="47">
        <f t="shared" si="21"/>
        <v>8.8005796007766257E-3</v>
      </c>
      <c r="P92" s="47">
        <f t="shared" si="21"/>
        <v>3.4591082984485586E-3</v>
      </c>
      <c r="Q92" s="47">
        <f t="shared" si="21"/>
        <v>0</v>
      </c>
    </row>
    <row r="93" spans="1:17" ht="13.5" customHeight="1" x14ac:dyDescent="0.25">
      <c r="D93" s="26"/>
    </row>
    <row r="94" spans="1:17" ht="13.5" customHeight="1" x14ac:dyDescent="0.25">
      <c r="A94" s="26">
        <f>A92+1</f>
        <v>47</v>
      </c>
      <c r="C94" s="26" t="s">
        <v>469</v>
      </c>
      <c r="D94" s="26" t="s">
        <v>536</v>
      </c>
      <c r="F94" s="35">
        <f>SUM(H94:Q94)</f>
        <v>125827.90495695337</v>
      </c>
      <c r="H94" s="17">
        <v>65323.367873760966</v>
      </c>
      <c r="I94" s="17">
        <v>52779.808307796251</v>
      </c>
      <c r="J94" s="17">
        <v>208.62873061897776</v>
      </c>
      <c r="K94" s="17">
        <v>4452.5036913915828</v>
      </c>
      <c r="L94" s="17">
        <v>573.4534790203295</v>
      </c>
      <c r="M94" s="17">
        <v>0</v>
      </c>
      <c r="N94" s="17">
        <v>0</v>
      </c>
      <c r="O94" s="17">
        <v>108.85337495547155</v>
      </c>
      <c r="P94" s="17">
        <v>491.25730312705423</v>
      </c>
      <c r="Q94" s="17">
        <v>1890.0321962827361</v>
      </c>
    </row>
    <row r="95" spans="1:17" ht="13.5" customHeight="1" x14ac:dyDescent="0.25">
      <c r="A95" s="26">
        <f>A94+1</f>
        <v>48</v>
      </c>
      <c r="D95" s="26"/>
      <c r="F95" s="171">
        <f>SUM(H95:Q95)</f>
        <v>1.0000000000000002</v>
      </c>
      <c r="H95" s="47">
        <f>H94/$F94</f>
        <v>0.519148498070508</v>
      </c>
      <c r="I95" s="47">
        <f>I94/$F94</f>
        <v>0.41946028049861123</v>
      </c>
      <c r="J95" s="47">
        <f>J94/$F94</f>
        <v>1.6580481943997331E-3</v>
      </c>
      <c r="K95" s="47">
        <f t="shared" ref="K95:Q95" si="22">K94/$F94</f>
        <v>3.5385661812575013E-2</v>
      </c>
      <c r="L95" s="47">
        <f t="shared" si="22"/>
        <v>4.5574427963058911E-3</v>
      </c>
      <c r="M95" s="47">
        <f t="shared" si="22"/>
        <v>0</v>
      </c>
      <c r="N95" s="47">
        <f t="shared" si="22"/>
        <v>0</v>
      </c>
      <c r="O95" s="47">
        <f t="shared" si="22"/>
        <v>8.6509725321033573E-4</v>
      </c>
      <c r="P95" s="47">
        <f t="shared" si="22"/>
        <v>3.9041999729322115E-3</v>
      </c>
      <c r="Q95" s="47">
        <f t="shared" si="22"/>
        <v>1.5020771401457647E-2</v>
      </c>
    </row>
    <row r="96" spans="1:17" ht="13.5" customHeight="1" x14ac:dyDescent="0.25">
      <c r="D96" s="26"/>
      <c r="F96" s="172"/>
    </row>
    <row r="97" spans="1:17" ht="13.5" customHeight="1" x14ac:dyDescent="0.25">
      <c r="A97" s="26">
        <f>A95+1</f>
        <v>49</v>
      </c>
      <c r="B97" s="13"/>
      <c r="C97" s="26" t="s">
        <v>471</v>
      </c>
      <c r="D97" s="26" t="s">
        <v>536</v>
      </c>
      <c r="F97" s="35">
        <f>SUM(H97:Q97)</f>
        <v>6928386.7916078679</v>
      </c>
      <c r="H97" s="17">
        <v>2925484.714837213</v>
      </c>
      <c r="I97" s="17">
        <v>2801527.9656627933</v>
      </c>
      <c r="J97" s="17">
        <v>16011.604017706693</v>
      </c>
      <c r="K97" s="17">
        <v>623602.8230049914</v>
      </c>
      <c r="L97" s="17">
        <v>222916.08244373088</v>
      </c>
      <c r="M97" s="17">
        <v>0</v>
      </c>
      <c r="N97" s="17">
        <v>30732.08214352416</v>
      </c>
      <c r="O97" s="17">
        <v>9172.7567771709728</v>
      </c>
      <c r="P97" s="17">
        <v>188697.46334334352</v>
      </c>
      <c r="Q97" s="17">
        <v>110241.29937739416</v>
      </c>
    </row>
    <row r="98" spans="1:17" ht="13.5" customHeight="1" x14ac:dyDescent="0.25">
      <c r="A98" s="26">
        <f>A97+1</f>
        <v>50</v>
      </c>
      <c r="C98" s="1"/>
      <c r="D98" s="26"/>
      <c r="F98" s="171">
        <f>SUM(H98:Q98)</f>
        <v>1</v>
      </c>
      <c r="H98" s="47">
        <f t="shared" ref="H98:Q98" si="23">H97/$F97</f>
        <v>0.42224615957942169</v>
      </c>
      <c r="I98" s="47">
        <f t="shared" si="23"/>
        <v>0.404355017975641</v>
      </c>
      <c r="J98" s="47">
        <f t="shared" si="23"/>
        <v>2.3110147425806299E-3</v>
      </c>
      <c r="K98" s="47">
        <f t="shared" si="23"/>
        <v>9.000692971707952E-2</v>
      </c>
      <c r="L98" s="47">
        <f t="shared" si="23"/>
        <v>3.2174312599542211E-2</v>
      </c>
      <c r="M98" s="47">
        <f t="shared" si="23"/>
        <v>0</v>
      </c>
      <c r="N98" s="47">
        <f t="shared" si="23"/>
        <v>4.4356764522368959E-3</v>
      </c>
      <c r="O98" s="47">
        <f t="shared" si="23"/>
        <v>1.3239383211517057E-3</v>
      </c>
      <c r="P98" s="47">
        <f t="shared" si="23"/>
        <v>2.7235411217501119E-2</v>
      </c>
      <c r="Q98" s="47">
        <f t="shared" si="23"/>
        <v>1.5911539394845263E-2</v>
      </c>
    </row>
    <row r="99" spans="1:17" ht="13.5" customHeight="1" x14ac:dyDescent="0.25">
      <c r="D99" s="26"/>
    </row>
    <row r="100" spans="1:17" ht="13.5" customHeight="1" x14ac:dyDescent="0.25">
      <c r="A100" s="26">
        <f>A98+1</f>
        <v>51</v>
      </c>
      <c r="C100" s="26" t="s">
        <v>462</v>
      </c>
      <c r="D100" s="26" t="s">
        <v>536</v>
      </c>
      <c r="F100" s="35">
        <f>SUM(H100:Q100)</f>
        <v>8169981.0671466943</v>
      </c>
      <c r="H100" s="17">
        <v>4926335.0754972519</v>
      </c>
      <c r="I100" s="17">
        <v>2974410.3609594428</v>
      </c>
      <c r="J100" s="17">
        <v>14756.64033</v>
      </c>
      <c r="K100" s="17">
        <v>102196.91749000001</v>
      </c>
      <c r="L100" s="17">
        <v>1651.1371800000002</v>
      </c>
      <c r="M100" s="17">
        <v>0</v>
      </c>
      <c r="N100" s="17">
        <v>4391.50749</v>
      </c>
      <c r="O100" s="17">
        <v>573.6249499999999</v>
      </c>
      <c r="P100" s="17">
        <v>5360.2032499999996</v>
      </c>
      <c r="Q100" s="17">
        <v>140305.60000000001</v>
      </c>
    </row>
    <row r="101" spans="1:17" ht="13.5" customHeight="1" x14ac:dyDescent="0.25">
      <c r="A101" s="26">
        <f>A100+1</f>
        <v>52</v>
      </c>
      <c r="C101" s="1"/>
      <c r="D101" s="26"/>
      <c r="F101" s="171">
        <f>SUM(H101:Q101)</f>
        <v>1</v>
      </c>
      <c r="H101" s="47">
        <f t="shared" ref="H101:Q101" si="24">H100/$F100</f>
        <v>0.60297998673548192</v>
      </c>
      <c r="I101" s="47">
        <f t="shared" si="24"/>
        <v>0.36406575933452362</v>
      </c>
      <c r="J101" s="47">
        <f t="shared" si="24"/>
        <v>1.8062025124317269E-3</v>
      </c>
      <c r="K101" s="47">
        <f t="shared" si="24"/>
        <v>1.2508831617854842E-2</v>
      </c>
      <c r="L101" s="47">
        <f t="shared" si="24"/>
        <v>2.0209804238587392E-4</v>
      </c>
      <c r="M101" s="47">
        <f t="shared" si="24"/>
        <v>0</v>
      </c>
      <c r="N101" s="47">
        <f t="shared" si="24"/>
        <v>5.3751746226918761E-4</v>
      </c>
      <c r="O101" s="47">
        <f t="shared" si="24"/>
        <v>7.0211294895978766E-5</v>
      </c>
      <c r="P101" s="47">
        <f t="shared" si="24"/>
        <v>6.5608514951822413E-4</v>
      </c>
      <c r="Q101" s="47">
        <f t="shared" si="24"/>
        <v>1.7173307850638718E-2</v>
      </c>
    </row>
    <row r="102" spans="1:17" ht="13.5" customHeight="1" x14ac:dyDescent="0.25">
      <c r="D102" s="26"/>
    </row>
    <row r="103" spans="1:17" ht="13.5" customHeight="1" x14ac:dyDescent="0.25">
      <c r="A103" s="26">
        <f>A101+1</f>
        <v>53</v>
      </c>
      <c r="C103" s="26" t="s">
        <v>484</v>
      </c>
      <c r="D103" s="26" t="s">
        <v>536</v>
      </c>
      <c r="F103" s="35">
        <f>SUM(H103:Q103)</f>
        <v>2336576.583333333</v>
      </c>
      <c r="H103" s="17">
        <v>2163088.1666666665</v>
      </c>
      <c r="I103" s="17">
        <v>172974.41666666669</v>
      </c>
      <c r="J103" s="17">
        <v>14</v>
      </c>
      <c r="K103" s="17">
        <v>416</v>
      </c>
      <c r="L103" s="17">
        <v>22</v>
      </c>
      <c r="M103" s="17">
        <v>4</v>
      </c>
      <c r="N103" s="17">
        <v>41</v>
      </c>
      <c r="O103" s="17">
        <v>5</v>
      </c>
      <c r="P103" s="17">
        <v>11</v>
      </c>
      <c r="Q103" s="17">
        <v>1</v>
      </c>
    </row>
    <row r="104" spans="1:17" ht="13.5" customHeight="1" x14ac:dyDescent="0.25">
      <c r="A104" s="26">
        <f>A103+1</f>
        <v>54</v>
      </c>
      <c r="C104" s="174"/>
      <c r="D104" s="26"/>
      <c r="F104" s="171">
        <f>SUM(H104:Q104)</f>
        <v>1</v>
      </c>
      <c r="H104" s="47">
        <f t="shared" ref="H104:Q104" si="25">H103/$F103</f>
        <v>0.92575102485227767</v>
      </c>
      <c r="I104" s="47">
        <f t="shared" si="25"/>
        <v>7.4028995197710737E-2</v>
      </c>
      <c r="J104" s="47">
        <f t="shared" si="25"/>
        <v>5.9916717901999007E-6</v>
      </c>
      <c r="K104" s="47">
        <f t="shared" si="25"/>
        <v>1.7803824748022562E-4</v>
      </c>
      <c r="L104" s="47">
        <f t="shared" si="25"/>
        <v>9.4154842417427012E-6</v>
      </c>
      <c r="M104" s="47">
        <f t="shared" si="25"/>
        <v>1.7119062257714004E-6</v>
      </c>
      <c r="N104" s="47">
        <f t="shared" si="25"/>
        <v>1.7547038814156855E-5</v>
      </c>
      <c r="O104" s="47">
        <f t="shared" si="25"/>
        <v>2.1398827822142503E-6</v>
      </c>
      <c r="P104" s="47">
        <f t="shared" si="25"/>
        <v>4.7077421208713506E-6</v>
      </c>
      <c r="Q104" s="47">
        <f t="shared" si="25"/>
        <v>4.2797655644285011E-7</v>
      </c>
    </row>
    <row r="105" spans="1:17" ht="13.5" customHeight="1" x14ac:dyDescent="0.25">
      <c r="D105" s="26"/>
      <c r="F105" s="174"/>
    </row>
    <row r="106" spans="1:17" ht="13.5" customHeight="1" x14ac:dyDescent="0.25">
      <c r="A106" s="26">
        <f>A104+1</f>
        <v>55</v>
      </c>
      <c r="C106" s="26" t="s">
        <v>466</v>
      </c>
      <c r="D106" s="26" t="s">
        <v>536</v>
      </c>
      <c r="F106" s="35">
        <f>SUM(H106:Q106)</f>
        <v>128207.79224151127</v>
      </c>
      <c r="H106" s="17">
        <v>52297.488890893343</v>
      </c>
      <c r="I106" s="17">
        <v>54304.140936554635</v>
      </c>
      <c r="J106" s="17">
        <v>284.09953201391818</v>
      </c>
      <c r="K106" s="17">
        <v>11354.562862913846</v>
      </c>
      <c r="L106" s="17">
        <v>3955.2785986091721</v>
      </c>
      <c r="M106" s="17">
        <v>0</v>
      </c>
      <c r="N106" s="17">
        <v>545.29016238055954</v>
      </c>
      <c r="O106" s="17">
        <v>162.75545565515537</v>
      </c>
      <c r="P106" s="17">
        <v>3348.1255824696345</v>
      </c>
      <c r="Q106" s="17">
        <v>1956.0502200209758</v>
      </c>
    </row>
    <row r="107" spans="1:17" ht="13.5" customHeight="1" x14ac:dyDescent="0.25">
      <c r="A107" s="26">
        <f>A106+1</f>
        <v>56</v>
      </c>
      <c r="C107" s="1"/>
      <c r="D107" s="26"/>
      <c r="F107" s="171">
        <f>SUM(H107:Q107)</f>
        <v>0.99999999999999967</v>
      </c>
      <c r="H107" s="47">
        <f t="shared" ref="H107:Q107" si="26">H106/$F106</f>
        <v>0.40791193714948321</v>
      </c>
      <c r="I107" s="47">
        <f t="shared" si="26"/>
        <v>0.42356349787428893</v>
      </c>
      <c r="J107" s="47">
        <f t="shared" si="26"/>
        <v>2.2159303038207386E-3</v>
      </c>
      <c r="K107" s="47">
        <f t="shared" si="26"/>
        <v>8.8563750021720233E-2</v>
      </c>
      <c r="L107" s="47">
        <f t="shared" si="26"/>
        <v>3.085053201102177E-2</v>
      </c>
      <c r="M107" s="47">
        <f t="shared" si="26"/>
        <v>0</v>
      </c>
      <c r="N107" s="47">
        <f t="shared" si="26"/>
        <v>4.253174887789736E-3</v>
      </c>
      <c r="O107" s="47">
        <f t="shared" si="26"/>
        <v>1.2694661752584038E-3</v>
      </c>
      <c r="P107" s="47">
        <f t="shared" si="26"/>
        <v>2.6114836890433361E-2</v>
      </c>
      <c r="Q107" s="47">
        <f t="shared" si="26"/>
        <v>1.5256874686183416E-2</v>
      </c>
    </row>
    <row r="108" spans="1:17" ht="13.5" customHeight="1" x14ac:dyDescent="0.25">
      <c r="D108" s="26"/>
    </row>
    <row r="109" spans="1:17" ht="13.5" customHeight="1" x14ac:dyDescent="0.25">
      <c r="A109" s="26">
        <f>A107+1</f>
        <v>57</v>
      </c>
      <c r="C109" s="26" t="s">
        <v>467</v>
      </c>
      <c r="D109" s="26" t="s">
        <v>536</v>
      </c>
      <c r="F109" s="35">
        <f>SUM(H109:Q109)</f>
        <v>11955.599352767702</v>
      </c>
      <c r="H109" s="17">
        <v>5048.2059121763805</v>
      </c>
      <c r="I109" s="17">
        <v>4834.3065911979456</v>
      </c>
      <c r="J109" s="17">
        <v>27.629566360633596</v>
      </c>
      <c r="K109" s="17">
        <v>1076.0867906701237</v>
      </c>
      <c r="L109" s="17">
        <v>384.66319089083254</v>
      </c>
      <c r="M109" s="17">
        <v>0</v>
      </c>
      <c r="N109" s="17">
        <v>53.031170521450363</v>
      </c>
      <c r="O109" s="17">
        <v>15.828476135465689</v>
      </c>
      <c r="P109" s="17">
        <v>325.61566472431855</v>
      </c>
      <c r="Q109" s="17">
        <v>190.23199009054974</v>
      </c>
    </row>
    <row r="110" spans="1:17" ht="13.5" customHeight="1" x14ac:dyDescent="0.25">
      <c r="A110" s="26">
        <f>A109+1</f>
        <v>58</v>
      </c>
      <c r="C110" s="1"/>
      <c r="D110" s="26"/>
      <c r="F110" s="171">
        <f>SUM(H110:Q110)</f>
        <v>0.99999999999999978</v>
      </c>
      <c r="H110" s="47">
        <v>0.42224615957942158</v>
      </c>
      <c r="I110" s="47">
        <v>0.404355017975641</v>
      </c>
      <c r="J110" s="47">
        <v>2.3110147425806299E-3</v>
      </c>
      <c r="K110" s="47">
        <v>9.0006929717079506E-2</v>
      </c>
      <c r="L110" s="47">
        <v>3.2174312599542211E-2</v>
      </c>
      <c r="M110" s="47">
        <v>0</v>
      </c>
      <c r="N110" s="47">
        <v>4.435676452236895E-3</v>
      </c>
      <c r="O110" s="47">
        <v>1.3239383211517055E-3</v>
      </c>
      <c r="P110" s="47">
        <v>2.7235411217501115E-2</v>
      </c>
      <c r="Q110" s="47">
        <v>1.5911539394845256E-2</v>
      </c>
    </row>
    <row r="111" spans="1:17" ht="13.5" customHeight="1" x14ac:dyDescent="0.25">
      <c r="D111" s="26"/>
    </row>
    <row r="112" spans="1:17" ht="13.5" customHeight="1" x14ac:dyDescent="0.25">
      <c r="A112" s="26">
        <f>A110+1</f>
        <v>59</v>
      </c>
      <c r="C112" s="26" t="s">
        <v>478</v>
      </c>
      <c r="D112" s="26" t="s">
        <v>536</v>
      </c>
      <c r="F112" s="35">
        <f>SUM(H112:Q112)</f>
        <v>208.93833625875726</v>
      </c>
      <c r="H112" s="17">
        <v>88.223410074174083</v>
      </c>
      <c r="I112" s="17">
        <v>84.485264713710322</v>
      </c>
      <c r="J112" s="17">
        <v>0.48285957538425706</v>
      </c>
      <c r="K112" s="17">
        <v>18.805898146845493</v>
      </c>
      <c r="L112" s="17">
        <v>6.722447344817521</v>
      </c>
      <c r="M112" s="17">
        <v>0</v>
      </c>
      <c r="N112" s="17">
        <v>0.92678285811252403</v>
      </c>
      <c r="O112" s="17">
        <v>0.27662147013064964</v>
      </c>
      <c r="P112" s="17">
        <v>5.6905215071077793</v>
      </c>
      <c r="Q112" s="17">
        <v>3.3245305684746427</v>
      </c>
    </row>
    <row r="113" spans="1:17" ht="13.5" customHeight="1" x14ac:dyDescent="0.25">
      <c r="A113" s="26">
        <f>A112+1</f>
        <v>60</v>
      </c>
      <c r="C113" s="1"/>
      <c r="D113" s="26"/>
      <c r="F113" s="171">
        <f>SUM(H113:Q113)</f>
        <v>1.0000000000000002</v>
      </c>
      <c r="H113" s="47">
        <f>H112/$F112</f>
        <v>0.42224615957942169</v>
      </c>
      <c r="I113" s="47">
        <f t="shared" ref="I113:Q113" si="27">I112/$F112</f>
        <v>0.40435501797564105</v>
      </c>
      <c r="J113" s="47">
        <f t="shared" si="27"/>
        <v>2.3110147425806304E-3</v>
      </c>
      <c r="K113" s="47">
        <f t="shared" si="27"/>
        <v>9.000692971707952E-2</v>
      </c>
      <c r="L113" s="47">
        <f t="shared" si="27"/>
        <v>3.2174312599542211E-2</v>
      </c>
      <c r="M113" s="47">
        <f t="shared" si="27"/>
        <v>0</v>
      </c>
      <c r="N113" s="47">
        <f t="shared" si="27"/>
        <v>4.4356764522368959E-3</v>
      </c>
      <c r="O113" s="47">
        <f t="shared" si="27"/>
        <v>1.3239383211517057E-3</v>
      </c>
      <c r="P113" s="47">
        <f t="shared" si="27"/>
        <v>2.7235411217501122E-2</v>
      </c>
      <c r="Q113" s="47">
        <f t="shared" si="27"/>
        <v>1.5911539394845263E-2</v>
      </c>
    </row>
    <row r="114" spans="1:17" ht="13.5" customHeight="1" x14ac:dyDescent="0.25">
      <c r="D114" s="26"/>
    </row>
  </sheetData>
  <mergeCells count="2">
    <mergeCell ref="H9:Q9"/>
    <mergeCell ref="H68:Q68"/>
  </mergeCells>
  <pageMargins left="0.7" right="0.7" top="0.75" bottom="0.75" header="0.3" footer="0.3"/>
  <pageSetup scale="60" firstPageNumber="11" fitToHeight="0" pageOrder="overThenDown" orientation="landscape" useFirstPageNumber="1" r:id="rId1"/>
  <headerFooter differentFirst="1">
    <oddHeader>&amp;R&amp;"Arial,Regular"&amp;10Filed: 2025-02-28
EB-2025-0064
Phase 3 Exhibit 7
Tab 3
Schedule 7
Attachment 12
Page 15 of 21</oddHeader>
    <firstHeader>&amp;R&amp;"Arial,Regular"&amp;10Filed: 2025-02-28
EB-2025-0064
Phase 3 Exhibit 7
Tab 3
Schedule 7
Attachment 12
Page 14 of 21</firstHeader>
  </headerFooter>
  <rowBreaks count="1" manualBreakCount="1">
    <brk id="60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5AA8D-2CB1-4C8B-BF05-A9C732C7AF46}">
  <dimension ref="A4:Q114"/>
  <sheetViews>
    <sheetView view="pageBreakPreview" topLeftCell="A31" zoomScale="80" zoomScaleNormal="100" zoomScaleSheetLayoutView="80" workbookViewId="0">
      <selection activeCell="A98" sqref="A98:N98"/>
    </sheetView>
  </sheetViews>
  <sheetFormatPr defaultColWidth="8.7109375" defaultRowHeight="13.5" customHeight="1" x14ac:dyDescent="0.2"/>
  <cols>
    <col min="1" max="1" width="4.7109375" style="26" customWidth="1"/>
    <col min="2" max="2" width="0.7109375" style="1" customWidth="1"/>
    <col min="3" max="3" width="20" style="26" bestFit="1" customWidth="1"/>
    <col min="4" max="4" width="4.5703125" style="1" bestFit="1" customWidth="1"/>
    <col min="5" max="5" width="0.7109375" style="1" customWidth="1"/>
    <col min="6" max="6" width="15.28515625" style="6" bestFit="1" customWidth="1"/>
    <col min="7" max="7" width="0.7109375" style="6" customWidth="1"/>
    <col min="8" max="13" width="15.28515625" style="6" customWidth="1"/>
    <col min="14" max="16384" width="8.7109375" style="1"/>
  </cols>
  <sheetData>
    <row r="4" spans="1:17" ht="13.5" customHeight="1" x14ac:dyDescent="0.2">
      <c r="I4" s="134" t="s">
        <v>560</v>
      </c>
    </row>
    <row r="5" spans="1:17" ht="13.5" customHeight="1" x14ac:dyDescent="0.2">
      <c r="C5" s="1"/>
      <c r="F5" s="1"/>
      <c r="G5" s="1"/>
      <c r="I5" s="134" t="s">
        <v>564</v>
      </c>
    </row>
    <row r="6" spans="1:17" ht="13.5" customHeight="1" x14ac:dyDescent="0.2">
      <c r="D6" s="26"/>
      <c r="E6" s="26"/>
      <c r="F6" s="19"/>
      <c r="G6" s="19"/>
    </row>
    <row r="7" spans="1:17" ht="13.5" customHeight="1" x14ac:dyDescent="0.2">
      <c r="D7" s="26"/>
      <c r="E7" s="26"/>
      <c r="F7" s="19"/>
      <c r="G7" s="19"/>
    </row>
    <row r="8" spans="1:17" ht="13.5" customHeight="1" x14ac:dyDescent="0.2">
      <c r="D8" s="26"/>
      <c r="E8" s="26"/>
      <c r="F8" s="19"/>
      <c r="G8" s="19"/>
      <c r="M8" s="134"/>
    </row>
    <row r="9" spans="1:17" ht="13.5" customHeight="1" x14ac:dyDescent="0.2">
      <c r="H9" s="228"/>
      <c r="I9" s="228"/>
      <c r="J9" s="228"/>
      <c r="K9" s="228"/>
      <c r="L9" s="228"/>
      <c r="M9" s="228"/>
    </row>
    <row r="10" spans="1:17" ht="13.5" customHeight="1" x14ac:dyDescent="0.2">
      <c r="A10" s="26" t="s">
        <v>3</v>
      </c>
      <c r="C10" s="1"/>
      <c r="D10" s="26"/>
      <c r="H10" s="19" t="s">
        <v>48</v>
      </c>
      <c r="I10" s="1"/>
      <c r="J10" s="1"/>
      <c r="K10" s="1"/>
      <c r="L10" s="1"/>
      <c r="M10" s="1"/>
    </row>
    <row r="11" spans="1:17" ht="13.5" customHeight="1" x14ac:dyDescent="0.2">
      <c r="A11" s="98" t="s">
        <v>5</v>
      </c>
      <c r="C11" s="98" t="s">
        <v>552</v>
      </c>
      <c r="D11" s="98"/>
      <c r="F11" s="18" t="s">
        <v>124</v>
      </c>
      <c r="H11" s="18" t="s">
        <v>9</v>
      </c>
      <c r="I11" s="98" t="s">
        <v>59</v>
      </c>
      <c r="J11" s="98" t="s">
        <v>60</v>
      </c>
      <c r="K11" s="98" t="s">
        <v>61</v>
      </c>
      <c r="L11" s="98" t="s">
        <v>62</v>
      </c>
      <c r="M11" s="98" t="s">
        <v>51</v>
      </c>
    </row>
    <row r="12" spans="1:17" ht="13.5" customHeight="1" x14ac:dyDescent="0.2">
      <c r="C12" s="1"/>
      <c r="D12" s="26"/>
      <c r="F12" s="26" t="s">
        <v>86</v>
      </c>
      <c r="G12" s="26"/>
      <c r="H12" s="26" t="s">
        <v>13</v>
      </c>
      <c r="I12" s="26" t="s">
        <v>14</v>
      </c>
      <c r="J12" s="26" t="s">
        <v>15</v>
      </c>
      <c r="K12" s="26" t="s">
        <v>16</v>
      </c>
      <c r="L12" s="26" t="s">
        <v>87</v>
      </c>
      <c r="M12" s="26" t="s">
        <v>88</v>
      </c>
    </row>
    <row r="13" spans="1:17" ht="13.5" customHeight="1" x14ac:dyDescent="0.2">
      <c r="C13" s="1"/>
      <c r="D13" s="26"/>
    </row>
    <row r="14" spans="1:17" ht="13.5" customHeight="1" x14ac:dyDescent="0.2">
      <c r="A14" s="26">
        <v>1</v>
      </c>
      <c r="C14" s="26" t="s">
        <v>468</v>
      </c>
      <c r="D14" s="26" t="s">
        <v>537</v>
      </c>
      <c r="F14" s="35">
        <f>SUM(H14:M14)</f>
        <v>16558.840901818727</v>
      </c>
      <c r="H14" s="17">
        <v>0</v>
      </c>
      <c r="I14" s="17">
        <v>12915.882104498487</v>
      </c>
      <c r="J14" s="38">
        <v>3204.8190972565844</v>
      </c>
      <c r="K14" s="17">
        <v>438.13970006365651</v>
      </c>
      <c r="L14" s="17">
        <v>0</v>
      </c>
      <c r="M14" s="17">
        <v>0</v>
      </c>
    </row>
    <row r="15" spans="1:17" ht="13.5" customHeight="1" x14ac:dyDescent="0.2">
      <c r="A15" s="26">
        <f>A14+1</f>
        <v>2</v>
      </c>
      <c r="C15" s="1"/>
      <c r="D15" s="26"/>
      <c r="F15" s="171">
        <f>SUM(H15:M15)</f>
        <v>1</v>
      </c>
      <c r="G15" s="173"/>
      <c r="H15" s="47">
        <f t="shared" ref="H15:M15" si="0">H14/$F14</f>
        <v>0</v>
      </c>
      <c r="I15" s="47">
        <f t="shared" si="0"/>
        <v>0.77999916667354907</v>
      </c>
      <c r="J15" s="47">
        <f t="shared" si="0"/>
        <v>0.19354126996320048</v>
      </c>
      <c r="K15" s="47">
        <f t="shared" si="0"/>
        <v>2.6459563363250491E-2</v>
      </c>
      <c r="L15" s="47">
        <f t="shared" si="0"/>
        <v>0</v>
      </c>
      <c r="M15" s="166">
        <f t="shared" si="0"/>
        <v>0</v>
      </c>
      <c r="N15" s="57"/>
      <c r="O15" s="57"/>
      <c r="P15" s="57"/>
      <c r="Q15" s="57"/>
    </row>
    <row r="16" spans="1:17" ht="13.5" customHeight="1" x14ac:dyDescent="0.2">
      <c r="D16" s="26"/>
    </row>
    <row r="17" spans="1:17" ht="13.5" customHeight="1" x14ac:dyDescent="0.2">
      <c r="A17" s="26">
        <f>A15+1</f>
        <v>3</v>
      </c>
      <c r="C17" s="26" t="s">
        <v>488</v>
      </c>
      <c r="D17" s="26" t="s">
        <v>536</v>
      </c>
      <c r="F17" s="35">
        <f>SUM(H17:M17)</f>
        <v>1054.1803104527503</v>
      </c>
      <c r="H17" s="17">
        <v>0</v>
      </c>
      <c r="I17" s="17">
        <v>844.60564490054264</v>
      </c>
      <c r="J17" s="38">
        <v>5.0424399724086255</v>
      </c>
      <c r="K17" s="17">
        <v>162.57689725573772</v>
      </c>
      <c r="L17" s="17">
        <v>10.488832081015335</v>
      </c>
      <c r="M17" s="17">
        <v>31.466496243046006</v>
      </c>
    </row>
    <row r="18" spans="1:17" ht="13.5" customHeight="1" x14ac:dyDescent="0.2">
      <c r="A18" s="26">
        <f>A17+1</f>
        <v>4</v>
      </c>
      <c r="C18" s="1"/>
      <c r="D18" s="26"/>
      <c r="F18" s="171">
        <f>SUM(H18:M18)</f>
        <v>1</v>
      </c>
      <c r="G18" s="173"/>
      <c r="H18" s="47">
        <f t="shared" ref="H18:M18" si="1">H17/$F17</f>
        <v>0</v>
      </c>
      <c r="I18" s="47">
        <f t="shared" si="1"/>
        <v>0.80119656620962754</v>
      </c>
      <c r="J18" s="47">
        <f t="shared" si="1"/>
        <v>4.783280357648678E-3</v>
      </c>
      <c r="K18" s="47">
        <f t="shared" si="1"/>
        <v>0.15422114760037023</v>
      </c>
      <c r="L18" s="47">
        <f t="shared" si="1"/>
        <v>9.9497514580884003E-3</v>
      </c>
      <c r="M18" s="166">
        <f t="shared" si="1"/>
        <v>2.9849254374265201E-2</v>
      </c>
      <c r="N18" s="57"/>
      <c r="O18" s="57"/>
      <c r="P18" s="57"/>
      <c r="Q18" s="57"/>
    </row>
    <row r="19" spans="1:17" ht="13.5" customHeight="1" x14ac:dyDescent="0.2">
      <c r="D19" s="26"/>
    </row>
    <row r="20" spans="1:17" ht="13.5" customHeight="1" x14ac:dyDescent="0.2">
      <c r="A20" s="26">
        <f>A18+1</f>
        <v>5</v>
      </c>
      <c r="C20" s="19" t="s">
        <v>477</v>
      </c>
      <c r="D20" s="26" t="s">
        <v>536</v>
      </c>
      <c r="F20" s="35">
        <f>SUM(H20:M20)</f>
        <v>6952.6548668166733</v>
      </c>
      <c r="H20" s="17">
        <v>63.25017554117872</v>
      </c>
      <c r="I20" s="17">
        <v>4687.7644754994963</v>
      </c>
      <c r="J20" s="38">
        <v>1534.2936015710704</v>
      </c>
      <c r="K20" s="17">
        <v>640.36101473308054</v>
      </c>
      <c r="L20" s="17">
        <v>26.985599471848019</v>
      </c>
      <c r="M20" s="17">
        <v>0</v>
      </c>
    </row>
    <row r="21" spans="1:17" ht="13.5" customHeight="1" x14ac:dyDescent="0.2">
      <c r="A21" s="26">
        <f>A20+1</f>
        <v>6</v>
      </c>
      <c r="C21" s="1"/>
      <c r="D21" s="26"/>
      <c r="F21" s="171">
        <f>SUM(H21:M21)</f>
        <v>1</v>
      </c>
      <c r="G21" s="173"/>
      <c r="H21" s="47">
        <f t="shared" ref="H21:M21" si="2">H20/$F20</f>
        <v>9.0972695686444022E-3</v>
      </c>
      <c r="I21" s="47">
        <f t="shared" si="2"/>
        <v>0.6742409288677701</v>
      </c>
      <c r="J21" s="47">
        <f t="shared" si="2"/>
        <v>0.22067737158849632</v>
      </c>
      <c r="K21" s="47">
        <f t="shared" si="2"/>
        <v>9.2103092559558439E-2</v>
      </c>
      <c r="L21" s="47">
        <f t="shared" si="2"/>
        <v>3.8813374155308219E-3</v>
      </c>
      <c r="M21" s="166">
        <f t="shared" si="2"/>
        <v>0</v>
      </c>
      <c r="N21" s="57"/>
      <c r="O21" s="57"/>
      <c r="P21" s="57"/>
      <c r="Q21" s="57"/>
    </row>
    <row r="22" spans="1:17" ht="13.5" customHeight="1" x14ac:dyDescent="0.2">
      <c r="D22" s="26"/>
    </row>
    <row r="23" spans="1:17" ht="13.5" customHeight="1" x14ac:dyDescent="0.2">
      <c r="A23" s="26">
        <f>A21+1</f>
        <v>7</v>
      </c>
      <c r="C23" s="26" t="s">
        <v>562</v>
      </c>
      <c r="D23" s="26" t="s">
        <v>536</v>
      </c>
      <c r="F23" s="35">
        <f>SUM(H23:M23)</f>
        <v>23171.995053027742</v>
      </c>
      <c r="H23" s="17">
        <v>218.0641594052459</v>
      </c>
      <c r="I23" s="17">
        <v>15689.082522940182</v>
      </c>
      <c r="J23" s="38">
        <v>5028.3672607880435</v>
      </c>
      <c r="K23" s="17">
        <v>2124.2017254398515</v>
      </c>
      <c r="L23" s="17">
        <v>112.27938445441814</v>
      </c>
      <c r="M23" s="17">
        <v>0</v>
      </c>
    </row>
    <row r="24" spans="1:17" ht="13.5" customHeight="1" x14ac:dyDescent="0.2">
      <c r="A24" s="26">
        <f>A23+1</f>
        <v>8</v>
      </c>
      <c r="C24" s="1"/>
      <c r="D24" s="26"/>
      <c r="F24" s="171">
        <f>SUM(H24:M24)</f>
        <v>1</v>
      </c>
      <c r="G24" s="173"/>
      <c r="H24" s="47">
        <f t="shared" ref="H24:M24" si="3">H23/$F23</f>
        <v>9.4106769359400839E-3</v>
      </c>
      <c r="I24" s="47">
        <f t="shared" si="3"/>
        <v>0.6770708558773918</v>
      </c>
      <c r="J24" s="47">
        <f t="shared" si="3"/>
        <v>0.21700191326991577</v>
      </c>
      <c r="K24" s="47">
        <f t="shared" si="3"/>
        <v>9.1671076252983028E-2</v>
      </c>
      <c r="L24" s="47">
        <f t="shared" si="3"/>
        <v>4.8454776637692782E-3</v>
      </c>
      <c r="M24" s="166">
        <f t="shared" si="3"/>
        <v>0</v>
      </c>
      <c r="N24" s="57"/>
      <c r="O24" s="57"/>
      <c r="P24" s="57"/>
      <c r="Q24" s="57"/>
    </row>
    <row r="25" spans="1:17" ht="13.5" customHeight="1" x14ac:dyDescent="0.2">
      <c r="C25" s="1"/>
      <c r="D25" s="26"/>
      <c r="F25" s="171"/>
      <c r="H25" s="171"/>
      <c r="I25" s="171"/>
      <c r="J25" s="135"/>
      <c r="K25" s="171"/>
      <c r="L25" s="171"/>
      <c r="M25" s="135"/>
    </row>
    <row r="26" spans="1:17" ht="13.5" customHeight="1" x14ac:dyDescent="0.2">
      <c r="A26" s="26">
        <f>A24+1</f>
        <v>9</v>
      </c>
      <c r="C26" s="26" t="s">
        <v>476</v>
      </c>
      <c r="D26" s="26" t="s">
        <v>536</v>
      </c>
      <c r="F26" s="35">
        <f>SUM(H26:M26)</f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</row>
    <row r="27" spans="1:17" ht="13.5" customHeight="1" x14ac:dyDescent="0.2">
      <c r="A27" s="26">
        <f>A26+1</f>
        <v>10</v>
      </c>
      <c r="C27" s="1"/>
      <c r="D27" s="26"/>
      <c r="F27" s="171">
        <f>SUM(H27:M27)</f>
        <v>0</v>
      </c>
      <c r="G27" s="173"/>
      <c r="H27" s="47">
        <f>0</f>
        <v>0</v>
      </c>
      <c r="I27" s="47">
        <f>0</f>
        <v>0</v>
      </c>
      <c r="J27" s="47">
        <f>0</f>
        <v>0</v>
      </c>
      <c r="K27" s="47">
        <f>0</f>
        <v>0</v>
      </c>
      <c r="L27" s="47">
        <f>0</f>
        <v>0</v>
      </c>
      <c r="M27" s="47">
        <f>0</f>
        <v>0</v>
      </c>
      <c r="N27" s="57"/>
      <c r="O27" s="57"/>
      <c r="P27" s="57"/>
      <c r="Q27" s="57"/>
    </row>
    <row r="28" spans="1:17" ht="13.5" customHeight="1" x14ac:dyDescent="0.2">
      <c r="D28" s="26"/>
    </row>
    <row r="29" spans="1:17" ht="13.5" customHeight="1" x14ac:dyDescent="0.2">
      <c r="A29" s="26">
        <f>A27+1</f>
        <v>11</v>
      </c>
      <c r="C29" s="26" t="s">
        <v>487</v>
      </c>
      <c r="D29" s="26" t="s">
        <v>536</v>
      </c>
      <c r="F29" s="35">
        <f>SUM(H29:M29)</f>
        <v>1100.0870632823185</v>
      </c>
      <c r="H29" s="17">
        <v>0</v>
      </c>
      <c r="I29" s="17">
        <v>1001.0538404713946</v>
      </c>
      <c r="J29" s="38">
        <v>5.9680459927726091</v>
      </c>
      <c r="K29" s="17">
        <v>73.974884137504915</v>
      </c>
      <c r="L29" s="17">
        <v>4.7725731701616079</v>
      </c>
      <c r="M29" s="17">
        <v>14.317719510484823</v>
      </c>
    </row>
    <row r="30" spans="1:17" ht="13.5" customHeight="1" x14ac:dyDescent="0.2">
      <c r="A30" s="26">
        <f>A29+1</f>
        <v>12</v>
      </c>
      <c r="C30" s="1"/>
      <c r="D30" s="26"/>
      <c r="F30" s="171">
        <f>SUM(H30:M30)</f>
        <v>1</v>
      </c>
      <c r="G30" s="173"/>
      <c r="H30" s="47">
        <f t="shared" ref="H30:M30" si="4">H29/$F29</f>
        <v>0</v>
      </c>
      <c r="I30" s="47">
        <f t="shared" si="4"/>
        <v>0.9099769226306148</v>
      </c>
      <c r="J30" s="47">
        <f t="shared" si="4"/>
        <v>5.4250669714866126E-3</v>
      </c>
      <c r="K30" s="47">
        <f t="shared" si="4"/>
        <v>6.7244572367560443E-2</v>
      </c>
      <c r="L30" s="47">
        <f t="shared" si="4"/>
        <v>4.3383595075845455E-3</v>
      </c>
      <c r="M30" s="166">
        <f t="shared" si="4"/>
        <v>1.3015078522753635E-2</v>
      </c>
      <c r="N30" s="57"/>
      <c r="O30" s="57"/>
      <c r="P30" s="57"/>
      <c r="Q30" s="57"/>
    </row>
    <row r="31" spans="1:17" ht="13.5" customHeight="1" x14ac:dyDescent="0.2">
      <c r="D31" s="26"/>
    </row>
    <row r="32" spans="1:17" ht="13.5" customHeight="1" x14ac:dyDescent="0.2">
      <c r="A32" s="26">
        <f>A30+1</f>
        <v>13</v>
      </c>
      <c r="C32" s="26" t="s">
        <v>489</v>
      </c>
      <c r="D32" s="26" t="s">
        <v>537</v>
      </c>
      <c r="F32" s="35">
        <f>SUM(H32:M32)</f>
        <v>78</v>
      </c>
      <c r="H32" s="17">
        <v>0</v>
      </c>
      <c r="I32" s="17">
        <v>0</v>
      </c>
      <c r="J32" s="38">
        <v>0</v>
      </c>
      <c r="K32" s="17">
        <v>62</v>
      </c>
      <c r="L32" s="17">
        <v>4</v>
      </c>
      <c r="M32" s="17">
        <v>12</v>
      </c>
    </row>
    <row r="33" spans="1:17" ht="13.5" customHeight="1" x14ac:dyDescent="0.2">
      <c r="A33" s="26">
        <f>A32+1</f>
        <v>14</v>
      </c>
      <c r="C33" s="1"/>
      <c r="D33" s="26"/>
      <c r="F33" s="171">
        <f>SUM(H33:M33)</f>
        <v>1</v>
      </c>
      <c r="G33" s="173"/>
      <c r="H33" s="47">
        <f t="shared" ref="H33:M33" si="5">H32/$F32</f>
        <v>0</v>
      </c>
      <c r="I33" s="47">
        <f t="shared" si="5"/>
        <v>0</v>
      </c>
      <c r="J33" s="47">
        <f t="shared" si="5"/>
        <v>0</v>
      </c>
      <c r="K33" s="47">
        <f t="shared" si="5"/>
        <v>0.79487179487179482</v>
      </c>
      <c r="L33" s="47">
        <f t="shared" si="5"/>
        <v>5.128205128205128E-2</v>
      </c>
      <c r="M33" s="166">
        <f t="shared" si="5"/>
        <v>0.15384615384615385</v>
      </c>
      <c r="N33" s="57"/>
      <c r="O33" s="57"/>
      <c r="P33" s="57"/>
      <c r="Q33" s="57"/>
    </row>
    <row r="34" spans="1:17" ht="13.5" customHeight="1" x14ac:dyDescent="0.2">
      <c r="D34" s="26"/>
    </row>
    <row r="35" spans="1:17" ht="13.5" customHeight="1" x14ac:dyDescent="0.2">
      <c r="A35" s="26">
        <f>A33+1</f>
        <v>15</v>
      </c>
      <c r="C35" s="26" t="s">
        <v>472</v>
      </c>
      <c r="D35" s="26" t="s">
        <v>536</v>
      </c>
      <c r="F35" s="35">
        <f>SUM(H35:M35)</f>
        <v>10280.279565945733</v>
      </c>
      <c r="G35" s="17"/>
      <c r="H35" s="17">
        <v>229.33872410753884</v>
      </c>
      <c r="I35" s="17">
        <v>7362.7379762129749</v>
      </c>
      <c r="J35" s="38">
        <v>2171.0030542971094</v>
      </c>
      <c r="K35" s="17">
        <v>517.19981132810904</v>
      </c>
      <c r="L35" s="17">
        <v>0</v>
      </c>
      <c r="M35" s="17">
        <v>0</v>
      </c>
    </row>
    <row r="36" spans="1:17" ht="13.5" customHeight="1" x14ac:dyDescent="0.2">
      <c r="A36" s="26">
        <f>A35+1</f>
        <v>16</v>
      </c>
      <c r="C36" s="1"/>
      <c r="D36" s="26"/>
      <c r="F36" s="171">
        <f>SUM(H36:M36)</f>
        <v>0.99999999999999989</v>
      </c>
      <c r="G36" s="173"/>
      <c r="H36" s="47">
        <f t="shared" ref="H36:M36" si="6">H35/$F35</f>
        <v>2.2308607721840769E-2</v>
      </c>
      <c r="I36" s="47">
        <f t="shared" si="6"/>
        <v>0.71620017033414607</v>
      </c>
      <c r="J36" s="47">
        <f t="shared" si="6"/>
        <v>0.21118132443486601</v>
      </c>
      <c r="K36" s="47">
        <f t="shared" si="6"/>
        <v>5.0309897509147099E-2</v>
      </c>
      <c r="L36" s="47">
        <f t="shared" si="6"/>
        <v>0</v>
      </c>
      <c r="M36" s="166">
        <f t="shared" si="6"/>
        <v>0</v>
      </c>
      <c r="N36" s="57"/>
      <c r="O36" s="57"/>
      <c r="P36" s="57"/>
      <c r="Q36" s="57"/>
    </row>
    <row r="37" spans="1:17" ht="13.5" customHeight="1" x14ac:dyDescent="0.2">
      <c r="D37" s="26"/>
    </row>
    <row r="38" spans="1:17" ht="13.5" customHeight="1" x14ac:dyDescent="0.2">
      <c r="A38" s="26">
        <f>A36+1</f>
        <v>17</v>
      </c>
      <c r="C38" s="26" t="s">
        <v>490</v>
      </c>
      <c r="D38" s="26" t="s">
        <v>536</v>
      </c>
      <c r="F38" s="35">
        <f>SUM(H38:M38)</f>
        <v>2089.8949331397471</v>
      </c>
      <c r="H38" s="17">
        <v>0</v>
      </c>
      <c r="I38" s="17">
        <v>599.91383153040704</v>
      </c>
      <c r="J38" s="38">
        <v>198.70055334992969</v>
      </c>
      <c r="K38" s="17">
        <v>562.64346199112197</v>
      </c>
      <c r="L38" s="17">
        <v>76.805953060991499</v>
      </c>
      <c r="M38" s="17">
        <v>651.83113320729672</v>
      </c>
    </row>
    <row r="39" spans="1:17" ht="13.5" customHeight="1" x14ac:dyDescent="0.2">
      <c r="A39" s="26">
        <f>A38+1</f>
        <v>18</v>
      </c>
      <c r="C39" s="1"/>
      <c r="D39" s="26"/>
      <c r="F39" s="171">
        <f>SUM(H39:M39)</f>
        <v>1</v>
      </c>
      <c r="G39" s="173"/>
      <c r="H39" s="47">
        <f t="shared" ref="H39:M39" si="7">H38/$F38</f>
        <v>0</v>
      </c>
      <c r="I39" s="47">
        <f t="shared" si="7"/>
        <v>0.28705454136353564</v>
      </c>
      <c r="J39" s="47">
        <f t="shared" si="7"/>
        <v>9.5076814723605532E-2</v>
      </c>
      <c r="K39" s="47">
        <f t="shared" si="7"/>
        <v>0.26922093214793164</v>
      </c>
      <c r="L39" s="47">
        <f t="shared" si="7"/>
        <v>3.6751107360982173E-2</v>
      </c>
      <c r="M39" s="166">
        <f t="shared" si="7"/>
        <v>0.31189660440394495</v>
      </c>
      <c r="N39" s="57"/>
      <c r="O39" s="57"/>
      <c r="P39" s="57"/>
      <c r="Q39" s="57"/>
    </row>
    <row r="40" spans="1:17" ht="13.5" customHeight="1" x14ac:dyDescent="0.2">
      <c r="D40" s="26"/>
    </row>
    <row r="41" spans="1:17" ht="13.5" customHeight="1" x14ac:dyDescent="0.2">
      <c r="A41" s="26">
        <f>A39+1</f>
        <v>19</v>
      </c>
      <c r="C41" s="26" t="s">
        <v>475</v>
      </c>
      <c r="D41" s="26" t="s">
        <v>536</v>
      </c>
      <c r="F41" s="35">
        <f>SUM(H41:M41)</f>
        <v>2353.5672038276157</v>
      </c>
      <c r="H41" s="17">
        <v>52.504807497179932</v>
      </c>
      <c r="I41" s="17">
        <v>1685.6252322741984</v>
      </c>
      <c r="J41" s="38">
        <v>497.02943925078011</v>
      </c>
      <c r="K41" s="17">
        <v>118.40772480545728</v>
      </c>
      <c r="L41" s="17">
        <v>0</v>
      </c>
      <c r="M41" s="17">
        <v>0</v>
      </c>
    </row>
    <row r="42" spans="1:17" ht="13.5" customHeight="1" x14ac:dyDescent="0.2">
      <c r="A42" s="26">
        <f>A41+1</f>
        <v>20</v>
      </c>
      <c r="C42" s="1"/>
      <c r="D42" s="26"/>
      <c r="F42" s="171">
        <f>SUM(H42:M42)</f>
        <v>1</v>
      </c>
      <c r="G42" s="173"/>
      <c r="H42" s="47">
        <f t="shared" ref="H42:M42" si="8">H41/$F41</f>
        <v>2.2308607721840769E-2</v>
      </c>
      <c r="I42" s="47">
        <f t="shared" si="8"/>
        <v>0.71620017033414618</v>
      </c>
      <c r="J42" s="47">
        <f t="shared" si="8"/>
        <v>0.21118132443486601</v>
      </c>
      <c r="K42" s="47">
        <f t="shared" si="8"/>
        <v>5.0309897509147106E-2</v>
      </c>
      <c r="L42" s="47">
        <f t="shared" si="8"/>
        <v>0</v>
      </c>
      <c r="M42" s="166">
        <f t="shared" si="8"/>
        <v>0</v>
      </c>
      <c r="N42" s="57"/>
      <c r="O42" s="57"/>
      <c r="P42" s="57"/>
      <c r="Q42" s="57"/>
    </row>
    <row r="43" spans="1:17" ht="13.5" customHeight="1" x14ac:dyDescent="0.2">
      <c r="D43" s="26"/>
    </row>
    <row r="44" spans="1:17" ht="13.5" customHeight="1" x14ac:dyDescent="0.2">
      <c r="A44" s="26">
        <f>A42+1</f>
        <v>21</v>
      </c>
      <c r="C44" s="26" t="s">
        <v>483</v>
      </c>
      <c r="D44" s="26" t="s">
        <v>536</v>
      </c>
      <c r="F44" s="35">
        <f>SUM(H44:M44)</f>
        <v>1891.1610176724735</v>
      </c>
      <c r="H44" s="17">
        <v>0</v>
      </c>
      <c r="I44" s="17">
        <v>1040.9718140864657</v>
      </c>
      <c r="J44" s="38">
        <v>342.87723397416204</v>
      </c>
      <c r="K44" s="17">
        <v>339.5943621210107</v>
      </c>
      <c r="L44" s="17">
        <v>13.085246242125672</v>
      </c>
      <c r="M44" s="17">
        <v>154.63236124870937</v>
      </c>
    </row>
    <row r="45" spans="1:17" ht="13.5" customHeight="1" x14ac:dyDescent="0.2">
      <c r="A45" s="26">
        <f>A44+1</f>
        <v>22</v>
      </c>
      <c r="C45" s="1"/>
      <c r="D45" s="26"/>
      <c r="F45" s="171">
        <f>SUM(H45:M45)</f>
        <v>0.99999999999999989</v>
      </c>
      <c r="G45" s="173"/>
      <c r="H45" s="47">
        <f t="shared" ref="H45:M45" si="9">H44/$F44</f>
        <v>0</v>
      </c>
      <c r="I45" s="47">
        <f t="shared" si="9"/>
        <v>0.55044060466497491</v>
      </c>
      <c r="J45" s="47">
        <f t="shared" si="9"/>
        <v>0.18130515105274039</v>
      </c>
      <c r="K45" s="47">
        <f t="shared" si="9"/>
        <v>0.17956924817483966</v>
      </c>
      <c r="L45" s="47">
        <f t="shared" si="9"/>
        <v>6.9191603040920343E-3</v>
      </c>
      <c r="M45" s="166">
        <f t="shared" si="9"/>
        <v>8.1765835803352976E-2</v>
      </c>
      <c r="N45" s="57"/>
      <c r="O45" s="57"/>
      <c r="P45" s="57"/>
      <c r="Q45" s="57"/>
    </row>
    <row r="46" spans="1:17" ht="13.5" customHeight="1" x14ac:dyDescent="0.2">
      <c r="D46" s="26"/>
    </row>
    <row r="47" spans="1:17" ht="13.5" customHeight="1" x14ac:dyDescent="0.2">
      <c r="A47" s="26">
        <f>A45+1</f>
        <v>23</v>
      </c>
      <c r="C47" s="26" t="s">
        <v>482</v>
      </c>
      <c r="D47" s="26" t="s">
        <v>536</v>
      </c>
      <c r="F47" s="35">
        <f>SUM(H47:M47)</f>
        <v>8645.6703243885077</v>
      </c>
      <c r="H47" s="17">
        <v>0</v>
      </c>
      <c r="I47" s="17">
        <v>5543.3733161213358</v>
      </c>
      <c r="J47" s="38">
        <v>1310.7067199345292</v>
      </c>
      <c r="K47" s="17">
        <v>974.85319456500577</v>
      </c>
      <c r="L47" s="17">
        <v>65.912255493508766</v>
      </c>
      <c r="M47" s="17">
        <v>750.82483827412887</v>
      </c>
    </row>
    <row r="48" spans="1:17" ht="13.5" customHeight="1" x14ac:dyDescent="0.2">
      <c r="A48" s="26">
        <f>A47+1</f>
        <v>24</v>
      </c>
      <c r="C48" s="1"/>
      <c r="D48" s="26"/>
      <c r="F48" s="171">
        <f>SUM(H48:M48)</f>
        <v>1.0000000000000002</v>
      </c>
      <c r="G48" s="173"/>
      <c r="H48" s="47">
        <f t="shared" ref="H48:M48" si="10">H47/$F$47</f>
        <v>0</v>
      </c>
      <c r="I48" s="47">
        <f t="shared" si="10"/>
        <v>0.64117333973330848</v>
      </c>
      <c r="J48" s="47">
        <f t="shared" ref="J48" si="11">J47/$F47</f>
        <v>0.15160267171385963</v>
      </c>
      <c r="K48" s="47">
        <f t="shared" si="10"/>
        <v>0.11275623034283988</v>
      </c>
      <c r="L48" s="47">
        <f t="shared" si="10"/>
        <v>7.6237299157217884E-3</v>
      </c>
      <c r="M48" s="166">
        <f t="shared" si="10"/>
        <v>8.684402829427032E-2</v>
      </c>
      <c r="N48" s="57"/>
      <c r="O48" s="57"/>
      <c r="P48" s="57"/>
      <c r="Q48" s="57"/>
    </row>
    <row r="49" spans="1:17" ht="13.5" customHeight="1" x14ac:dyDescent="0.2">
      <c r="D49" s="26"/>
    </row>
    <row r="50" spans="1:17" ht="13.5" customHeight="1" x14ac:dyDescent="0.2">
      <c r="A50" s="26">
        <f>A48+1</f>
        <v>25</v>
      </c>
      <c r="C50" s="26" t="s">
        <v>480</v>
      </c>
      <c r="D50" s="26" t="s">
        <v>536</v>
      </c>
      <c r="F50" s="35">
        <f>SUM(H50:M50)</f>
        <v>13516.919918220205</v>
      </c>
      <c r="H50" s="17">
        <v>0</v>
      </c>
      <c r="I50" s="17">
        <v>9710.7899162215654</v>
      </c>
      <c r="J50" s="38">
        <v>2893.6908721646414</v>
      </c>
      <c r="K50" s="17">
        <v>780.99795223399815</v>
      </c>
      <c r="L50" s="17">
        <v>0</v>
      </c>
      <c r="M50" s="17">
        <v>131.44117760000017</v>
      </c>
    </row>
    <row r="51" spans="1:17" ht="13.5" customHeight="1" x14ac:dyDescent="0.2">
      <c r="A51" s="26">
        <f>A50+1</f>
        <v>26</v>
      </c>
      <c r="C51" s="1"/>
      <c r="D51" s="26"/>
      <c r="F51" s="171">
        <f>SUM(H51:M51)</f>
        <v>1</v>
      </c>
      <c r="G51" s="173"/>
      <c r="H51" s="47">
        <f t="shared" ref="H51:M51" si="12">H50/$F50</f>
        <v>0</v>
      </c>
      <c r="I51" s="47">
        <f t="shared" si="12"/>
        <v>0.71841735950006291</v>
      </c>
      <c r="J51" s="47">
        <f t="shared" si="12"/>
        <v>0.21407916076088276</v>
      </c>
      <c r="K51" s="47">
        <f t="shared" si="12"/>
        <v>5.7779283813115423E-2</v>
      </c>
      <c r="L51" s="47">
        <f t="shared" si="12"/>
        <v>0</v>
      </c>
      <c r="M51" s="166">
        <f t="shared" si="12"/>
        <v>9.7241959259389658E-3</v>
      </c>
      <c r="N51" s="57"/>
      <c r="O51" s="57"/>
      <c r="P51" s="57"/>
      <c r="Q51" s="57"/>
    </row>
    <row r="52" spans="1:17" ht="13.5" customHeight="1" x14ac:dyDescent="0.2">
      <c r="D52" s="26"/>
    </row>
    <row r="53" spans="1:17" ht="13.5" customHeight="1" x14ac:dyDescent="0.2">
      <c r="A53" s="26">
        <f>A51+1</f>
        <v>27</v>
      </c>
      <c r="C53" s="26" t="s">
        <v>479</v>
      </c>
      <c r="D53" s="26" t="s">
        <v>536</v>
      </c>
      <c r="F53" s="35">
        <f>SUM(H53:M53)</f>
        <v>23612.097634911654</v>
      </c>
      <c r="G53" s="17"/>
      <c r="H53" s="17">
        <v>0</v>
      </c>
      <c r="I53" s="17">
        <v>9710.7899162215654</v>
      </c>
      <c r="J53" s="38">
        <v>2893.6908721646414</v>
      </c>
      <c r="K53" s="17">
        <v>7609.5255049746966</v>
      </c>
      <c r="L53" s="17">
        <v>0</v>
      </c>
      <c r="M53" s="17">
        <v>3398.091341550748</v>
      </c>
    </row>
    <row r="54" spans="1:17" ht="13.5" customHeight="1" x14ac:dyDescent="0.2">
      <c r="A54" s="26">
        <f>A53+1</f>
        <v>28</v>
      </c>
      <c r="C54" s="1"/>
      <c r="D54" s="26"/>
      <c r="F54" s="171">
        <f>SUM(H54:M54)</f>
        <v>1</v>
      </c>
      <c r="G54" s="173"/>
      <c r="H54" s="47">
        <f t="shared" ref="H54:M54" si="13">H53/$F53</f>
        <v>0</v>
      </c>
      <c r="I54" s="47">
        <f t="shared" si="13"/>
        <v>0.41126333061844039</v>
      </c>
      <c r="J54" s="47">
        <f t="shared" si="13"/>
        <v>0.1225511988348793</v>
      </c>
      <c r="K54" s="47">
        <f t="shared" si="13"/>
        <v>0.322272320851479</v>
      </c>
      <c r="L54" s="47">
        <f t="shared" si="13"/>
        <v>0</v>
      </c>
      <c r="M54" s="166">
        <f t="shared" si="13"/>
        <v>0.14391314969520125</v>
      </c>
      <c r="N54" s="57"/>
      <c r="O54" s="57"/>
      <c r="P54" s="57"/>
      <c r="Q54" s="57"/>
    </row>
    <row r="55" spans="1:17" ht="13.5" customHeight="1" x14ac:dyDescent="0.2">
      <c r="D55" s="26"/>
    </row>
    <row r="56" spans="1:17" ht="13.5" customHeight="1" x14ac:dyDescent="0.2">
      <c r="A56" s="26">
        <f>A54+1</f>
        <v>29</v>
      </c>
      <c r="C56" s="26" t="s">
        <v>473</v>
      </c>
      <c r="D56" s="26" t="s">
        <v>536</v>
      </c>
      <c r="F56" s="35">
        <f>SUM(H56:M56)</f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</row>
    <row r="57" spans="1:17" ht="13.5" customHeight="1" x14ac:dyDescent="0.2">
      <c r="A57" s="26">
        <f>A56+1</f>
        <v>30</v>
      </c>
      <c r="C57" s="1"/>
      <c r="D57" s="26"/>
      <c r="F57" s="171">
        <f>SUM(H57:M57)</f>
        <v>0</v>
      </c>
      <c r="G57" s="173"/>
      <c r="H57" s="47">
        <f>0</f>
        <v>0</v>
      </c>
      <c r="I57" s="47">
        <f>0</f>
        <v>0</v>
      </c>
      <c r="J57" s="47">
        <f>0</f>
        <v>0</v>
      </c>
      <c r="K57" s="47">
        <f>0</f>
        <v>0</v>
      </c>
      <c r="L57" s="47">
        <f>0</f>
        <v>0</v>
      </c>
      <c r="M57" s="47">
        <f>0</f>
        <v>0</v>
      </c>
      <c r="N57" s="57"/>
      <c r="O57" s="57"/>
      <c r="P57" s="57"/>
      <c r="Q57" s="57"/>
    </row>
    <row r="58" spans="1:17" ht="13.5" customHeight="1" x14ac:dyDescent="0.2">
      <c r="D58" s="26"/>
    </row>
    <row r="59" spans="1:17" ht="13.5" customHeight="1" x14ac:dyDescent="0.2">
      <c r="A59" s="26">
        <f>A57+1</f>
        <v>31</v>
      </c>
      <c r="C59" s="26" t="s">
        <v>463</v>
      </c>
      <c r="D59" s="26" t="s">
        <v>536</v>
      </c>
      <c r="F59" s="35">
        <f>SUM(H59:M59)</f>
        <v>41527.447860529872</v>
      </c>
      <c r="H59" s="17">
        <v>1583.641180754754</v>
      </c>
      <c r="I59" s="17">
        <v>30209.765976293304</v>
      </c>
      <c r="J59" s="38">
        <v>8520.0917943205932</v>
      </c>
      <c r="K59" s="17">
        <v>1213.9489091612213</v>
      </c>
      <c r="L59" s="17">
        <v>0</v>
      </c>
      <c r="M59" s="17">
        <v>0</v>
      </c>
    </row>
    <row r="60" spans="1:17" ht="13.5" customHeight="1" x14ac:dyDescent="0.2">
      <c r="A60" s="26">
        <f>A59+1</f>
        <v>32</v>
      </c>
      <c r="C60" s="1"/>
      <c r="D60" s="26"/>
      <c r="F60" s="171">
        <f>SUM(H60:M60)</f>
        <v>1</v>
      </c>
      <c r="G60" s="173"/>
      <c r="H60" s="47">
        <v>3.8134806311079371E-2</v>
      </c>
      <c r="I60" s="47">
        <v>0.72746502693237847</v>
      </c>
      <c r="J60" s="47">
        <v>0.20516771998451147</v>
      </c>
      <c r="K60" s="47">
        <v>2.923244677203074E-2</v>
      </c>
      <c r="L60" s="47">
        <v>0</v>
      </c>
      <c r="M60" s="166">
        <v>0</v>
      </c>
      <c r="N60" s="57"/>
      <c r="O60" s="57"/>
      <c r="P60" s="57"/>
      <c r="Q60" s="57"/>
    </row>
    <row r="61" spans="1:17" ht="13.5" customHeight="1" x14ac:dyDescent="0.2">
      <c r="D61" s="26"/>
    </row>
    <row r="65" spans="1:17" ht="13.5" customHeight="1" x14ac:dyDescent="0.2">
      <c r="C65" s="1"/>
      <c r="F65" s="1"/>
      <c r="G65" s="1"/>
    </row>
    <row r="66" spans="1:17" ht="13.5" customHeight="1" x14ac:dyDescent="0.2">
      <c r="D66" s="26"/>
      <c r="E66" s="26"/>
      <c r="F66" s="19"/>
      <c r="G66" s="19"/>
      <c r="I66" s="134" t="s">
        <v>560</v>
      </c>
    </row>
    <row r="67" spans="1:17" ht="13.5" customHeight="1" x14ac:dyDescent="0.2">
      <c r="D67" s="26"/>
      <c r="E67" s="26"/>
      <c r="F67" s="19"/>
      <c r="G67" s="19"/>
      <c r="I67" s="134" t="s">
        <v>565</v>
      </c>
    </row>
    <row r="68" spans="1:17" ht="13.5" customHeight="1" x14ac:dyDescent="0.2">
      <c r="H68" s="228"/>
      <c r="I68" s="228"/>
      <c r="J68" s="228"/>
      <c r="K68" s="228"/>
      <c r="L68" s="228"/>
      <c r="M68" s="228"/>
    </row>
    <row r="69" spans="1:17" ht="13.5" customHeight="1" x14ac:dyDescent="0.2">
      <c r="A69" s="26" t="s">
        <v>3</v>
      </c>
      <c r="C69" s="1"/>
      <c r="D69" s="26"/>
      <c r="H69" s="19" t="s">
        <v>48</v>
      </c>
      <c r="I69" s="1"/>
      <c r="J69" s="1"/>
      <c r="K69" s="1"/>
      <c r="L69" s="1"/>
      <c r="M69" s="1"/>
    </row>
    <row r="70" spans="1:17" ht="13.5" customHeight="1" x14ac:dyDescent="0.2">
      <c r="A70" s="98" t="s">
        <v>5</v>
      </c>
      <c r="C70" s="98" t="s">
        <v>552</v>
      </c>
      <c r="D70" s="98"/>
      <c r="F70" s="18" t="s">
        <v>124</v>
      </c>
      <c r="H70" s="18" t="s">
        <v>9</v>
      </c>
      <c r="I70" s="98" t="s">
        <v>59</v>
      </c>
      <c r="J70" s="98" t="s">
        <v>60</v>
      </c>
      <c r="K70" s="98" t="s">
        <v>61</v>
      </c>
      <c r="L70" s="98" t="s">
        <v>62</v>
      </c>
      <c r="M70" s="98" t="s">
        <v>51</v>
      </c>
    </row>
    <row r="71" spans="1:17" ht="13.5" customHeight="1" x14ac:dyDescent="0.2">
      <c r="C71" s="1"/>
      <c r="D71" s="26"/>
      <c r="F71" s="26" t="s">
        <v>86</v>
      </c>
      <c r="G71" s="26"/>
      <c r="H71" s="26" t="s">
        <v>13</v>
      </c>
      <c r="I71" s="26" t="s">
        <v>14</v>
      </c>
      <c r="J71" s="26" t="s">
        <v>15</v>
      </c>
      <c r="K71" s="26" t="s">
        <v>16</v>
      </c>
      <c r="L71" s="26" t="s">
        <v>87</v>
      </c>
      <c r="M71" s="26" t="s">
        <v>88</v>
      </c>
    </row>
    <row r="72" spans="1:17" ht="13.5" customHeight="1" x14ac:dyDescent="0.2">
      <c r="C72" s="1"/>
      <c r="D72" s="26"/>
    </row>
    <row r="73" spans="1:17" ht="13.5" customHeight="1" x14ac:dyDescent="0.2">
      <c r="A73" s="26">
        <f>A60+1</f>
        <v>33</v>
      </c>
      <c r="C73" s="26" t="s">
        <v>481</v>
      </c>
      <c r="D73" s="26" t="s">
        <v>536</v>
      </c>
      <c r="F73" s="35">
        <f>SUM(H73:M73)</f>
        <v>13512.384005981921</v>
      </c>
      <c r="H73" s="17">
        <v>0</v>
      </c>
      <c r="I73" s="17">
        <v>9710.7899162215654</v>
      </c>
      <c r="J73" s="17">
        <v>2893.6908721646414</v>
      </c>
      <c r="K73" s="17">
        <v>105.09705491386967</v>
      </c>
      <c r="L73" s="17">
        <v>802.80616268184554</v>
      </c>
      <c r="M73" s="17">
        <v>0</v>
      </c>
    </row>
    <row r="74" spans="1:17" ht="13.5" customHeight="1" x14ac:dyDescent="0.2">
      <c r="A74" s="26">
        <f>A73+1</f>
        <v>34</v>
      </c>
      <c r="C74" s="1"/>
      <c r="D74" s="26"/>
      <c r="F74" s="171">
        <f>SUM(H74:M74)</f>
        <v>1</v>
      </c>
      <c r="H74" s="47">
        <f t="shared" ref="H74:M74" si="14">H73/$F73</f>
        <v>0</v>
      </c>
      <c r="I74" s="47">
        <f t="shared" si="14"/>
        <v>0.71865852183616208</v>
      </c>
      <c r="J74" s="47">
        <f t="shared" si="14"/>
        <v>0.21415102404458064</v>
      </c>
      <c r="K74" s="47">
        <f t="shared" si="14"/>
        <v>7.7778321625068744E-3</v>
      </c>
      <c r="L74" s="47">
        <f t="shared" si="14"/>
        <v>5.9412621956750483E-2</v>
      </c>
      <c r="M74" s="166">
        <f t="shared" si="14"/>
        <v>0</v>
      </c>
      <c r="N74" s="57"/>
      <c r="O74" s="57"/>
      <c r="P74" s="57"/>
      <c r="Q74" s="57"/>
    </row>
    <row r="75" spans="1:17" ht="13.5" customHeight="1" x14ac:dyDescent="0.2">
      <c r="D75" s="26"/>
    </row>
    <row r="76" spans="1:17" ht="13.5" customHeight="1" x14ac:dyDescent="0.2">
      <c r="A76" s="26">
        <f>A74+1</f>
        <v>35</v>
      </c>
      <c r="C76" s="26" t="s">
        <v>485</v>
      </c>
      <c r="D76" s="26" t="s">
        <v>536</v>
      </c>
      <c r="F76" s="35">
        <f>SUM(H76:M76)</f>
        <v>127477497.31305775</v>
      </c>
      <c r="H76" s="17">
        <v>0</v>
      </c>
      <c r="I76" s="17">
        <v>117822595.46516477</v>
      </c>
      <c r="J76" s="17">
        <v>7377685.3578485474</v>
      </c>
      <c r="K76" s="17">
        <v>1357463.523244444</v>
      </c>
      <c r="L76" s="17">
        <v>53448.966800000002</v>
      </c>
      <c r="M76" s="17">
        <v>866304</v>
      </c>
    </row>
    <row r="77" spans="1:17" ht="13.5" customHeight="1" x14ac:dyDescent="0.2">
      <c r="A77" s="26">
        <f>A76+1</f>
        <v>36</v>
      </c>
      <c r="C77" s="1"/>
      <c r="D77" s="26"/>
      <c r="F77" s="171">
        <f>SUM(H77:M77)</f>
        <v>1</v>
      </c>
      <c r="H77" s="47">
        <f t="shared" ref="H77:M77" si="15">H76/$F76</f>
        <v>0</v>
      </c>
      <c r="I77" s="47">
        <f t="shared" si="15"/>
        <v>0.92426191248340417</v>
      </c>
      <c r="J77" s="47">
        <f t="shared" si="15"/>
        <v>5.7874413236482937E-2</v>
      </c>
      <c r="K77" s="47">
        <f t="shared" si="15"/>
        <v>1.0648652129644505E-2</v>
      </c>
      <c r="L77" s="47">
        <f t="shared" si="15"/>
        <v>4.192815824485529E-4</v>
      </c>
      <c r="M77" s="166">
        <f t="shared" si="15"/>
        <v>6.7957405680199442E-3</v>
      </c>
      <c r="N77" s="57"/>
      <c r="O77" s="57"/>
      <c r="P77" s="57"/>
      <c r="Q77" s="57"/>
    </row>
    <row r="78" spans="1:17" ht="13.5" customHeight="1" x14ac:dyDescent="0.2">
      <c r="D78" s="26"/>
    </row>
    <row r="79" spans="1:17" ht="13.5" customHeight="1" x14ac:dyDescent="0.2">
      <c r="A79" s="26">
        <f>A77+1</f>
        <v>37</v>
      </c>
      <c r="C79" s="26" t="s">
        <v>464</v>
      </c>
      <c r="D79" s="26" t="s">
        <v>536</v>
      </c>
      <c r="F79" s="35">
        <f>SUM(H79:M79)</f>
        <v>373.73752694262458</v>
      </c>
      <c r="G79" s="17"/>
      <c r="H79" s="17">
        <v>11.792</v>
      </c>
      <c r="I79" s="17">
        <v>273.72047527047386</v>
      </c>
      <c r="J79" s="17">
        <v>77.279418460204496</v>
      </c>
      <c r="K79" s="17">
        <v>10.945633211946221</v>
      </c>
      <c r="L79" s="17">
        <v>0</v>
      </c>
      <c r="M79" s="17">
        <v>0</v>
      </c>
    </row>
    <row r="80" spans="1:17" ht="13.5" customHeight="1" x14ac:dyDescent="0.2">
      <c r="A80" s="26">
        <f>A79+1</f>
        <v>38</v>
      </c>
      <c r="C80" s="1"/>
      <c r="D80" s="26"/>
      <c r="F80" s="171">
        <f>SUM(H80:M80)</f>
        <v>1</v>
      </c>
      <c r="H80" s="47">
        <f t="shared" ref="H80:M80" si="16">H79/$F79</f>
        <v>3.1551554633715666E-2</v>
      </c>
      <c r="I80" s="47">
        <f t="shared" si="16"/>
        <v>0.73238691739000794</v>
      </c>
      <c r="J80" s="47">
        <f t="shared" si="16"/>
        <v>0.20677457544173314</v>
      </c>
      <c r="K80" s="47">
        <f t="shared" si="16"/>
        <v>2.9286952534543241E-2</v>
      </c>
      <c r="L80" s="47">
        <f t="shared" si="16"/>
        <v>0</v>
      </c>
      <c r="M80" s="166">
        <f t="shared" si="16"/>
        <v>0</v>
      </c>
      <c r="N80" s="57"/>
      <c r="O80" s="57"/>
      <c r="P80" s="57"/>
      <c r="Q80" s="57"/>
    </row>
    <row r="81" spans="1:17" ht="13.5" customHeight="1" x14ac:dyDescent="0.2">
      <c r="D81" s="26"/>
    </row>
    <row r="82" spans="1:17" ht="13.5" customHeight="1" x14ac:dyDescent="0.2">
      <c r="A82" s="26">
        <f>A80+1</f>
        <v>39</v>
      </c>
      <c r="C82" s="26" t="s">
        <v>470</v>
      </c>
      <c r="D82" s="26" t="s">
        <v>536</v>
      </c>
      <c r="F82" s="35">
        <f>SUM(H82:M82)</f>
        <v>31937.940636104824</v>
      </c>
      <c r="H82" s="17">
        <v>571.9022874551116</v>
      </c>
      <c r="I82" s="17">
        <v>22769.7043438781</v>
      </c>
      <c r="J82" s="17">
        <v>6420.7026699020826</v>
      </c>
      <c r="K82" s="17">
        <v>1136.8201894943468</v>
      </c>
      <c r="L82" s="17">
        <v>109.50153591488103</v>
      </c>
      <c r="M82" s="17">
        <v>929.30960946030359</v>
      </c>
    </row>
    <row r="83" spans="1:17" ht="13.5" customHeight="1" x14ac:dyDescent="0.2">
      <c r="A83" s="26">
        <f>A82+1</f>
        <v>40</v>
      </c>
      <c r="C83" s="1"/>
      <c r="D83" s="26"/>
      <c r="F83" s="171">
        <f>SUM(H83:M83)</f>
        <v>1</v>
      </c>
      <c r="H83" s="47">
        <f t="shared" ref="H83:M83" si="17">H82/$F82</f>
        <v>1.790667388267966E-2</v>
      </c>
      <c r="I83" s="47">
        <f t="shared" si="17"/>
        <v>0.71293589662877876</v>
      </c>
      <c r="J83" s="47">
        <f t="shared" si="17"/>
        <v>0.20103684026025406</v>
      </c>
      <c r="K83" s="47">
        <f t="shared" si="17"/>
        <v>3.5594661610999667E-2</v>
      </c>
      <c r="L83" s="47">
        <f t="shared" si="17"/>
        <v>3.4285722164281635E-3</v>
      </c>
      <c r="M83" s="166">
        <f t="shared" si="17"/>
        <v>2.9097355400859774E-2</v>
      </c>
      <c r="N83" s="57"/>
      <c r="O83" s="57"/>
      <c r="P83" s="57"/>
      <c r="Q83" s="57"/>
    </row>
    <row r="84" spans="1:17" ht="13.5" customHeight="1" x14ac:dyDescent="0.2">
      <c r="D84" s="26"/>
      <c r="H84" s="173"/>
      <c r="I84" s="173"/>
      <c r="J84" s="173"/>
      <c r="K84" s="173"/>
      <c r="L84" s="173"/>
      <c r="M84" s="173"/>
    </row>
    <row r="85" spans="1:17" ht="13.5" customHeight="1" x14ac:dyDescent="0.2">
      <c r="A85" s="26">
        <f>A83+1</f>
        <v>41</v>
      </c>
      <c r="C85" s="26" t="s">
        <v>329</v>
      </c>
      <c r="D85" s="26" t="s">
        <v>536</v>
      </c>
      <c r="F85" s="35">
        <f>SUM(H85:M85)</f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/>
      <c r="O85" s="17"/>
      <c r="P85" s="17"/>
    </row>
    <row r="86" spans="1:17" ht="13.5" customHeight="1" x14ac:dyDescent="0.2">
      <c r="A86" s="26">
        <f>A85+1</f>
        <v>42</v>
      </c>
      <c r="C86" s="1"/>
      <c r="D86" s="26"/>
      <c r="F86" s="171">
        <f>SUM(H86:M86)</f>
        <v>0</v>
      </c>
      <c r="H86" s="47">
        <f>0</f>
        <v>0</v>
      </c>
      <c r="I86" s="47">
        <f>0</f>
        <v>0</v>
      </c>
      <c r="J86" s="47">
        <f>0</f>
        <v>0</v>
      </c>
      <c r="K86" s="47">
        <f>0</f>
        <v>0</v>
      </c>
      <c r="L86" s="47">
        <f>0</f>
        <v>0</v>
      </c>
      <c r="M86" s="47">
        <f>0</f>
        <v>0</v>
      </c>
      <c r="N86" s="47"/>
      <c r="O86" s="47"/>
      <c r="P86" s="47"/>
      <c r="Q86" s="57"/>
    </row>
    <row r="87" spans="1:17" ht="13.5" customHeight="1" x14ac:dyDescent="0.2">
      <c r="D87" s="26"/>
    </row>
    <row r="88" spans="1:17" ht="13.5" customHeight="1" x14ac:dyDescent="0.2">
      <c r="A88" s="26">
        <f>A86+1</f>
        <v>43</v>
      </c>
      <c r="C88" s="26" t="s">
        <v>474</v>
      </c>
      <c r="D88" s="26" t="s">
        <v>536</v>
      </c>
      <c r="F88" s="35">
        <f>SUM(H88:M88)</f>
        <v>8.4166932307213322</v>
      </c>
      <c r="H88" s="126">
        <v>0.18776470759923483</v>
      </c>
      <c r="I88" s="126">
        <v>6.0280371254928724</v>
      </c>
      <c r="J88" s="126">
        <v>1.7774484238257025</v>
      </c>
      <c r="K88" s="126">
        <v>0.42344297380352242</v>
      </c>
      <c r="L88" s="126">
        <v>0</v>
      </c>
      <c r="M88" s="126">
        <v>0</v>
      </c>
    </row>
    <row r="89" spans="1:17" ht="13.5" customHeight="1" x14ac:dyDescent="0.2">
      <c r="A89" s="26">
        <f>A88+1</f>
        <v>44</v>
      </c>
      <c r="C89" s="1"/>
      <c r="D89" s="26"/>
      <c r="F89" s="171">
        <f>SUM(H89:M89)</f>
        <v>0.99999999999999989</v>
      </c>
      <c r="H89" s="47">
        <f t="shared" ref="H89:M89" si="18">H88/$F88</f>
        <v>2.2308607721840769E-2</v>
      </c>
      <c r="I89" s="47">
        <f t="shared" si="18"/>
        <v>0.71620017033414607</v>
      </c>
      <c r="J89" s="47">
        <f t="shared" si="18"/>
        <v>0.21118132443486604</v>
      </c>
      <c r="K89" s="47">
        <f t="shared" si="18"/>
        <v>5.0309897509147099E-2</v>
      </c>
      <c r="L89" s="47">
        <f t="shared" si="18"/>
        <v>0</v>
      </c>
      <c r="M89" s="166">
        <f t="shared" si="18"/>
        <v>0</v>
      </c>
      <c r="N89" s="57"/>
      <c r="O89" s="57"/>
      <c r="P89" s="57"/>
      <c r="Q89" s="57"/>
    </row>
    <row r="90" spans="1:17" ht="13.5" customHeight="1" x14ac:dyDescent="0.2">
      <c r="D90" s="26"/>
    </row>
    <row r="91" spans="1:17" ht="13.5" customHeight="1" x14ac:dyDescent="0.2">
      <c r="A91" s="26">
        <f>A89+1</f>
        <v>45</v>
      </c>
      <c r="C91" s="26" t="s">
        <v>486</v>
      </c>
      <c r="D91" s="26" t="s">
        <v>536</v>
      </c>
      <c r="F91" s="35">
        <f>SUM(H91:M91)</f>
        <v>51156319.9483933</v>
      </c>
      <c r="H91" s="17">
        <v>0</v>
      </c>
      <c r="I91" s="17">
        <v>16841753.947713818</v>
      </c>
      <c r="J91" s="17">
        <v>23992920.091208398</v>
      </c>
      <c r="K91" s="17">
        <v>7469541.1423621634</v>
      </c>
      <c r="L91" s="17">
        <v>98302.271137607226</v>
      </c>
      <c r="M91" s="17">
        <v>2753802.4959713109</v>
      </c>
    </row>
    <row r="92" spans="1:17" ht="13.5" customHeight="1" x14ac:dyDescent="0.2">
      <c r="A92" s="26">
        <f>A91+1</f>
        <v>46</v>
      </c>
      <c r="C92" s="1"/>
      <c r="D92" s="26"/>
      <c r="F92" s="171">
        <f>SUM(H92:M92)</f>
        <v>0.99999999999999989</v>
      </c>
      <c r="H92" s="47">
        <f t="shared" ref="H92:M92" si="19">H91/$F91</f>
        <v>0</v>
      </c>
      <c r="I92" s="47">
        <f t="shared" si="19"/>
        <v>0.3292213741079078</v>
      </c>
      <c r="J92" s="47">
        <f t="shared" si="19"/>
        <v>0.46901184673589796</v>
      </c>
      <c r="K92" s="47">
        <f t="shared" si="19"/>
        <v>0.14601404381506461</v>
      </c>
      <c r="L92" s="47">
        <f t="shared" si="19"/>
        <v>1.9216056048749197E-3</v>
      </c>
      <c r="M92" s="166">
        <f t="shared" si="19"/>
        <v>5.3831129736254639E-2</v>
      </c>
      <c r="N92" s="57"/>
      <c r="O92" s="57"/>
      <c r="P92" s="57"/>
      <c r="Q92" s="57"/>
    </row>
    <row r="93" spans="1:17" ht="13.5" customHeight="1" x14ac:dyDescent="0.2">
      <c r="D93" s="26"/>
    </row>
    <row r="94" spans="1:17" ht="13.5" customHeight="1" x14ac:dyDescent="0.2">
      <c r="A94" s="26">
        <f>A92+1</f>
        <v>47</v>
      </c>
      <c r="C94" s="26" t="s">
        <v>469</v>
      </c>
      <c r="D94" s="26" t="s">
        <v>536</v>
      </c>
      <c r="F94" s="35">
        <f>SUM(H94:M94)</f>
        <v>17625.529423931468</v>
      </c>
      <c r="H94" s="17">
        <v>982.60599999999999</v>
      </c>
      <c r="I94" s="17">
        <v>12981.466401678237</v>
      </c>
      <c r="J94" s="17">
        <v>3221.0925353679936</v>
      </c>
      <c r="K94" s="17">
        <v>440.36448688524047</v>
      </c>
      <c r="L94" s="17">
        <v>0</v>
      </c>
      <c r="M94" s="17">
        <v>0</v>
      </c>
    </row>
    <row r="95" spans="1:17" ht="13.5" customHeight="1" x14ac:dyDescent="0.2">
      <c r="A95" s="26">
        <f>A94+1</f>
        <v>48</v>
      </c>
      <c r="D95" s="26"/>
      <c r="F95" s="171">
        <f>SUM(H95:M95)</f>
        <v>1.0000000000000002</v>
      </c>
      <c r="H95" s="47">
        <f t="shared" ref="H95:M95" si="20">H94/$F94</f>
        <v>5.5749020433158963E-2</v>
      </c>
      <c r="I95" s="47">
        <f t="shared" si="20"/>
        <v>0.73651497719281855</v>
      </c>
      <c r="J95" s="47">
        <f t="shared" si="20"/>
        <v>0.18275153374936251</v>
      </c>
      <c r="K95" s="47">
        <f t="shared" si="20"/>
        <v>2.4984468624660174E-2</v>
      </c>
      <c r="L95" s="47">
        <f t="shared" si="20"/>
        <v>0</v>
      </c>
      <c r="M95" s="166">
        <f t="shared" si="20"/>
        <v>0</v>
      </c>
      <c r="N95" s="57"/>
      <c r="O95" s="57"/>
      <c r="P95" s="57"/>
      <c r="Q95" s="57"/>
    </row>
    <row r="96" spans="1:17" ht="13.5" customHeight="1" x14ac:dyDescent="0.2">
      <c r="D96" s="26"/>
      <c r="F96" s="172"/>
    </row>
    <row r="97" spans="1:17" ht="13.5" customHeight="1" x14ac:dyDescent="0.2">
      <c r="A97" s="26">
        <f>A95+1</f>
        <v>49</v>
      </c>
      <c r="B97" s="13"/>
      <c r="C97" s="26" t="s">
        <v>471</v>
      </c>
      <c r="D97" s="26" t="s">
        <v>536</v>
      </c>
      <c r="F97" s="35">
        <f>SUM(H97:M97)</f>
        <v>863245.19642365794</v>
      </c>
      <c r="H97" s="17">
        <v>13366.402251791198</v>
      </c>
      <c r="I97" s="17">
        <v>578283.87187712535</v>
      </c>
      <c r="J97" s="17">
        <v>189270.86656124677</v>
      </c>
      <c r="K97" s="17">
        <v>78995.105008886545</v>
      </c>
      <c r="L97" s="17">
        <v>3328.950724607977</v>
      </c>
      <c r="M97" s="17">
        <v>0</v>
      </c>
    </row>
    <row r="98" spans="1:17" ht="13.5" customHeight="1" x14ac:dyDescent="0.2">
      <c r="A98" s="26">
        <f>A97+1</f>
        <v>50</v>
      </c>
      <c r="C98" s="1"/>
      <c r="D98" s="26"/>
      <c r="F98" s="171">
        <f>SUM(H98:M98)</f>
        <v>0.99999999999999989</v>
      </c>
      <c r="H98" s="47">
        <f t="shared" ref="H98:M98" si="21">H97/$F97</f>
        <v>1.5483899947740134E-2</v>
      </c>
      <c r="I98" s="47">
        <f t="shared" si="21"/>
        <v>0.66989526761677909</v>
      </c>
      <c r="J98" s="47">
        <f t="shared" si="21"/>
        <v>0.21925504751764369</v>
      </c>
      <c r="K98" s="47">
        <f t="shared" si="21"/>
        <v>9.150946374929822E-2</v>
      </c>
      <c r="L98" s="47">
        <f t="shared" si="21"/>
        <v>3.8563211685387891E-3</v>
      </c>
      <c r="M98" s="166">
        <f t="shared" si="21"/>
        <v>0</v>
      </c>
      <c r="N98" s="57"/>
      <c r="O98" s="57"/>
      <c r="P98" s="57"/>
      <c r="Q98" s="57"/>
    </row>
    <row r="99" spans="1:17" ht="13.5" customHeight="1" x14ac:dyDescent="0.2">
      <c r="D99" s="26"/>
    </row>
    <row r="100" spans="1:17" ht="13.5" customHeight="1" x14ac:dyDescent="0.2">
      <c r="A100" s="26">
        <f>A98+1</f>
        <v>51</v>
      </c>
      <c r="C100" s="26" t="s">
        <v>462</v>
      </c>
      <c r="D100" s="26" t="s">
        <v>536</v>
      </c>
      <c r="F100" s="35">
        <f>SUM(H100:M100)</f>
        <v>1118921.5425099714</v>
      </c>
      <c r="H100" s="17">
        <v>0</v>
      </c>
      <c r="I100" s="17">
        <v>932854.65533311479</v>
      </c>
      <c r="J100" s="17">
        <v>164733.07127647655</v>
      </c>
      <c r="K100" s="17">
        <v>15631.058960020002</v>
      </c>
      <c r="L100" s="17">
        <v>5702.756940360001</v>
      </c>
      <c r="M100" s="17">
        <v>0</v>
      </c>
    </row>
    <row r="101" spans="1:17" ht="13.5" customHeight="1" x14ac:dyDescent="0.2">
      <c r="A101" s="26">
        <f>A100+1</f>
        <v>52</v>
      </c>
      <c r="C101" s="1"/>
      <c r="D101" s="26"/>
      <c r="F101" s="171">
        <f>SUM(H101:M101)</f>
        <v>1</v>
      </c>
      <c r="H101" s="47">
        <f t="shared" ref="H101:M101" si="22">H100/$F100</f>
        <v>0</v>
      </c>
      <c r="I101" s="47">
        <f t="shared" si="22"/>
        <v>0.83370872745959446</v>
      </c>
      <c r="J101" s="47">
        <f t="shared" si="22"/>
        <v>0.14722486342245797</v>
      </c>
      <c r="K101" s="47">
        <f t="shared" si="22"/>
        <v>1.3969754237599464E-2</v>
      </c>
      <c r="L101" s="47">
        <f t="shared" si="22"/>
        <v>5.0966548803480383E-3</v>
      </c>
      <c r="M101" s="166">
        <f t="shared" si="22"/>
        <v>0</v>
      </c>
      <c r="N101" s="57"/>
      <c r="O101" s="57"/>
      <c r="P101" s="57"/>
      <c r="Q101" s="57"/>
    </row>
    <row r="102" spans="1:17" ht="13.5" customHeight="1" x14ac:dyDescent="0.2">
      <c r="D102" s="26"/>
    </row>
    <row r="103" spans="1:17" ht="13.5" customHeight="1" x14ac:dyDescent="0.2">
      <c r="A103" s="26">
        <f>A101+1</f>
        <v>53</v>
      </c>
      <c r="C103" s="26" t="s">
        <v>484</v>
      </c>
      <c r="D103" s="26" t="s">
        <v>536</v>
      </c>
      <c r="F103" s="35">
        <f>SUM(H103:M103)</f>
        <v>372154.08333333331</v>
      </c>
      <c r="H103" s="17">
        <v>0</v>
      </c>
      <c r="I103" s="17">
        <v>369871</v>
      </c>
      <c r="J103" s="17">
        <v>2205.083333333333</v>
      </c>
      <c r="K103" s="17">
        <v>62</v>
      </c>
      <c r="L103" s="17">
        <v>4</v>
      </c>
      <c r="M103" s="17">
        <v>12</v>
      </c>
    </row>
    <row r="104" spans="1:17" ht="13.5" customHeight="1" x14ac:dyDescent="0.2">
      <c r="A104" s="26">
        <f>A103+1</f>
        <v>54</v>
      </c>
      <c r="C104" s="175"/>
      <c r="D104" s="26"/>
      <c r="F104" s="171">
        <f>SUM(H104:M104)</f>
        <v>1</v>
      </c>
      <c r="H104" s="47">
        <f t="shared" ref="H104:M104" si="23">H103/$F103</f>
        <v>0</v>
      </c>
      <c r="I104" s="47">
        <f t="shared" si="23"/>
        <v>0.99386522025263291</v>
      </c>
      <c r="J104" s="47">
        <f t="shared" si="23"/>
        <v>5.9251891409673723E-3</v>
      </c>
      <c r="K104" s="47">
        <f t="shared" si="23"/>
        <v>1.6659766149728755E-4</v>
      </c>
      <c r="L104" s="47">
        <f t="shared" si="23"/>
        <v>1.0748236225631454E-5</v>
      </c>
      <c r="M104" s="166">
        <f t="shared" si="23"/>
        <v>3.224470867689436E-5</v>
      </c>
      <c r="N104" s="57"/>
      <c r="O104" s="57"/>
      <c r="P104" s="57"/>
      <c r="Q104" s="57"/>
    </row>
    <row r="105" spans="1:17" ht="13.5" customHeight="1" x14ac:dyDescent="0.2">
      <c r="D105" s="26"/>
      <c r="F105" s="175"/>
    </row>
    <row r="106" spans="1:17" ht="13.5" customHeight="1" x14ac:dyDescent="0.2">
      <c r="A106" s="26">
        <f>A104+1</f>
        <v>55</v>
      </c>
      <c r="C106" s="26" t="s">
        <v>466</v>
      </c>
      <c r="D106" s="26" t="s">
        <v>536</v>
      </c>
      <c r="F106" s="35">
        <f>SUM(H106:M106)</f>
        <v>23171.995053027742</v>
      </c>
      <c r="H106" s="17">
        <v>218.0641594052459</v>
      </c>
      <c r="I106" s="17">
        <v>15689.082522940182</v>
      </c>
      <c r="J106" s="17">
        <v>5028.3672607880435</v>
      </c>
      <c r="K106" s="17">
        <v>2124.2017254398515</v>
      </c>
      <c r="L106" s="17">
        <v>112.27938445441814</v>
      </c>
      <c r="M106" s="17">
        <v>0</v>
      </c>
    </row>
    <row r="107" spans="1:17" ht="13.5" customHeight="1" x14ac:dyDescent="0.2">
      <c r="A107" s="26">
        <f>A106+1</f>
        <v>56</v>
      </c>
      <c r="C107" s="1"/>
      <c r="D107" s="26"/>
      <c r="F107" s="171">
        <f>SUM(H107:M107)</f>
        <v>1</v>
      </c>
      <c r="H107" s="47">
        <f t="shared" ref="H107:M107" si="24">H106/$F106</f>
        <v>9.4106769359400839E-3</v>
      </c>
      <c r="I107" s="47">
        <f t="shared" si="24"/>
        <v>0.6770708558773918</v>
      </c>
      <c r="J107" s="47">
        <f t="shared" si="24"/>
        <v>0.21700191326991577</v>
      </c>
      <c r="K107" s="47">
        <f t="shared" si="24"/>
        <v>9.1671076252983028E-2</v>
      </c>
      <c r="L107" s="47">
        <f t="shared" si="24"/>
        <v>4.8454776637692782E-3</v>
      </c>
      <c r="M107" s="166">
        <f t="shared" si="24"/>
        <v>0</v>
      </c>
      <c r="N107" s="57"/>
      <c r="O107" s="57"/>
      <c r="P107" s="57"/>
      <c r="Q107" s="57"/>
    </row>
    <row r="108" spans="1:17" ht="13.5" customHeight="1" x14ac:dyDescent="0.2">
      <c r="D108" s="26"/>
    </row>
    <row r="109" spans="1:17" ht="13.5" customHeight="1" x14ac:dyDescent="0.2">
      <c r="A109" s="26">
        <f>A107+1</f>
        <v>57</v>
      </c>
      <c r="C109" s="26" t="s">
        <v>467</v>
      </c>
      <c r="D109" s="26" t="s">
        <v>536</v>
      </c>
      <c r="F109" s="35">
        <f>SUM(H109:M109)</f>
        <v>2811.1125265780593</v>
      </c>
      <c r="H109" s="17">
        <v>14.304023908463686</v>
      </c>
      <c r="I109" s="17">
        <v>1939.930432209248</v>
      </c>
      <c r="J109" s="17">
        <v>579.14392864186038</v>
      </c>
      <c r="K109" s="17">
        <v>255.0750855210872</v>
      </c>
      <c r="L109" s="17">
        <v>22.659056297399562</v>
      </c>
      <c r="M109" s="17">
        <v>0</v>
      </c>
    </row>
    <row r="110" spans="1:17" ht="13.5" customHeight="1" x14ac:dyDescent="0.2">
      <c r="A110" s="26">
        <f>A109+1</f>
        <v>58</v>
      </c>
      <c r="C110" s="1"/>
      <c r="D110" s="26"/>
      <c r="F110" s="171">
        <f>SUM(H110:M110)</f>
        <v>0.99999999999999989</v>
      </c>
      <c r="H110" s="47">
        <f t="shared" ref="H110:M110" si="25">H109/$F109</f>
        <v>5.0883853894941157E-3</v>
      </c>
      <c r="I110" s="47">
        <f t="shared" si="25"/>
        <v>0.69009348215978639</v>
      </c>
      <c r="J110" s="47">
        <f t="shared" si="25"/>
        <v>0.20601947562264497</v>
      </c>
      <c r="K110" s="47">
        <f t="shared" si="25"/>
        <v>9.0738127026024004E-2</v>
      </c>
      <c r="L110" s="47">
        <f t="shared" si="25"/>
        <v>8.0605298020503709E-3</v>
      </c>
      <c r="M110" s="166">
        <f t="shared" si="25"/>
        <v>0</v>
      </c>
      <c r="N110" s="57"/>
      <c r="O110" s="57"/>
      <c r="P110" s="57"/>
      <c r="Q110" s="57"/>
    </row>
    <row r="111" spans="1:17" ht="13.5" customHeight="1" x14ac:dyDescent="0.2">
      <c r="D111" s="26"/>
    </row>
    <row r="112" spans="1:17" ht="13.5" customHeight="1" x14ac:dyDescent="0.2">
      <c r="A112" s="26">
        <f>A110+1</f>
        <v>59</v>
      </c>
      <c r="C112" s="26" t="s">
        <v>478</v>
      </c>
      <c r="D112" s="26" t="s">
        <v>536</v>
      </c>
      <c r="F112" s="35">
        <f>SUM(H112:M112)</f>
        <v>25.864969761503481</v>
      </c>
      <c r="H112" s="17">
        <v>0.2353006023052332</v>
      </c>
      <c r="I112" s="17">
        <v>17.439221237132891</v>
      </c>
      <c r="J112" s="17">
        <v>5.7078135431845229</v>
      </c>
      <c r="K112" s="17">
        <v>2.3822437039939341</v>
      </c>
      <c r="L112" s="17">
        <v>0.10039067488689675</v>
      </c>
      <c r="M112" s="17">
        <v>0</v>
      </c>
    </row>
    <row r="113" spans="1:17" ht="13.5" customHeight="1" x14ac:dyDescent="0.2">
      <c r="A113" s="26">
        <f>A112+1</f>
        <v>60</v>
      </c>
      <c r="C113" s="1"/>
      <c r="D113" s="26"/>
      <c r="F113" s="171">
        <f>SUM(H113:M113)</f>
        <v>0.99999999999999989</v>
      </c>
      <c r="H113" s="47">
        <f t="shared" ref="H113:M113" si="26">H112/$F112</f>
        <v>9.0972695686443988E-3</v>
      </c>
      <c r="I113" s="47">
        <f t="shared" si="26"/>
        <v>0.67424092886776998</v>
      </c>
      <c r="J113" s="47">
        <f t="shared" si="26"/>
        <v>0.22067737158849626</v>
      </c>
      <c r="K113" s="47">
        <f t="shared" si="26"/>
        <v>9.2103092559558397E-2</v>
      </c>
      <c r="L113" s="47">
        <f t="shared" si="26"/>
        <v>3.8813374155308206E-3</v>
      </c>
      <c r="M113" s="166">
        <f t="shared" si="26"/>
        <v>0</v>
      </c>
      <c r="N113" s="57"/>
      <c r="O113" s="57"/>
      <c r="P113" s="57"/>
      <c r="Q113" s="57"/>
    </row>
    <row r="114" spans="1:17" ht="13.5" customHeight="1" x14ac:dyDescent="0.2">
      <c r="D114" s="26"/>
    </row>
  </sheetData>
  <mergeCells count="2">
    <mergeCell ref="H9:M9"/>
    <mergeCell ref="H68:M68"/>
  </mergeCells>
  <pageMargins left="1.2" right="0.7" top="0.75" bottom="0.75" header="0.3" footer="0.3"/>
  <pageSetup scale="60" firstPageNumber="11" fitToHeight="0" pageOrder="overThenDown" orientation="landscape" useFirstPageNumber="1" r:id="rId1"/>
  <headerFooter differentFirst="1">
    <oddHeader>&amp;R&amp;"Arial,Regular"&amp;10Filed: 2025-02-28
EB-2025-0064
Phase 3 Exhibit 7
Tab 3
Schedule 7
Attachment 12
Page 17 of 21</oddHeader>
    <firstHeader>&amp;R&amp;"Arial,Regular"&amp;10Filed: 2025-02-28
EB-2025-0064
Phase 3 Exhibit 7
Tab 3
Schedule 7
Attachment 12
Page 16 of 21</firstHeader>
  </headerFooter>
  <rowBreaks count="1" manualBreakCount="1">
    <brk id="60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1648A-1CD3-4133-9767-BC02D8BADA70}">
  <dimension ref="A4:W114"/>
  <sheetViews>
    <sheetView view="pageBreakPreview" topLeftCell="A46" zoomScale="80" zoomScaleNormal="85" zoomScaleSheetLayoutView="80" workbookViewId="0">
      <selection activeCell="A98" sqref="A98:N98"/>
    </sheetView>
  </sheetViews>
  <sheetFormatPr defaultColWidth="8.7109375" defaultRowHeight="13.5" customHeight="1" x14ac:dyDescent="0.2"/>
  <cols>
    <col min="1" max="1" width="4.7109375" style="26" customWidth="1"/>
    <col min="2" max="2" width="0.7109375" style="1" customWidth="1"/>
    <col min="3" max="3" width="20" style="26" bestFit="1" customWidth="1"/>
    <col min="4" max="4" width="4.5703125" style="1" bestFit="1" customWidth="1"/>
    <col min="5" max="5" width="0.7109375" style="1" customWidth="1"/>
    <col min="6" max="6" width="15.28515625" style="6" bestFit="1" customWidth="1"/>
    <col min="7" max="7" width="0.7109375" style="6" customWidth="1"/>
    <col min="8" max="8" width="1.7109375" style="6" customWidth="1"/>
    <col min="9" max="10" width="13.42578125" style="6" bestFit="1" customWidth="1"/>
    <col min="11" max="11" width="12.7109375" style="6" customWidth="1"/>
    <col min="12" max="12" width="12.7109375" style="1" customWidth="1"/>
    <col min="13" max="13" width="12.28515625" style="1" customWidth="1"/>
    <col min="14" max="14" width="13" style="1" customWidth="1"/>
    <col min="15" max="15" width="12.7109375" style="1" customWidth="1"/>
    <col min="16" max="16" width="12.28515625" style="1" customWidth="1"/>
    <col min="17" max="17" width="12.42578125" style="1" customWidth="1"/>
    <col min="18" max="19" width="11.28515625" style="1" customWidth="1"/>
    <col min="20" max="20" width="12.28515625" style="1" bestFit="1" customWidth="1"/>
    <col min="21" max="21" width="11.28515625" style="1" customWidth="1"/>
    <col min="22" max="22" width="11.42578125" style="1" customWidth="1"/>
    <col min="23" max="23" width="1.7109375" style="1" customWidth="1"/>
    <col min="24" max="16384" width="8.7109375" style="1"/>
  </cols>
  <sheetData>
    <row r="4" spans="1:23" ht="13.5" customHeight="1" x14ac:dyDescent="0.2">
      <c r="M4" s="134" t="s">
        <v>560</v>
      </c>
    </row>
    <row r="5" spans="1:23" ht="13.5" customHeight="1" x14ac:dyDescent="0.2">
      <c r="C5" s="1"/>
      <c r="F5" s="1"/>
      <c r="G5" s="1"/>
      <c r="M5" s="134" t="s">
        <v>566</v>
      </c>
    </row>
    <row r="6" spans="1:23" ht="13.5" customHeight="1" x14ac:dyDescent="0.2">
      <c r="D6" s="26"/>
      <c r="E6" s="26"/>
      <c r="F6" s="19"/>
      <c r="G6" s="19"/>
    </row>
    <row r="7" spans="1:23" ht="13.5" customHeight="1" x14ac:dyDescent="0.2">
      <c r="D7" s="26"/>
      <c r="E7" s="26"/>
      <c r="F7" s="19"/>
      <c r="G7" s="19"/>
    </row>
    <row r="8" spans="1:23" ht="13.5" customHeight="1" x14ac:dyDescent="0.2">
      <c r="D8" s="26"/>
      <c r="E8" s="26"/>
      <c r="F8" s="19"/>
      <c r="G8" s="19"/>
    </row>
    <row r="9" spans="1:23" ht="13.5" customHeight="1" x14ac:dyDescent="0.2">
      <c r="H9" s="4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4"/>
    </row>
    <row r="10" spans="1:23" ht="13.5" customHeight="1" x14ac:dyDescent="0.2">
      <c r="A10" s="26" t="s">
        <v>3</v>
      </c>
      <c r="C10" s="1"/>
      <c r="D10" s="26"/>
      <c r="H10" s="1"/>
      <c r="I10" s="1"/>
      <c r="J10" s="1"/>
      <c r="K10" s="1"/>
    </row>
    <row r="11" spans="1:23" ht="13.5" customHeight="1" x14ac:dyDescent="0.2">
      <c r="A11" s="98" t="s">
        <v>5</v>
      </c>
      <c r="C11" s="98" t="s">
        <v>552</v>
      </c>
      <c r="D11" s="98"/>
      <c r="F11" s="18" t="s">
        <v>124</v>
      </c>
      <c r="H11" s="26"/>
      <c r="I11" s="98" t="s">
        <v>63</v>
      </c>
      <c r="J11" s="98" t="s">
        <v>64</v>
      </c>
      <c r="K11" s="98" t="s">
        <v>65</v>
      </c>
      <c r="L11" s="98" t="s">
        <v>66</v>
      </c>
      <c r="M11" s="98" t="s">
        <v>67</v>
      </c>
      <c r="N11" s="98" t="s">
        <v>68</v>
      </c>
      <c r="O11" s="98" t="s">
        <v>69</v>
      </c>
      <c r="P11" s="98" t="s">
        <v>70</v>
      </c>
      <c r="Q11" s="98" t="s">
        <v>71</v>
      </c>
      <c r="R11" s="98" t="s">
        <v>72</v>
      </c>
      <c r="S11" s="98" t="s">
        <v>73</v>
      </c>
      <c r="T11" s="98" t="s">
        <v>74</v>
      </c>
      <c r="U11" s="98" t="s">
        <v>75</v>
      </c>
      <c r="V11" s="98" t="s">
        <v>76</v>
      </c>
      <c r="W11" s="26"/>
    </row>
    <row r="12" spans="1:23" ht="13.5" customHeight="1" x14ac:dyDescent="0.2">
      <c r="C12" s="1"/>
      <c r="D12" s="26"/>
      <c r="F12" s="26" t="s">
        <v>86</v>
      </c>
      <c r="G12" s="26"/>
      <c r="H12" s="1"/>
      <c r="I12" s="26" t="s">
        <v>13</v>
      </c>
      <c r="J12" s="26" t="s">
        <v>14</v>
      </c>
      <c r="K12" s="26" t="s">
        <v>15</v>
      </c>
      <c r="L12" s="26" t="s">
        <v>16</v>
      </c>
      <c r="M12" s="26" t="s">
        <v>87</v>
      </c>
      <c r="N12" s="26" t="s">
        <v>88</v>
      </c>
      <c r="O12" s="26" t="s">
        <v>89</v>
      </c>
      <c r="P12" s="26" t="s">
        <v>90</v>
      </c>
      <c r="Q12" s="26" t="s">
        <v>91</v>
      </c>
      <c r="R12" s="26" t="s">
        <v>92</v>
      </c>
      <c r="S12" s="26" t="s">
        <v>93</v>
      </c>
      <c r="T12" s="26" t="s">
        <v>94</v>
      </c>
      <c r="U12" s="26" t="s">
        <v>95</v>
      </c>
      <c r="V12" s="26" t="s">
        <v>96</v>
      </c>
      <c r="W12" s="26"/>
    </row>
    <row r="13" spans="1:23" ht="13.5" customHeight="1" x14ac:dyDescent="0.2">
      <c r="C13" s="1"/>
      <c r="D13" s="26"/>
    </row>
    <row r="14" spans="1:23" ht="13.5" customHeight="1" x14ac:dyDescent="0.2">
      <c r="A14" s="26">
        <v>1</v>
      </c>
      <c r="C14" s="26" t="s">
        <v>468</v>
      </c>
      <c r="D14" s="26" t="s">
        <v>537</v>
      </c>
      <c r="F14" s="35">
        <f>SUM(I14:V14)</f>
        <v>59898.038257695516</v>
      </c>
      <c r="H14" s="17"/>
      <c r="I14" s="17">
        <v>40880.403210612531</v>
      </c>
      <c r="J14" s="17">
        <v>12296.559378528327</v>
      </c>
      <c r="K14" s="17">
        <v>2524.801529207085</v>
      </c>
      <c r="L14" s="17">
        <v>5.4385332799912565</v>
      </c>
      <c r="M14" s="13">
        <v>10.016853710338786</v>
      </c>
      <c r="N14" s="13">
        <v>0</v>
      </c>
      <c r="O14" s="13">
        <v>3468.9933704395121</v>
      </c>
      <c r="P14" s="13">
        <v>360.42424170260324</v>
      </c>
      <c r="Q14" s="13">
        <v>351.40114021512562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</row>
    <row r="15" spans="1:23" ht="13.5" customHeight="1" x14ac:dyDescent="0.2">
      <c r="A15" s="26">
        <f>A14+1</f>
        <v>2</v>
      </c>
      <c r="C15" s="1"/>
      <c r="D15" s="26"/>
      <c r="F15" s="171">
        <f>SUM(I15:V15)</f>
        <v>1</v>
      </c>
      <c r="G15" s="173"/>
      <c r="H15" s="166"/>
      <c r="I15" s="47">
        <f t="shared" ref="I15:V15" si="0">I14/$F14</f>
        <v>0.68249986810478458</v>
      </c>
      <c r="J15" s="47">
        <f t="shared" si="0"/>
        <v>0.20529152099482162</v>
      </c>
      <c r="K15" s="47">
        <f t="shared" si="0"/>
        <v>4.215165642562102E-2</v>
      </c>
      <c r="L15" s="47">
        <f t="shared" si="0"/>
        <v>9.0796517518543782E-5</v>
      </c>
      <c r="M15" s="47">
        <f t="shared" si="0"/>
        <v>1.6723174918089828E-4</v>
      </c>
      <c r="N15" s="47">
        <f t="shared" si="0"/>
        <v>0</v>
      </c>
      <c r="O15" s="47">
        <f t="shared" si="0"/>
        <v>5.79149747027621E-2</v>
      </c>
      <c r="P15" s="47">
        <f t="shared" si="0"/>
        <v>6.0172962618904643E-3</v>
      </c>
      <c r="Q15" s="47">
        <f t="shared" si="0"/>
        <v>5.866655243420742E-3</v>
      </c>
      <c r="R15" s="47">
        <f t="shared" si="0"/>
        <v>0</v>
      </c>
      <c r="S15" s="47">
        <f t="shared" si="0"/>
        <v>0</v>
      </c>
      <c r="T15" s="47">
        <f t="shared" si="0"/>
        <v>0</v>
      </c>
      <c r="U15" s="47">
        <f t="shared" si="0"/>
        <v>0</v>
      </c>
      <c r="V15" s="47">
        <f t="shared" si="0"/>
        <v>0</v>
      </c>
    </row>
    <row r="16" spans="1:23" ht="13.5" customHeight="1" x14ac:dyDescent="0.2">
      <c r="D16" s="26"/>
      <c r="L16" s="6"/>
    </row>
    <row r="17" spans="1:22" ht="13.5" customHeight="1" x14ac:dyDescent="0.2">
      <c r="A17" s="26">
        <f>A15+1</f>
        <v>3</v>
      </c>
      <c r="C17" s="26" t="s">
        <v>488</v>
      </c>
      <c r="D17" s="26" t="s">
        <v>536</v>
      </c>
      <c r="F17" s="35">
        <f>SUM(I17:V17)</f>
        <v>3858.7118360375548</v>
      </c>
      <c r="H17" s="17"/>
      <c r="I17" s="17">
        <v>2752.0347779873105</v>
      </c>
      <c r="J17" s="17">
        <v>18.460729644902543</v>
      </c>
      <c r="K17" s="17">
        <v>589.99680455711268</v>
      </c>
      <c r="L17" s="17">
        <v>0</v>
      </c>
      <c r="M17" s="13">
        <v>18.355456141776834</v>
      </c>
      <c r="N17" s="13">
        <v>78.666240607615023</v>
      </c>
      <c r="O17" s="13">
        <v>149.46585715446855</v>
      </c>
      <c r="P17" s="13">
        <v>10.488832081015335</v>
      </c>
      <c r="Q17" s="13">
        <v>10.488832081015335</v>
      </c>
      <c r="R17" s="13">
        <v>120.62156893167636</v>
      </c>
      <c r="S17" s="13">
        <v>0</v>
      </c>
      <c r="T17" s="13">
        <v>107.51052883040718</v>
      </c>
      <c r="U17" s="13">
        <v>0</v>
      </c>
      <c r="V17" s="13">
        <v>2.6222080202538338</v>
      </c>
    </row>
    <row r="18" spans="1:22" ht="13.5" customHeight="1" x14ac:dyDescent="0.2">
      <c r="A18" s="26">
        <f>A17+1</f>
        <v>4</v>
      </c>
      <c r="C18" s="1"/>
      <c r="D18" s="26"/>
      <c r="F18" s="171">
        <f>SUM(I18:V18)</f>
        <v>0.99999999999999978</v>
      </c>
      <c r="G18" s="173"/>
      <c r="H18" s="166"/>
      <c r="I18" s="47">
        <f t="shared" ref="I18:V18" si="1">I17/$F17</f>
        <v>0.71320038783028894</v>
      </c>
      <c r="J18" s="47">
        <f t="shared" si="1"/>
        <v>4.784169025655865E-3</v>
      </c>
      <c r="K18" s="47">
        <f t="shared" si="1"/>
        <v>0.15289993905400573</v>
      </c>
      <c r="L18" s="47">
        <f t="shared" si="1"/>
        <v>0</v>
      </c>
      <c r="M18" s="47">
        <f t="shared" si="1"/>
        <v>4.7568869927912885E-3</v>
      </c>
      <c r="N18" s="47">
        <f t="shared" si="1"/>
        <v>2.0386658540534099E-2</v>
      </c>
      <c r="O18" s="47">
        <f t="shared" si="1"/>
        <v>3.8734651227014784E-2</v>
      </c>
      <c r="P18" s="47">
        <f t="shared" si="1"/>
        <v>2.7182211387378795E-3</v>
      </c>
      <c r="Q18" s="47">
        <f t="shared" si="1"/>
        <v>2.7182211387378795E-3</v>
      </c>
      <c r="R18" s="47">
        <f t="shared" si="1"/>
        <v>3.1259543095485613E-2</v>
      </c>
      <c r="S18" s="47">
        <f t="shared" si="1"/>
        <v>0</v>
      </c>
      <c r="T18" s="47">
        <f t="shared" si="1"/>
        <v>2.7861766672063262E-2</v>
      </c>
      <c r="U18" s="47">
        <f t="shared" si="1"/>
        <v>0</v>
      </c>
      <c r="V18" s="47">
        <f t="shared" si="1"/>
        <v>6.7955528468446988E-4</v>
      </c>
    </row>
    <row r="19" spans="1:22" ht="13.5" customHeight="1" x14ac:dyDescent="0.2">
      <c r="D19" s="26"/>
      <c r="L19" s="6"/>
    </row>
    <row r="20" spans="1:22" ht="13.5" customHeight="1" x14ac:dyDescent="0.2">
      <c r="A20" s="26">
        <f>A18+1</f>
        <v>5</v>
      </c>
      <c r="C20" s="19" t="s">
        <v>477</v>
      </c>
      <c r="D20" s="26" t="s">
        <v>536</v>
      </c>
      <c r="F20" s="35">
        <f>SUM(I20:V20)</f>
        <v>31459.171171330345</v>
      </c>
      <c r="H20" s="17"/>
      <c r="I20" s="17">
        <v>8692.6246793758164</v>
      </c>
      <c r="J20" s="17">
        <v>3521.1208750713322</v>
      </c>
      <c r="K20" s="17">
        <v>1582.5924944324856</v>
      </c>
      <c r="L20" s="17">
        <v>0.63449010209563728</v>
      </c>
      <c r="M20" s="13">
        <v>11.745262621484077</v>
      </c>
      <c r="N20" s="13">
        <v>146.85191378355623</v>
      </c>
      <c r="O20" s="13">
        <v>1902.6938259037097</v>
      </c>
      <c r="P20" s="13">
        <v>202.59947527057659</v>
      </c>
      <c r="Q20" s="13">
        <v>240.11925370731123</v>
      </c>
      <c r="R20" s="13">
        <v>1049.676012030352</v>
      </c>
      <c r="S20" s="13">
        <v>100.062769852416</v>
      </c>
      <c r="T20" s="13">
        <v>13232.797743427134</v>
      </c>
      <c r="U20" s="13">
        <v>111.33043592851214</v>
      </c>
      <c r="V20" s="13">
        <v>664.3219398235633</v>
      </c>
    </row>
    <row r="21" spans="1:22" ht="13.5" customHeight="1" x14ac:dyDescent="0.2">
      <c r="A21" s="26">
        <f>A20+1</f>
        <v>6</v>
      </c>
      <c r="C21" s="1"/>
      <c r="D21" s="26"/>
      <c r="F21" s="171">
        <f>SUM(I21:V21)</f>
        <v>1</v>
      </c>
      <c r="G21" s="173"/>
      <c r="H21" s="166"/>
      <c r="I21" s="47">
        <f t="shared" ref="I21:V21" si="2">I20/$F20</f>
        <v>0.27631448495685917</v>
      </c>
      <c r="J21" s="47">
        <f t="shared" si="2"/>
        <v>0.11192668922823472</v>
      </c>
      <c r="K21" s="47">
        <f t="shared" si="2"/>
        <v>5.0306236162850598E-2</v>
      </c>
      <c r="L21" s="47">
        <f t="shared" si="2"/>
        <v>2.0168684630632179E-5</v>
      </c>
      <c r="M21" s="47">
        <f t="shared" si="2"/>
        <v>3.7334939809818878E-4</v>
      </c>
      <c r="N21" s="47">
        <f t="shared" si="2"/>
        <v>4.6680159812152533E-3</v>
      </c>
      <c r="O21" s="47">
        <f t="shared" si="2"/>
        <v>6.0481371729134738E-2</v>
      </c>
      <c r="P21" s="47">
        <f t="shared" si="2"/>
        <v>6.4400767002791024E-3</v>
      </c>
      <c r="Q21" s="47">
        <f t="shared" si="2"/>
        <v>7.6327266347734832E-3</v>
      </c>
      <c r="R21" s="47">
        <f t="shared" si="2"/>
        <v>3.3366295835122073E-2</v>
      </c>
      <c r="S21" s="47">
        <f t="shared" si="2"/>
        <v>3.1807185671695669E-3</v>
      </c>
      <c r="T21" s="47">
        <f t="shared" si="2"/>
        <v>0.42063402342546669</v>
      </c>
      <c r="U21" s="47">
        <f t="shared" si="2"/>
        <v>3.5388864926603914E-3</v>
      </c>
      <c r="V21" s="47">
        <f t="shared" si="2"/>
        <v>2.1116956203505424E-2</v>
      </c>
    </row>
    <row r="22" spans="1:22" ht="13.5" customHeight="1" x14ac:dyDescent="0.2">
      <c r="D22" s="26"/>
      <c r="L22" s="6"/>
    </row>
    <row r="23" spans="1:22" ht="13.5" customHeight="1" x14ac:dyDescent="0.2">
      <c r="A23" s="26">
        <f>A21+1</f>
        <v>7</v>
      </c>
      <c r="C23" s="26" t="s">
        <v>562</v>
      </c>
      <c r="D23" s="26" t="s">
        <v>536</v>
      </c>
      <c r="F23" s="35">
        <f>SUM(I23:V23)</f>
        <v>0</v>
      </c>
      <c r="H23" s="17"/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</row>
    <row r="24" spans="1:22" ht="13.5" customHeight="1" x14ac:dyDescent="0.2">
      <c r="A24" s="26">
        <f>A23+1</f>
        <v>8</v>
      </c>
      <c r="C24" s="1"/>
      <c r="D24" s="26"/>
      <c r="F24" s="171">
        <f>SUM(I24:V24)</f>
        <v>0</v>
      </c>
      <c r="G24" s="173"/>
      <c r="H24" s="166"/>
      <c r="I24" s="47">
        <f>0</f>
        <v>0</v>
      </c>
      <c r="J24" s="47">
        <f>0</f>
        <v>0</v>
      </c>
      <c r="K24" s="47">
        <f>0</f>
        <v>0</v>
      </c>
      <c r="L24" s="47">
        <f>0</f>
        <v>0</v>
      </c>
      <c r="M24" s="47">
        <f>0</f>
        <v>0</v>
      </c>
      <c r="N24" s="47">
        <f>0</f>
        <v>0</v>
      </c>
      <c r="O24" s="47">
        <f>0</f>
        <v>0</v>
      </c>
      <c r="P24" s="47">
        <f>0</f>
        <v>0</v>
      </c>
      <c r="Q24" s="47">
        <f>0</f>
        <v>0</v>
      </c>
      <c r="R24" s="47">
        <f>0</f>
        <v>0</v>
      </c>
      <c r="S24" s="47">
        <f>0</f>
        <v>0</v>
      </c>
      <c r="T24" s="47">
        <f>0</f>
        <v>0</v>
      </c>
      <c r="U24" s="47">
        <f>0</f>
        <v>0</v>
      </c>
      <c r="V24" s="47">
        <f>0</f>
        <v>0</v>
      </c>
    </row>
    <row r="25" spans="1:22" ht="13.5" customHeight="1" x14ac:dyDescent="0.2">
      <c r="C25" s="1"/>
      <c r="D25" s="26"/>
      <c r="F25" s="171"/>
      <c r="H25" s="135"/>
      <c r="I25" s="171"/>
      <c r="J25" s="171"/>
      <c r="K25" s="171"/>
      <c r="L25" s="171"/>
    </row>
    <row r="26" spans="1:22" ht="13.5" customHeight="1" x14ac:dyDescent="0.2">
      <c r="A26" s="26">
        <f>A24+1</f>
        <v>9</v>
      </c>
      <c r="C26" s="26" t="s">
        <v>476</v>
      </c>
      <c r="D26" s="26" t="s">
        <v>536</v>
      </c>
      <c r="F26" s="35">
        <f>SUM(I26:V26)</f>
        <v>0</v>
      </c>
      <c r="H26" s="17"/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</row>
    <row r="27" spans="1:22" ht="13.5" customHeight="1" x14ac:dyDescent="0.2">
      <c r="A27" s="26">
        <f>A26+1</f>
        <v>10</v>
      </c>
      <c r="C27" s="1"/>
      <c r="D27" s="26"/>
      <c r="F27" s="171">
        <f>SUM(I27:V27)</f>
        <v>0</v>
      </c>
      <c r="G27" s="173"/>
      <c r="H27" s="166"/>
      <c r="I27" s="47">
        <f>0</f>
        <v>0</v>
      </c>
      <c r="J27" s="47">
        <f>0</f>
        <v>0</v>
      </c>
      <c r="K27" s="47">
        <f>0</f>
        <v>0</v>
      </c>
      <c r="L27" s="47">
        <f>0</f>
        <v>0</v>
      </c>
      <c r="M27" s="47">
        <f>0</f>
        <v>0</v>
      </c>
      <c r="N27" s="47">
        <f>0</f>
        <v>0</v>
      </c>
      <c r="O27" s="47">
        <f>0</f>
        <v>0</v>
      </c>
      <c r="P27" s="47">
        <f>0</f>
        <v>0</v>
      </c>
      <c r="Q27" s="47">
        <f>0</f>
        <v>0</v>
      </c>
      <c r="R27" s="47">
        <f>0</f>
        <v>0</v>
      </c>
      <c r="S27" s="47">
        <f>0</f>
        <v>0</v>
      </c>
      <c r="T27" s="47">
        <f>0</f>
        <v>0</v>
      </c>
      <c r="U27" s="47">
        <f>0</f>
        <v>0</v>
      </c>
      <c r="V27" s="47">
        <f>0</f>
        <v>0</v>
      </c>
    </row>
    <row r="28" spans="1:22" ht="13.5" customHeight="1" x14ac:dyDescent="0.2">
      <c r="D28" s="26"/>
      <c r="L28" s="6"/>
    </row>
    <row r="29" spans="1:22" ht="13.5" customHeight="1" x14ac:dyDescent="0.2">
      <c r="A29" s="26">
        <f>A27+1</f>
        <v>11</v>
      </c>
      <c r="C29" s="26" t="s">
        <v>487</v>
      </c>
      <c r="D29" s="26" t="s">
        <v>536</v>
      </c>
      <c r="F29" s="35">
        <f>SUM(I29:V29)</f>
        <v>3778.8782031827782</v>
      </c>
      <c r="H29" s="17"/>
      <c r="I29" s="17">
        <v>3261.863380412407</v>
      </c>
      <c r="J29" s="17">
        <v>21.860356366104547</v>
      </c>
      <c r="K29" s="17">
        <v>268.4572408215904</v>
      </c>
      <c r="L29" s="17">
        <v>0</v>
      </c>
      <c r="M29" s="13">
        <v>8.3520030477828122</v>
      </c>
      <c r="N29" s="13">
        <v>35.794298776212059</v>
      </c>
      <c r="O29" s="13">
        <v>68.00916767480291</v>
      </c>
      <c r="P29" s="13">
        <v>4.7725731701616079</v>
      </c>
      <c r="Q29" s="13">
        <v>4.7725731701616079</v>
      </c>
      <c r="R29" s="13">
        <v>54.884591456858487</v>
      </c>
      <c r="S29" s="13">
        <v>0</v>
      </c>
      <c r="T29" s="13">
        <v>48.918874994156475</v>
      </c>
      <c r="U29" s="13">
        <v>0</v>
      </c>
      <c r="V29" s="13">
        <v>1.193143292540402</v>
      </c>
    </row>
    <row r="30" spans="1:22" ht="13.5" customHeight="1" x14ac:dyDescent="0.2">
      <c r="A30" s="26">
        <f>A29+1</f>
        <v>12</v>
      </c>
      <c r="C30" s="1"/>
      <c r="D30" s="26"/>
      <c r="F30" s="171">
        <f>SUM(I30:V30)</f>
        <v>1.0000000000000002</v>
      </c>
      <c r="G30" s="173"/>
      <c r="H30" s="166"/>
      <c r="I30" s="47">
        <f t="shared" ref="I30:V30" si="3">I29/$F29</f>
        <v>0.8631829884501403</v>
      </c>
      <c r="J30" s="47">
        <f t="shared" si="3"/>
        <v>5.7848798481233291E-3</v>
      </c>
      <c r="K30" s="47">
        <f t="shared" si="3"/>
        <v>7.1041517187688405E-2</v>
      </c>
      <c r="L30" s="47">
        <f t="shared" si="3"/>
        <v>0</v>
      </c>
      <c r="M30" s="47">
        <f t="shared" si="3"/>
        <v>2.2101805347280834E-3</v>
      </c>
      <c r="N30" s="47">
        <f t="shared" si="3"/>
        <v>9.4722022916917878E-3</v>
      </c>
      <c r="O30" s="47">
        <f t="shared" si="3"/>
        <v>1.7997184354214397E-2</v>
      </c>
      <c r="P30" s="47">
        <f t="shared" si="3"/>
        <v>1.262960305558905E-3</v>
      </c>
      <c r="Q30" s="47">
        <f t="shared" si="3"/>
        <v>1.262960305558905E-3</v>
      </c>
      <c r="R30" s="47">
        <f t="shared" si="3"/>
        <v>1.4524043513927408E-2</v>
      </c>
      <c r="S30" s="47">
        <f t="shared" si="3"/>
        <v>0</v>
      </c>
      <c r="T30" s="47">
        <f t="shared" si="3"/>
        <v>1.2945343131978777E-2</v>
      </c>
      <c r="U30" s="47">
        <f t="shared" si="3"/>
        <v>0</v>
      </c>
      <c r="V30" s="47">
        <f t="shared" si="3"/>
        <v>3.1574007638972626E-4</v>
      </c>
    </row>
    <row r="31" spans="1:22" ht="13.5" customHeight="1" x14ac:dyDescent="0.2">
      <c r="D31" s="26"/>
      <c r="L31" s="6"/>
    </row>
    <row r="32" spans="1:22" ht="13.5" customHeight="1" x14ac:dyDescent="0.2">
      <c r="A32" s="26">
        <f>A30+1</f>
        <v>13</v>
      </c>
      <c r="C32" s="26" t="s">
        <v>489</v>
      </c>
      <c r="D32" s="26" t="s">
        <v>537</v>
      </c>
      <c r="F32" s="35">
        <f>SUM(I32:V32)</f>
        <v>415</v>
      </c>
      <c r="H32" s="17"/>
      <c r="I32" s="17">
        <v>0</v>
      </c>
      <c r="J32" s="17">
        <v>0</v>
      </c>
      <c r="K32" s="17">
        <v>225</v>
      </c>
      <c r="L32" s="17">
        <v>0</v>
      </c>
      <c r="M32" s="13">
        <v>7</v>
      </c>
      <c r="N32" s="13">
        <v>30</v>
      </c>
      <c r="O32" s="13">
        <v>57</v>
      </c>
      <c r="P32" s="13">
        <v>4</v>
      </c>
      <c r="Q32" s="13">
        <v>4</v>
      </c>
      <c r="R32" s="13">
        <v>46</v>
      </c>
      <c r="S32" s="13">
        <v>0</v>
      </c>
      <c r="T32" s="13">
        <v>41</v>
      </c>
      <c r="U32" s="13">
        <v>0</v>
      </c>
      <c r="V32" s="13">
        <v>1</v>
      </c>
    </row>
    <row r="33" spans="1:22" ht="13.5" customHeight="1" x14ac:dyDescent="0.2">
      <c r="A33" s="26">
        <f>A32+1</f>
        <v>14</v>
      </c>
      <c r="C33" s="1"/>
      <c r="D33" s="26"/>
      <c r="F33" s="171">
        <f>SUM(I33:V33)</f>
        <v>0.99999999999999989</v>
      </c>
      <c r="G33" s="173"/>
      <c r="H33" s="166"/>
      <c r="I33" s="47">
        <f t="shared" ref="I33:V33" si="4">I32/$F32</f>
        <v>0</v>
      </c>
      <c r="J33" s="47">
        <f t="shared" si="4"/>
        <v>0</v>
      </c>
      <c r="K33" s="47">
        <f t="shared" si="4"/>
        <v>0.54216867469879515</v>
      </c>
      <c r="L33" s="47">
        <f t="shared" si="4"/>
        <v>0</v>
      </c>
      <c r="M33" s="47">
        <f t="shared" si="4"/>
        <v>1.6867469879518072E-2</v>
      </c>
      <c r="N33" s="47">
        <f t="shared" si="4"/>
        <v>7.2289156626506021E-2</v>
      </c>
      <c r="O33" s="47">
        <f t="shared" si="4"/>
        <v>0.13734939759036144</v>
      </c>
      <c r="P33" s="47">
        <f t="shared" si="4"/>
        <v>9.6385542168674707E-3</v>
      </c>
      <c r="Q33" s="47">
        <f t="shared" si="4"/>
        <v>9.6385542168674707E-3</v>
      </c>
      <c r="R33" s="47">
        <f t="shared" si="4"/>
        <v>0.1108433734939759</v>
      </c>
      <c r="S33" s="47">
        <f t="shared" si="4"/>
        <v>0</v>
      </c>
      <c r="T33" s="47">
        <f t="shared" si="4"/>
        <v>9.8795180722891562E-2</v>
      </c>
      <c r="U33" s="47">
        <f t="shared" si="4"/>
        <v>0</v>
      </c>
      <c r="V33" s="47">
        <f t="shared" si="4"/>
        <v>2.4096385542168677E-3</v>
      </c>
    </row>
    <row r="34" spans="1:22" ht="13.5" customHeight="1" x14ac:dyDescent="0.2">
      <c r="D34" s="26"/>
      <c r="L34" s="6"/>
    </row>
    <row r="35" spans="1:22" ht="13.5" customHeight="1" x14ac:dyDescent="0.2">
      <c r="A35" s="26">
        <f>A33+1</f>
        <v>15</v>
      </c>
      <c r="C35" s="26" t="s">
        <v>472</v>
      </c>
      <c r="D35" s="26" t="s">
        <v>536</v>
      </c>
      <c r="F35" s="35">
        <f>SUM(I35:V35)</f>
        <v>48171.346107688376</v>
      </c>
      <c r="G35" s="17"/>
      <c r="H35" s="17"/>
      <c r="I35" s="17">
        <v>23902.460244830952</v>
      </c>
      <c r="J35" s="17">
        <v>8698.7760397580169</v>
      </c>
      <c r="K35" s="17">
        <v>2023.5419966664936</v>
      </c>
      <c r="L35" s="17">
        <v>0</v>
      </c>
      <c r="M35" s="13">
        <v>8.3459998542839049</v>
      </c>
      <c r="N35" s="13">
        <v>0</v>
      </c>
      <c r="O35" s="13">
        <v>1568.9272497698064</v>
      </c>
      <c r="P35" s="13">
        <v>0</v>
      </c>
      <c r="Q35" s="13">
        <v>485.78391987155015</v>
      </c>
      <c r="R35" s="13">
        <v>1191.7841756658154</v>
      </c>
      <c r="S35" s="13">
        <v>0</v>
      </c>
      <c r="T35" s="13">
        <v>7737.5588454126682</v>
      </c>
      <c r="U35" s="13">
        <v>0</v>
      </c>
      <c r="V35" s="13">
        <v>2554.1676358587833</v>
      </c>
    </row>
    <row r="36" spans="1:22" ht="13.5" customHeight="1" x14ac:dyDescent="0.2">
      <c r="A36" s="26">
        <f>A35+1</f>
        <v>16</v>
      </c>
      <c r="C36" s="1"/>
      <c r="D36" s="26"/>
      <c r="F36" s="171">
        <f>SUM(I36:V36)</f>
        <v>0.99999999999999989</v>
      </c>
      <c r="G36" s="173"/>
      <c r="H36" s="166"/>
      <c r="I36" s="47">
        <f t="shared" ref="I36:V36" si="5">I35/$F35</f>
        <v>0.49619664336131153</v>
      </c>
      <c r="J36" s="47">
        <f t="shared" si="5"/>
        <v>0.18057988291030236</v>
      </c>
      <c r="K36" s="47">
        <f t="shared" si="5"/>
        <v>4.2007171486194497E-2</v>
      </c>
      <c r="L36" s="47">
        <f t="shared" si="5"/>
        <v>0</v>
      </c>
      <c r="M36" s="47">
        <f t="shared" si="5"/>
        <v>1.7325652132755832E-4</v>
      </c>
      <c r="N36" s="47">
        <f t="shared" si="5"/>
        <v>0</v>
      </c>
      <c r="O36" s="47">
        <f t="shared" si="5"/>
        <v>3.2569719896604635E-2</v>
      </c>
      <c r="P36" s="47">
        <f t="shared" si="5"/>
        <v>0</v>
      </c>
      <c r="Q36" s="47">
        <f t="shared" si="5"/>
        <v>1.0084499585823629E-2</v>
      </c>
      <c r="R36" s="47">
        <f t="shared" si="5"/>
        <v>2.4740520495349017E-2</v>
      </c>
      <c r="S36" s="47">
        <f t="shared" si="5"/>
        <v>0</v>
      </c>
      <c r="T36" s="47">
        <f t="shared" si="5"/>
        <v>0.16062575515567162</v>
      </c>
      <c r="U36" s="47">
        <f t="shared" si="5"/>
        <v>0</v>
      </c>
      <c r="V36" s="47">
        <f t="shared" si="5"/>
        <v>5.3022550587414993E-2</v>
      </c>
    </row>
    <row r="37" spans="1:22" ht="13.5" customHeight="1" x14ac:dyDescent="0.2">
      <c r="D37" s="26"/>
      <c r="L37" s="6"/>
    </row>
    <row r="38" spans="1:22" ht="13.5" customHeight="1" x14ac:dyDescent="0.2">
      <c r="A38" s="26">
        <f>A36+1</f>
        <v>17</v>
      </c>
      <c r="C38" s="26" t="s">
        <v>490</v>
      </c>
      <c r="D38" s="26" t="s">
        <v>536</v>
      </c>
      <c r="F38" s="35">
        <f>SUM(I38:V38)</f>
        <v>7146.3991980796736</v>
      </c>
      <c r="H38" s="17"/>
      <c r="I38" s="17">
        <v>1974.6536137134965</v>
      </c>
      <c r="J38" s="17">
        <v>799.8728021443693</v>
      </c>
      <c r="K38" s="17">
        <v>359.50844577260222</v>
      </c>
      <c r="L38" s="17">
        <v>0.14413347167067164</v>
      </c>
      <c r="M38" s="13">
        <v>2.6681038391724248</v>
      </c>
      <c r="N38" s="13">
        <v>33.359505664779789</v>
      </c>
      <c r="O38" s="13">
        <v>432.22402642384708</v>
      </c>
      <c r="P38" s="13">
        <v>46.023358966446168</v>
      </c>
      <c r="Q38" s="13">
        <v>54.546511501906579</v>
      </c>
      <c r="R38" s="13">
        <v>238.44886979900554</v>
      </c>
      <c r="S38" s="13">
        <v>22.730684617737719</v>
      </c>
      <c r="T38" s="13">
        <v>3006.0186476927815</v>
      </c>
      <c r="U38" s="13">
        <v>25.290295593243208</v>
      </c>
      <c r="V38" s="13">
        <v>150.91019887861472</v>
      </c>
    </row>
    <row r="39" spans="1:22" ht="13.5" customHeight="1" x14ac:dyDescent="0.2">
      <c r="A39" s="26">
        <f>A38+1</f>
        <v>18</v>
      </c>
      <c r="C39" s="1"/>
      <c r="D39" s="26"/>
      <c r="F39" s="171">
        <f>SUM(I39:V39)</f>
        <v>0.99999999999999989</v>
      </c>
      <c r="G39" s="173"/>
      <c r="H39" s="166"/>
      <c r="I39" s="47">
        <f t="shared" ref="I39:V39" si="6">I38/$F38</f>
        <v>0.27631448495685917</v>
      </c>
      <c r="J39" s="47">
        <f t="shared" si="6"/>
        <v>0.1119266892282347</v>
      </c>
      <c r="K39" s="47">
        <f t="shared" si="6"/>
        <v>5.0306236162850598E-2</v>
      </c>
      <c r="L39" s="47">
        <f t="shared" si="6"/>
        <v>2.0168684630632179E-5</v>
      </c>
      <c r="M39" s="47">
        <f t="shared" si="6"/>
        <v>3.7334939809818872E-4</v>
      </c>
      <c r="N39" s="47">
        <f t="shared" si="6"/>
        <v>4.6680159812152533E-3</v>
      </c>
      <c r="O39" s="47">
        <f t="shared" si="6"/>
        <v>6.0481371729134731E-2</v>
      </c>
      <c r="P39" s="47">
        <f t="shared" si="6"/>
        <v>6.4400767002791024E-3</v>
      </c>
      <c r="Q39" s="47">
        <f t="shared" si="6"/>
        <v>7.6327266347734823E-3</v>
      </c>
      <c r="R39" s="47">
        <f t="shared" si="6"/>
        <v>3.3366295835122073E-2</v>
      </c>
      <c r="S39" s="47">
        <f t="shared" si="6"/>
        <v>3.1807185671695664E-3</v>
      </c>
      <c r="T39" s="47">
        <f t="shared" si="6"/>
        <v>0.42063402342546663</v>
      </c>
      <c r="U39" s="47">
        <f t="shared" si="6"/>
        <v>3.538886492660391E-3</v>
      </c>
      <c r="V39" s="47">
        <f t="shared" si="6"/>
        <v>2.111695620350542E-2</v>
      </c>
    </row>
    <row r="40" spans="1:22" ht="13.5" customHeight="1" x14ac:dyDescent="0.2">
      <c r="D40" s="26"/>
      <c r="L40" s="6"/>
    </row>
    <row r="41" spans="1:22" ht="13.5" customHeight="1" x14ac:dyDescent="0.2">
      <c r="A41" s="26">
        <f>A39+1</f>
        <v>19</v>
      </c>
      <c r="C41" s="26" t="s">
        <v>475</v>
      </c>
      <c r="D41" s="26" t="s">
        <v>536</v>
      </c>
      <c r="F41" s="35">
        <f>SUM(I41:V41)</f>
        <v>8126.7243772646843</v>
      </c>
      <c r="H41" s="17"/>
      <c r="I41" s="17">
        <v>4032.4533575212818</v>
      </c>
      <c r="J41" s="17">
        <v>1467.5229364907568</v>
      </c>
      <c r="K41" s="17">
        <v>341.38070453679478</v>
      </c>
      <c r="L41" s="17">
        <v>0</v>
      </c>
      <c r="M41" s="13">
        <v>1.4080079953927469</v>
      </c>
      <c r="N41" s="13">
        <v>0</v>
      </c>
      <c r="O41" s="13">
        <v>264.68513664441952</v>
      </c>
      <c r="P41" s="13">
        <v>0</v>
      </c>
      <c r="Q41" s="13">
        <v>81.953948616628509</v>
      </c>
      <c r="R41" s="13">
        <v>201.05939101576942</v>
      </c>
      <c r="S41" s="13">
        <v>0</v>
      </c>
      <c r="T41" s="13">
        <v>1305.3612400401453</v>
      </c>
      <c r="U41" s="13">
        <v>0</v>
      </c>
      <c r="V41" s="13">
        <v>430.89965440349539</v>
      </c>
    </row>
    <row r="42" spans="1:22" ht="13.5" customHeight="1" x14ac:dyDescent="0.2">
      <c r="A42" s="26">
        <f>A41+1</f>
        <v>20</v>
      </c>
      <c r="C42" s="1"/>
      <c r="D42" s="26"/>
      <c r="F42" s="171">
        <f>SUM(I42:V42)</f>
        <v>1</v>
      </c>
      <c r="G42" s="173"/>
      <c r="H42" s="166"/>
      <c r="I42" s="47">
        <f t="shared" ref="I42:V42" si="7">I41/$F41</f>
        <v>0.49619664336131158</v>
      </c>
      <c r="J42" s="47">
        <f t="shared" si="7"/>
        <v>0.18057988291030239</v>
      </c>
      <c r="K42" s="47">
        <f t="shared" si="7"/>
        <v>4.2007171486194497E-2</v>
      </c>
      <c r="L42" s="47">
        <f t="shared" si="7"/>
        <v>0</v>
      </c>
      <c r="M42" s="47">
        <f t="shared" si="7"/>
        <v>1.7325652132755832E-4</v>
      </c>
      <c r="N42" s="47">
        <f t="shared" si="7"/>
        <v>0</v>
      </c>
      <c r="O42" s="47">
        <f t="shared" si="7"/>
        <v>3.2569719896604635E-2</v>
      </c>
      <c r="P42" s="47">
        <f t="shared" si="7"/>
        <v>0</v>
      </c>
      <c r="Q42" s="47">
        <f t="shared" si="7"/>
        <v>1.0084499585823629E-2</v>
      </c>
      <c r="R42" s="47">
        <f t="shared" si="7"/>
        <v>2.4740520495349021E-2</v>
      </c>
      <c r="S42" s="47">
        <f t="shared" si="7"/>
        <v>0</v>
      </c>
      <c r="T42" s="47">
        <f t="shared" si="7"/>
        <v>0.16062575515567165</v>
      </c>
      <c r="U42" s="47">
        <f t="shared" si="7"/>
        <v>0</v>
      </c>
      <c r="V42" s="47">
        <f t="shared" si="7"/>
        <v>5.3022550587415E-2</v>
      </c>
    </row>
    <row r="43" spans="1:22" ht="13.5" customHeight="1" x14ac:dyDescent="0.2">
      <c r="D43" s="26"/>
      <c r="L43" s="6"/>
    </row>
    <row r="44" spans="1:22" ht="13.5" customHeight="1" x14ac:dyDescent="0.2">
      <c r="A44" s="26">
        <f>A42+1</f>
        <v>21</v>
      </c>
      <c r="C44" s="26" t="s">
        <v>483</v>
      </c>
      <c r="D44" s="26" t="s">
        <v>536</v>
      </c>
      <c r="F44" s="35">
        <f>SUM(I44:V44)</f>
        <v>11635.383164020312</v>
      </c>
      <c r="H44" s="17"/>
      <c r="I44" s="17">
        <v>6332.9307852433039</v>
      </c>
      <c r="J44" s="17">
        <v>1612.4654563931465</v>
      </c>
      <c r="K44" s="17">
        <v>1547.7070913660225</v>
      </c>
      <c r="L44" s="17">
        <v>0.62050390979966985</v>
      </c>
      <c r="M44" s="13">
        <v>7.1040689167862956</v>
      </c>
      <c r="N44" s="13">
        <v>88.822715140661771</v>
      </c>
      <c r="O44" s="13">
        <v>1061.0629564216324</v>
      </c>
      <c r="P44" s="13">
        <v>112.98233865764827</v>
      </c>
      <c r="Q44" s="13">
        <v>2.9352648252551137</v>
      </c>
      <c r="R44" s="13">
        <v>223.82902218208093</v>
      </c>
      <c r="S44" s="13">
        <v>21.337014160755402</v>
      </c>
      <c r="T44" s="13">
        <v>600.0678055567555</v>
      </c>
      <c r="U44" s="13">
        <v>5.0485023405184561</v>
      </c>
      <c r="V44" s="13">
        <v>18.469638905946479</v>
      </c>
    </row>
    <row r="45" spans="1:22" ht="13.5" customHeight="1" x14ac:dyDescent="0.2">
      <c r="A45" s="26">
        <f>A44+1</f>
        <v>22</v>
      </c>
      <c r="C45" s="1"/>
      <c r="D45" s="26"/>
      <c r="F45" s="171">
        <f>SUM(I45:V45)</f>
        <v>1</v>
      </c>
      <c r="G45" s="173"/>
      <c r="H45" s="166"/>
      <c r="I45" s="47">
        <f t="shared" ref="I45:V45" si="8">I44/$F44</f>
        <v>0.54428210020847478</v>
      </c>
      <c r="J45" s="47">
        <f t="shared" si="8"/>
        <v>0.13858292706503358</v>
      </c>
      <c r="K45" s="47">
        <f t="shared" si="8"/>
        <v>0.13301728611327068</v>
      </c>
      <c r="L45" s="47">
        <f t="shared" si="8"/>
        <v>5.3329048218921779E-5</v>
      </c>
      <c r="M45" s="47">
        <f t="shared" si="8"/>
        <v>6.1055736769838049E-4</v>
      </c>
      <c r="N45" s="47">
        <f t="shared" si="8"/>
        <v>7.6338453051829997E-3</v>
      </c>
      <c r="O45" s="47">
        <f t="shared" si="8"/>
        <v>9.1192781661262365E-2</v>
      </c>
      <c r="P45" s="47">
        <f t="shared" si="8"/>
        <v>9.7102379066483693E-3</v>
      </c>
      <c r="Q45" s="47">
        <f t="shared" si="8"/>
        <v>2.5227057707319258E-4</v>
      </c>
      <c r="R45" s="47">
        <f t="shared" si="8"/>
        <v>1.9236927484624623E-2</v>
      </c>
      <c r="S45" s="47">
        <f t="shared" si="8"/>
        <v>1.8338041695726106E-3</v>
      </c>
      <c r="T45" s="47">
        <f t="shared" si="8"/>
        <v>5.157267251948558E-2</v>
      </c>
      <c r="U45" s="47">
        <f t="shared" si="8"/>
        <v>4.3389222936205172E-4</v>
      </c>
      <c r="V45" s="47">
        <f t="shared" si="8"/>
        <v>1.5873683440919674E-3</v>
      </c>
    </row>
    <row r="46" spans="1:22" ht="13.5" customHeight="1" x14ac:dyDescent="0.2">
      <c r="D46" s="26"/>
      <c r="L46" s="6"/>
    </row>
    <row r="47" spans="1:22" ht="13.5" customHeight="1" x14ac:dyDescent="0.2">
      <c r="A47" s="26">
        <f>A45+1</f>
        <v>23</v>
      </c>
      <c r="C47" s="26" t="s">
        <v>482</v>
      </c>
      <c r="D47" s="26" t="s">
        <v>536</v>
      </c>
      <c r="F47" s="35">
        <f>SUM(I47:V47)</f>
        <v>54477.153079505377</v>
      </c>
      <c r="H47" s="17"/>
      <c r="I47" s="17">
        <v>37980.187070348373</v>
      </c>
      <c r="J47" s="17">
        <v>5442.3469846328035</v>
      </c>
      <c r="K47" s="17">
        <v>3971.9828445065546</v>
      </c>
      <c r="L47" s="17">
        <v>1.5924401318716077</v>
      </c>
      <c r="M47" s="13">
        <v>22.681114251268532</v>
      </c>
      <c r="N47" s="13">
        <v>283.58370024436408</v>
      </c>
      <c r="O47" s="13">
        <v>2724.3383032579272</v>
      </c>
      <c r="P47" s="13">
        <v>290.08845416178997</v>
      </c>
      <c r="Q47" s="13">
        <v>14.785348439258378</v>
      </c>
      <c r="R47" s="13">
        <v>657.329073605752</v>
      </c>
      <c r="S47" s="13">
        <v>62.661399380071074</v>
      </c>
      <c r="T47" s="13">
        <v>2908.0758543099196</v>
      </c>
      <c r="U47" s="13">
        <v>24.466281345100832</v>
      </c>
      <c r="V47" s="13">
        <v>93.034210890312877</v>
      </c>
    </row>
    <row r="48" spans="1:22" ht="13.5" customHeight="1" x14ac:dyDescent="0.2">
      <c r="A48" s="26">
        <f>A47+1</f>
        <v>24</v>
      </c>
      <c r="C48" s="1"/>
      <c r="D48" s="26"/>
      <c r="F48" s="171">
        <f>SUM(I48:V48)</f>
        <v>0.99999999999999967</v>
      </c>
      <c r="G48" s="173"/>
      <c r="H48" s="166"/>
      <c r="I48" s="47">
        <f t="shared" ref="I48:L48" si="9">I47/$F$47</f>
        <v>0.69717642944592018</v>
      </c>
      <c r="J48" s="47">
        <f t="shared" si="9"/>
        <v>9.9901457344698255E-2</v>
      </c>
      <c r="K48" s="47">
        <f t="shared" si="9"/>
        <v>7.29109841461381E-2</v>
      </c>
      <c r="L48" s="47">
        <f t="shared" si="9"/>
        <v>2.9231339044967328E-5</v>
      </c>
      <c r="M48" s="47">
        <f t="shared" ref="M48:V48" si="10">M47/$F47</f>
        <v>4.1634176841376277E-4</v>
      </c>
      <c r="N48" s="47">
        <f t="shared" si="10"/>
        <v>5.2055528641611398E-3</v>
      </c>
      <c r="O48" s="47">
        <f t="shared" si="10"/>
        <v>5.0008822951558368E-2</v>
      </c>
      <c r="P48" s="47">
        <f t="shared" si="10"/>
        <v>5.3249562020692845E-3</v>
      </c>
      <c r="Q48" s="47">
        <f t="shared" si="10"/>
        <v>2.7140457243939042E-4</v>
      </c>
      <c r="R48" s="47">
        <f t="shared" si="10"/>
        <v>1.2066142161401658E-2</v>
      </c>
      <c r="S48" s="47">
        <f t="shared" si="10"/>
        <v>1.1502326358468365E-3</v>
      </c>
      <c r="T48" s="47">
        <f t="shared" si="10"/>
        <v>5.3381568050477932E-2</v>
      </c>
      <c r="U48" s="47">
        <f t="shared" si="10"/>
        <v>4.4911086505188886E-4</v>
      </c>
      <c r="V48" s="47">
        <f t="shared" si="10"/>
        <v>1.7077656527780798E-3</v>
      </c>
    </row>
    <row r="49" spans="1:22" ht="13.5" customHeight="1" x14ac:dyDescent="0.2">
      <c r="D49" s="26"/>
      <c r="L49" s="6"/>
    </row>
    <row r="50" spans="1:22" ht="13.5" customHeight="1" x14ac:dyDescent="0.2">
      <c r="A50" s="26">
        <f>A48+1</f>
        <v>25</v>
      </c>
      <c r="C50" s="26" t="s">
        <v>480</v>
      </c>
      <c r="D50" s="26" t="s">
        <v>536</v>
      </c>
      <c r="F50" s="35">
        <f>SUM(I50:V50)</f>
        <v>51102.431286945066</v>
      </c>
      <c r="H50" s="17"/>
      <c r="I50" s="17">
        <v>31068.213753157546</v>
      </c>
      <c r="J50" s="17">
        <v>11504.669206177352</v>
      </c>
      <c r="K50" s="17">
        <v>3248.0027116628326</v>
      </c>
      <c r="L50" s="17">
        <v>0</v>
      </c>
      <c r="M50" s="13">
        <v>35.991999999999997</v>
      </c>
      <c r="N50" s="13">
        <v>0</v>
      </c>
      <c r="O50" s="13">
        <v>3155.2994684403502</v>
      </c>
      <c r="P50" s="13">
        <v>0</v>
      </c>
      <c r="Q50" s="13">
        <v>215.65283074876896</v>
      </c>
      <c r="R50" s="13">
        <v>1426.3807426520982</v>
      </c>
      <c r="S50" s="13">
        <v>0</v>
      </c>
      <c r="T50" s="13">
        <v>448.22057410611524</v>
      </c>
      <c r="U50" s="13">
        <v>0</v>
      </c>
      <c r="V50" s="13">
        <v>0</v>
      </c>
    </row>
    <row r="51" spans="1:22" ht="13.5" customHeight="1" x14ac:dyDescent="0.2">
      <c r="A51" s="26">
        <f>A50+1</f>
        <v>26</v>
      </c>
      <c r="C51" s="1"/>
      <c r="D51" s="26"/>
      <c r="F51" s="171">
        <f>SUM(I51:V51)</f>
        <v>0.99999999999999989</v>
      </c>
      <c r="G51" s="173"/>
      <c r="H51" s="166"/>
      <c r="I51" s="47">
        <f t="shared" ref="I51:V51" si="11">I50/$F50</f>
        <v>0.60795960134864302</v>
      </c>
      <c r="J51" s="47">
        <f t="shared" si="11"/>
        <v>0.22512958613607889</v>
      </c>
      <c r="K51" s="47">
        <f t="shared" si="11"/>
        <v>6.3558672843274031E-2</v>
      </c>
      <c r="L51" s="47">
        <f t="shared" si="11"/>
        <v>0</v>
      </c>
      <c r="M51" s="47">
        <f t="shared" si="11"/>
        <v>7.0431091229107004E-4</v>
      </c>
      <c r="N51" s="47">
        <f t="shared" si="11"/>
        <v>0</v>
      </c>
      <c r="O51" s="47">
        <f t="shared" si="11"/>
        <v>6.1744605667058E-2</v>
      </c>
      <c r="P51" s="47">
        <f t="shared" si="11"/>
        <v>0</v>
      </c>
      <c r="Q51" s="47">
        <f t="shared" si="11"/>
        <v>4.2200111681156144E-3</v>
      </c>
      <c r="R51" s="47">
        <f t="shared" si="11"/>
        <v>2.7912189434644179E-2</v>
      </c>
      <c r="S51" s="47">
        <f t="shared" si="11"/>
        <v>0</v>
      </c>
      <c r="T51" s="47">
        <f t="shared" si="11"/>
        <v>8.7710224898951208E-3</v>
      </c>
      <c r="U51" s="47">
        <f t="shared" si="11"/>
        <v>0</v>
      </c>
      <c r="V51" s="47">
        <f t="shared" si="11"/>
        <v>0</v>
      </c>
    </row>
    <row r="52" spans="1:22" ht="13.5" customHeight="1" x14ac:dyDescent="0.2">
      <c r="D52" s="26"/>
      <c r="L52" s="6"/>
    </row>
    <row r="53" spans="1:22" ht="13.5" customHeight="1" x14ac:dyDescent="0.2">
      <c r="A53" s="26">
        <f>A51+1</f>
        <v>27</v>
      </c>
      <c r="C53" s="26" t="s">
        <v>479</v>
      </c>
      <c r="D53" s="26" t="s">
        <v>536</v>
      </c>
      <c r="F53" s="35">
        <f>SUM(I53:V53)</f>
        <v>84167.505843646053</v>
      </c>
      <c r="G53" s="17"/>
      <c r="H53" s="17"/>
      <c r="I53" s="17">
        <v>31068.213753157546</v>
      </c>
      <c r="J53" s="17">
        <v>11504.669206177352</v>
      </c>
      <c r="K53" s="17">
        <v>4097.108159164427</v>
      </c>
      <c r="L53" s="17">
        <v>0</v>
      </c>
      <c r="M53" s="13">
        <v>35.991999999999997</v>
      </c>
      <c r="N53" s="13">
        <v>0</v>
      </c>
      <c r="O53" s="13">
        <v>6060.3452081553614</v>
      </c>
      <c r="P53" s="13">
        <v>0</v>
      </c>
      <c r="Q53" s="13">
        <v>494.7475905824183</v>
      </c>
      <c r="R53" s="13">
        <v>2076.5472265942708</v>
      </c>
      <c r="S53" s="13">
        <v>0</v>
      </c>
      <c r="T53" s="13">
        <v>26228.585637287655</v>
      </c>
      <c r="U53" s="13">
        <v>0</v>
      </c>
      <c r="V53" s="13">
        <v>2601.29706252702</v>
      </c>
    </row>
    <row r="54" spans="1:22" ht="13.5" customHeight="1" x14ac:dyDescent="0.2">
      <c r="A54" s="26">
        <f>A53+1</f>
        <v>28</v>
      </c>
      <c r="C54" s="1"/>
      <c r="D54" s="26"/>
      <c r="F54" s="171">
        <f>SUM(I54:V54)</f>
        <v>1</v>
      </c>
      <c r="G54" s="173"/>
      <c r="H54" s="166"/>
      <c r="I54" s="47">
        <f t="shared" ref="I54:V54" si="12">I53/$F53</f>
        <v>0.36912361179944525</v>
      </c>
      <c r="J54" s="47">
        <f t="shared" si="12"/>
        <v>0.13668777624881776</v>
      </c>
      <c r="K54" s="47">
        <f t="shared" si="12"/>
        <v>4.8678027441794801E-2</v>
      </c>
      <c r="L54" s="47">
        <f t="shared" si="12"/>
        <v>0</v>
      </c>
      <c r="M54" s="47">
        <f t="shared" si="12"/>
        <v>4.2762345918697666E-4</v>
      </c>
      <c r="N54" s="47">
        <f t="shared" si="12"/>
        <v>0</v>
      </c>
      <c r="O54" s="47">
        <f t="shared" si="12"/>
        <v>7.2003383579090183E-2</v>
      </c>
      <c r="P54" s="47">
        <f t="shared" si="12"/>
        <v>0</v>
      </c>
      <c r="Q54" s="47">
        <f t="shared" si="12"/>
        <v>5.8781305876104634E-3</v>
      </c>
      <c r="R54" s="47">
        <f t="shared" si="12"/>
        <v>2.4671602250538032E-2</v>
      </c>
      <c r="S54" s="47">
        <f t="shared" si="12"/>
        <v>0</v>
      </c>
      <c r="T54" s="47">
        <f t="shared" si="12"/>
        <v>0.31162365302841744</v>
      </c>
      <c r="U54" s="47">
        <f t="shared" si="12"/>
        <v>0</v>
      </c>
      <c r="V54" s="47">
        <f t="shared" si="12"/>
        <v>3.0906191605099064E-2</v>
      </c>
    </row>
    <row r="55" spans="1:22" ht="13.5" customHeight="1" x14ac:dyDescent="0.2">
      <c r="D55" s="26"/>
      <c r="L55" s="6"/>
    </row>
    <row r="56" spans="1:22" ht="13.5" customHeight="1" x14ac:dyDescent="0.2">
      <c r="A56" s="26">
        <f>A54+1</f>
        <v>29</v>
      </c>
      <c r="C56" s="26" t="s">
        <v>473</v>
      </c>
      <c r="D56" s="26" t="s">
        <v>536</v>
      </c>
      <c r="F56" s="35">
        <f>SUM(I56:V56)</f>
        <v>3822.5726057215438</v>
      </c>
      <c r="H56" s="17"/>
      <c r="I56" s="17">
        <v>1896.7476959639328</v>
      </c>
      <c r="J56" s="17">
        <v>690.27971355732609</v>
      </c>
      <c r="K56" s="17">
        <v>160.57546296697427</v>
      </c>
      <c r="L56" s="17">
        <v>0</v>
      </c>
      <c r="M56" s="13">
        <v>0.66228563218933501</v>
      </c>
      <c r="N56" s="13">
        <v>0</v>
      </c>
      <c r="O56" s="13">
        <v>124.50011905278483</v>
      </c>
      <c r="P56" s="13">
        <v>0</v>
      </c>
      <c r="Q56" s="13">
        <v>38.548731859179675</v>
      </c>
      <c r="R56" s="13">
        <v>94.572435896813573</v>
      </c>
      <c r="S56" s="13">
        <v>0</v>
      </c>
      <c r="T56" s="13">
        <v>614.00361143140651</v>
      </c>
      <c r="U56" s="13">
        <v>0</v>
      </c>
      <c r="V56" s="13">
        <v>202.68254936093737</v>
      </c>
    </row>
    <row r="57" spans="1:22" ht="13.5" customHeight="1" x14ac:dyDescent="0.2">
      <c r="A57" s="26">
        <f>A56+1</f>
        <v>30</v>
      </c>
      <c r="C57" s="1"/>
      <c r="D57" s="26"/>
      <c r="F57" s="171">
        <f>SUM(I57:V57)</f>
        <v>1.0000000000000002</v>
      </c>
      <c r="G57" s="173"/>
      <c r="H57" s="166"/>
      <c r="I57" s="47">
        <f t="shared" ref="I57:V57" si="13">I56/$F56</f>
        <v>0.4961966433613117</v>
      </c>
      <c r="J57" s="47">
        <f t="shared" si="13"/>
        <v>0.18057988291030244</v>
      </c>
      <c r="K57" s="47">
        <f t="shared" si="13"/>
        <v>4.2007171486194504E-2</v>
      </c>
      <c r="L57" s="47">
        <f t="shared" si="13"/>
        <v>0</v>
      </c>
      <c r="M57" s="47">
        <f t="shared" si="13"/>
        <v>1.7325652132755838E-4</v>
      </c>
      <c r="N57" s="47">
        <f t="shared" si="13"/>
        <v>0</v>
      </c>
      <c r="O57" s="47">
        <f t="shared" si="13"/>
        <v>3.2569719896604642E-2</v>
      </c>
      <c r="P57" s="47">
        <f t="shared" si="13"/>
        <v>0</v>
      </c>
      <c r="Q57" s="47">
        <f t="shared" si="13"/>
        <v>1.0084499585823633E-2</v>
      </c>
      <c r="R57" s="47">
        <f t="shared" si="13"/>
        <v>2.4740520495349024E-2</v>
      </c>
      <c r="S57" s="47">
        <f t="shared" si="13"/>
        <v>0</v>
      </c>
      <c r="T57" s="47">
        <f t="shared" si="13"/>
        <v>0.16062575515567165</v>
      </c>
      <c r="U57" s="47">
        <f t="shared" si="13"/>
        <v>0</v>
      </c>
      <c r="V57" s="47">
        <f t="shared" si="13"/>
        <v>5.3022550587415014E-2</v>
      </c>
    </row>
    <row r="58" spans="1:22" ht="13.5" customHeight="1" x14ac:dyDescent="0.2">
      <c r="D58" s="26"/>
      <c r="L58" s="6"/>
    </row>
    <row r="59" spans="1:22" ht="13.5" customHeight="1" x14ac:dyDescent="0.2">
      <c r="A59" s="26">
        <f>A57+1</f>
        <v>31</v>
      </c>
      <c r="C59" s="26" t="s">
        <v>463</v>
      </c>
      <c r="D59" s="26" t="s">
        <v>536</v>
      </c>
      <c r="F59" s="35">
        <f>SUM(I59:V59)</f>
        <v>0</v>
      </c>
      <c r="H59" s="17"/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7">
        <v>0</v>
      </c>
      <c r="T59" s="17">
        <v>0</v>
      </c>
      <c r="U59" s="17">
        <v>0</v>
      </c>
      <c r="V59" s="17">
        <v>0</v>
      </c>
    </row>
    <row r="60" spans="1:22" ht="13.5" customHeight="1" x14ac:dyDescent="0.2">
      <c r="A60" s="26">
        <f>A59+1</f>
        <v>32</v>
      </c>
      <c r="C60" s="1"/>
      <c r="D60" s="26"/>
      <c r="F60" s="171">
        <f>SUM(I60:V60)</f>
        <v>0</v>
      </c>
      <c r="G60" s="173"/>
      <c r="H60" s="166"/>
      <c r="I60" s="47">
        <f>0</f>
        <v>0</v>
      </c>
      <c r="J60" s="47">
        <f>0</f>
        <v>0</v>
      </c>
      <c r="K60" s="47">
        <f>0</f>
        <v>0</v>
      </c>
      <c r="L60" s="47">
        <f>0</f>
        <v>0</v>
      </c>
      <c r="M60" s="47">
        <f>0</f>
        <v>0</v>
      </c>
      <c r="N60" s="47">
        <f>0</f>
        <v>0</v>
      </c>
      <c r="O60" s="47">
        <f>0</f>
        <v>0</v>
      </c>
      <c r="P60" s="47">
        <f>0</f>
        <v>0</v>
      </c>
      <c r="Q60" s="47">
        <f>0</f>
        <v>0</v>
      </c>
      <c r="R60" s="47">
        <f>0</f>
        <v>0</v>
      </c>
      <c r="S60" s="47">
        <f>0</f>
        <v>0</v>
      </c>
      <c r="T60" s="47">
        <f>0</f>
        <v>0</v>
      </c>
      <c r="U60" s="47">
        <f>0</f>
        <v>0</v>
      </c>
      <c r="V60" s="47">
        <f>0</f>
        <v>0</v>
      </c>
    </row>
    <row r="61" spans="1:22" ht="13.5" customHeight="1" x14ac:dyDescent="0.2">
      <c r="D61" s="26"/>
      <c r="L61" s="6"/>
    </row>
    <row r="65" spans="1:23" ht="13.5" customHeight="1" x14ac:dyDescent="0.2">
      <c r="C65" s="1"/>
      <c r="F65" s="1"/>
      <c r="G65" s="1"/>
      <c r="M65" s="134" t="s">
        <v>560</v>
      </c>
    </row>
    <row r="66" spans="1:23" ht="13.5" customHeight="1" x14ac:dyDescent="0.2">
      <c r="D66" s="26"/>
      <c r="E66" s="26"/>
      <c r="F66" s="19"/>
      <c r="G66" s="19"/>
      <c r="M66" s="134" t="s">
        <v>567</v>
      </c>
    </row>
    <row r="67" spans="1:23" ht="13.5" customHeight="1" x14ac:dyDescent="0.2">
      <c r="D67" s="26"/>
      <c r="E67" s="26"/>
      <c r="F67" s="19"/>
      <c r="G67" s="19"/>
    </row>
    <row r="68" spans="1:23" ht="13.5" customHeight="1" x14ac:dyDescent="0.2">
      <c r="H68" s="4"/>
      <c r="I68" s="228"/>
      <c r="J68" s="228"/>
      <c r="K68" s="228"/>
      <c r="L68" s="228"/>
      <c r="M68" s="228"/>
      <c r="N68" s="228"/>
      <c r="O68" s="228"/>
      <c r="P68" s="228"/>
      <c r="Q68" s="228"/>
      <c r="R68" s="228"/>
      <c r="S68" s="228"/>
      <c r="T68" s="228"/>
      <c r="U68" s="228"/>
      <c r="V68" s="228"/>
      <c r="W68" s="4"/>
    </row>
    <row r="69" spans="1:23" ht="13.5" customHeight="1" x14ac:dyDescent="0.2">
      <c r="A69" s="26" t="s">
        <v>3</v>
      </c>
      <c r="C69" s="1"/>
      <c r="D69" s="26"/>
      <c r="H69" s="1"/>
      <c r="I69" s="1"/>
      <c r="J69" s="1"/>
      <c r="K69" s="1"/>
    </row>
    <row r="70" spans="1:23" ht="13.5" customHeight="1" x14ac:dyDescent="0.2">
      <c r="A70" s="98" t="s">
        <v>5</v>
      </c>
      <c r="C70" s="98" t="s">
        <v>552</v>
      </c>
      <c r="D70" s="98"/>
      <c r="F70" s="18" t="s">
        <v>124</v>
      </c>
      <c r="H70" s="26"/>
      <c r="I70" s="98" t="s">
        <v>63</v>
      </c>
      <c r="J70" s="98" t="s">
        <v>64</v>
      </c>
      <c r="K70" s="98" t="s">
        <v>65</v>
      </c>
      <c r="L70" s="98" t="s">
        <v>66</v>
      </c>
      <c r="M70" s="98" t="s">
        <v>67</v>
      </c>
      <c r="N70" s="98" t="s">
        <v>68</v>
      </c>
      <c r="O70" s="98" t="s">
        <v>69</v>
      </c>
      <c r="P70" s="98" t="s">
        <v>70</v>
      </c>
      <c r="Q70" s="98" t="s">
        <v>71</v>
      </c>
      <c r="R70" s="98" t="s">
        <v>72</v>
      </c>
      <c r="S70" s="98" t="s">
        <v>73</v>
      </c>
      <c r="T70" s="98" t="s">
        <v>74</v>
      </c>
      <c r="U70" s="98" t="s">
        <v>75</v>
      </c>
      <c r="V70" s="98" t="s">
        <v>76</v>
      </c>
      <c r="W70" s="26"/>
    </row>
    <row r="71" spans="1:23" ht="13.5" customHeight="1" x14ac:dyDescent="0.2">
      <c r="C71" s="1"/>
      <c r="D71" s="26"/>
      <c r="F71" s="26" t="s">
        <v>86</v>
      </c>
      <c r="G71" s="26"/>
      <c r="H71" s="1"/>
      <c r="I71" s="26" t="s">
        <v>13</v>
      </c>
      <c r="J71" s="26" t="s">
        <v>14</v>
      </c>
      <c r="K71" s="26" t="s">
        <v>15</v>
      </c>
      <c r="L71" s="26" t="s">
        <v>16</v>
      </c>
      <c r="M71" s="26" t="s">
        <v>87</v>
      </c>
      <c r="N71" s="26" t="s">
        <v>88</v>
      </c>
      <c r="O71" s="26" t="s">
        <v>89</v>
      </c>
      <c r="P71" s="26" t="s">
        <v>90</v>
      </c>
      <c r="Q71" s="26" t="s">
        <v>91</v>
      </c>
      <c r="R71" s="26" t="s">
        <v>92</v>
      </c>
      <c r="S71" s="26" t="s">
        <v>93</v>
      </c>
      <c r="T71" s="26" t="s">
        <v>94</v>
      </c>
      <c r="U71" s="26" t="s">
        <v>95</v>
      </c>
      <c r="V71" s="26" t="s">
        <v>96</v>
      </c>
      <c r="W71" s="26"/>
    </row>
    <row r="72" spans="1:23" ht="13.5" customHeight="1" x14ac:dyDescent="0.2">
      <c r="C72" s="1"/>
      <c r="D72" s="26"/>
    </row>
    <row r="73" spans="1:23" ht="13.5" customHeight="1" x14ac:dyDescent="0.2">
      <c r="A73" s="26">
        <f>A60+1</f>
        <v>33</v>
      </c>
      <c r="C73" s="26" t="s">
        <v>481</v>
      </c>
      <c r="D73" s="26" t="s">
        <v>536</v>
      </c>
      <c r="F73" s="35">
        <f>SUM(I73:V73)</f>
        <v>48598.675495859796</v>
      </c>
      <c r="H73" s="38"/>
      <c r="I73" s="17">
        <v>31068.213753157546</v>
      </c>
      <c r="J73" s="17">
        <v>11504.669206177352</v>
      </c>
      <c r="K73" s="17">
        <v>2538.0193452308213</v>
      </c>
      <c r="L73" s="17">
        <v>1.0290365244091797</v>
      </c>
      <c r="M73" s="13">
        <v>27.991999999999997</v>
      </c>
      <c r="N73" s="13">
        <v>19.303994908295682</v>
      </c>
      <c r="O73" s="13">
        <v>2111.0122325419179</v>
      </c>
      <c r="P73" s="13">
        <v>36.374731162711974</v>
      </c>
      <c r="Q73" s="13">
        <v>0</v>
      </c>
      <c r="R73" s="13">
        <v>807.28860333248974</v>
      </c>
      <c r="S73" s="13">
        <v>6.9085889963061566</v>
      </c>
      <c r="T73" s="13">
        <v>263.45854234396222</v>
      </c>
      <c r="U73" s="13">
        <v>214.40546148398428</v>
      </c>
      <c r="V73" s="13">
        <v>0</v>
      </c>
    </row>
    <row r="74" spans="1:23" ht="13.5" customHeight="1" x14ac:dyDescent="0.2">
      <c r="A74" s="26">
        <f>A73+1</f>
        <v>34</v>
      </c>
      <c r="C74" s="1"/>
      <c r="D74" s="26"/>
      <c r="F74" s="171">
        <f>SUM(I74:V74)</f>
        <v>1.0000000000000002</v>
      </c>
      <c r="H74" s="166"/>
      <c r="I74" s="47">
        <f t="shared" ref="I74:V74" si="14">I73/$F73</f>
        <v>0.63928107990935479</v>
      </c>
      <c r="J74" s="47">
        <f t="shared" si="14"/>
        <v>0.23672804019437638</v>
      </c>
      <c r="K74" s="47">
        <f t="shared" si="14"/>
        <v>5.2224043543059921E-2</v>
      </c>
      <c r="L74" s="47">
        <f t="shared" si="14"/>
        <v>2.1174168100462841E-5</v>
      </c>
      <c r="M74" s="47">
        <f t="shared" si="14"/>
        <v>5.7598277554672629E-4</v>
      </c>
      <c r="N74" s="47">
        <f t="shared" si="14"/>
        <v>3.9721236661974919E-4</v>
      </c>
      <c r="O74" s="47">
        <f t="shared" si="14"/>
        <v>4.3437649503879149E-2</v>
      </c>
      <c r="P74" s="47">
        <f t="shared" si="14"/>
        <v>7.4847165671852105E-4</v>
      </c>
      <c r="Q74" s="47">
        <f t="shared" si="14"/>
        <v>0</v>
      </c>
      <c r="R74" s="47">
        <f t="shared" si="14"/>
        <v>1.6611329323188324E-2</v>
      </c>
      <c r="S74" s="47">
        <f t="shared" si="14"/>
        <v>1.4215591116047415E-4</v>
      </c>
      <c r="T74" s="47">
        <f t="shared" si="14"/>
        <v>5.421105403714278E-3</v>
      </c>
      <c r="U74" s="47">
        <f t="shared" si="14"/>
        <v>4.4117552442812947E-3</v>
      </c>
      <c r="V74" s="47">
        <f t="shared" si="14"/>
        <v>0</v>
      </c>
    </row>
    <row r="75" spans="1:23" ht="13.5" customHeight="1" x14ac:dyDescent="0.2">
      <c r="D75" s="26"/>
      <c r="L75" s="6"/>
    </row>
    <row r="76" spans="1:23" ht="13.5" customHeight="1" x14ac:dyDescent="0.2">
      <c r="A76" s="26">
        <f>A74+1</f>
        <v>35</v>
      </c>
      <c r="C76" s="26" t="s">
        <v>485</v>
      </c>
      <c r="D76" s="26" t="s">
        <v>536</v>
      </c>
      <c r="F76" s="35">
        <f>SUM(I76:V76)</f>
        <v>436420177.10165495</v>
      </c>
      <c r="H76" s="38"/>
      <c r="I76" s="17">
        <v>388578410.1642276</v>
      </c>
      <c r="J76" s="17">
        <v>33756015.181440882</v>
      </c>
      <c r="K76" s="17">
        <v>4534474.3199999919</v>
      </c>
      <c r="L76" s="17">
        <v>0</v>
      </c>
      <c r="M76" s="13">
        <v>183899.12041666661</v>
      </c>
      <c r="N76" s="13">
        <v>788139.08749999979</v>
      </c>
      <c r="O76" s="13">
        <v>2792337.1208577962</v>
      </c>
      <c r="P76" s="13">
        <v>195953.48216545937</v>
      </c>
      <c r="Q76" s="13">
        <v>108105.42</v>
      </c>
      <c r="R76" s="13">
        <v>1821596.71030303</v>
      </c>
      <c r="S76" s="13">
        <v>0</v>
      </c>
      <c r="T76" s="13">
        <v>3556428.8280769223</v>
      </c>
      <c r="U76" s="13">
        <v>0</v>
      </c>
      <c r="V76" s="13">
        <v>104817.66666666667</v>
      </c>
    </row>
    <row r="77" spans="1:23" ht="13.5" customHeight="1" x14ac:dyDescent="0.2">
      <c r="A77" s="26">
        <f>A76+1</f>
        <v>36</v>
      </c>
      <c r="C77" s="1"/>
      <c r="D77" s="26"/>
      <c r="F77" s="171">
        <f>SUM(I77:V77)</f>
        <v>1.0000000000000002</v>
      </c>
      <c r="H77" s="166"/>
      <c r="I77" s="47">
        <f t="shared" ref="I77:V77" si="15">I76/$F76</f>
        <v>0.89037682158704679</v>
      </c>
      <c r="J77" s="47">
        <f t="shared" si="15"/>
        <v>7.7347512678310762E-2</v>
      </c>
      <c r="K77" s="47">
        <f t="shared" si="15"/>
        <v>1.039015737107815E-2</v>
      </c>
      <c r="L77" s="47">
        <f t="shared" si="15"/>
        <v>0</v>
      </c>
      <c r="M77" s="47">
        <f t="shared" si="15"/>
        <v>4.2138088490310832E-4</v>
      </c>
      <c r="N77" s="47">
        <f t="shared" si="15"/>
        <v>1.8059180781561785E-3</v>
      </c>
      <c r="O77" s="47">
        <f t="shared" si="15"/>
        <v>6.3982768610796369E-3</v>
      </c>
      <c r="P77" s="47">
        <f t="shared" si="15"/>
        <v>4.4900188498804469E-4</v>
      </c>
      <c r="Q77" s="47">
        <f t="shared" si="15"/>
        <v>2.4770949115585712E-4</v>
      </c>
      <c r="R77" s="47">
        <f t="shared" si="15"/>
        <v>4.1739516316605298E-3</v>
      </c>
      <c r="S77" s="47">
        <f t="shared" si="15"/>
        <v>0</v>
      </c>
      <c r="T77" s="47">
        <f t="shared" si="15"/>
        <v>8.1490934990581954E-3</v>
      </c>
      <c r="U77" s="47">
        <f t="shared" si="15"/>
        <v>0</v>
      </c>
      <c r="V77" s="47">
        <f t="shared" si="15"/>
        <v>2.4017603256288399E-4</v>
      </c>
    </row>
    <row r="78" spans="1:23" ht="13.5" customHeight="1" x14ac:dyDescent="0.2">
      <c r="D78" s="26"/>
      <c r="L78" s="6"/>
    </row>
    <row r="79" spans="1:23" ht="13.5" customHeight="1" x14ac:dyDescent="0.2">
      <c r="A79" s="26">
        <f>A77+1</f>
        <v>37</v>
      </c>
      <c r="C79" s="26" t="s">
        <v>464</v>
      </c>
      <c r="D79" s="26" t="s">
        <v>536</v>
      </c>
      <c r="F79" s="35">
        <f>SUM(I79:V79)</f>
        <v>1741.4233983360587</v>
      </c>
      <c r="G79" s="17"/>
      <c r="H79" s="38"/>
      <c r="I79" s="17">
        <v>865.97359157225947</v>
      </c>
      <c r="J79" s="17">
        <v>308.56838293790781</v>
      </c>
      <c r="K79" s="17">
        <v>96.72622525789771</v>
      </c>
      <c r="L79" s="17">
        <v>0</v>
      </c>
      <c r="M79" s="13">
        <v>0.93612556598907082</v>
      </c>
      <c r="N79" s="13">
        <v>0</v>
      </c>
      <c r="O79" s="13">
        <v>160.62827093708202</v>
      </c>
      <c r="P79" s="13">
        <v>0</v>
      </c>
      <c r="Q79" s="13">
        <v>9.7170596643762064</v>
      </c>
      <c r="R79" s="13">
        <v>33.811684609040512</v>
      </c>
      <c r="S79" s="13">
        <v>0</v>
      </c>
      <c r="T79" s="13">
        <v>210.92305779150618</v>
      </c>
      <c r="U79" s="13">
        <v>0</v>
      </c>
      <c r="V79" s="13">
        <v>54.139000000000003</v>
      </c>
    </row>
    <row r="80" spans="1:23" ht="13.5" customHeight="1" x14ac:dyDescent="0.2">
      <c r="A80" s="26">
        <f>A79+1</f>
        <v>38</v>
      </c>
      <c r="C80" s="1"/>
      <c r="D80" s="26"/>
      <c r="F80" s="171">
        <f>SUM(I80:V80)</f>
        <v>1</v>
      </c>
      <c r="H80" s="166"/>
      <c r="I80" s="47">
        <f t="shared" ref="I80:V80" si="16">I79/$F79</f>
        <v>0.49727917541460787</v>
      </c>
      <c r="J80" s="47">
        <f t="shared" si="16"/>
        <v>0.17719319909951073</v>
      </c>
      <c r="K80" s="47">
        <f t="shared" si="16"/>
        <v>5.554434685460196E-2</v>
      </c>
      <c r="L80" s="47">
        <f t="shared" si="16"/>
        <v>0</v>
      </c>
      <c r="M80" s="47">
        <f t="shared" si="16"/>
        <v>5.3756344774254488E-4</v>
      </c>
      <c r="N80" s="47">
        <f t="shared" si="16"/>
        <v>0</v>
      </c>
      <c r="O80" s="47">
        <f t="shared" si="16"/>
        <v>9.223964205980198E-2</v>
      </c>
      <c r="P80" s="47">
        <f t="shared" si="16"/>
        <v>0</v>
      </c>
      <c r="Q80" s="47">
        <f t="shared" si="16"/>
        <v>5.579952396218473E-3</v>
      </c>
      <c r="R80" s="47">
        <f t="shared" si="16"/>
        <v>1.9416119389085846E-2</v>
      </c>
      <c r="S80" s="47">
        <f t="shared" si="16"/>
        <v>0</v>
      </c>
      <c r="T80" s="47">
        <f t="shared" si="16"/>
        <v>0.12112106567136087</v>
      </c>
      <c r="U80" s="47">
        <f t="shared" si="16"/>
        <v>0</v>
      </c>
      <c r="V80" s="47">
        <f t="shared" si="16"/>
        <v>3.1088935667069922E-2</v>
      </c>
    </row>
    <row r="81" spans="1:22" ht="13.5" customHeight="1" x14ac:dyDescent="0.2">
      <c r="D81" s="26"/>
      <c r="L81" s="6"/>
    </row>
    <row r="82" spans="1:22" ht="13.5" customHeight="1" x14ac:dyDescent="0.2">
      <c r="A82" s="26">
        <f>A80+1</f>
        <v>39</v>
      </c>
      <c r="C82" s="26" t="s">
        <v>470</v>
      </c>
      <c r="D82" s="26" t="s">
        <v>536</v>
      </c>
      <c r="F82" s="35">
        <f>SUM(I82:V82)</f>
        <v>116429.5176359258</v>
      </c>
      <c r="H82" s="38"/>
      <c r="I82" s="17">
        <v>71212.114126204338</v>
      </c>
      <c r="J82" s="17">
        <v>24463.237984682768</v>
      </c>
      <c r="K82" s="17">
        <v>2203.318142855092</v>
      </c>
      <c r="L82" s="17">
        <v>3.1467396834869761</v>
      </c>
      <c r="M82" s="13">
        <v>12.078981286311951</v>
      </c>
      <c r="N82" s="13">
        <v>47.560338255991489</v>
      </c>
      <c r="O82" s="13">
        <v>2973.5062209549496</v>
      </c>
      <c r="P82" s="13">
        <v>260.53854593047402</v>
      </c>
      <c r="Q82" s="13">
        <v>307.09363390157176</v>
      </c>
      <c r="R82" s="13">
        <v>1336.0839713170467</v>
      </c>
      <c r="S82" s="13">
        <v>0</v>
      </c>
      <c r="T82" s="13">
        <v>11464.031457634606</v>
      </c>
      <c r="U82" s="13">
        <v>0</v>
      </c>
      <c r="V82" s="13">
        <v>2146.8074932191666</v>
      </c>
    </row>
    <row r="83" spans="1:22" ht="13.5" customHeight="1" x14ac:dyDescent="0.2">
      <c r="A83" s="26">
        <f>A82+1</f>
        <v>40</v>
      </c>
      <c r="C83" s="1"/>
      <c r="D83" s="26"/>
      <c r="F83" s="171">
        <f>SUM(I83:V83)</f>
        <v>1.0000000000000002</v>
      </c>
      <c r="H83" s="166"/>
      <c r="I83" s="47">
        <f t="shared" ref="I83:V83" si="17">I82/$F82</f>
        <v>0.61163281934126079</v>
      </c>
      <c r="J83" s="47">
        <f t="shared" si="17"/>
        <v>0.21011199291556909</v>
      </c>
      <c r="K83" s="47">
        <f t="shared" si="17"/>
        <v>1.8924051113437149E-2</v>
      </c>
      <c r="L83" s="47">
        <f t="shared" si="17"/>
        <v>2.7026992358817517E-5</v>
      </c>
      <c r="M83" s="47">
        <f t="shared" si="17"/>
        <v>1.0374500841000502E-4</v>
      </c>
      <c r="N83" s="47">
        <f t="shared" si="17"/>
        <v>4.0849038303767863E-4</v>
      </c>
      <c r="O83" s="47">
        <f t="shared" si="17"/>
        <v>2.5539109680528613E-2</v>
      </c>
      <c r="P83" s="47">
        <f t="shared" si="17"/>
        <v>2.2377361962898105E-3</v>
      </c>
      <c r="Q83" s="47">
        <f t="shared" si="17"/>
        <v>2.6375925979685937E-3</v>
      </c>
      <c r="R83" s="47">
        <f t="shared" si="17"/>
        <v>1.1475474591374421E-2</v>
      </c>
      <c r="S83" s="47">
        <f t="shared" si="17"/>
        <v>0</v>
      </c>
      <c r="T83" s="47">
        <f t="shared" si="17"/>
        <v>9.8463273664695095E-2</v>
      </c>
      <c r="U83" s="47">
        <f t="shared" si="17"/>
        <v>0</v>
      </c>
      <c r="V83" s="47">
        <f t="shared" si="17"/>
        <v>1.8438687515069992E-2</v>
      </c>
    </row>
    <row r="84" spans="1:22" ht="13.5" customHeight="1" x14ac:dyDescent="0.2">
      <c r="D84" s="26"/>
      <c r="H84" s="173"/>
      <c r="I84" s="173"/>
      <c r="J84" s="173"/>
      <c r="K84" s="173"/>
      <c r="L84" s="173"/>
    </row>
    <row r="85" spans="1:22" ht="13.5" customHeight="1" x14ac:dyDescent="0.2">
      <c r="A85" s="26">
        <f>A83+1</f>
        <v>41</v>
      </c>
      <c r="C85" s="26" t="s">
        <v>329</v>
      </c>
      <c r="D85" s="26" t="s">
        <v>536</v>
      </c>
      <c r="F85" s="35">
        <f>SUM(I85:V85)</f>
        <v>34971.355447270296</v>
      </c>
      <c r="H85" s="38"/>
      <c r="I85" s="17">
        <v>6534.2331674622756</v>
      </c>
      <c r="J85" s="17">
        <v>2576.8848314816091</v>
      </c>
      <c r="K85" s="17">
        <v>2127.7604884449711</v>
      </c>
      <c r="L85" s="17">
        <v>0</v>
      </c>
      <c r="M85" s="13">
        <v>27.492000000000001</v>
      </c>
      <c r="N85" s="13">
        <v>0</v>
      </c>
      <c r="O85" s="13">
        <v>4618.5620938817201</v>
      </c>
      <c r="P85" s="13">
        <v>0</v>
      </c>
      <c r="Q85" s="13">
        <v>0</v>
      </c>
      <c r="R85" s="13">
        <v>782.49428410373923</v>
      </c>
      <c r="S85" s="13">
        <v>0</v>
      </c>
      <c r="T85" s="13">
        <v>18303.92858189598</v>
      </c>
      <c r="U85" s="13">
        <v>0</v>
      </c>
      <c r="V85" s="13">
        <v>0</v>
      </c>
    </row>
    <row r="86" spans="1:22" ht="13.5" customHeight="1" x14ac:dyDescent="0.2">
      <c r="A86" s="26">
        <f>A85+1</f>
        <v>42</v>
      </c>
      <c r="C86" s="1"/>
      <c r="D86" s="26"/>
      <c r="F86" s="171">
        <f>SUM(I86:V86)</f>
        <v>1</v>
      </c>
      <c r="H86" s="166"/>
      <c r="I86" s="47">
        <f t="shared" ref="I86:V86" si="18">I85/$F85</f>
        <v>0.18684529335199981</v>
      </c>
      <c r="J86" s="47">
        <f t="shared" si="18"/>
        <v>7.3685586347004145E-2</v>
      </c>
      <c r="K86" s="47">
        <f t="shared" si="18"/>
        <v>6.0842951645188645E-2</v>
      </c>
      <c r="L86" s="47">
        <f t="shared" si="18"/>
        <v>0</v>
      </c>
      <c r="M86" s="47">
        <f t="shared" si="18"/>
        <v>7.8612909475162765E-4</v>
      </c>
      <c r="N86" s="47">
        <f t="shared" si="18"/>
        <v>0</v>
      </c>
      <c r="O86" s="47">
        <f t="shared" si="18"/>
        <v>0.13206700268868829</v>
      </c>
      <c r="P86" s="47">
        <f t="shared" si="18"/>
        <v>0</v>
      </c>
      <c r="Q86" s="47">
        <f t="shared" si="18"/>
        <v>0</v>
      </c>
      <c r="R86" s="47">
        <f t="shared" si="18"/>
        <v>2.2375291838018167E-2</v>
      </c>
      <c r="S86" s="47">
        <f t="shared" si="18"/>
        <v>0</v>
      </c>
      <c r="T86" s="47">
        <f t="shared" si="18"/>
        <v>0.52339774503434922</v>
      </c>
      <c r="U86" s="47">
        <f t="shared" si="18"/>
        <v>0</v>
      </c>
      <c r="V86" s="47">
        <f t="shared" si="18"/>
        <v>0</v>
      </c>
    </row>
    <row r="87" spans="1:22" ht="13.5" customHeight="1" x14ac:dyDescent="0.2">
      <c r="D87" s="26"/>
      <c r="L87" s="6"/>
    </row>
    <row r="88" spans="1:22" ht="13.5" customHeight="1" x14ac:dyDescent="0.2">
      <c r="A88" s="26">
        <f>A86+1</f>
        <v>43</v>
      </c>
      <c r="C88" s="26" t="s">
        <v>474</v>
      </c>
      <c r="D88" s="26" t="s">
        <v>536</v>
      </c>
      <c r="F88" s="35">
        <f>SUM(I88:V88)</f>
        <v>0</v>
      </c>
      <c r="H88" s="38"/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  <c r="P88" s="17">
        <v>0</v>
      </c>
      <c r="Q88" s="17">
        <v>0</v>
      </c>
      <c r="R88" s="17">
        <v>0</v>
      </c>
      <c r="S88" s="17">
        <v>0</v>
      </c>
      <c r="T88" s="17">
        <v>0</v>
      </c>
      <c r="U88" s="17">
        <v>0</v>
      </c>
      <c r="V88" s="17">
        <v>0</v>
      </c>
    </row>
    <row r="89" spans="1:22" ht="13.5" customHeight="1" x14ac:dyDescent="0.2">
      <c r="A89" s="26">
        <f>A88+1</f>
        <v>44</v>
      </c>
      <c r="C89" s="1"/>
      <c r="D89" s="26"/>
      <c r="F89" s="171">
        <f>SUM(I89:V89)</f>
        <v>0</v>
      </c>
      <c r="H89" s="166"/>
      <c r="I89" s="47">
        <f>0</f>
        <v>0</v>
      </c>
      <c r="J89" s="47">
        <f>0</f>
        <v>0</v>
      </c>
      <c r="K89" s="47">
        <f>0</f>
        <v>0</v>
      </c>
      <c r="L89" s="47">
        <f>0</f>
        <v>0</v>
      </c>
      <c r="M89" s="47">
        <f>0</f>
        <v>0</v>
      </c>
      <c r="N89" s="47">
        <f>0</f>
        <v>0</v>
      </c>
      <c r="O89" s="47">
        <f>0</f>
        <v>0</v>
      </c>
      <c r="P89" s="47">
        <f>0</f>
        <v>0</v>
      </c>
      <c r="Q89" s="47">
        <f>0</f>
        <v>0</v>
      </c>
      <c r="R89" s="47">
        <f>0</f>
        <v>0</v>
      </c>
      <c r="S89" s="47">
        <f>0</f>
        <v>0</v>
      </c>
      <c r="T89" s="47">
        <f>0</f>
        <v>0</v>
      </c>
      <c r="U89" s="47">
        <f>0</f>
        <v>0</v>
      </c>
      <c r="V89" s="47">
        <f>0</f>
        <v>0</v>
      </c>
    </row>
    <row r="90" spans="1:22" ht="13.5" customHeight="1" x14ac:dyDescent="0.2">
      <c r="D90" s="26"/>
      <c r="L90" s="6"/>
    </row>
    <row r="91" spans="1:22" ht="13.5" customHeight="1" x14ac:dyDescent="0.2">
      <c r="A91" s="26">
        <f>A89+1</f>
        <v>45</v>
      </c>
      <c r="C91" s="26" t="s">
        <v>486</v>
      </c>
      <c r="D91" s="26" t="s">
        <v>536</v>
      </c>
      <c r="F91" s="35">
        <f>SUM(I91:V91)</f>
        <v>301076395.33922148</v>
      </c>
      <c r="H91" s="38"/>
      <c r="I91" s="17">
        <v>96713961.468837276</v>
      </c>
      <c r="J91" s="17">
        <v>123334170.60913539</v>
      </c>
      <c r="K91" s="17">
        <v>7936401.4415739933</v>
      </c>
      <c r="L91" s="17">
        <v>0</v>
      </c>
      <c r="M91" s="17">
        <v>397972.27230632806</v>
      </c>
      <c r="N91" s="17">
        <v>1705595.4527414057</v>
      </c>
      <c r="O91" s="17">
        <v>19396072.29075798</v>
      </c>
      <c r="P91" s="17">
        <v>1361127.8800531914</v>
      </c>
      <c r="Q91" s="17">
        <v>769124.95438400004</v>
      </c>
      <c r="R91" s="17">
        <v>5404159.7797908895</v>
      </c>
      <c r="S91" s="17">
        <v>0</v>
      </c>
      <c r="T91" s="17">
        <v>40562930.429428443</v>
      </c>
      <c r="U91" s="17">
        <v>0</v>
      </c>
      <c r="V91" s="17">
        <v>3494878.760212617</v>
      </c>
    </row>
    <row r="92" spans="1:22" ht="13.5" customHeight="1" x14ac:dyDescent="0.2">
      <c r="A92" s="26">
        <f>A91+1</f>
        <v>46</v>
      </c>
      <c r="C92" s="1"/>
      <c r="D92" s="26"/>
      <c r="F92" s="171">
        <f>SUM(I92:V92)</f>
        <v>1.0000000000000002</v>
      </c>
      <c r="H92" s="166"/>
      <c r="I92" s="47">
        <f t="shared" ref="I92:V92" si="19">I91/$F91</f>
        <v>0.32122731295447482</v>
      </c>
      <c r="J92" s="47">
        <f t="shared" si="19"/>
        <v>0.4096441053446761</v>
      </c>
      <c r="K92" s="47">
        <f t="shared" si="19"/>
        <v>2.6360091871805772E-2</v>
      </c>
      <c r="L92" s="47">
        <f t="shared" si="19"/>
        <v>0</v>
      </c>
      <c r="M92" s="47">
        <f t="shared" si="19"/>
        <v>1.3218315300272357E-3</v>
      </c>
      <c r="N92" s="47">
        <f t="shared" si="19"/>
        <v>5.6649922715452956E-3</v>
      </c>
      <c r="O92" s="47">
        <f t="shared" si="19"/>
        <v>6.4422427633041471E-2</v>
      </c>
      <c r="P92" s="47">
        <f t="shared" si="19"/>
        <v>4.5208721145994007E-3</v>
      </c>
      <c r="Q92" s="47">
        <f t="shared" si="19"/>
        <v>2.5545840400986275E-3</v>
      </c>
      <c r="R92" s="47">
        <f t="shared" si="19"/>
        <v>1.7949463536329528E-2</v>
      </c>
      <c r="S92" s="47">
        <f t="shared" si="19"/>
        <v>0</v>
      </c>
      <c r="T92" s="47">
        <f t="shared" si="19"/>
        <v>0.13472637196857085</v>
      </c>
      <c r="U92" s="47">
        <f t="shared" si="19"/>
        <v>0</v>
      </c>
      <c r="V92" s="47">
        <f t="shared" si="19"/>
        <v>1.1607946734831046E-2</v>
      </c>
    </row>
    <row r="93" spans="1:22" ht="13.5" customHeight="1" x14ac:dyDescent="0.2">
      <c r="D93" s="26"/>
      <c r="L93" s="6"/>
    </row>
    <row r="94" spans="1:22" ht="13.5" customHeight="1" x14ac:dyDescent="0.2">
      <c r="A94" s="26">
        <f>A92+1</f>
        <v>47</v>
      </c>
      <c r="C94" s="26" t="s">
        <v>469</v>
      </c>
      <c r="D94" s="26" t="s">
        <v>536</v>
      </c>
      <c r="F94" s="35">
        <f>SUM(I94:V94)</f>
        <v>74296.060660261384</v>
      </c>
      <c r="H94" s="38"/>
      <c r="I94" s="17">
        <v>41087.985820247763</v>
      </c>
      <c r="J94" s="17">
        <v>12358.998877282265</v>
      </c>
      <c r="K94" s="17">
        <v>2537.6219724777566</v>
      </c>
      <c r="L94" s="17">
        <v>5.4661490773461026</v>
      </c>
      <c r="M94" s="17">
        <v>10.067717314173953</v>
      </c>
      <c r="N94" s="17">
        <v>0</v>
      </c>
      <c r="O94" s="17">
        <v>3486.6082333099503</v>
      </c>
      <c r="P94" s="17">
        <v>362.25440478301539</v>
      </c>
      <c r="Q94" s="17">
        <v>353.18548576912735</v>
      </c>
      <c r="R94" s="17">
        <v>1484.604</v>
      </c>
      <c r="S94" s="17">
        <v>0</v>
      </c>
      <c r="T94" s="17">
        <v>9403.2469999999994</v>
      </c>
      <c r="U94" s="17">
        <v>0</v>
      </c>
      <c r="V94" s="17">
        <v>3206.0210000000002</v>
      </c>
    </row>
    <row r="95" spans="1:22" ht="13.5" customHeight="1" x14ac:dyDescent="0.2">
      <c r="A95" s="26">
        <f>A94+1</f>
        <v>48</v>
      </c>
      <c r="D95" s="26"/>
      <c r="F95" s="171">
        <f>SUM(I95:V95)</f>
        <v>1</v>
      </c>
      <c r="H95" s="166"/>
      <c r="I95" s="47">
        <f t="shared" ref="I95:V95" si="20">I94/$F94</f>
        <v>0.55303047638196556</v>
      </c>
      <c r="J95" s="47">
        <f t="shared" si="20"/>
        <v>0.16634797010028693</v>
      </c>
      <c r="K95" s="47">
        <f t="shared" si="20"/>
        <v>3.4155538664179141E-2</v>
      </c>
      <c r="L95" s="47">
        <f t="shared" si="20"/>
        <v>7.3572528997755776E-5</v>
      </c>
      <c r="M95" s="47">
        <f t="shared" si="20"/>
        <v>1.3550809053270379E-4</v>
      </c>
      <c r="N95" s="47">
        <f t="shared" si="20"/>
        <v>0</v>
      </c>
      <c r="O95" s="47">
        <f t="shared" si="20"/>
        <v>4.6928574709410226E-2</v>
      </c>
      <c r="P95" s="47">
        <f t="shared" si="20"/>
        <v>4.8758225074613387E-3</v>
      </c>
      <c r="Q95" s="47">
        <f t="shared" si="20"/>
        <v>4.7537579062793449E-3</v>
      </c>
      <c r="R95" s="47">
        <f t="shared" si="20"/>
        <v>1.9982270753071945E-2</v>
      </c>
      <c r="S95" s="47">
        <f t="shared" si="20"/>
        <v>0</v>
      </c>
      <c r="T95" s="47">
        <f t="shared" si="20"/>
        <v>0.12656454348231008</v>
      </c>
      <c r="U95" s="47">
        <f t="shared" si="20"/>
        <v>0</v>
      </c>
      <c r="V95" s="47">
        <f t="shared" si="20"/>
        <v>4.3151964875505162E-2</v>
      </c>
    </row>
    <row r="96" spans="1:22" ht="13.5" customHeight="1" x14ac:dyDescent="0.2">
      <c r="D96" s="26"/>
      <c r="F96" s="172"/>
      <c r="L96" s="6"/>
    </row>
    <row r="97" spans="1:22" ht="13.5" customHeight="1" x14ac:dyDescent="0.2">
      <c r="A97" s="26">
        <f>A95+1</f>
        <v>49</v>
      </c>
      <c r="B97" s="13"/>
      <c r="C97" s="26" t="s">
        <v>471</v>
      </c>
      <c r="D97" s="26" t="s">
        <v>536</v>
      </c>
      <c r="F97" s="35">
        <f>SUM(I97:V97)</f>
        <v>4608928.0421786597</v>
      </c>
      <c r="H97" s="38"/>
      <c r="I97" s="17">
        <v>1903457.2589222249</v>
      </c>
      <c r="J97" s="17">
        <v>771033.29965448019</v>
      </c>
      <c r="K97" s="17">
        <v>346546.32893452549</v>
      </c>
      <c r="L97" s="17">
        <v>138.93672338272017</v>
      </c>
      <c r="M97" s="17">
        <v>2571.9050596829738</v>
      </c>
      <c r="N97" s="17">
        <v>32156.7249925258</v>
      </c>
      <c r="O97" s="17">
        <v>416640.14127007907</v>
      </c>
      <c r="P97" s="17">
        <v>44363.981660520069</v>
      </c>
      <c r="Q97" s="17">
        <v>52579.830987133842</v>
      </c>
      <c r="R97" s="17">
        <v>76502.058477047089</v>
      </c>
      <c r="S97" s="17">
        <v>0</v>
      </c>
      <c r="T97" s="17">
        <v>798319.51185324986</v>
      </c>
      <c r="U97" s="17">
        <v>0</v>
      </c>
      <c r="V97" s="17">
        <v>164618.06364380757</v>
      </c>
    </row>
    <row r="98" spans="1:22" ht="13.5" customHeight="1" x14ac:dyDescent="0.2">
      <c r="A98" s="26">
        <f>A97+1</f>
        <v>50</v>
      </c>
      <c r="C98" s="1"/>
      <c r="D98" s="26"/>
      <c r="F98" s="171">
        <f>SUM(I98:V98)</f>
        <v>0.99999999999999989</v>
      </c>
      <c r="H98" s="166"/>
      <c r="I98" s="47">
        <f t="shared" ref="I98:V98" si="21">I97/$F97</f>
        <v>0.41299348601295421</v>
      </c>
      <c r="J98" s="47">
        <f t="shared" si="21"/>
        <v>0.167291242692088</v>
      </c>
      <c r="K98" s="47">
        <f t="shared" si="21"/>
        <v>7.5190223358469185E-2</v>
      </c>
      <c r="L98" s="47">
        <f t="shared" si="21"/>
        <v>3.0145127481106041E-5</v>
      </c>
      <c r="M98" s="47">
        <f t="shared" si="21"/>
        <v>5.5802673336319297E-4</v>
      </c>
      <c r="N98" s="47">
        <f t="shared" si="21"/>
        <v>6.9770507801907838E-3</v>
      </c>
      <c r="O98" s="47">
        <f t="shared" si="21"/>
        <v>9.0398491245077345E-2</v>
      </c>
      <c r="P98" s="47">
        <f t="shared" si="21"/>
        <v>9.6256615973438001E-3</v>
      </c>
      <c r="Q98" s="47">
        <f t="shared" si="21"/>
        <v>1.1408255999214762E-2</v>
      </c>
      <c r="R98" s="47">
        <f t="shared" si="21"/>
        <v>1.6598666279216683E-2</v>
      </c>
      <c r="S98" s="47">
        <f t="shared" si="21"/>
        <v>0</v>
      </c>
      <c r="T98" s="47">
        <f t="shared" si="21"/>
        <v>0.17321153737863107</v>
      </c>
      <c r="U98" s="47">
        <f t="shared" si="21"/>
        <v>0</v>
      </c>
      <c r="V98" s="47">
        <f t="shared" si="21"/>
        <v>3.5717212795969781E-2</v>
      </c>
    </row>
    <row r="99" spans="1:22" ht="13.5" customHeight="1" x14ac:dyDescent="0.2">
      <c r="D99" s="26"/>
      <c r="L99" s="6"/>
    </row>
    <row r="100" spans="1:22" ht="13.5" customHeight="1" x14ac:dyDescent="0.2">
      <c r="A100" s="26">
        <f>A98+1</f>
        <v>51</v>
      </c>
      <c r="C100" s="26" t="s">
        <v>462</v>
      </c>
      <c r="D100" s="26" t="s">
        <v>536</v>
      </c>
      <c r="F100" s="35">
        <f>SUM(I100:V100)</f>
        <v>3881709.4162234501</v>
      </c>
      <c r="H100" s="38"/>
      <c r="I100" s="17">
        <v>3078925.7362560239</v>
      </c>
      <c r="J100" s="17">
        <v>689844.15002742561</v>
      </c>
      <c r="K100" s="17">
        <v>59361.556340000003</v>
      </c>
      <c r="L100" s="17">
        <v>0</v>
      </c>
      <c r="M100" s="17">
        <v>303.74419999999998</v>
      </c>
      <c r="N100" s="17">
        <v>1860.2217000000003</v>
      </c>
      <c r="O100" s="17">
        <v>33444.667100000006</v>
      </c>
      <c r="P100" s="17">
        <v>2174.0189</v>
      </c>
      <c r="Q100" s="17">
        <v>15795.3217</v>
      </c>
      <c r="R100" s="17">
        <v>0</v>
      </c>
      <c r="S100" s="17">
        <v>0</v>
      </c>
      <c r="T100" s="17">
        <v>0</v>
      </c>
      <c r="U100" s="17">
        <v>0</v>
      </c>
      <c r="V100" s="17">
        <v>0</v>
      </c>
    </row>
    <row r="101" spans="1:22" ht="13.5" customHeight="1" x14ac:dyDescent="0.2">
      <c r="A101" s="26">
        <f>A100+1</f>
        <v>52</v>
      </c>
      <c r="C101" s="1"/>
      <c r="D101" s="26"/>
      <c r="F101" s="171">
        <f>SUM(I101:V101)</f>
        <v>0.99999999999999989</v>
      </c>
      <c r="H101" s="166"/>
      <c r="I101" s="47">
        <f t="shared" ref="I101:V101" si="22">I100/$F100</f>
        <v>0.79318810506210902</v>
      </c>
      <c r="J101" s="47">
        <f t="shared" si="22"/>
        <v>0.1777165872190869</v>
      </c>
      <c r="K101" s="47">
        <f t="shared" si="22"/>
        <v>1.5292632697311329E-2</v>
      </c>
      <c r="L101" s="47">
        <f t="shared" si="22"/>
        <v>0</v>
      </c>
      <c r="M101" s="47">
        <f t="shared" si="22"/>
        <v>7.8250112883389259E-5</v>
      </c>
      <c r="N101" s="47">
        <f t="shared" si="22"/>
        <v>4.7922744866611542E-4</v>
      </c>
      <c r="O101" s="47">
        <f t="shared" si="22"/>
        <v>8.6159636164982751E-3</v>
      </c>
      <c r="P101" s="47">
        <f t="shared" si="22"/>
        <v>5.6006739992276974E-4</v>
      </c>
      <c r="Q101" s="47">
        <f t="shared" si="22"/>
        <v>4.0691664435220428E-3</v>
      </c>
      <c r="R101" s="47">
        <f t="shared" si="22"/>
        <v>0</v>
      </c>
      <c r="S101" s="47">
        <f t="shared" si="22"/>
        <v>0</v>
      </c>
      <c r="T101" s="47">
        <f t="shared" si="22"/>
        <v>0</v>
      </c>
      <c r="U101" s="47">
        <f t="shared" si="22"/>
        <v>0</v>
      </c>
      <c r="V101" s="47">
        <f t="shared" si="22"/>
        <v>0</v>
      </c>
    </row>
    <row r="102" spans="1:22" ht="13.5" customHeight="1" x14ac:dyDescent="0.2">
      <c r="D102" s="26"/>
      <c r="L102" s="6"/>
    </row>
    <row r="103" spans="1:22" ht="13.5" customHeight="1" x14ac:dyDescent="0.2">
      <c r="A103" s="26">
        <f>A101+1</f>
        <v>53</v>
      </c>
      <c r="C103" s="26" t="s">
        <v>484</v>
      </c>
      <c r="D103" s="26" t="s">
        <v>536</v>
      </c>
      <c r="F103" s="35">
        <f>SUM(I103:V103)</f>
        <v>1213690.5833333333</v>
      </c>
      <c r="H103" s="38"/>
      <c r="I103" s="17">
        <v>1205198.5833333333</v>
      </c>
      <c r="J103" s="17">
        <v>8077</v>
      </c>
      <c r="K103" s="17">
        <v>225</v>
      </c>
      <c r="L103" s="17">
        <v>0</v>
      </c>
      <c r="M103" s="17">
        <v>7</v>
      </c>
      <c r="N103" s="17">
        <v>30</v>
      </c>
      <c r="O103" s="17">
        <v>57</v>
      </c>
      <c r="P103" s="17">
        <v>4</v>
      </c>
      <c r="Q103" s="17">
        <v>4</v>
      </c>
      <c r="R103" s="17">
        <v>46</v>
      </c>
      <c r="S103" s="17">
        <v>0</v>
      </c>
      <c r="T103" s="17">
        <v>41</v>
      </c>
      <c r="U103" s="17">
        <v>0</v>
      </c>
      <c r="V103" s="17">
        <v>1</v>
      </c>
    </row>
    <row r="104" spans="1:22" ht="13.5" customHeight="1" x14ac:dyDescent="0.2">
      <c r="A104" s="26">
        <f>A103+1</f>
        <v>54</v>
      </c>
      <c r="C104" s="175"/>
      <c r="D104" s="26"/>
      <c r="F104" s="171">
        <f>SUM(I104:V104)</f>
        <v>0.99999999999999978</v>
      </c>
      <c r="H104" s="166"/>
      <c r="I104" s="47">
        <f t="shared" ref="I104:V104" si="23">I103/$F103</f>
        <v>0.99300315902865688</v>
      </c>
      <c r="J104" s="47">
        <f t="shared" si="23"/>
        <v>6.6549086817638244E-3</v>
      </c>
      <c r="K104" s="47">
        <f t="shared" si="23"/>
        <v>1.8538497627793246E-4</v>
      </c>
      <c r="L104" s="47">
        <f t="shared" si="23"/>
        <v>0</v>
      </c>
      <c r="M104" s="47">
        <f t="shared" si="23"/>
        <v>5.7675325953134547E-6</v>
      </c>
      <c r="N104" s="47">
        <f t="shared" si="23"/>
        <v>2.4717996837057662E-5</v>
      </c>
      <c r="O104" s="47">
        <f t="shared" si="23"/>
        <v>4.6964193990409558E-5</v>
      </c>
      <c r="P104" s="47">
        <f t="shared" si="23"/>
        <v>3.2957329116076882E-6</v>
      </c>
      <c r="Q104" s="47">
        <f t="shared" si="23"/>
        <v>3.2957329116076882E-6</v>
      </c>
      <c r="R104" s="47">
        <f t="shared" si="23"/>
        <v>3.7900928483488417E-5</v>
      </c>
      <c r="S104" s="47">
        <f t="shared" si="23"/>
        <v>0</v>
      </c>
      <c r="T104" s="47">
        <f t="shared" si="23"/>
        <v>3.3781262343978803E-5</v>
      </c>
      <c r="U104" s="47">
        <f t="shared" si="23"/>
        <v>0</v>
      </c>
      <c r="V104" s="47">
        <f t="shared" si="23"/>
        <v>8.2393322790192206E-7</v>
      </c>
    </row>
    <row r="105" spans="1:22" ht="13.5" customHeight="1" x14ac:dyDescent="0.2">
      <c r="D105" s="26"/>
      <c r="F105" s="175"/>
      <c r="L105" s="6"/>
    </row>
    <row r="106" spans="1:22" ht="13.5" customHeight="1" x14ac:dyDescent="0.2">
      <c r="A106" s="26">
        <f>A104+1</f>
        <v>55</v>
      </c>
      <c r="C106" s="26" t="s">
        <v>466</v>
      </c>
      <c r="D106" s="26" t="s">
        <v>536</v>
      </c>
      <c r="F106" s="35">
        <f>SUM(I106:V106)</f>
        <v>1143.5864065573762</v>
      </c>
      <c r="H106" s="38"/>
      <c r="I106" s="17">
        <v>315.98948893156683</v>
      </c>
      <c r="J106" s="17">
        <v>127.99784033238114</v>
      </c>
      <c r="K106" s="17">
        <v>57.529527840901054</v>
      </c>
      <c r="L106" s="17">
        <v>2.3064633581733641E-2</v>
      </c>
      <c r="M106" s="17">
        <v>0.42695729656146714</v>
      </c>
      <c r="N106" s="17">
        <v>5.338279621710357</v>
      </c>
      <c r="O106" s="17">
        <v>69.165674559382097</v>
      </c>
      <c r="P106" s="17">
        <v>7.3647841716260647</v>
      </c>
      <c r="Q106" s="17">
        <v>8.7286824244953838</v>
      </c>
      <c r="R106" s="17">
        <v>38.157242354217608</v>
      </c>
      <c r="S106" s="17">
        <v>3.6374265164997719</v>
      </c>
      <c r="T106" s="17">
        <v>481.0313513249007</v>
      </c>
      <c r="U106" s="17">
        <v>4.0470224873559344</v>
      </c>
      <c r="V106" s="17">
        <v>24.149064062196263</v>
      </c>
    </row>
    <row r="107" spans="1:22" ht="13.5" customHeight="1" x14ac:dyDescent="0.2">
      <c r="A107" s="26">
        <f>A106+1</f>
        <v>56</v>
      </c>
      <c r="C107" s="1"/>
      <c r="D107" s="26"/>
      <c r="F107" s="171">
        <f>SUM(I107:V107)</f>
        <v>1.0000000000000002</v>
      </c>
      <c r="H107" s="166"/>
      <c r="I107" s="47">
        <f t="shared" ref="I107:V107" si="24">I106/$F106</f>
        <v>0.27631448495685923</v>
      </c>
      <c r="J107" s="47">
        <f t="shared" si="24"/>
        <v>0.11192668922823473</v>
      </c>
      <c r="K107" s="47">
        <f t="shared" si="24"/>
        <v>5.0306236162850605E-2</v>
      </c>
      <c r="L107" s="47">
        <f t="shared" si="24"/>
        <v>2.0168684630632182E-5</v>
      </c>
      <c r="M107" s="47">
        <f t="shared" si="24"/>
        <v>3.7334939809818889E-4</v>
      </c>
      <c r="N107" s="47">
        <f t="shared" si="24"/>
        <v>4.6680159812152542E-3</v>
      </c>
      <c r="O107" s="47">
        <f t="shared" si="24"/>
        <v>6.0481371729134752E-2</v>
      </c>
      <c r="P107" s="47">
        <f t="shared" si="24"/>
        <v>6.4400767002791032E-3</v>
      </c>
      <c r="Q107" s="47">
        <f t="shared" si="24"/>
        <v>7.632726634773484E-3</v>
      </c>
      <c r="R107" s="47">
        <f t="shared" si="24"/>
        <v>3.336629583512208E-2</v>
      </c>
      <c r="S107" s="47">
        <f t="shared" si="24"/>
        <v>3.1807185671695673E-3</v>
      </c>
      <c r="T107" s="47">
        <f t="shared" si="24"/>
        <v>0.42063402342546674</v>
      </c>
      <c r="U107" s="47">
        <f t="shared" si="24"/>
        <v>3.5388864926603923E-3</v>
      </c>
      <c r="V107" s="47">
        <f t="shared" si="24"/>
        <v>2.1116956203505427E-2</v>
      </c>
    </row>
    <row r="108" spans="1:22" ht="13.5" customHeight="1" x14ac:dyDescent="0.2">
      <c r="D108" s="26"/>
      <c r="L108" s="6"/>
    </row>
    <row r="109" spans="1:22" ht="13.5" customHeight="1" x14ac:dyDescent="0.2">
      <c r="A109" s="26">
        <f>A107+1</f>
        <v>57</v>
      </c>
      <c r="C109" s="26" t="s">
        <v>467</v>
      </c>
      <c r="D109" s="26" t="s">
        <v>536</v>
      </c>
      <c r="F109" s="35">
        <f>SUM(I109:V109)</f>
        <v>121.83135768851579</v>
      </c>
      <c r="H109" s="38"/>
      <c r="I109" s="17">
        <v>33.663768851297121</v>
      </c>
      <c r="J109" s="17">
        <v>13.636180510256411</v>
      </c>
      <c r="K109" s="17">
        <v>6.1288770519191988</v>
      </c>
      <c r="L109" s="17">
        <v>2.4571782313414199E-3</v>
      </c>
      <c r="M109" s="17">
        <v>4.5485664062492513E-2</v>
      </c>
      <c r="N109" s="17">
        <v>0.56871072470314354</v>
      </c>
      <c r="O109" s="17">
        <v>7.3685276326243008</v>
      </c>
      <c r="P109" s="17">
        <v>0.78460328801317969</v>
      </c>
      <c r="Q109" s="17">
        <v>0.92990544877974957</v>
      </c>
      <c r="R109" s="17">
        <v>4.0650611226295918</v>
      </c>
      <c r="S109" s="17">
        <v>0.38751126146333892</v>
      </c>
      <c r="T109" s="17">
        <v>51.246414163907559</v>
      </c>
      <c r="U109" s="17">
        <v>0.43114734610636524</v>
      </c>
      <c r="V109" s="17">
        <v>2.5727074445219911</v>
      </c>
    </row>
    <row r="110" spans="1:22" ht="13.5" customHeight="1" x14ac:dyDescent="0.2">
      <c r="A110" s="26">
        <f>A109+1</f>
        <v>58</v>
      </c>
      <c r="C110" s="1"/>
      <c r="D110" s="26"/>
      <c r="F110" s="171">
        <f>SUM(I110:V110)</f>
        <v>0.99999999999999989</v>
      </c>
      <c r="H110" s="166"/>
      <c r="I110" s="47">
        <f t="shared" ref="I110:V110" si="25">I109/$F109</f>
        <v>0.27631448495685912</v>
      </c>
      <c r="J110" s="47">
        <f t="shared" si="25"/>
        <v>0.1119266892282347</v>
      </c>
      <c r="K110" s="47">
        <f t="shared" si="25"/>
        <v>5.0306236162850591E-2</v>
      </c>
      <c r="L110" s="47">
        <f t="shared" si="25"/>
        <v>2.0168684630632179E-5</v>
      </c>
      <c r="M110" s="47">
        <f t="shared" si="25"/>
        <v>3.7334939809818878E-4</v>
      </c>
      <c r="N110" s="47">
        <f t="shared" si="25"/>
        <v>4.6680159812152533E-3</v>
      </c>
      <c r="O110" s="47">
        <f t="shared" si="25"/>
        <v>6.0481371729134731E-2</v>
      </c>
      <c r="P110" s="47">
        <f t="shared" si="25"/>
        <v>6.4400767002791015E-3</v>
      </c>
      <c r="Q110" s="47">
        <f t="shared" si="25"/>
        <v>7.6327266347734823E-3</v>
      </c>
      <c r="R110" s="47">
        <f t="shared" si="25"/>
        <v>3.3366295835122073E-2</v>
      </c>
      <c r="S110" s="47">
        <f t="shared" si="25"/>
        <v>3.1807185671695664E-3</v>
      </c>
      <c r="T110" s="47">
        <f t="shared" si="25"/>
        <v>0.42063402342546663</v>
      </c>
      <c r="U110" s="47">
        <f t="shared" si="25"/>
        <v>3.538886492660391E-3</v>
      </c>
      <c r="V110" s="47">
        <f t="shared" si="25"/>
        <v>2.1116956203505417E-2</v>
      </c>
    </row>
    <row r="111" spans="1:22" ht="13.5" customHeight="1" x14ac:dyDescent="0.2">
      <c r="D111" s="26"/>
      <c r="L111" s="6"/>
    </row>
    <row r="112" spans="1:22" ht="13.5" customHeight="1" x14ac:dyDescent="0.2">
      <c r="A112" s="26">
        <f>A110+1</f>
        <v>59</v>
      </c>
      <c r="C112" s="26" t="s">
        <v>478</v>
      </c>
      <c r="D112" s="26" t="s">
        <v>536</v>
      </c>
      <c r="F112" s="35">
        <f>SUM(I112:V112)</f>
        <v>207.7425625381062</v>
      </c>
      <c r="H112" s="38"/>
      <c r="I112" s="17">
        <v>57.402279171334918</v>
      </c>
      <c r="J112" s="17">
        <v>23.251937236679726</v>
      </c>
      <c r="K112" s="17">
        <v>10.450746412117729</v>
      </c>
      <c r="L112" s="17">
        <v>4.189894228190447E-3</v>
      </c>
      <c r="M112" s="17">
        <v>7.7560560682977286E-2</v>
      </c>
      <c r="N112" s="17">
        <v>0.96974560190648895</v>
      </c>
      <c r="O112" s="17">
        <v>12.56455514883022</v>
      </c>
      <c r="P112" s="17">
        <v>1.3378780366579319</v>
      </c>
      <c r="Q112" s="17">
        <v>1.585642190260699</v>
      </c>
      <c r="R112" s="17">
        <v>6.9315997991927976</v>
      </c>
      <c r="S112" s="17">
        <v>0.66077062585633917</v>
      </c>
      <c r="T112" s="17">
        <v>87.383589917120233</v>
      </c>
      <c r="U112" s="17">
        <v>0.73517734851676053</v>
      </c>
      <c r="V112" s="17">
        <v>4.3868905947211738</v>
      </c>
    </row>
    <row r="113" spans="1:22" ht="13.5" customHeight="1" x14ac:dyDescent="0.2">
      <c r="A113" s="26">
        <f>A112+1</f>
        <v>60</v>
      </c>
      <c r="C113" s="1"/>
      <c r="D113" s="26"/>
      <c r="F113" s="171">
        <f>SUM(I113:V113)</f>
        <v>0.99999999999999989</v>
      </c>
      <c r="H113" s="166"/>
      <c r="I113" s="47">
        <f t="shared" ref="I113:V113" si="26">I112/$F112</f>
        <v>0.27631448495685917</v>
      </c>
      <c r="J113" s="47">
        <f t="shared" si="26"/>
        <v>0.1119266892282347</v>
      </c>
      <c r="K113" s="47">
        <f t="shared" si="26"/>
        <v>5.0306236162850591E-2</v>
      </c>
      <c r="L113" s="47">
        <f t="shared" si="26"/>
        <v>2.0168684630632179E-5</v>
      </c>
      <c r="M113" s="47">
        <f t="shared" si="26"/>
        <v>3.7334939809818878E-4</v>
      </c>
      <c r="N113" s="47">
        <f t="shared" si="26"/>
        <v>4.6680159812152533E-3</v>
      </c>
      <c r="O113" s="47">
        <f t="shared" si="26"/>
        <v>6.0481371729134731E-2</v>
      </c>
      <c r="P113" s="47">
        <f t="shared" si="26"/>
        <v>6.4400767002791015E-3</v>
      </c>
      <c r="Q113" s="47">
        <f t="shared" si="26"/>
        <v>7.6327266347734823E-3</v>
      </c>
      <c r="R113" s="47">
        <f t="shared" si="26"/>
        <v>3.3366295835122066E-2</v>
      </c>
      <c r="S113" s="47">
        <f t="shared" si="26"/>
        <v>3.1807185671695664E-3</v>
      </c>
      <c r="T113" s="47">
        <f t="shared" si="26"/>
        <v>0.42063402342546663</v>
      </c>
      <c r="U113" s="47">
        <f t="shared" si="26"/>
        <v>3.5388864926603905E-3</v>
      </c>
      <c r="V113" s="47">
        <f t="shared" si="26"/>
        <v>2.1116956203505417E-2</v>
      </c>
    </row>
    <row r="114" spans="1:22" ht="13.5" customHeight="1" x14ac:dyDescent="0.2">
      <c r="D114" s="26"/>
      <c r="L114" s="6"/>
    </row>
  </sheetData>
  <mergeCells count="2">
    <mergeCell ref="I9:V9"/>
    <mergeCell ref="I68:V68"/>
  </mergeCells>
  <pageMargins left="0.7" right="0.7" top="0.75" bottom="0.75" header="0.3" footer="0.3"/>
  <pageSetup scale="50" firstPageNumber="11" fitToHeight="0" pageOrder="overThenDown" orientation="landscape" useFirstPageNumber="1" r:id="rId1"/>
  <headerFooter differentFirst="1">
    <oddHeader>&amp;R&amp;"Arial,Regular"&amp;10Filed: 2025-02-28
EB-2025-0064
Phase 3 Exhibit 7
Tab 3
Schedule 7
Attachment 12
Page 19 of 21</oddHeader>
    <firstHeader>&amp;R&amp;"Arial,Regular"&amp;10Filed: 2025-02-28
EB-2025-0064
Phase 3 Exhibit 7
Tab 3
Schedule 7
Attachment 12
Page 18 of 21</firstHeader>
  </headerFooter>
  <rowBreaks count="1" manualBreakCount="1">
    <brk id="60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DABB6-0359-42A9-A04E-559204E1686E}">
  <dimension ref="A4:Q114"/>
  <sheetViews>
    <sheetView view="pageBreakPreview" topLeftCell="A42" zoomScale="80" zoomScaleNormal="70" zoomScaleSheetLayoutView="80" workbookViewId="0">
      <selection activeCell="AB51" sqref="AB51"/>
    </sheetView>
  </sheetViews>
  <sheetFormatPr defaultColWidth="8.7109375" defaultRowHeight="13.5" customHeight="1" x14ac:dyDescent="0.2"/>
  <cols>
    <col min="1" max="1" width="4.7109375" style="26" customWidth="1"/>
    <col min="2" max="2" width="0.7109375" style="1" customWidth="1"/>
    <col min="3" max="3" width="20" style="26" bestFit="1" customWidth="1"/>
    <col min="4" max="4" width="4.5703125" style="1" bestFit="1" customWidth="1"/>
    <col min="5" max="5" width="0.7109375" style="1" customWidth="1"/>
    <col min="6" max="6" width="15.28515625" style="6" bestFit="1" customWidth="1"/>
    <col min="7" max="7" width="0.7109375" style="6" customWidth="1"/>
    <col min="8" max="9" width="10.7109375" style="1" customWidth="1"/>
    <col min="10" max="10" width="11.5703125" style="1" customWidth="1"/>
    <col min="11" max="12" width="10.7109375" style="1" customWidth="1"/>
    <col min="13" max="13" width="11.7109375" style="1" customWidth="1"/>
    <col min="14" max="14" width="12.28515625" style="1" customWidth="1"/>
    <col min="15" max="15" width="11.42578125" style="1" customWidth="1"/>
    <col min="16" max="16" width="10.5703125" style="1" customWidth="1"/>
    <col min="17" max="16384" width="8.7109375" style="1"/>
  </cols>
  <sheetData>
    <row r="4" spans="1:17" ht="13.5" customHeight="1" x14ac:dyDescent="0.2">
      <c r="J4" s="134" t="s">
        <v>560</v>
      </c>
    </row>
    <row r="5" spans="1:17" ht="13.5" customHeight="1" x14ac:dyDescent="0.2">
      <c r="C5" s="1"/>
      <c r="F5" s="1"/>
      <c r="G5" s="1"/>
      <c r="J5" s="134" t="s">
        <v>568</v>
      </c>
    </row>
    <row r="6" spans="1:17" ht="13.5" customHeight="1" x14ac:dyDescent="0.2">
      <c r="D6" s="26"/>
      <c r="E6" s="26"/>
      <c r="F6" s="19"/>
      <c r="G6" s="19"/>
    </row>
    <row r="7" spans="1:17" ht="13.5" customHeight="1" x14ac:dyDescent="0.2">
      <c r="D7" s="26"/>
      <c r="E7" s="26"/>
      <c r="F7" s="19"/>
      <c r="G7" s="19"/>
    </row>
    <row r="8" spans="1:17" ht="13.5" customHeight="1" x14ac:dyDescent="0.2">
      <c r="D8" s="26"/>
      <c r="E8" s="26"/>
      <c r="F8" s="19"/>
      <c r="G8" s="19"/>
    </row>
    <row r="9" spans="1:17" ht="13.5" customHeight="1" x14ac:dyDescent="0.2">
      <c r="H9" s="4"/>
      <c r="I9" s="4"/>
      <c r="J9" s="4"/>
      <c r="K9" s="4"/>
      <c r="L9" s="4"/>
      <c r="M9" s="4"/>
      <c r="N9" s="4"/>
      <c r="O9" s="4"/>
      <c r="P9" s="4"/>
    </row>
    <row r="10" spans="1:17" ht="13.5" customHeight="1" x14ac:dyDescent="0.2">
      <c r="A10" s="26" t="s">
        <v>3</v>
      </c>
      <c r="C10" s="1"/>
      <c r="D10" s="26"/>
    </row>
    <row r="11" spans="1:17" ht="13.5" customHeight="1" x14ac:dyDescent="0.2">
      <c r="A11" s="98" t="s">
        <v>5</v>
      </c>
      <c r="C11" s="98" t="s">
        <v>552</v>
      </c>
      <c r="D11" s="98"/>
      <c r="F11" s="18" t="s">
        <v>124</v>
      </c>
      <c r="H11" s="98" t="s">
        <v>77</v>
      </c>
      <c r="I11" s="98" t="s">
        <v>78</v>
      </c>
      <c r="J11" s="98" t="s">
        <v>79</v>
      </c>
      <c r="K11" s="98" t="s">
        <v>80</v>
      </c>
      <c r="L11" s="98" t="s">
        <v>81</v>
      </c>
      <c r="M11" s="98" t="s">
        <v>82</v>
      </c>
      <c r="N11" s="98" t="s">
        <v>83</v>
      </c>
      <c r="O11" s="98" t="s">
        <v>84</v>
      </c>
      <c r="P11" s="98" t="s">
        <v>85</v>
      </c>
    </row>
    <row r="12" spans="1:17" ht="13.5" customHeight="1" x14ac:dyDescent="0.2">
      <c r="C12" s="1"/>
      <c r="D12" s="26"/>
      <c r="F12" s="26" t="s">
        <v>86</v>
      </c>
      <c r="G12" s="26"/>
      <c r="H12" s="26" t="s">
        <v>13</v>
      </c>
      <c r="I12" s="26" t="s">
        <v>14</v>
      </c>
      <c r="J12" s="26" t="s">
        <v>15</v>
      </c>
      <c r="K12" s="26" t="s">
        <v>16</v>
      </c>
      <c r="L12" s="26" t="s">
        <v>87</v>
      </c>
      <c r="M12" s="26" t="s">
        <v>88</v>
      </c>
      <c r="N12" s="26" t="s">
        <v>89</v>
      </c>
      <c r="O12" s="26" t="s">
        <v>90</v>
      </c>
      <c r="P12" s="26" t="s">
        <v>91</v>
      </c>
    </row>
    <row r="13" spans="1:17" ht="13.5" customHeight="1" x14ac:dyDescent="0.2">
      <c r="C13" s="1"/>
      <c r="D13" s="26"/>
    </row>
    <row r="14" spans="1:17" ht="13.5" customHeight="1" x14ac:dyDescent="0.2">
      <c r="A14" s="26">
        <v>1</v>
      </c>
      <c r="C14" s="26" t="s">
        <v>468</v>
      </c>
      <c r="D14" s="26" t="s">
        <v>537</v>
      </c>
      <c r="F14" s="35">
        <f>SUM(H14:P14)</f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</row>
    <row r="15" spans="1:17" ht="13.5" customHeight="1" x14ac:dyDescent="0.2">
      <c r="A15" s="26">
        <f>A14+1</f>
        <v>2</v>
      </c>
      <c r="C15" s="1"/>
      <c r="D15" s="26"/>
      <c r="F15" s="171">
        <f>SUM(H15:P15)</f>
        <v>0</v>
      </c>
      <c r="G15" s="173"/>
      <c r="H15" s="47">
        <f>0</f>
        <v>0</v>
      </c>
      <c r="I15" s="47">
        <f>0</f>
        <v>0</v>
      </c>
      <c r="J15" s="47">
        <f>0</f>
        <v>0</v>
      </c>
      <c r="K15" s="47">
        <f>0</f>
        <v>0</v>
      </c>
      <c r="L15" s="47">
        <f>0</f>
        <v>0</v>
      </c>
      <c r="M15" s="47">
        <f>0</f>
        <v>0</v>
      </c>
      <c r="N15" s="47">
        <f>0</f>
        <v>0</v>
      </c>
      <c r="O15" s="47">
        <f>0</f>
        <v>0</v>
      </c>
      <c r="P15" s="47">
        <f>0</f>
        <v>0</v>
      </c>
      <c r="Q15" s="57"/>
    </row>
    <row r="16" spans="1:17" ht="13.5" customHeight="1" x14ac:dyDescent="0.2">
      <c r="D16" s="26"/>
    </row>
    <row r="17" spans="1:17" ht="13.5" customHeight="1" x14ac:dyDescent="0.2">
      <c r="A17" s="26">
        <f>A15+1</f>
        <v>3</v>
      </c>
      <c r="C17" s="26" t="s">
        <v>488</v>
      </c>
      <c r="D17" s="26" t="s">
        <v>536</v>
      </c>
      <c r="F17" s="35">
        <f>SUM(H17:P17)</f>
        <v>21.017310653740001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21.017310653740001</v>
      </c>
      <c r="N17" s="13">
        <v>0</v>
      </c>
      <c r="O17" s="13">
        <v>0</v>
      </c>
      <c r="P17" s="13">
        <v>0</v>
      </c>
    </row>
    <row r="18" spans="1:17" ht="13.5" customHeight="1" x14ac:dyDescent="0.2">
      <c r="A18" s="26">
        <f>A17+1</f>
        <v>4</v>
      </c>
      <c r="C18" s="1"/>
      <c r="D18" s="26"/>
      <c r="F18" s="171">
        <f>SUM(H18:P18)</f>
        <v>1</v>
      </c>
      <c r="G18" s="173"/>
      <c r="H18" s="47">
        <f t="shared" ref="H18:P18" si="0">H17/$F17</f>
        <v>0</v>
      </c>
      <c r="I18" s="47">
        <f t="shared" si="0"/>
        <v>0</v>
      </c>
      <c r="J18" s="47">
        <f t="shared" si="0"/>
        <v>0</v>
      </c>
      <c r="K18" s="47">
        <f t="shared" si="0"/>
        <v>0</v>
      </c>
      <c r="L18" s="47">
        <f t="shared" si="0"/>
        <v>0</v>
      </c>
      <c r="M18" s="47">
        <f t="shared" si="0"/>
        <v>1</v>
      </c>
      <c r="N18" s="47">
        <f t="shared" si="0"/>
        <v>0</v>
      </c>
      <c r="O18" s="47">
        <f t="shared" si="0"/>
        <v>0</v>
      </c>
      <c r="P18" s="47">
        <f t="shared" si="0"/>
        <v>0</v>
      </c>
      <c r="Q18" s="57"/>
    </row>
    <row r="19" spans="1:17" ht="13.5" customHeight="1" x14ac:dyDescent="0.2">
      <c r="D19" s="26"/>
    </row>
    <row r="20" spans="1:17" ht="13.5" customHeight="1" x14ac:dyDescent="0.2">
      <c r="A20" s="26">
        <f>A18+1</f>
        <v>5</v>
      </c>
      <c r="C20" s="19" t="s">
        <v>477</v>
      </c>
      <c r="D20" s="26" t="s">
        <v>536</v>
      </c>
      <c r="F20" s="35">
        <f>SUM(H20:P20)</f>
        <v>67794.839139417498</v>
      </c>
      <c r="H20" s="13">
        <v>0</v>
      </c>
      <c r="I20" s="13">
        <v>0</v>
      </c>
      <c r="J20" s="13">
        <v>0</v>
      </c>
      <c r="K20" s="13">
        <v>5005.6758806647176</v>
      </c>
      <c r="L20" s="13">
        <v>9140.82178611155</v>
      </c>
      <c r="M20" s="13">
        <v>52704.71215257248</v>
      </c>
      <c r="N20" s="13">
        <v>0</v>
      </c>
      <c r="O20" s="13">
        <v>820.75313244703364</v>
      </c>
      <c r="P20" s="13">
        <v>122.87618762171402</v>
      </c>
    </row>
    <row r="21" spans="1:17" ht="13.5" customHeight="1" x14ac:dyDescent="0.2">
      <c r="A21" s="26">
        <f>A20+1</f>
        <v>6</v>
      </c>
      <c r="C21" s="1"/>
      <c r="D21" s="26"/>
      <c r="F21" s="171">
        <f>SUM(H21:P21)</f>
        <v>0.99999999999999989</v>
      </c>
      <c r="G21" s="173"/>
      <c r="H21" s="47">
        <f t="shared" ref="H21:P21" si="1">H20/$F20</f>
        <v>0</v>
      </c>
      <c r="I21" s="47">
        <f t="shared" si="1"/>
        <v>0</v>
      </c>
      <c r="J21" s="47">
        <f t="shared" si="1"/>
        <v>0</v>
      </c>
      <c r="K21" s="47">
        <f t="shared" si="1"/>
        <v>7.3835648025814118E-2</v>
      </c>
      <c r="L21" s="47">
        <f t="shared" si="1"/>
        <v>0.13483064348473192</v>
      </c>
      <c r="M21" s="47">
        <f t="shared" si="1"/>
        <v>0.77741481241938271</v>
      </c>
      <c r="N21" s="47">
        <f t="shared" si="1"/>
        <v>0</v>
      </c>
      <c r="O21" s="47">
        <f t="shared" si="1"/>
        <v>1.2106424956023366E-2</v>
      </c>
      <c r="P21" s="47">
        <f t="shared" si="1"/>
        <v>1.8124711140478384E-3</v>
      </c>
      <c r="Q21" s="57"/>
    </row>
    <row r="22" spans="1:17" ht="13.5" customHeight="1" x14ac:dyDescent="0.2">
      <c r="D22" s="26"/>
    </row>
    <row r="23" spans="1:17" ht="13.5" customHeight="1" x14ac:dyDescent="0.2">
      <c r="A23" s="26">
        <f>A21+1</f>
        <v>7</v>
      </c>
      <c r="C23" s="26" t="s">
        <v>562</v>
      </c>
      <c r="D23" s="26" t="s">
        <v>536</v>
      </c>
      <c r="F23" s="35">
        <f>SUM(H23:P23)</f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</row>
    <row r="24" spans="1:17" ht="13.5" customHeight="1" x14ac:dyDescent="0.2">
      <c r="A24" s="26">
        <f>A23+1</f>
        <v>8</v>
      </c>
      <c r="C24" s="1"/>
      <c r="D24" s="26"/>
      <c r="F24" s="171">
        <f>SUM(H24:P24)</f>
        <v>0</v>
      </c>
      <c r="G24" s="173"/>
      <c r="H24" s="47">
        <f>0</f>
        <v>0</v>
      </c>
      <c r="I24" s="47">
        <f>0</f>
        <v>0</v>
      </c>
      <c r="J24" s="47">
        <f>0</f>
        <v>0</v>
      </c>
      <c r="K24" s="47">
        <f>0</f>
        <v>0</v>
      </c>
      <c r="L24" s="47">
        <f>0</f>
        <v>0</v>
      </c>
      <c r="M24" s="47">
        <f>0</f>
        <v>0</v>
      </c>
      <c r="N24" s="47">
        <f>0</f>
        <v>0</v>
      </c>
      <c r="O24" s="47">
        <f>0</f>
        <v>0</v>
      </c>
      <c r="P24" s="47">
        <f>0</f>
        <v>0</v>
      </c>
      <c r="Q24" s="57"/>
    </row>
    <row r="25" spans="1:17" ht="13.5" customHeight="1" x14ac:dyDescent="0.2">
      <c r="C25" s="1"/>
      <c r="D25" s="26"/>
      <c r="F25" s="171"/>
    </row>
    <row r="26" spans="1:17" ht="13.5" customHeight="1" x14ac:dyDescent="0.2">
      <c r="A26" s="26">
        <f>A24+1</f>
        <v>9</v>
      </c>
      <c r="C26" s="26" t="s">
        <v>476</v>
      </c>
      <c r="D26" s="26" t="s">
        <v>536</v>
      </c>
      <c r="F26" s="35">
        <f>SUM(H26:P26)</f>
        <v>60</v>
      </c>
      <c r="H26" s="13">
        <f>0</f>
        <v>0</v>
      </c>
      <c r="I26" s="13">
        <v>60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</row>
    <row r="27" spans="1:17" ht="13.5" customHeight="1" x14ac:dyDescent="0.2">
      <c r="A27" s="26">
        <f>A26+1</f>
        <v>10</v>
      </c>
      <c r="C27" s="1"/>
      <c r="D27" s="26"/>
      <c r="F27" s="171">
        <f>SUM(H27:P27)</f>
        <v>1</v>
      </c>
      <c r="G27" s="173"/>
      <c r="H27" s="47">
        <f t="shared" ref="H27:P27" si="2">H26/$F26</f>
        <v>0</v>
      </c>
      <c r="I27" s="47">
        <f t="shared" si="2"/>
        <v>1</v>
      </c>
      <c r="J27" s="47">
        <f t="shared" si="2"/>
        <v>0</v>
      </c>
      <c r="K27" s="47">
        <f t="shared" si="2"/>
        <v>0</v>
      </c>
      <c r="L27" s="47">
        <f t="shared" si="2"/>
        <v>0</v>
      </c>
      <c r="M27" s="47">
        <f t="shared" si="2"/>
        <v>0</v>
      </c>
      <c r="N27" s="47">
        <f t="shared" si="2"/>
        <v>0</v>
      </c>
      <c r="O27" s="47">
        <f t="shared" si="2"/>
        <v>0</v>
      </c>
      <c r="P27" s="47">
        <f t="shared" si="2"/>
        <v>0</v>
      </c>
      <c r="Q27" s="57"/>
    </row>
    <row r="28" spans="1:17" ht="13.5" customHeight="1" x14ac:dyDescent="0.2">
      <c r="D28" s="26"/>
    </row>
    <row r="29" spans="1:17" ht="13.5" customHeight="1" x14ac:dyDescent="0.2">
      <c r="A29" s="26">
        <f>A27+1</f>
        <v>11</v>
      </c>
      <c r="C29" s="26" t="s">
        <v>487</v>
      </c>
      <c r="D29" s="26" t="s">
        <v>536</v>
      </c>
      <c r="F29" s="35">
        <f>SUM(H29:P29)</f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</row>
    <row r="30" spans="1:17" ht="13.5" customHeight="1" x14ac:dyDescent="0.2">
      <c r="A30" s="26">
        <f>A29+1</f>
        <v>12</v>
      </c>
      <c r="C30" s="1"/>
      <c r="D30" s="26"/>
      <c r="F30" s="171">
        <f>SUM(H30:P30)</f>
        <v>0</v>
      </c>
      <c r="G30" s="173"/>
      <c r="H30" s="47">
        <f>0</f>
        <v>0</v>
      </c>
      <c r="I30" s="47">
        <f>0</f>
        <v>0</v>
      </c>
      <c r="J30" s="47">
        <f>0</f>
        <v>0</v>
      </c>
      <c r="K30" s="47">
        <f>0</f>
        <v>0</v>
      </c>
      <c r="L30" s="47">
        <f>0</f>
        <v>0</v>
      </c>
      <c r="M30" s="47">
        <f>0</f>
        <v>0</v>
      </c>
      <c r="N30" s="47">
        <f>0</f>
        <v>0</v>
      </c>
      <c r="O30" s="47">
        <f>0</f>
        <v>0</v>
      </c>
      <c r="P30" s="47">
        <f>0</f>
        <v>0</v>
      </c>
      <c r="Q30" s="57"/>
    </row>
    <row r="31" spans="1:17" ht="13.5" customHeight="1" x14ac:dyDescent="0.2">
      <c r="D31" s="26"/>
    </row>
    <row r="32" spans="1:17" ht="13.5" customHeight="1" x14ac:dyDescent="0.2">
      <c r="A32" s="26">
        <f>A30+1</f>
        <v>13</v>
      </c>
      <c r="C32" s="26" t="s">
        <v>489</v>
      </c>
      <c r="D32" s="26" t="s">
        <v>537</v>
      </c>
      <c r="F32" s="35">
        <f>SUM(H32:P32)</f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</row>
    <row r="33" spans="1:17" ht="13.5" customHeight="1" x14ac:dyDescent="0.2">
      <c r="A33" s="26">
        <f>A32+1</f>
        <v>14</v>
      </c>
      <c r="C33" s="1"/>
      <c r="D33" s="26"/>
      <c r="F33" s="171">
        <f>SUM(H33:P33)</f>
        <v>0</v>
      </c>
      <c r="G33" s="173"/>
      <c r="H33" s="47">
        <f>0</f>
        <v>0</v>
      </c>
      <c r="I33" s="47">
        <f>0</f>
        <v>0</v>
      </c>
      <c r="J33" s="47">
        <f>0</f>
        <v>0</v>
      </c>
      <c r="K33" s="47">
        <f>0</f>
        <v>0</v>
      </c>
      <c r="L33" s="47">
        <f>0</f>
        <v>0</v>
      </c>
      <c r="M33" s="47">
        <f>0</f>
        <v>0</v>
      </c>
      <c r="N33" s="47">
        <f>0</f>
        <v>0</v>
      </c>
      <c r="O33" s="47">
        <f>0</f>
        <v>0</v>
      </c>
      <c r="P33" s="47">
        <f>0</f>
        <v>0</v>
      </c>
      <c r="Q33" s="57"/>
    </row>
    <row r="34" spans="1:17" ht="13.5" customHeight="1" x14ac:dyDescent="0.2">
      <c r="D34" s="26"/>
    </row>
    <row r="35" spans="1:17" ht="13.5" customHeight="1" x14ac:dyDescent="0.2">
      <c r="A35" s="26">
        <f>A33+1</f>
        <v>15</v>
      </c>
      <c r="C35" s="26" t="s">
        <v>472</v>
      </c>
      <c r="D35" s="26" t="s">
        <v>536</v>
      </c>
      <c r="F35" s="35">
        <f>SUM(H35:P35)</f>
        <v>80537.077789150469</v>
      </c>
      <c r="G35" s="17"/>
      <c r="H35" s="13">
        <v>0</v>
      </c>
      <c r="I35" s="13">
        <v>0</v>
      </c>
      <c r="J35" s="13">
        <v>0</v>
      </c>
      <c r="K35" s="13">
        <v>849.41146366427847</v>
      </c>
      <c r="L35" s="13">
        <v>0</v>
      </c>
      <c r="M35" s="13">
        <v>79460.875127942694</v>
      </c>
      <c r="N35" s="13">
        <v>0</v>
      </c>
      <c r="O35" s="13">
        <v>0</v>
      </c>
      <c r="P35" s="13">
        <v>226.79119754350052</v>
      </c>
    </row>
    <row r="36" spans="1:17" ht="13.5" customHeight="1" x14ac:dyDescent="0.2">
      <c r="A36" s="26">
        <f>A35+1</f>
        <v>16</v>
      </c>
      <c r="C36" s="1"/>
      <c r="D36" s="26"/>
      <c r="F36" s="171">
        <f>SUM(H36:P36)</f>
        <v>1</v>
      </c>
      <c r="G36" s="173"/>
      <c r="H36" s="47">
        <f t="shared" ref="H36:P36" si="3">H35/$F35</f>
        <v>0</v>
      </c>
      <c r="I36" s="47">
        <f t="shared" si="3"/>
        <v>0</v>
      </c>
      <c r="J36" s="47">
        <f t="shared" si="3"/>
        <v>0</v>
      </c>
      <c r="K36" s="47">
        <f t="shared" si="3"/>
        <v>1.0546837394424394E-2</v>
      </c>
      <c r="L36" s="47">
        <f t="shared" si="3"/>
        <v>0</v>
      </c>
      <c r="M36" s="47">
        <f t="shared" si="3"/>
        <v>0.98663717767330317</v>
      </c>
      <c r="N36" s="47">
        <f t="shared" si="3"/>
        <v>0</v>
      </c>
      <c r="O36" s="47">
        <f t="shared" si="3"/>
        <v>0</v>
      </c>
      <c r="P36" s="47">
        <f t="shared" si="3"/>
        <v>2.8159849322724325E-3</v>
      </c>
      <c r="Q36" s="57"/>
    </row>
    <row r="37" spans="1:17" ht="13.5" customHeight="1" x14ac:dyDescent="0.2">
      <c r="D37" s="26"/>
    </row>
    <row r="38" spans="1:17" ht="13.5" customHeight="1" x14ac:dyDescent="0.2">
      <c r="A38" s="26">
        <f>A36+1</f>
        <v>17</v>
      </c>
      <c r="C38" s="26" t="s">
        <v>490</v>
      </c>
      <c r="D38" s="26" t="s">
        <v>536</v>
      </c>
      <c r="F38" s="35">
        <f>SUM(H38:P38)</f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</row>
    <row r="39" spans="1:17" ht="13.5" customHeight="1" x14ac:dyDescent="0.2">
      <c r="A39" s="26">
        <f>A38+1</f>
        <v>18</v>
      </c>
      <c r="C39" s="1"/>
      <c r="D39" s="26"/>
      <c r="F39" s="171">
        <f>SUM(H39:P39)</f>
        <v>0</v>
      </c>
      <c r="G39" s="173"/>
      <c r="H39" s="47">
        <f>0</f>
        <v>0</v>
      </c>
      <c r="I39" s="47">
        <f>0</f>
        <v>0</v>
      </c>
      <c r="J39" s="47">
        <f>0</f>
        <v>0</v>
      </c>
      <c r="K39" s="47">
        <f>0</f>
        <v>0</v>
      </c>
      <c r="L39" s="47">
        <f>0</f>
        <v>0</v>
      </c>
      <c r="M39" s="47">
        <f>0</f>
        <v>0</v>
      </c>
      <c r="N39" s="47">
        <f>0</f>
        <v>0</v>
      </c>
      <c r="O39" s="47">
        <f>0</f>
        <v>0</v>
      </c>
      <c r="P39" s="47">
        <f>0</f>
        <v>0</v>
      </c>
      <c r="Q39" s="57"/>
    </row>
    <row r="40" spans="1:17" ht="13.5" customHeight="1" x14ac:dyDescent="0.2">
      <c r="D40" s="26"/>
    </row>
    <row r="41" spans="1:17" ht="13.5" customHeight="1" x14ac:dyDescent="0.2">
      <c r="A41" s="26">
        <f>A39+1</f>
        <v>19</v>
      </c>
      <c r="C41" s="26" t="s">
        <v>475</v>
      </c>
      <c r="D41" s="26" t="s">
        <v>536</v>
      </c>
      <c r="F41" s="35">
        <f>SUM(H41:P41)</f>
        <v>11966.3574895087</v>
      </c>
      <c r="H41" s="13">
        <v>0</v>
      </c>
      <c r="I41" s="13">
        <v>0</v>
      </c>
      <c r="J41" s="13">
        <v>0</v>
      </c>
      <c r="K41" s="13">
        <v>194.46426049129991</v>
      </c>
      <c r="L41" s="13">
        <v>0</v>
      </c>
      <c r="M41" s="13">
        <v>11735.744980040941</v>
      </c>
      <c r="N41" s="13">
        <v>0</v>
      </c>
      <c r="O41" s="13">
        <v>0</v>
      </c>
      <c r="P41" s="13">
        <v>36.148248976458547</v>
      </c>
    </row>
    <row r="42" spans="1:17" ht="13.5" customHeight="1" x14ac:dyDescent="0.2">
      <c r="A42" s="26">
        <f>A41+1</f>
        <v>20</v>
      </c>
      <c r="C42" s="1"/>
      <c r="D42" s="26"/>
      <c r="F42" s="171">
        <f>SUM(H42:P42)</f>
        <v>0.99999999999999989</v>
      </c>
      <c r="G42" s="173"/>
      <c r="H42" s="47">
        <f t="shared" ref="H42:P42" si="4">H41/$F41</f>
        <v>0</v>
      </c>
      <c r="I42" s="47">
        <f t="shared" si="4"/>
        <v>0</v>
      </c>
      <c r="J42" s="47">
        <f t="shared" si="4"/>
        <v>0</v>
      </c>
      <c r="K42" s="47">
        <f t="shared" si="4"/>
        <v>1.6250915172958281E-2</v>
      </c>
      <c r="L42" s="47">
        <f t="shared" si="4"/>
        <v>0</v>
      </c>
      <c r="M42" s="47">
        <f t="shared" si="4"/>
        <v>0.9807282617396359</v>
      </c>
      <c r="N42" s="47">
        <f t="shared" si="4"/>
        <v>0</v>
      </c>
      <c r="O42" s="47">
        <f t="shared" si="4"/>
        <v>0</v>
      </c>
      <c r="P42" s="47">
        <f t="shared" si="4"/>
        <v>3.020823087405746E-3</v>
      </c>
      <c r="Q42" s="57"/>
    </row>
    <row r="43" spans="1:17" ht="13.5" customHeight="1" x14ac:dyDescent="0.2">
      <c r="D43" s="26"/>
    </row>
    <row r="44" spans="1:17" ht="13.5" customHeight="1" x14ac:dyDescent="0.2">
      <c r="A44" s="26">
        <f>A42+1</f>
        <v>21</v>
      </c>
      <c r="C44" s="26" t="s">
        <v>483</v>
      </c>
      <c r="D44" s="26" t="s">
        <v>536</v>
      </c>
      <c r="F44" s="35">
        <f>SUM(H44:P44)</f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</row>
    <row r="45" spans="1:17" ht="13.5" customHeight="1" x14ac:dyDescent="0.2">
      <c r="A45" s="26">
        <f>A44+1</f>
        <v>22</v>
      </c>
      <c r="C45" s="1"/>
      <c r="D45" s="26"/>
      <c r="F45" s="171">
        <f>SUM(H45:P45)</f>
        <v>0</v>
      </c>
      <c r="G45" s="173"/>
      <c r="H45" s="47">
        <f>0</f>
        <v>0</v>
      </c>
      <c r="I45" s="47">
        <f>0</f>
        <v>0</v>
      </c>
      <c r="J45" s="47">
        <f>0</f>
        <v>0</v>
      </c>
      <c r="K45" s="47">
        <f>0</f>
        <v>0</v>
      </c>
      <c r="L45" s="47">
        <f>0</f>
        <v>0</v>
      </c>
      <c r="M45" s="47">
        <f>0</f>
        <v>0</v>
      </c>
      <c r="N45" s="47">
        <f>0</f>
        <v>0</v>
      </c>
      <c r="O45" s="47">
        <f>0</f>
        <v>0</v>
      </c>
      <c r="P45" s="47">
        <f>0</f>
        <v>0</v>
      </c>
      <c r="Q45" s="57"/>
    </row>
    <row r="46" spans="1:17" ht="13.5" customHeight="1" x14ac:dyDescent="0.2">
      <c r="D46" s="26"/>
    </row>
    <row r="47" spans="1:17" ht="13.5" customHeight="1" x14ac:dyDescent="0.2">
      <c r="A47" s="26">
        <f>A45+1</f>
        <v>23</v>
      </c>
      <c r="C47" s="26" t="s">
        <v>482</v>
      </c>
      <c r="D47" s="26" t="s">
        <v>536</v>
      </c>
      <c r="F47" s="35">
        <f>SUM(H47:P47)</f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</row>
    <row r="48" spans="1:17" ht="13.5" customHeight="1" x14ac:dyDescent="0.2">
      <c r="A48" s="26">
        <f>A47+1</f>
        <v>24</v>
      </c>
      <c r="C48" s="1"/>
      <c r="D48" s="26"/>
      <c r="F48" s="171">
        <f>SUM(H48:P48)</f>
        <v>0</v>
      </c>
      <c r="G48" s="173"/>
      <c r="H48" s="47">
        <f>0</f>
        <v>0</v>
      </c>
      <c r="I48" s="47">
        <f>0</f>
        <v>0</v>
      </c>
      <c r="J48" s="47">
        <f>0</f>
        <v>0</v>
      </c>
      <c r="K48" s="47">
        <f>0</f>
        <v>0</v>
      </c>
      <c r="L48" s="47">
        <f>0</f>
        <v>0</v>
      </c>
      <c r="M48" s="47">
        <f>0</f>
        <v>0</v>
      </c>
      <c r="N48" s="47">
        <f>0</f>
        <v>0</v>
      </c>
      <c r="O48" s="47">
        <f>0</f>
        <v>0</v>
      </c>
      <c r="P48" s="47">
        <f>0</f>
        <v>0</v>
      </c>
      <c r="Q48" s="57"/>
    </row>
    <row r="49" spans="1:17" ht="13.5" customHeight="1" x14ac:dyDescent="0.2">
      <c r="D49" s="26"/>
    </row>
    <row r="50" spans="1:17" ht="13.5" customHeight="1" x14ac:dyDescent="0.2">
      <c r="A50" s="26">
        <f>A48+1</f>
        <v>25</v>
      </c>
      <c r="C50" s="26" t="s">
        <v>480</v>
      </c>
      <c r="D50" s="26" t="s">
        <v>536</v>
      </c>
      <c r="F50" s="35">
        <f>SUM(H50:P50)</f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</row>
    <row r="51" spans="1:17" ht="13.5" customHeight="1" x14ac:dyDescent="0.2">
      <c r="A51" s="26">
        <f>A50+1</f>
        <v>26</v>
      </c>
      <c r="C51" s="1"/>
      <c r="D51" s="26"/>
      <c r="F51" s="171">
        <f>SUM(H51:P51)</f>
        <v>0</v>
      </c>
      <c r="G51" s="173"/>
      <c r="H51" s="47">
        <f>0</f>
        <v>0</v>
      </c>
      <c r="I51" s="47">
        <f>0</f>
        <v>0</v>
      </c>
      <c r="J51" s="47">
        <f>0</f>
        <v>0</v>
      </c>
      <c r="K51" s="47">
        <f>0</f>
        <v>0</v>
      </c>
      <c r="L51" s="47">
        <f>0</f>
        <v>0</v>
      </c>
      <c r="M51" s="47">
        <f>0</f>
        <v>0</v>
      </c>
      <c r="N51" s="47">
        <f>0</f>
        <v>0</v>
      </c>
      <c r="O51" s="47">
        <f>0</f>
        <v>0</v>
      </c>
      <c r="P51" s="47">
        <f>0</f>
        <v>0</v>
      </c>
      <c r="Q51" s="57"/>
    </row>
    <row r="52" spans="1:17" ht="13.5" customHeight="1" x14ac:dyDescent="0.2">
      <c r="D52" s="26"/>
    </row>
    <row r="53" spans="1:17" ht="13.5" customHeight="1" x14ac:dyDescent="0.2">
      <c r="A53" s="26">
        <f>A51+1</f>
        <v>27</v>
      </c>
      <c r="C53" s="26" t="s">
        <v>479</v>
      </c>
      <c r="D53" s="26" t="s">
        <v>536</v>
      </c>
      <c r="F53" s="35">
        <f>SUM(H53:P53)</f>
        <v>226.79119754350052</v>
      </c>
      <c r="G53" s="17"/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226.79119754350052</v>
      </c>
    </row>
    <row r="54" spans="1:17" ht="13.5" customHeight="1" x14ac:dyDescent="0.2">
      <c r="A54" s="26">
        <f>A53+1</f>
        <v>28</v>
      </c>
      <c r="C54" s="1"/>
      <c r="D54" s="26"/>
      <c r="F54" s="171">
        <f>SUM(H54:P54)</f>
        <v>1</v>
      </c>
      <c r="G54" s="173"/>
      <c r="H54" s="47">
        <f t="shared" ref="H54:P54" si="5">H53/$F53</f>
        <v>0</v>
      </c>
      <c r="I54" s="47">
        <f t="shared" si="5"/>
        <v>0</v>
      </c>
      <c r="J54" s="47">
        <f t="shared" si="5"/>
        <v>0</v>
      </c>
      <c r="K54" s="47">
        <f t="shared" si="5"/>
        <v>0</v>
      </c>
      <c r="L54" s="47">
        <f t="shared" si="5"/>
        <v>0</v>
      </c>
      <c r="M54" s="47">
        <f t="shared" si="5"/>
        <v>0</v>
      </c>
      <c r="N54" s="47">
        <f t="shared" si="5"/>
        <v>0</v>
      </c>
      <c r="O54" s="47">
        <f t="shared" si="5"/>
        <v>0</v>
      </c>
      <c r="P54" s="47">
        <f t="shared" si="5"/>
        <v>1</v>
      </c>
      <c r="Q54" s="57"/>
    </row>
    <row r="55" spans="1:17" ht="13.5" customHeight="1" x14ac:dyDescent="0.2">
      <c r="D55" s="26"/>
    </row>
    <row r="56" spans="1:17" ht="13.5" customHeight="1" x14ac:dyDescent="0.2">
      <c r="A56" s="26">
        <f>A54+1</f>
        <v>29</v>
      </c>
      <c r="C56" s="26" t="s">
        <v>473</v>
      </c>
      <c r="D56" s="26" t="s">
        <v>536</v>
      </c>
      <c r="F56" s="35">
        <f>SUM(H56:P56)</f>
        <v>13317.272262026612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13317.272262026612</v>
      </c>
      <c r="N56" s="13">
        <v>0</v>
      </c>
      <c r="O56" s="13">
        <v>0</v>
      </c>
      <c r="P56" s="13">
        <v>0</v>
      </c>
    </row>
    <row r="57" spans="1:17" ht="13.5" customHeight="1" x14ac:dyDescent="0.2">
      <c r="A57" s="26">
        <f>A56+1</f>
        <v>30</v>
      </c>
      <c r="C57" s="1"/>
      <c r="D57" s="26"/>
      <c r="F57" s="171">
        <f>SUM(H57:P57)</f>
        <v>1</v>
      </c>
      <c r="G57" s="173"/>
      <c r="H57" s="47">
        <f t="shared" ref="H57:P57" si="6">H56/$F56</f>
        <v>0</v>
      </c>
      <c r="I57" s="47">
        <f t="shared" si="6"/>
        <v>0</v>
      </c>
      <c r="J57" s="47">
        <f t="shared" si="6"/>
        <v>0</v>
      </c>
      <c r="K57" s="47">
        <f t="shared" si="6"/>
        <v>0</v>
      </c>
      <c r="L57" s="47">
        <f t="shared" si="6"/>
        <v>0</v>
      </c>
      <c r="M57" s="47">
        <f t="shared" si="6"/>
        <v>1</v>
      </c>
      <c r="N57" s="47">
        <f t="shared" si="6"/>
        <v>0</v>
      </c>
      <c r="O57" s="47">
        <f t="shared" si="6"/>
        <v>0</v>
      </c>
      <c r="P57" s="47">
        <f t="shared" si="6"/>
        <v>0</v>
      </c>
      <c r="Q57" s="57"/>
    </row>
    <row r="58" spans="1:17" ht="13.5" customHeight="1" x14ac:dyDescent="0.2">
      <c r="D58" s="26"/>
    </row>
    <row r="59" spans="1:17" ht="13.5" customHeight="1" x14ac:dyDescent="0.2">
      <c r="A59" s="26">
        <f>A57+1</f>
        <v>31</v>
      </c>
      <c r="C59" s="26" t="s">
        <v>463</v>
      </c>
      <c r="D59" s="26" t="s">
        <v>536</v>
      </c>
      <c r="F59" s="35">
        <f>SUM(H59:P59)</f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</row>
    <row r="60" spans="1:17" ht="13.5" customHeight="1" x14ac:dyDescent="0.2">
      <c r="A60" s="26">
        <f>A59+1</f>
        <v>32</v>
      </c>
      <c r="C60" s="1"/>
      <c r="D60" s="26"/>
      <c r="F60" s="171">
        <f>SUM(H60:P60)</f>
        <v>0</v>
      </c>
      <c r="G60" s="173"/>
      <c r="H60" s="47">
        <f>0</f>
        <v>0</v>
      </c>
      <c r="I60" s="47">
        <f>0</f>
        <v>0</v>
      </c>
      <c r="J60" s="47">
        <f>0</f>
        <v>0</v>
      </c>
      <c r="K60" s="47">
        <f>0</f>
        <v>0</v>
      </c>
      <c r="L60" s="47">
        <f>0</f>
        <v>0</v>
      </c>
      <c r="M60" s="47">
        <f>0</f>
        <v>0</v>
      </c>
      <c r="N60" s="47">
        <f>0</f>
        <v>0</v>
      </c>
      <c r="O60" s="47">
        <f>0</f>
        <v>0</v>
      </c>
      <c r="P60" s="47">
        <f>0</f>
        <v>0</v>
      </c>
      <c r="Q60" s="57"/>
    </row>
    <row r="61" spans="1:17" ht="13.5" customHeight="1" x14ac:dyDescent="0.2">
      <c r="D61" s="26"/>
    </row>
    <row r="64" spans="1:17" ht="13.5" customHeight="1" x14ac:dyDescent="0.2">
      <c r="J64" s="134" t="s">
        <v>560</v>
      </c>
    </row>
    <row r="65" spans="1:17" ht="13.5" customHeight="1" x14ac:dyDescent="0.2">
      <c r="C65" s="1"/>
      <c r="F65" s="1"/>
      <c r="G65" s="1"/>
      <c r="J65" s="134" t="s">
        <v>569</v>
      </c>
    </row>
    <row r="66" spans="1:17" ht="13.5" customHeight="1" x14ac:dyDescent="0.2">
      <c r="D66" s="26"/>
      <c r="E66" s="26"/>
      <c r="F66" s="19"/>
      <c r="G66" s="19"/>
    </row>
    <row r="67" spans="1:17" ht="13.5" customHeight="1" x14ac:dyDescent="0.2">
      <c r="D67" s="26"/>
      <c r="E67" s="26"/>
      <c r="F67" s="19"/>
      <c r="G67" s="19"/>
    </row>
    <row r="68" spans="1:17" ht="13.5" customHeight="1" x14ac:dyDescent="0.2">
      <c r="H68" s="4"/>
      <c r="I68" s="4"/>
      <c r="J68" s="4"/>
      <c r="K68" s="4"/>
      <c r="L68" s="4"/>
      <c r="M68" s="4"/>
      <c r="N68" s="4"/>
      <c r="O68" s="4"/>
      <c r="P68" s="4"/>
    </row>
    <row r="69" spans="1:17" ht="13.5" customHeight="1" x14ac:dyDescent="0.2">
      <c r="A69" s="26" t="s">
        <v>3</v>
      </c>
      <c r="C69" s="1"/>
      <c r="D69" s="26"/>
    </row>
    <row r="70" spans="1:17" ht="13.5" customHeight="1" x14ac:dyDescent="0.2">
      <c r="A70" s="98" t="s">
        <v>5</v>
      </c>
      <c r="C70" s="98" t="s">
        <v>552</v>
      </c>
      <c r="D70" s="98"/>
      <c r="F70" s="18" t="s">
        <v>124</v>
      </c>
      <c r="H70" s="98" t="s">
        <v>77</v>
      </c>
      <c r="I70" s="98" t="s">
        <v>78</v>
      </c>
      <c r="J70" s="98" t="s">
        <v>79</v>
      </c>
      <c r="K70" s="98" t="s">
        <v>80</v>
      </c>
      <c r="L70" s="98" t="s">
        <v>81</v>
      </c>
      <c r="M70" s="98" t="s">
        <v>82</v>
      </c>
      <c r="N70" s="98" t="s">
        <v>83</v>
      </c>
      <c r="O70" s="98" t="s">
        <v>84</v>
      </c>
      <c r="P70" s="98" t="s">
        <v>85</v>
      </c>
    </row>
    <row r="71" spans="1:17" ht="13.5" customHeight="1" x14ac:dyDescent="0.2">
      <c r="C71" s="1"/>
      <c r="D71" s="26"/>
      <c r="F71" s="26" t="s">
        <v>86</v>
      </c>
      <c r="G71" s="26"/>
      <c r="H71" s="26" t="s">
        <v>13</v>
      </c>
      <c r="I71" s="26" t="s">
        <v>14</v>
      </c>
      <c r="J71" s="26" t="s">
        <v>15</v>
      </c>
      <c r="K71" s="26" t="s">
        <v>16</v>
      </c>
      <c r="L71" s="26" t="s">
        <v>87</v>
      </c>
      <c r="M71" s="26" t="s">
        <v>88</v>
      </c>
      <c r="N71" s="26" t="s">
        <v>89</v>
      </c>
      <c r="O71" s="26" t="s">
        <v>90</v>
      </c>
      <c r="P71" s="26" t="s">
        <v>91</v>
      </c>
    </row>
    <row r="72" spans="1:17" ht="13.5" customHeight="1" x14ac:dyDescent="0.2">
      <c r="C72" s="1"/>
      <c r="D72" s="26"/>
    </row>
    <row r="73" spans="1:17" ht="13.5" customHeight="1" x14ac:dyDescent="0.2">
      <c r="A73" s="26">
        <f>A60+1</f>
        <v>33</v>
      </c>
      <c r="C73" s="26" t="s">
        <v>481</v>
      </c>
      <c r="D73" s="26" t="s">
        <v>536</v>
      </c>
      <c r="F73" s="35">
        <f>SUM(H73:P73)</f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</row>
    <row r="74" spans="1:17" ht="13.5" customHeight="1" x14ac:dyDescent="0.2">
      <c r="A74" s="26">
        <f>A73+1</f>
        <v>34</v>
      </c>
      <c r="C74" s="1"/>
      <c r="D74" s="26"/>
      <c r="F74" s="171">
        <f>SUM(H74:P74)</f>
        <v>0</v>
      </c>
      <c r="H74" s="47">
        <f>0</f>
        <v>0</v>
      </c>
      <c r="I74" s="47">
        <f>0</f>
        <v>0</v>
      </c>
      <c r="J74" s="47">
        <f>0</f>
        <v>0</v>
      </c>
      <c r="K74" s="47">
        <f>0</f>
        <v>0</v>
      </c>
      <c r="L74" s="47">
        <f>0</f>
        <v>0</v>
      </c>
      <c r="M74" s="47">
        <f>0</f>
        <v>0</v>
      </c>
      <c r="N74" s="47">
        <f>0</f>
        <v>0</v>
      </c>
      <c r="O74" s="47">
        <f>0</f>
        <v>0</v>
      </c>
      <c r="P74" s="47">
        <f>0</f>
        <v>0</v>
      </c>
      <c r="Q74" s="57"/>
    </row>
    <row r="75" spans="1:17" ht="13.5" customHeight="1" x14ac:dyDescent="0.2">
      <c r="D75" s="26"/>
    </row>
    <row r="76" spans="1:17" ht="13.5" customHeight="1" x14ac:dyDescent="0.2">
      <c r="A76" s="26">
        <f>A74+1</f>
        <v>35</v>
      </c>
      <c r="C76" s="26" t="s">
        <v>485</v>
      </c>
      <c r="D76" s="26" t="s">
        <v>536</v>
      </c>
      <c r="F76" s="35">
        <f>SUM(H76:P76)</f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</row>
    <row r="77" spans="1:17" ht="13.5" customHeight="1" x14ac:dyDescent="0.2">
      <c r="A77" s="26">
        <f>A76+1</f>
        <v>36</v>
      </c>
      <c r="C77" s="1"/>
      <c r="D77" s="26"/>
      <c r="F77" s="171">
        <f>SUM(H77:P77)</f>
        <v>0</v>
      </c>
      <c r="H77" s="47">
        <f>0</f>
        <v>0</v>
      </c>
      <c r="I77" s="47">
        <f>0</f>
        <v>0</v>
      </c>
      <c r="J77" s="47">
        <f>0</f>
        <v>0</v>
      </c>
      <c r="K77" s="47">
        <f>0</f>
        <v>0</v>
      </c>
      <c r="L77" s="47">
        <f>0</f>
        <v>0</v>
      </c>
      <c r="M77" s="47">
        <f>0</f>
        <v>0</v>
      </c>
      <c r="N77" s="47">
        <f>0</f>
        <v>0</v>
      </c>
      <c r="O77" s="47">
        <f>0</f>
        <v>0</v>
      </c>
      <c r="P77" s="47">
        <f>0</f>
        <v>0</v>
      </c>
      <c r="Q77" s="57"/>
    </row>
    <row r="78" spans="1:17" ht="13.5" customHeight="1" x14ac:dyDescent="0.2">
      <c r="D78" s="26"/>
    </row>
    <row r="79" spans="1:17" ht="13.5" customHeight="1" x14ac:dyDescent="0.2">
      <c r="A79" s="26">
        <f>A77+1</f>
        <v>37</v>
      </c>
      <c r="C79" s="26" t="s">
        <v>464</v>
      </c>
      <c r="D79" s="26" t="s">
        <v>536</v>
      </c>
      <c r="F79" s="35">
        <f>SUM(H79:P79)</f>
        <v>0</v>
      </c>
      <c r="G79" s="17"/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</row>
    <row r="80" spans="1:17" ht="13.5" customHeight="1" x14ac:dyDescent="0.2">
      <c r="A80" s="26">
        <f>A79+1</f>
        <v>38</v>
      </c>
      <c r="C80" s="1"/>
      <c r="D80" s="26"/>
      <c r="F80" s="171">
        <f>SUM(H80:P80)</f>
        <v>0</v>
      </c>
      <c r="H80" s="47">
        <f>0</f>
        <v>0</v>
      </c>
      <c r="I80" s="47">
        <f>0</f>
        <v>0</v>
      </c>
      <c r="J80" s="47">
        <f>0</f>
        <v>0</v>
      </c>
      <c r="K80" s="47">
        <f>0</f>
        <v>0</v>
      </c>
      <c r="L80" s="47">
        <f>0</f>
        <v>0</v>
      </c>
      <c r="M80" s="47">
        <f>0</f>
        <v>0</v>
      </c>
      <c r="N80" s="47">
        <f>0</f>
        <v>0</v>
      </c>
      <c r="O80" s="47">
        <f>0</f>
        <v>0</v>
      </c>
      <c r="P80" s="47">
        <f>0</f>
        <v>0</v>
      </c>
      <c r="Q80" s="57"/>
    </row>
    <row r="81" spans="1:17" ht="13.5" customHeight="1" x14ac:dyDescent="0.2">
      <c r="D81" s="26"/>
    </row>
    <row r="82" spans="1:17" ht="13.5" customHeight="1" x14ac:dyDescent="0.2">
      <c r="A82" s="26">
        <f>A80+1</f>
        <v>39</v>
      </c>
      <c r="C82" s="26" t="s">
        <v>470</v>
      </c>
      <c r="D82" s="26" t="s">
        <v>536</v>
      </c>
      <c r="F82" s="35">
        <f>SUM(H82:P82)</f>
        <v>27361.562933802219</v>
      </c>
      <c r="H82" s="13">
        <v>267.1389475346665</v>
      </c>
      <c r="I82" s="13">
        <v>2241.2048385081316</v>
      </c>
      <c r="J82" s="13">
        <v>0</v>
      </c>
      <c r="K82" s="13">
        <v>5795.8114137151751</v>
      </c>
      <c r="L82" s="13">
        <v>1003.199016379157</v>
      </c>
      <c r="M82" s="13">
        <v>17651.537306171274</v>
      </c>
      <c r="N82" s="13">
        <v>105.2543307338708</v>
      </c>
      <c r="O82" s="13">
        <v>239.22070091749936</v>
      </c>
      <c r="P82" s="13">
        <v>58.196379842444664</v>
      </c>
    </row>
    <row r="83" spans="1:17" ht="13.5" customHeight="1" x14ac:dyDescent="0.2">
      <c r="A83" s="26">
        <f>A82+1</f>
        <v>40</v>
      </c>
      <c r="C83" s="1"/>
      <c r="D83" s="26"/>
      <c r="F83" s="171">
        <f>SUM(H83:P83)</f>
        <v>0.99999999999999989</v>
      </c>
      <c r="H83" s="47">
        <f t="shared" ref="H83:P83" si="7">H82/$F82</f>
        <v>9.7632926957050958E-3</v>
      </c>
      <c r="I83" s="47">
        <f t="shared" si="7"/>
        <v>8.191070239410074E-2</v>
      </c>
      <c r="J83" s="47">
        <f t="shared" si="7"/>
        <v>0</v>
      </c>
      <c r="K83" s="47">
        <f t="shared" si="7"/>
        <v>0.21182311214229227</v>
      </c>
      <c r="L83" s="47">
        <f t="shared" si="7"/>
        <v>3.6664536262283991E-2</v>
      </c>
      <c r="M83" s="47">
        <f t="shared" si="7"/>
        <v>0.64512167484280403</v>
      </c>
      <c r="N83" s="47">
        <f t="shared" si="7"/>
        <v>3.8467952648947763E-3</v>
      </c>
      <c r="O83" s="47">
        <f t="shared" si="7"/>
        <v>8.7429472320811157E-3</v>
      </c>
      <c r="P83" s="47">
        <f t="shared" si="7"/>
        <v>2.1269391658379792E-3</v>
      </c>
      <c r="Q83" s="57"/>
    </row>
    <row r="84" spans="1:17" ht="13.5" customHeight="1" x14ac:dyDescent="0.2">
      <c r="D84" s="26"/>
    </row>
    <row r="85" spans="1:17" ht="13.5" customHeight="1" x14ac:dyDescent="0.2">
      <c r="A85" s="26">
        <f>A83+1</f>
        <v>41</v>
      </c>
      <c r="C85" s="26" t="s">
        <v>329</v>
      </c>
      <c r="D85" s="26" t="s">
        <v>536</v>
      </c>
      <c r="F85" s="35">
        <f>SUM(H85:P85)</f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7">
        <v>0</v>
      </c>
    </row>
    <row r="86" spans="1:17" ht="13.5" customHeight="1" x14ac:dyDescent="0.2">
      <c r="A86" s="26">
        <f>A85+1</f>
        <v>42</v>
      </c>
      <c r="C86" s="1"/>
      <c r="D86" s="26"/>
      <c r="F86" s="171">
        <f>SUM(H86:P86)</f>
        <v>0</v>
      </c>
      <c r="H86" s="47">
        <f>0</f>
        <v>0</v>
      </c>
      <c r="I86" s="47">
        <f>0</f>
        <v>0</v>
      </c>
      <c r="J86" s="47">
        <f>0</f>
        <v>0</v>
      </c>
      <c r="K86" s="47">
        <f>0</f>
        <v>0</v>
      </c>
      <c r="L86" s="47">
        <f>0</f>
        <v>0</v>
      </c>
      <c r="M86" s="47">
        <f>0</f>
        <v>0</v>
      </c>
      <c r="N86" s="47">
        <f>0</f>
        <v>0</v>
      </c>
      <c r="O86" s="47">
        <f>0</f>
        <v>0</v>
      </c>
      <c r="P86" s="47">
        <f>0</f>
        <v>0</v>
      </c>
      <c r="Q86" s="57"/>
    </row>
    <row r="87" spans="1:17" ht="13.5" customHeight="1" x14ac:dyDescent="0.2">
      <c r="D87" s="26"/>
    </row>
    <row r="88" spans="1:17" ht="13.5" customHeight="1" x14ac:dyDescent="0.2">
      <c r="A88" s="26">
        <f>A86+1</f>
        <v>43</v>
      </c>
      <c r="C88" s="26" t="s">
        <v>474</v>
      </c>
      <c r="D88" s="26" t="s">
        <v>536</v>
      </c>
      <c r="F88" s="35">
        <f>SUM(H88:P88)</f>
        <v>51.378344616562565</v>
      </c>
      <c r="H88" s="13">
        <v>0</v>
      </c>
      <c r="I88" s="13">
        <v>0</v>
      </c>
      <c r="J88" s="13">
        <v>0</v>
      </c>
      <c r="K88" s="13">
        <v>0.69543203280216814</v>
      </c>
      <c r="L88" s="13">
        <v>0</v>
      </c>
      <c r="M88" s="13">
        <v>50.682912583760398</v>
      </c>
      <c r="N88" s="13">
        <v>0</v>
      </c>
      <c r="O88" s="13">
        <v>0</v>
      </c>
      <c r="P88" s="13">
        <v>0</v>
      </c>
    </row>
    <row r="89" spans="1:17" ht="13.5" customHeight="1" x14ac:dyDescent="0.2">
      <c r="A89" s="26">
        <f>A88+1</f>
        <v>44</v>
      </c>
      <c r="C89" s="1"/>
      <c r="D89" s="26"/>
      <c r="F89" s="171">
        <f>SUM(H89:P89)</f>
        <v>1</v>
      </c>
      <c r="H89" s="47">
        <f t="shared" ref="H89:P89" si="8">H88/$F88</f>
        <v>0</v>
      </c>
      <c r="I89" s="47">
        <f t="shared" si="8"/>
        <v>0</v>
      </c>
      <c r="J89" s="47">
        <f t="shared" si="8"/>
        <v>0</v>
      </c>
      <c r="K89" s="47">
        <f t="shared" si="8"/>
        <v>1.3535508743852861E-2</v>
      </c>
      <c r="L89" s="47">
        <f t="shared" si="8"/>
        <v>0</v>
      </c>
      <c r="M89" s="47">
        <f t="shared" si="8"/>
        <v>0.98646449125614721</v>
      </c>
      <c r="N89" s="47">
        <f t="shared" si="8"/>
        <v>0</v>
      </c>
      <c r="O89" s="47">
        <f t="shared" si="8"/>
        <v>0</v>
      </c>
      <c r="P89" s="47">
        <f t="shared" si="8"/>
        <v>0</v>
      </c>
      <c r="Q89" s="57"/>
    </row>
    <row r="90" spans="1:17" ht="13.5" customHeight="1" x14ac:dyDescent="0.2">
      <c r="D90" s="26"/>
    </row>
    <row r="91" spans="1:17" ht="13.5" customHeight="1" x14ac:dyDescent="0.2">
      <c r="A91" s="26">
        <f>A89+1</f>
        <v>45</v>
      </c>
      <c r="C91" s="26" t="s">
        <v>486</v>
      </c>
      <c r="D91" s="26" t="s">
        <v>536</v>
      </c>
      <c r="F91" s="35">
        <f>SUM(H91:P91)</f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  <c r="P91" s="17">
        <v>0</v>
      </c>
    </row>
    <row r="92" spans="1:17" ht="13.5" customHeight="1" x14ac:dyDescent="0.2">
      <c r="A92" s="26">
        <f>A91+1</f>
        <v>46</v>
      </c>
      <c r="C92" s="1"/>
      <c r="D92" s="26"/>
      <c r="F92" s="171">
        <f>SUM(H92:P92)</f>
        <v>0</v>
      </c>
      <c r="H92" s="47">
        <f>0</f>
        <v>0</v>
      </c>
      <c r="I92" s="47">
        <f>0</f>
        <v>0</v>
      </c>
      <c r="J92" s="47">
        <f>0</f>
        <v>0</v>
      </c>
      <c r="K92" s="47">
        <f>0</f>
        <v>0</v>
      </c>
      <c r="L92" s="47">
        <f>0</f>
        <v>0</v>
      </c>
      <c r="M92" s="47">
        <f>0</f>
        <v>0</v>
      </c>
      <c r="N92" s="47">
        <f>0</f>
        <v>0</v>
      </c>
      <c r="O92" s="47">
        <f>0</f>
        <v>0</v>
      </c>
      <c r="P92" s="47">
        <f>0</f>
        <v>0</v>
      </c>
      <c r="Q92" s="57"/>
    </row>
    <row r="93" spans="1:17" ht="13.5" customHeight="1" x14ac:dyDescent="0.2">
      <c r="D93" s="26"/>
    </row>
    <row r="94" spans="1:17" ht="13.5" customHeight="1" x14ac:dyDescent="0.2">
      <c r="A94" s="26">
        <f>A92+1</f>
        <v>47</v>
      </c>
      <c r="C94" s="26" t="s">
        <v>469</v>
      </c>
      <c r="D94" s="26" t="s">
        <v>536</v>
      </c>
      <c r="F94" s="35">
        <f>SUM(H94:P94)</f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  <c r="P94" s="17">
        <v>0</v>
      </c>
    </row>
    <row r="95" spans="1:17" ht="13.5" customHeight="1" x14ac:dyDescent="0.2">
      <c r="A95" s="26">
        <f>A94+1</f>
        <v>48</v>
      </c>
      <c r="D95" s="26"/>
      <c r="F95" s="171">
        <f>SUM(H95:P95)</f>
        <v>0</v>
      </c>
      <c r="H95" s="47">
        <f>0</f>
        <v>0</v>
      </c>
      <c r="I95" s="47">
        <f>0</f>
        <v>0</v>
      </c>
      <c r="J95" s="47">
        <f>0</f>
        <v>0</v>
      </c>
      <c r="K95" s="47">
        <f>0</f>
        <v>0</v>
      </c>
      <c r="L95" s="47">
        <f>0</f>
        <v>0</v>
      </c>
      <c r="M95" s="47">
        <f>0</f>
        <v>0</v>
      </c>
      <c r="N95" s="47">
        <f>0</f>
        <v>0</v>
      </c>
      <c r="O95" s="47">
        <f>0</f>
        <v>0</v>
      </c>
      <c r="P95" s="47">
        <f>0</f>
        <v>0</v>
      </c>
      <c r="Q95" s="57"/>
    </row>
    <row r="96" spans="1:17" ht="13.5" customHeight="1" x14ac:dyDescent="0.2">
      <c r="D96" s="26"/>
      <c r="F96" s="172"/>
    </row>
    <row r="97" spans="1:17" ht="13.5" customHeight="1" x14ac:dyDescent="0.2">
      <c r="A97" s="26">
        <f>A95+1</f>
        <v>49</v>
      </c>
      <c r="B97" s="13"/>
      <c r="C97" s="26" t="s">
        <v>471</v>
      </c>
      <c r="D97" s="26" t="s">
        <v>536</v>
      </c>
      <c r="F97" s="35">
        <f>SUM(H97:P97)</f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  <c r="P97" s="17">
        <v>0</v>
      </c>
    </row>
    <row r="98" spans="1:17" ht="13.5" customHeight="1" x14ac:dyDescent="0.2">
      <c r="A98" s="26">
        <f>A97+1</f>
        <v>50</v>
      </c>
      <c r="C98" s="1"/>
      <c r="D98" s="26"/>
      <c r="F98" s="171">
        <f>SUM(H98:P98)</f>
        <v>0</v>
      </c>
      <c r="H98" s="47">
        <f>0</f>
        <v>0</v>
      </c>
      <c r="I98" s="47">
        <f>0</f>
        <v>0</v>
      </c>
      <c r="J98" s="47">
        <f>0</f>
        <v>0</v>
      </c>
      <c r="K98" s="47">
        <f>0</f>
        <v>0</v>
      </c>
      <c r="L98" s="47">
        <f>0</f>
        <v>0</v>
      </c>
      <c r="M98" s="47">
        <f>0</f>
        <v>0</v>
      </c>
      <c r="N98" s="47">
        <f>0</f>
        <v>0</v>
      </c>
      <c r="O98" s="47">
        <f>0</f>
        <v>0</v>
      </c>
      <c r="P98" s="47">
        <f>0</f>
        <v>0</v>
      </c>
      <c r="Q98" s="57"/>
    </row>
    <row r="99" spans="1:17" ht="13.5" customHeight="1" x14ac:dyDescent="0.2">
      <c r="D99" s="26"/>
    </row>
    <row r="100" spans="1:17" ht="13.5" customHeight="1" x14ac:dyDescent="0.2">
      <c r="A100" s="26">
        <f>A98+1</f>
        <v>51</v>
      </c>
      <c r="C100" s="26" t="s">
        <v>462</v>
      </c>
      <c r="D100" s="26" t="s">
        <v>536</v>
      </c>
      <c r="F100" s="35">
        <f>SUM(H100:P100)</f>
        <v>0</v>
      </c>
      <c r="H100" s="17">
        <v>0</v>
      </c>
      <c r="I100" s="17">
        <v>0</v>
      </c>
      <c r="J100" s="17">
        <v>0</v>
      </c>
      <c r="K100" s="17">
        <v>0</v>
      </c>
      <c r="L100" s="17">
        <v>0</v>
      </c>
      <c r="M100" s="17">
        <v>0</v>
      </c>
      <c r="N100" s="17">
        <v>0</v>
      </c>
      <c r="O100" s="17">
        <v>0</v>
      </c>
      <c r="P100" s="17">
        <v>0</v>
      </c>
    </row>
    <row r="101" spans="1:17" ht="13.5" customHeight="1" x14ac:dyDescent="0.2">
      <c r="A101" s="26">
        <f>A100+1</f>
        <v>52</v>
      </c>
      <c r="C101" s="1"/>
      <c r="D101" s="26"/>
      <c r="F101" s="171">
        <f>SUM(H101:P101)</f>
        <v>0</v>
      </c>
      <c r="H101" s="47">
        <f>0</f>
        <v>0</v>
      </c>
      <c r="I101" s="47">
        <f>0</f>
        <v>0</v>
      </c>
      <c r="J101" s="47">
        <f>0</f>
        <v>0</v>
      </c>
      <c r="K101" s="47">
        <f>0</f>
        <v>0</v>
      </c>
      <c r="L101" s="47">
        <f>0</f>
        <v>0</v>
      </c>
      <c r="M101" s="47">
        <f>0</f>
        <v>0</v>
      </c>
      <c r="N101" s="47">
        <f>0</f>
        <v>0</v>
      </c>
      <c r="O101" s="47">
        <f>0</f>
        <v>0</v>
      </c>
      <c r="P101" s="47">
        <f>0</f>
        <v>0</v>
      </c>
      <c r="Q101" s="57"/>
    </row>
    <row r="102" spans="1:17" ht="13.5" customHeight="1" x14ac:dyDescent="0.2">
      <c r="D102" s="26"/>
    </row>
    <row r="103" spans="1:17" ht="13.5" customHeight="1" x14ac:dyDescent="0.2">
      <c r="A103" s="26">
        <f>A101+1</f>
        <v>53</v>
      </c>
      <c r="C103" s="26" t="s">
        <v>484</v>
      </c>
      <c r="D103" s="26" t="s">
        <v>536</v>
      </c>
      <c r="F103" s="35">
        <f>SUM(H103:P103)</f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  <c r="P103" s="17">
        <v>0</v>
      </c>
    </row>
    <row r="104" spans="1:17" ht="13.5" customHeight="1" x14ac:dyDescent="0.2">
      <c r="A104" s="26">
        <f>A103+1</f>
        <v>54</v>
      </c>
      <c r="C104" s="175"/>
      <c r="D104" s="26"/>
      <c r="F104" s="171">
        <f>SUM(H104:P104)</f>
        <v>0</v>
      </c>
      <c r="H104" s="47">
        <f>0</f>
        <v>0</v>
      </c>
      <c r="I104" s="47">
        <f>0</f>
        <v>0</v>
      </c>
      <c r="J104" s="47">
        <f>0</f>
        <v>0</v>
      </c>
      <c r="K104" s="47">
        <f>0</f>
        <v>0</v>
      </c>
      <c r="L104" s="47">
        <f>0</f>
        <v>0</v>
      </c>
      <c r="M104" s="47">
        <f>0</f>
        <v>0</v>
      </c>
      <c r="N104" s="47">
        <f>0</f>
        <v>0</v>
      </c>
      <c r="O104" s="47">
        <f>0</f>
        <v>0</v>
      </c>
      <c r="P104" s="47">
        <f>0</f>
        <v>0</v>
      </c>
      <c r="Q104" s="57"/>
    </row>
    <row r="105" spans="1:17" ht="13.5" customHeight="1" x14ac:dyDescent="0.2">
      <c r="D105" s="26"/>
      <c r="F105" s="175"/>
    </row>
    <row r="106" spans="1:17" ht="13.5" customHeight="1" x14ac:dyDescent="0.2">
      <c r="A106" s="26">
        <f>A104+1</f>
        <v>55</v>
      </c>
      <c r="C106" s="26" t="s">
        <v>466</v>
      </c>
      <c r="D106" s="26" t="s">
        <v>536</v>
      </c>
      <c r="F106" s="35">
        <f>SUM(H106:P106)</f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  <c r="P106" s="17">
        <v>0</v>
      </c>
    </row>
    <row r="107" spans="1:17" ht="13.5" customHeight="1" x14ac:dyDescent="0.2">
      <c r="A107" s="26">
        <f>A106+1</f>
        <v>56</v>
      </c>
      <c r="C107" s="1"/>
      <c r="D107" s="26"/>
      <c r="F107" s="171">
        <f>SUM(H107:P107)</f>
        <v>0</v>
      </c>
      <c r="H107" s="47">
        <f>0</f>
        <v>0</v>
      </c>
      <c r="I107" s="47">
        <f>0</f>
        <v>0</v>
      </c>
      <c r="J107" s="47">
        <f>0</f>
        <v>0</v>
      </c>
      <c r="K107" s="47">
        <f>0</f>
        <v>0</v>
      </c>
      <c r="L107" s="47">
        <f>0</f>
        <v>0</v>
      </c>
      <c r="M107" s="47">
        <f>0</f>
        <v>0</v>
      </c>
      <c r="N107" s="47">
        <f>0</f>
        <v>0</v>
      </c>
      <c r="O107" s="47">
        <f>0</f>
        <v>0</v>
      </c>
      <c r="P107" s="47">
        <f>0</f>
        <v>0</v>
      </c>
      <c r="Q107" s="57"/>
    </row>
    <row r="108" spans="1:17" ht="13.5" customHeight="1" x14ac:dyDescent="0.2">
      <c r="D108" s="26"/>
    </row>
    <row r="109" spans="1:17" ht="13.5" customHeight="1" x14ac:dyDescent="0.2">
      <c r="A109" s="26">
        <f>A107+1</f>
        <v>57</v>
      </c>
      <c r="C109" s="26" t="s">
        <v>467</v>
      </c>
      <c r="D109" s="26" t="s">
        <v>536</v>
      </c>
      <c r="F109" s="35">
        <f>SUM(H109:P109)</f>
        <v>0</v>
      </c>
      <c r="H109" s="17">
        <v>0</v>
      </c>
      <c r="I109" s="17">
        <v>0</v>
      </c>
      <c r="J109" s="17">
        <v>0</v>
      </c>
      <c r="K109" s="17">
        <v>0</v>
      </c>
      <c r="L109" s="17">
        <v>0</v>
      </c>
      <c r="M109" s="17">
        <v>0</v>
      </c>
      <c r="N109" s="17">
        <v>0</v>
      </c>
      <c r="O109" s="17">
        <v>0</v>
      </c>
      <c r="P109" s="17">
        <v>0</v>
      </c>
    </row>
    <row r="110" spans="1:17" ht="13.5" customHeight="1" x14ac:dyDescent="0.2">
      <c r="A110" s="26">
        <f>A109+1</f>
        <v>58</v>
      </c>
      <c r="C110" s="1"/>
      <c r="D110" s="26"/>
      <c r="F110" s="171">
        <f>SUM(H110:P110)</f>
        <v>0</v>
      </c>
      <c r="H110" s="47">
        <f>0</f>
        <v>0</v>
      </c>
      <c r="I110" s="47">
        <f>0</f>
        <v>0</v>
      </c>
      <c r="J110" s="47">
        <f>0</f>
        <v>0</v>
      </c>
      <c r="K110" s="47">
        <f>0</f>
        <v>0</v>
      </c>
      <c r="L110" s="47">
        <f>0</f>
        <v>0</v>
      </c>
      <c r="M110" s="47">
        <f>0</f>
        <v>0</v>
      </c>
      <c r="N110" s="47">
        <f>0</f>
        <v>0</v>
      </c>
      <c r="O110" s="47">
        <f>0</f>
        <v>0</v>
      </c>
      <c r="P110" s="47">
        <f>0</f>
        <v>0</v>
      </c>
      <c r="Q110" s="57"/>
    </row>
    <row r="111" spans="1:17" ht="13.5" customHeight="1" x14ac:dyDescent="0.2">
      <c r="D111" s="26"/>
    </row>
    <row r="112" spans="1:17" ht="13.5" customHeight="1" x14ac:dyDescent="0.2">
      <c r="A112" s="26">
        <f>A110+1</f>
        <v>59</v>
      </c>
      <c r="C112" s="26" t="s">
        <v>478</v>
      </c>
      <c r="D112" s="26" t="s">
        <v>536</v>
      </c>
      <c r="F112" s="35">
        <f>SUM(H112:P112)</f>
        <v>10937.195281721026</v>
      </c>
      <c r="H112" s="13">
        <v>0</v>
      </c>
      <c r="I112" s="13">
        <v>0</v>
      </c>
      <c r="J112" s="13">
        <v>0</v>
      </c>
      <c r="K112" s="13">
        <v>4091.5570591710916</v>
      </c>
      <c r="L112" s="13">
        <v>728.18869420741589</v>
      </c>
      <c r="M112" s="13">
        <v>5846.6204725714824</v>
      </c>
      <c r="N112" s="13">
        <v>76.400606864037272</v>
      </c>
      <c r="O112" s="13">
        <v>173.64232518611135</v>
      </c>
      <c r="P112" s="13">
        <v>20.786123720887076</v>
      </c>
    </row>
    <row r="113" spans="1:17" ht="13.5" customHeight="1" x14ac:dyDescent="0.2">
      <c r="A113" s="26">
        <f>A112+1</f>
        <v>60</v>
      </c>
      <c r="C113" s="1"/>
      <c r="D113" s="26"/>
      <c r="F113" s="171">
        <f>SUM(H113:P113)</f>
        <v>1</v>
      </c>
      <c r="H113" s="47">
        <f t="shared" ref="H113:P113" si="9">H112/$F112</f>
        <v>0</v>
      </c>
      <c r="I113" s="47">
        <f t="shared" si="9"/>
        <v>0</v>
      </c>
      <c r="J113" s="47">
        <f t="shared" si="9"/>
        <v>0</v>
      </c>
      <c r="K113" s="47">
        <f t="shared" si="9"/>
        <v>0.37409563912689536</v>
      </c>
      <c r="L113" s="47">
        <f t="shared" si="9"/>
        <v>6.6579106932872792E-2</v>
      </c>
      <c r="M113" s="47">
        <f t="shared" si="9"/>
        <v>0.53456305039581276</v>
      </c>
      <c r="N113" s="47">
        <f t="shared" si="9"/>
        <v>6.985392954601724E-3</v>
      </c>
      <c r="O113" s="47">
        <f t="shared" si="9"/>
        <v>1.5876312044671458E-2</v>
      </c>
      <c r="P113" s="47">
        <f t="shared" si="9"/>
        <v>1.9004985451458694E-3</v>
      </c>
      <c r="Q113" s="57"/>
    </row>
    <row r="114" spans="1:17" ht="13.5" customHeight="1" x14ac:dyDescent="0.2">
      <c r="D114" s="26"/>
    </row>
  </sheetData>
  <pageMargins left="0.7" right="0.7" top="0.75" bottom="0.75" header="0.3" footer="0.3"/>
  <pageSetup scale="60" firstPageNumber="11" fitToHeight="0" pageOrder="overThenDown" orientation="landscape" useFirstPageNumber="1" r:id="rId1"/>
  <headerFooter differentFirst="1">
    <oddHeader>&amp;R&amp;"Arial,Regular"&amp;10Filed: 2025-02-28
EB-2025-0064
Phase 3 Exhibit 7
Tab 3
Schedule 7
Attachment 12
Page 21 of 21</oddHeader>
    <firstHeader>&amp;R&amp;"Arial,Regular"&amp;10Filed: 2025-02-28
EB-2025-0064
Phase 3 Exhibit 7
Tab 3
Schedule 7
Attachment 12
Page 20 of 21</firstHeader>
  </headerFooter>
  <rowBreaks count="1" manualBreakCount="1">
    <brk id="60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BCF45-6F83-413D-B8A9-1CABCC11F513}">
  <dimension ref="A5:AQ79"/>
  <sheetViews>
    <sheetView view="pageBreakPreview" topLeftCell="A35" zoomScale="60" zoomScaleNormal="100" workbookViewId="0">
      <selection activeCell="M72" sqref="M72"/>
    </sheetView>
  </sheetViews>
  <sheetFormatPr defaultColWidth="8.85546875" defaultRowHeight="15" x14ac:dyDescent="0.25"/>
  <cols>
    <col min="1" max="1" width="9.42578125" style="1" customWidth="1"/>
    <col min="2" max="2" width="6.42578125" style="1" customWidth="1"/>
    <col min="3" max="3" width="1.5703125" customWidth="1"/>
    <col min="4" max="4" width="41.42578125" style="1" customWidth="1"/>
    <col min="5" max="5" width="1.5703125" customWidth="1"/>
    <col min="6" max="6" width="12.42578125" style="1" customWidth="1"/>
    <col min="7" max="7" width="1.5703125" customWidth="1"/>
    <col min="8" max="8" width="13.7109375" bestFit="1" customWidth="1"/>
    <col min="9" max="9" width="12.28515625" bestFit="1" customWidth="1"/>
    <col min="10" max="17" width="10.5703125" customWidth="1"/>
    <col min="18" max="18" width="1.5703125" customWidth="1"/>
    <col min="19" max="21" width="10.5703125" customWidth="1"/>
    <col min="22" max="22" width="12.28515625" customWidth="1"/>
    <col min="23" max="23" width="6.42578125" style="1" customWidth="1"/>
    <col min="24" max="24" width="1.5703125" customWidth="1"/>
    <col min="25" max="25" width="41.42578125" style="1" customWidth="1"/>
    <col min="26" max="26" width="1.5703125" customWidth="1"/>
    <col min="27" max="28" width="10.5703125" customWidth="1"/>
    <col min="29" max="29" width="1.5703125" customWidth="1"/>
    <col min="30" max="30" width="13.7109375" bestFit="1" customWidth="1"/>
    <col min="31" max="31" width="12.28515625" bestFit="1" customWidth="1"/>
    <col min="32" max="43" width="10.5703125" customWidth="1"/>
    <col min="44" max="44" width="8.7109375" customWidth="1"/>
  </cols>
  <sheetData>
    <row r="5" spans="2:43" x14ac:dyDescent="0.25">
      <c r="H5" s="1"/>
      <c r="I5" s="1"/>
      <c r="J5" s="1"/>
      <c r="K5" s="1"/>
      <c r="L5" s="1"/>
      <c r="M5" s="1"/>
      <c r="N5" s="1"/>
      <c r="O5" s="1"/>
      <c r="P5" s="1"/>
      <c r="Q5" s="1"/>
      <c r="S5" s="1"/>
      <c r="T5" s="1"/>
      <c r="U5" s="1"/>
      <c r="V5" s="1"/>
      <c r="AA5" s="1"/>
      <c r="AB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2:43" x14ac:dyDescent="0.25">
      <c r="B6" s="227" t="s">
        <v>570</v>
      </c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X6" s="1"/>
      <c r="AA6" s="1"/>
      <c r="AB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2:43" x14ac:dyDescent="0.25">
      <c r="B7" s="227" t="s">
        <v>571</v>
      </c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 t="str">
        <f>B7</f>
        <v>Mapping of Total Revenue Requirement to Rate Component by Rate Class</v>
      </c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</row>
    <row r="8" spans="2:43" x14ac:dyDescent="0.25">
      <c r="H8" s="1"/>
      <c r="I8" s="1"/>
      <c r="J8" s="1"/>
      <c r="K8" s="1"/>
      <c r="L8" s="1"/>
      <c r="M8" s="1"/>
      <c r="N8" s="1"/>
      <c r="O8" s="1"/>
      <c r="P8" s="1"/>
      <c r="Q8" s="1"/>
      <c r="S8" s="1"/>
      <c r="T8" s="1"/>
      <c r="U8" s="1"/>
      <c r="V8" s="1"/>
      <c r="AA8" s="1"/>
      <c r="AB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2:43" x14ac:dyDescent="0.25">
      <c r="B9" s="218"/>
      <c r="D9" s="218"/>
      <c r="F9" s="26"/>
      <c r="H9" s="226" t="s">
        <v>43</v>
      </c>
      <c r="I9" s="226"/>
      <c r="J9" s="226"/>
      <c r="K9" s="226"/>
      <c r="L9" s="226"/>
      <c r="M9" s="226"/>
      <c r="N9" s="226"/>
      <c r="O9" s="226"/>
      <c r="P9" s="226"/>
      <c r="Q9" s="226"/>
      <c r="S9" s="226" t="s">
        <v>44</v>
      </c>
      <c r="T9" s="226"/>
      <c r="U9" s="226"/>
      <c r="V9" s="226"/>
      <c r="W9" s="218"/>
      <c r="Y9" s="218"/>
      <c r="AA9" s="226" t="s">
        <v>44</v>
      </c>
      <c r="AB9" s="226"/>
      <c r="AD9" s="226" t="s">
        <v>45</v>
      </c>
      <c r="AE9" s="226"/>
      <c r="AF9" s="226"/>
      <c r="AG9" s="226"/>
      <c r="AH9" s="226"/>
      <c r="AI9" s="226"/>
      <c r="AJ9" s="226"/>
      <c r="AK9" s="226"/>
      <c r="AL9" s="226"/>
      <c r="AM9" s="226"/>
      <c r="AN9" s="226"/>
      <c r="AO9" s="226"/>
      <c r="AP9" s="226"/>
      <c r="AQ9" s="226"/>
    </row>
    <row r="10" spans="2:43" x14ac:dyDescent="0.25">
      <c r="B10" s="26" t="s">
        <v>3</v>
      </c>
      <c r="F10" s="26" t="s">
        <v>572</v>
      </c>
      <c r="H10" s="26" t="s">
        <v>461</v>
      </c>
      <c r="I10" s="26" t="s">
        <v>461</v>
      </c>
      <c r="J10" s="26" t="s">
        <v>461</v>
      </c>
      <c r="K10" s="26" t="s">
        <v>461</v>
      </c>
      <c r="L10" s="26" t="s">
        <v>461</v>
      </c>
      <c r="M10" s="26" t="s">
        <v>461</v>
      </c>
      <c r="N10" s="26" t="s">
        <v>461</v>
      </c>
      <c r="O10" s="26" t="s">
        <v>461</v>
      </c>
      <c r="P10" s="26" t="s">
        <v>461</v>
      </c>
      <c r="Q10" s="26" t="s">
        <v>461</v>
      </c>
      <c r="S10" s="26" t="s">
        <v>461</v>
      </c>
      <c r="T10" s="26" t="s">
        <v>461</v>
      </c>
      <c r="U10" s="26" t="s">
        <v>461</v>
      </c>
      <c r="V10" s="219" t="s">
        <v>61</v>
      </c>
      <c r="W10" s="26" t="s">
        <v>3</v>
      </c>
      <c r="AA10" s="26" t="s">
        <v>461</v>
      </c>
      <c r="AB10" s="26" t="s">
        <v>461</v>
      </c>
      <c r="AD10" s="26" t="s">
        <v>461</v>
      </c>
      <c r="AE10" s="26" t="s">
        <v>461</v>
      </c>
      <c r="AF10" s="26" t="s">
        <v>461</v>
      </c>
      <c r="AG10" s="26" t="s">
        <v>461</v>
      </c>
      <c r="AH10" s="26" t="s">
        <v>461</v>
      </c>
      <c r="AI10" s="26" t="s">
        <v>461</v>
      </c>
      <c r="AJ10" s="26" t="s">
        <v>461</v>
      </c>
      <c r="AK10" s="26" t="s">
        <v>461</v>
      </c>
      <c r="AL10" s="26" t="s">
        <v>461</v>
      </c>
      <c r="AM10" s="26" t="s">
        <v>461</v>
      </c>
      <c r="AN10" s="26" t="s">
        <v>461</v>
      </c>
      <c r="AO10" s="26" t="s">
        <v>461</v>
      </c>
      <c r="AP10" s="26" t="s">
        <v>461</v>
      </c>
      <c r="AQ10" s="26" t="s">
        <v>461</v>
      </c>
    </row>
    <row r="11" spans="2:43" x14ac:dyDescent="0.25">
      <c r="B11" s="183" t="s">
        <v>5</v>
      </c>
      <c r="D11" s="2" t="s">
        <v>6</v>
      </c>
      <c r="F11" s="98" t="s">
        <v>124</v>
      </c>
      <c r="H11" s="98">
        <v>1</v>
      </c>
      <c r="I11" s="98">
        <v>6</v>
      </c>
      <c r="J11" s="98">
        <v>100</v>
      </c>
      <c r="K11" s="98">
        <v>110</v>
      </c>
      <c r="L11" s="98">
        <v>115</v>
      </c>
      <c r="M11" s="98">
        <v>125</v>
      </c>
      <c r="N11" s="98">
        <v>135</v>
      </c>
      <c r="O11" s="98">
        <v>145</v>
      </c>
      <c r="P11" s="98">
        <v>170</v>
      </c>
      <c r="Q11" s="98">
        <v>200</v>
      </c>
      <c r="S11" s="169" t="s">
        <v>492</v>
      </c>
      <c r="T11" s="98">
        <v>10</v>
      </c>
      <c r="U11" s="98">
        <v>20</v>
      </c>
      <c r="V11" s="98" t="s">
        <v>573</v>
      </c>
      <c r="W11" s="183" t="s">
        <v>5</v>
      </c>
      <c r="Y11" s="2" t="s">
        <v>6</v>
      </c>
      <c r="AA11" s="98">
        <v>25</v>
      </c>
      <c r="AB11" s="98">
        <v>100</v>
      </c>
      <c r="AD11" s="98" t="s">
        <v>495</v>
      </c>
      <c r="AE11" s="98" t="s">
        <v>496</v>
      </c>
      <c r="AF11" s="98" t="s">
        <v>497</v>
      </c>
      <c r="AG11" s="98" t="s">
        <v>498</v>
      </c>
      <c r="AH11" s="98" t="s">
        <v>499</v>
      </c>
      <c r="AI11" s="98" t="s">
        <v>500</v>
      </c>
      <c r="AJ11" s="98" t="s">
        <v>501</v>
      </c>
      <c r="AK11" s="98" t="s">
        <v>502</v>
      </c>
      <c r="AL11" s="98" t="s">
        <v>503</v>
      </c>
      <c r="AM11" s="98" t="s">
        <v>504</v>
      </c>
      <c r="AN11" s="98" t="s">
        <v>505</v>
      </c>
      <c r="AO11" s="98" t="s">
        <v>506</v>
      </c>
      <c r="AP11" s="98" t="s">
        <v>507</v>
      </c>
      <c r="AQ11" s="98" t="s">
        <v>508</v>
      </c>
    </row>
    <row r="12" spans="2:43" x14ac:dyDescent="0.25">
      <c r="F12" s="103" t="s">
        <v>86</v>
      </c>
      <c r="H12" s="103" t="s">
        <v>13</v>
      </c>
      <c r="I12" s="103" t="s">
        <v>14</v>
      </c>
      <c r="J12" s="103" t="s">
        <v>574</v>
      </c>
      <c r="K12" s="103" t="s">
        <v>16</v>
      </c>
      <c r="L12" s="103" t="s">
        <v>575</v>
      </c>
      <c r="M12" s="103" t="s">
        <v>88</v>
      </c>
      <c r="N12" s="103" t="s">
        <v>89</v>
      </c>
      <c r="O12" s="103" t="s">
        <v>90</v>
      </c>
      <c r="P12" s="103" t="s">
        <v>91</v>
      </c>
      <c r="Q12" s="103" t="s">
        <v>92</v>
      </c>
      <c r="R12" s="26"/>
      <c r="S12" s="103" t="s">
        <v>93</v>
      </c>
      <c r="T12" s="103" t="s">
        <v>94</v>
      </c>
      <c r="U12" s="103" t="s">
        <v>95</v>
      </c>
      <c r="V12" s="103" t="s">
        <v>96</v>
      </c>
      <c r="AA12" s="103" t="s">
        <v>97</v>
      </c>
      <c r="AB12" s="103" t="s">
        <v>98</v>
      </c>
      <c r="AD12" s="103" t="s">
        <v>99</v>
      </c>
      <c r="AE12" s="103" t="s">
        <v>100</v>
      </c>
      <c r="AF12" s="103" t="s">
        <v>101</v>
      </c>
      <c r="AG12" s="103" t="s">
        <v>102</v>
      </c>
      <c r="AH12" s="103" t="s">
        <v>103</v>
      </c>
      <c r="AI12" s="103" t="s">
        <v>104</v>
      </c>
      <c r="AJ12" s="103" t="s">
        <v>105</v>
      </c>
      <c r="AK12" s="103" t="s">
        <v>106</v>
      </c>
      <c r="AL12" s="103" t="s">
        <v>107</v>
      </c>
      <c r="AM12" s="103" t="s">
        <v>108</v>
      </c>
      <c r="AN12" s="103" t="s">
        <v>109</v>
      </c>
      <c r="AO12" s="103" t="s">
        <v>110</v>
      </c>
      <c r="AP12" s="103" t="s">
        <v>111</v>
      </c>
      <c r="AQ12" s="103" t="s">
        <v>112</v>
      </c>
    </row>
    <row r="13" spans="2:43" x14ac:dyDescent="0.25">
      <c r="F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S13" s="26"/>
      <c r="T13" s="26"/>
      <c r="U13" s="26"/>
      <c r="V13" s="26"/>
      <c r="AA13" s="26"/>
      <c r="AB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</row>
    <row r="14" spans="2:43" x14ac:dyDescent="0.25">
      <c r="D14" s="8" t="s">
        <v>576</v>
      </c>
      <c r="Y14" s="8" t="str">
        <f>D14</f>
        <v>Delivery Revenue Requirement (1)</v>
      </c>
    </row>
    <row r="15" spans="2:43" x14ac:dyDescent="0.25">
      <c r="B15" s="184">
        <v>1</v>
      </c>
      <c r="D15" s="1" t="s">
        <v>577</v>
      </c>
      <c r="F15" s="185">
        <f>SUM(H15:V15,AA15:AQ15)</f>
        <v>2794123.7229801915</v>
      </c>
      <c r="G15" s="186"/>
      <c r="H15" s="185">
        <v>1123022.1616187287</v>
      </c>
      <c r="I15" s="185">
        <v>409714.03192265157</v>
      </c>
      <c r="J15" s="185">
        <v>1610.737159533272</v>
      </c>
      <c r="K15" s="185">
        <v>38561.227702288699</v>
      </c>
      <c r="L15" s="185">
        <v>5652.0859874579683</v>
      </c>
      <c r="M15" s="185">
        <v>13694.341692123282</v>
      </c>
      <c r="N15" s="185">
        <v>2883.3361308179187</v>
      </c>
      <c r="O15" s="185">
        <v>833.67590606601561</v>
      </c>
      <c r="P15" s="185">
        <v>1114.2601144209823</v>
      </c>
      <c r="Q15" s="185">
        <v>4576.9294632072369</v>
      </c>
      <c r="R15" s="186"/>
      <c r="S15" s="185">
        <v>241129.12964883167</v>
      </c>
      <c r="T15" s="185">
        <v>27517.342680777114</v>
      </c>
      <c r="U15" s="185">
        <v>18345.301089229262</v>
      </c>
      <c r="V15" s="185">
        <v>671.41958990082344</v>
      </c>
      <c r="W15" s="184">
        <f>B15</f>
        <v>1</v>
      </c>
      <c r="Y15" s="1" t="str">
        <f>D15</f>
        <v>Cost Allocation Study</v>
      </c>
      <c r="AA15" s="185">
        <v>2618.8205365078802</v>
      </c>
      <c r="AB15" s="185">
        <v>7471.0439938193413</v>
      </c>
      <c r="AC15" s="186"/>
      <c r="AD15" s="185">
        <v>634601.71821124002</v>
      </c>
      <c r="AE15" s="185">
        <v>89371.469343270015</v>
      </c>
      <c r="AF15" s="185">
        <v>32861.267307299386</v>
      </c>
      <c r="AG15" s="185">
        <v>6.6880091835915074</v>
      </c>
      <c r="AH15" s="185">
        <v>438.44228967329707</v>
      </c>
      <c r="AI15" s="185">
        <v>1438.7320772207706</v>
      </c>
      <c r="AJ15" s="185">
        <v>33173.461268198786</v>
      </c>
      <c r="AK15" s="185">
        <v>910.25384482790162</v>
      </c>
      <c r="AL15" s="185">
        <v>1655.626083266623</v>
      </c>
      <c r="AM15" s="185">
        <v>10783.398394126461</v>
      </c>
      <c r="AN15" s="185">
        <v>121.21999845653525</v>
      </c>
      <c r="AO15" s="185">
        <v>81207.365829547896</v>
      </c>
      <c r="AP15" s="185">
        <v>469.8813090515535</v>
      </c>
      <c r="AQ15" s="185">
        <v>7668.3537784676755</v>
      </c>
    </row>
    <row r="16" spans="2:43" x14ac:dyDescent="0.25">
      <c r="B16" s="184">
        <f>MAX(B$15:B15)+1</f>
        <v>2</v>
      </c>
      <c r="D16" s="1" t="s">
        <v>578</v>
      </c>
      <c r="F16" s="185">
        <f>SUM(H16:V16,AA16:AQ16)</f>
        <v>-2.2737367544323206E-12</v>
      </c>
      <c r="G16" s="186"/>
      <c r="H16" s="185">
        <v>1125.8483430756096</v>
      </c>
      <c r="I16" s="185">
        <v>679.76191736716191</v>
      </c>
      <c r="J16" s="185">
        <v>3.3724338296692626</v>
      </c>
      <c r="K16" s="185">
        <v>23.355745896342139</v>
      </c>
      <c r="L16" s="185">
        <v>0.37734543627361744</v>
      </c>
      <c r="M16" s="185">
        <v>0</v>
      </c>
      <c r="N16" s="185">
        <v>1.0036206135900279</v>
      </c>
      <c r="O16" s="185">
        <v>0.13109435099461686</v>
      </c>
      <c r="P16" s="185">
        <v>1.2250031423109928</v>
      </c>
      <c r="Q16" s="185">
        <v>32.064978297945935</v>
      </c>
      <c r="R16" s="186"/>
      <c r="S16" s="185">
        <v>213.19152106825459</v>
      </c>
      <c r="T16" s="185">
        <v>37.647551882706047</v>
      </c>
      <c r="U16" s="185">
        <v>11.837021717318208</v>
      </c>
      <c r="V16" s="185">
        <v>-8.264751142751301</v>
      </c>
      <c r="W16" s="184">
        <f>B16</f>
        <v>2</v>
      </c>
      <c r="Y16" s="1" t="str">
        <f>D16</f>
        <v>Adjustments</v>
      </c>
      <c r="AA16" s="185">
        <v>1.3032892310150415</v>
      </c>
      <c r="AB16" s="185">
        <v>0</v>
      </c>
      <c r="AC16" s="186"/>
      <c r="AD16" s="185">
        <v>141.24913196820125</v>
      </c>
      <c r="AE16" s="185">
        <v>-64.136565796808213</v>
      </c>
      <c r="AF16" s="185">
        <v>-169.56905328666366</v>
      </c>
      <c r="AG16" s="185">
        <v>74</v>
      </c>
      <c r="AH16" s="185">
        <v>0</v>
      </c>
      <c r="AI16" s="185">
        <v>-75.871677927757048</v>
      </c>
      <c r="AJ16" s="185">
        <v>-389.37729635851252</v>
      </c>
      <c r="AK16" s="185">
        <v>0</v>
      </c>
      <c r="AL16" s="185">
        <v>3.6098106384889448</v>
      </c>
      <c r="AM16" s="185">
        <v>-67.348916020814926</v>
      </c>
      <c r="AN16" s="185">
        <v>0</v>
      </c>
      <c r="AO16" s="185">
        <v>-1575.4105479825773</v>
      </c>
      <c r="AP16" s="185">
        <v>0</v>
      </c>
      <c r="AQ16" s="185">
        <v>0</v>
      </c>
    </row>
    <row r="17" spans="2:43" ht="15.75" thickBot="1" x14ac:dyDescent="0.3">
      <c r="B17" s="184">
        <f>MAX(B$15:B16)+1</f>
        <v>3</v>
      </c>
      <c r="D17" s="1" t="s">
        <v>579</v>
      </c>
      <c r="F17" s="187">
        <f>SUM(F15:F16)</f>
        <v>2794123.7229801915</v>
      </c>
      <c r="G17" s="186"/>
      <c r="H17" s="187">
        <f t="shared" ref="H17:Q17" si="0">SUM(H15:H16)</f>
        <v>1124148.0099618044</v>
      </c>
      <c r="I17" s="187">
        <f t="shared" si="0"/>
        <v>410393.79384001874</v>
      </c>
      <c r="J17" s="187">
        <f t="shared" si="0"/>
        <v>1614.1095933629413</v>
      </c>
      <c r="K17" s="187">
        <f t="shared" si="0"/>
        <v>38584.58344818504</v>
      </c>
      <c r="L17" s="187">
        <f t="shared" si="0"/>
        <v>5652.4633328942418</v>
      </c>
      <c r="M17" s="187">
        <f t="shared" si="0"/>
        <v>13694.341692123282</v>
      </c>
      <c r="N17" s="187">
        <f t="shared" si="0"/>
        <v>2884.3397514315088</v>
      </c>
      <c r="O17" s="187">
        <f t="shared" si="0"/>
        <v>833.80700041701027</v>
      </c>
      <c r="P17" s="187">
        <f t="shared" si="0"/>
        <v>1115.4851175632932</v>
      </c>
      <c r="Q17" s="187">
        <f t="shared" si="0"/>
        <v>4608.9944415051832</v>
      </c>
      <c r="R17" s="186"/>
      <c r="S17" s="187">
        <f>SUM(S15:S16)</f>
        <v>241342.32116989992</v>
      </c>
      <c r="T17" s="187">
        <f>SUM(T15:T16)</f>
        <v>27554.99023265982</v>
      </c>
      <c r="U17" s="187">
        <f>SUM(U15:U16)</f>
        <v>18357.13811094658</v>
      </c>
      <c r="V17" s="187">
        <f>SUM(V15:V16)</f>
        <v>663.15483875807217</v>
      </c>
      <c r="W17" s="184">
        <f>B17</f>
        <v>3</v>
      </c>
      <c r="Y17" s="1" t="str">
        <f>D17</f>
        <v>Total Delivery Revenue Requirement</v>
      </c>
      <c r="AA17" s="187">
        <f>SUM(AA15:AA16)</f>
        <v>2620.1238257388954</v>
      </c>
      <c r="AB17" s="187">
        <f>SUM(AB15:AB16)</f>
        <v>7471.0439938193413</v>
      </c>
      <c r="AC17" s="186"/>
      <c r="AD17" s="187">
        <f t="shared" ref="AD17:AQ17" si="1">SUM(AD15:AD16)</f>
        <v>634742.96734320826</v>
      </c>
      <c r="AE17" s="187">
        <f t="shared" si="1"/>
        <v>89307.332777473202</v>
      </c>
      <c r="AF17" s="187">
        <f t="shared" si="1"/>
        <v>32691.698254012721</v>
      </c>
      <c r="AG17" s="187">
        <f t="shared" si="1"/>
        <v>80.688009183591504</v>
      </c>
      <c r="AH17" s="187">
        <f t="shared" si="1"/>
        <v>438.44228967329707</v>
      </c>
      <c r="AI17" s="187">
        <f t="shared" si="1"/>
        <v>1362.8603992930136</v>
      </c>
      <c r="AJ17" s="187">
        <f t="shared" si="1"/>
        <v>32784.083971840271</v>
      </c>
      <c r="AK17" s="187">
        <f t="shared" si="1"/>
        <v>910.25384482790162</v>
      </c>
      <c r="AL17" s="187">
        <f t="shared" si="1"/>
        <v>1659.2358939051119</v>
      </c>
      <c r="AM17" s="187">
        <f t="shared" si="1"/>
        <v>10716.049478105646</v>
      </c>
      <c r="AN17" s="187">
        <f t="shared" si="1"/>
        <v>121.21999845653525</v>
      </c>
      <c r="AO17" s="187">
        <f t="shared" si="1"/>
        <v>79631.955281565315</v>
      </c>
      <c r="AP17" s="187">
        <f t="shared" si="1"/>
        <v>469.8813090515535</v>
      </c>
      <c r="AQ17" s="187">
        <f t="shared" si="1"/>
        <v>7668.3537784676755</v>
      </c>
    </row>
    <row r="18" spans="2:43" ht="15.75" thickTop="1" x14ac:dyDescent="0.25">
      <c r="F18" s="185"/>
      <c r="G18" s="186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6"/>
      <c r="S18" s="185"/>
      <c r="T18" s="185"/>
      <c r="U18" s="185"/>
      <c r="V18" s="185"/>
      <c r="AA18" s="185"/>
      <c r="AB18" s="185"/>
      <c r="AC18" s="186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</row>
    <row r="19" spans="2:43" x14ac:dyDescent="0.25">
      <c r="D19" s="1" t="s">
        <v>580</v>
      </c>
      <c r="F19" s="185"/>
      <c r="G19" s="186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6"/>
      <c r="S19" s="185"/>
      <c r="T19" s="185"/>
      <c r="U19" s="185"/>
      <c r="V19" s="185"/>
      <c r="Y19" s="1" t="str">
        <f t="shared" ref="Y19:Y27" si="2">D19</f>
        <v>Rate Design Component</v>
      </c>
      <c r="AA19" s="185"/>
      <c r="AB19" s="185"/>
      <c r="AC19" s="186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</row>
    <row r="20" spans="2:43" x14ac:dyDescent="0.25">
      <c r="B20" s="184">
        <f>MAX(B$15:B18)+1</f>
        <v>4</v>
      </c>
      <c r="D20" s="188" t="s">
        <v>581</v>
      </c>
      <c r="F20" s="189">
        <f t="shared" ref="F20:F26" si="3">SUM(H20:V20,AA20:AQ20)</f>
        <v>1582393.2451407036</v>
      </c>
      <c r="G20" s="186"/>
      <c r="H20" s="189">
        <v>809504.13602927397</v>
      </c>
      <c r="I20" s="189">
        <v>113888.21200219053</v>
      </c>
      <c r="J20" s="189">
        <v>457.47470339183235</v>
      </c>
      <c r="K20" s="189">
        <v>12977.27259085717</v>
      </c>
      <c r="L20" s="189">
        <v>968.14417777434369</v>
      </c>
      <c r="M20" s="189">
        <v>944.72246909954833</v>
      </c>
      <c r="N20" s="189">
        <v>1556.4127881247625</v>
      </c>
      <c r="O20" s="189">
        <v>376.42301199874726</v>
      </c>
      <c r="P20" s="189">
        <v>447.35572920844038</v>
      </c>
      <c r="Q20" s="189">
        <v>23.182438190381877</v>
      </c>
      <c r="R20" s="186"/>
      <c r="S20" s="189">
        <v>173671.71707648694</v>
      </c>
      <c r="T20" s="189">
        <v>5202.985969277308</v>
      </c>
      <c r="U20" s="189">
        <v>2656.5526257236834</v>
      </c>
      <c r="V20" s="189">
        <v>0</v>
      </c>
      <c r="W20" s="184">
        <f t="shared" ref="W20:W27" si="4">B20</f>
        <v>4</v>
      </c>
      <c r="Y20" s="188" t="str">
        <f t="shared" si="2"/>
        <v>Monthly Customer Charge</v>
      </c>
      <c r="AA20" s="189">
        <v>120.72589140684516</v>
      </c>
      <c r="AB20" s="189">
        <v>801.75460665081687</v>
      </c>
      <c r="AC20" s="186"/>
      <c r="AD20" s="189">
        <v>436669.86810302449</v>
      </c>
      <c r="AE20" s="189">
        <v>15614.505334260488</v>
      </c>
      <c r="AF20" s="189">
        <v>0</v>
      </c>
      <c r="AG20" s="189">
        <v>0</v>
      </c>
      <c r="AH20" s="189">
        <v>216.45884353983257</v>
      </c>
      <c r="AI20" s="189">
        <v>927.68075802785393</v>
      </c>
      <c r="AJ20" s="189">
        <v>0</v>
      </c>
      <c r="AK20" s="189">
        <v>0</v>
      </c>
      <c r="AL20" s="189">
        <v>0</v>
      </c>
      <c r="AM20" s="189">
        <v>1692.1042289445488</v>
      </c>
      <c r="AN20" s="189">
        <v>0</v>
      </c>
      <c r="AO20" s="189">
        <v>3481.6864417148108</v>
      </c>
      <c r="AP20" s="189">
        <v>0</v>
      </c>
      <c r="AQ20" s="189">
        <v>193.86932153633981</v>
      </c>
    </row>
    <row r="21" spans="2:43" x14ac:dyDescent="0.25">
      <c r="B21" s="184">
        <f>MAX(B$15:B20)+1</f>
        <v>5</v>
      </c>
      <c r="D21" s="190" t="s">
        <v>582</v>
      </c>
      <c r="F21" s="191">
        <f t="shared" si="3"/>
        <v>223898.53644755381</v>
      </c>
      <c r="G21" s="186"/>
      <c r="H21" s="191">
        <v>0</v>
      </c>
      <c r="I21" s="191">
        <v>0</v>
      </c>
      <c r="J21" s="191">
        <v>1153.0322142151745</v>
      </c>
      <c r="K21" s="191">
        <v>26049.116753013092</v>
      </c>
      <c r="L21" s="191">
        <v>4830.2417286937189</v>
      </c>
      <c r="M21" s="191">
        <v>12749.619223023736</v>
      </c>
      <c r="N21" s="191">
        <v>0</v>
      </c>
      <c r="O21" s="191">
        <v>462.38937805112766</v>
      </c>
      <c r="P21" s="191">
        <v>780.14469441598885</v>
      </c>
      <c r="Q21" s="191">
        <v>4515.0110679970021</v>
      </c>
      <c r="R21" s="186"/>
      <c r="S21" s="191">
        <v>0</v>
      </c>
      <c r="T21" s="191">
        <v>0</v>
      </c>
      <c r="U21" s="191">
        <v>14797.29186928474</v>
      </c>
      <c r="V21" s="191">
        <v>0</v>
      </c>
      <c r="W21" s="184">
        <f t="shared" si="4"/>
        <v>5</v>
      </c>
      <c r="Y21" s="190" t="str">
        <f t="shared" si="2"/>
        <v>Delivery Demand Charge</v>
      </c>
      <c r="AA21" s="191">
        <v>0</v>
      </c>
      <c r="AB21" s="191">
        <v>6669.2893871685255</v>
      </c>
      <c r="AC21" s="186"/>
      <c r="AD21" s="191">
        <v>0</v>
      </c>
      <c r="AE21" s="191">
        <v>0</v>
      </c>
      <c r="AF21" s="191">
        <v>32608.309097222093</v>
      </c>
      <c r="AG21" s="191">
        <v>0</v>
      </c>
      <c r="AH21" s="191">
        <v>221.6261729938162</v>
      </c>
      <c r="AI21" s="191">
        <v>0</v>
      </c>
      <c r="AJ21" s="191">
        <v>32736.605163300086</v>
      </c>
      <c r="AK21" s="191">
        <v>0</v>
      </c>
      <c r="AL21" s="191">
        <v>1637.0471468605504</v>
      </c>
      <c r="AM21" s="191">
        <v>8141.6362184598756</v>
      </c>
      <c r="AN21" s="191">
        <v>0</v>
      </c>
      <c r="AO21" s="191">
        <v>70622.746084840168</v>
      </c>
      <c r="AP21" s="191">
        <v>0</v>
      </c>
      <c r="AQ21" s="191">
        <v>5924.4302480141259</v>
      </c>
    </row>
    <row r="22" spans="2:43" x14ac:dyDescent="0.25">
      <c r="B22" s="184">
        <f>MAX(B$15:B21)+1</f>
        <v>6</v>
      </c>
      <c r="D22" s="192" t="s">
        <v>583</v>
      </c>
      <c r="F22" s="193">
        <f t="shared" si="3"/>
        <v>946856.13249553391</v>
      </c>
      <c r="G22" s="186"/>
      <c r="H22" s="193">
        <v>312573.98641682701</v>
      </c>
      <c r="I22" s="193">
        <v>296703.1612179731</v>
      </c>
      <c r="J22" s="193">
        <v>0</v>
      </c>
      <c r="K22" s="193">
        <v>0</v>
      </c>
      <c r="L22" s="193">
        <v>0</v>
      </c>
      <c r="M22" s="193">
        <v>0</v>
      </c>
      <c r="N22" s="193">
        <v>1341.2275555883571</v>
      </c>
      <c r="O22" s="193">
        <v>0</v>
      </c>
      <c r="P22" s="193">
        <v>0</v>
      </c>
      <c r="Q22" s="193">
        <v>0</v>
      </c>
      <c r="R22" s="186"/>
      <c r="S22" s="193">
        <v>48172.095115571334</v>
      </c>
      <c r="T22" s="193">
        <v>17085.143780874452</v>
      </c>
      <c r="U22" s="193">
        <v>0</v>
      </c>
      <c r="V22" s="193">
        <v>0</v>
      </c>
      <c r="W22" s="184">
        <f t="shared" si="4"/>
        <v>6</v>
      </c>
      <c r="Y22" s="192" t="str">
        <f t="shared" si="2"/>
        <v>Delivery Commodity Charge</v>
      </c>
      <c r="AA22" s="193">
        <v>2496.852318452547</v>
      </c>
      <c r="AB22" s="193">
        <v>0</v>
      </c>
      <c r="AC22" s="186"/>
      <c r="AD22" s="193">
        <v>193747.925899094</v>
      </c>
      <c r="AE22" s="193">
        <v>72723.757130125727</v>
      </c>
      <c r="AF22" s="193">
        <v>0</v>
      </c>
      <c r="AG22" s="193">
        <v>80.688009183591504</v>
      </c>
      <c r="AH22" s="193">
        <v>0</v>
      </c>
      <c r="AI22" s="193">
        <v>432.49704646921811</v>
      </c>
      <c r="AJ22" s="193">
        <v>0</v>
      </c>
      <c r="AK22" s="193">
        <v>907.69669786655163</v>
      </c>
      <c r="AL22" s="193">
        <v>0</v>
      </c>
      <c r="AM22" s="193">
        <v>0</v>
      </c>
      <c r="AN22" s="193">
        <v>121.21999845653525</v>
      </c>
      <c r="AO22" s="193">
        <v>0</v>
      </c>
      <c r="AP22" s="193">
        <v>469.8813090515535</v>
      </c>
      <c r="AQ22" s="193">
        <v>0</v>
      </c>
    </row>
    <row r="23" spans="2:43" x14ac:dyDescent="0.25">
      <c r="B23" s="184">
        <f>MAX(B$15:B22)+1</f>
        <v>7</v>
      </c>
      <c r="D23" s="194" t="s">
        <v>584</v>
      </c>
      <c r="F23" s="195">
        <f t="shared" si="3"/>
        <v>1065.7610652261458</v>
      </c>
      <c r="G23" s="186"/>
      <c r="H23" s="195">
        <v>-4850.4655434533488</v>
      </c>
      <c r="I23" s="195">
        <v>-4375.9329686034616</v>
      </c>
      <c r="J23" s="195">
        <v>-17.126965952466918</v>
      </c>
      <c r="K23" s="195">
        <v>-585.36875524505149</v>
      </c>
      <c r="L23" s="195">
        <v>-148.24203663501888</v>
      </c>
      <c r="M23" s="195">
        <v>0</v>
      </c>
      <c r="N23" s="195">
        <v>-19.469637185577994</v>
      </c>
      <c r="O23" s="195">
        <v>-5.8111990462938365</v>
      </c>
      <c r="P23" s="195">
        <v>-119.54514282423816</v>
      </c>
      <c r="Q23" s="195">
        <v>-126.29574472863669</v>
      </c>
      <c r="R23" s="186"/>
      <c r="S23" s="195">
        <v>9066.6135476636264</v>
      </c>
      <c r="T23" s="195">
        <v>2595.8678263260545</v>
      </c>
      <c r="U23" s="195">
        <v>-342.99688607795565</v>
      </c>
      <c r="V23" s="195">
        <v>0</v>
      </c>
      <c r="W23" s="184">
        <f t="shared" si="4"/>
        <v>7</v>
      </c>
      <c r="Y23" s="194" t="str">
        <f t="shared" si="2"/>
        <v>Gas Supply Transportation Charge</v>
      </c>
      <c r="AA23" s="195">
        <v>-5.4654290114827404</v>
      </c>
      <c r="AB23" s="195">
        <v>0</v>
      </c>
      <c r="AC23" s="186"/>
      <c r="AD23" s="195">
        <v>0</v>
      </c>
      <c r="AE23" s="195">
        <v>0</v>
      </c>
      <c r="AF23" s="195">
        <v>0</v>
      </c>
      <c r="AG23" s="195">
        <v>0</v>
      </c>
      <c r="AH23" s="195">
        <v>0</v>
      </c>
      <c r="AI23" s="195">
        <v>0</v>
      </c>
      <c r="AJ23" s="195">
        <v>0</v>
      </c>
      <c r="AK23" s="195">
        <v>0</v>
      </c>
      <c r="AL23" s="195">
        <v>0</v>
      </c>
      <c r="AM23" s="195">
        <v>0</v>
      </c>
      <c r="AN23" s="195">
        <v>0</v>
      </c>
      <c r="AO23" s="195">
        <v>0</v>
      </c>
      <c r="AP23" s="195">
        <v>0</v>
      </c>
      <c r="AQ23" s="195">
        <v>0</v>
      </c>
    </row>
    <row r="24" spans="2:43" x14ac:dyDescent="0.25">
      <c r="B24" s="184">
        <f>MAX(B$15:B23)+1</f>
        <v>8</v>
      </c>
      <c r="D24" s="196" t="s">
        <v>585</v>
      </c>
      <c r="F24" s="197">
        <f t="shared" si="3"/>
        <v>18501.641448955845</v>
      </c>
      <c r="G24" s="186"/>
      <c r="H24" s="197">
        <v>6920.3530591566641</v>
      </c>
      <c r="I24" s="197">
        <v>4178.3535884585071</v>
      </c>
      <c r="J24" s="197">
        <v>20.729641708401704</v>
      </c>
      <c r="K24" s="197">
        <v>143.56285955983532</v>
      </c>
      <c r="L24" s="197">
        <v>2.3194630611980753</v>
      </c>
      <c r="M24" s="197">
        <v>0</v>
      </c>
      <c r="N24" s="197">
        <v>6.1690449039671407</v>
      </c>
      <c r="O24" s="197">
        <v>0.80580941342898738</v>
      </c>
      <c r="P24" s="197">
        <v>7.5298367631021854</v>
      </c>
      <c r="Q24" s="197">
        <v>197.09668004643484</v>
      </c>
      <c r="R24" s="186"/>
      <c r="S24" s="197">
        <v>1310.4434572249302</v>
      </c>
      <c r="T24" s="197">
        <v>231.4115861551231</v>
      </c>
      <c r="U24" s="197">
        <v>21.957996164301498</v>
      </c>
      <c r="V24" s="197">
        <v>0</v>
      </c>
      <c r="W24" s="184">
        <f t="shared" si="4"/>
        <v>8</v>
      </c>
      <c r="Y24" s="196" t="str">
        <f t="shared" si="2"/>
        <v>Gas Supply Commodity Charge</v>
      </c>
      <c r="AA24" s="197">
        <v>8.0110448909859677</v>
      </c>
      <c r="AB24" s="197">
        <v>0</v>
      </c>
      <c r="AC24" s="186"/>
      <c r="AD24" s="197">
        <v>4325.1733410896441</v>
      </c>
      <c r="AE24" s="197">
        <v>969.0703130870063</v>
      </c>
      <c r="AF24" s="197">
        <v>83.389156790629826</v>
      </c>
      <c r="AG24" s="197">
        <v>0</v>
      </c>
      <c r="AH24" s="197">
        <v>0.35727313964826313</v>
      </c>
      <c r="AI24" s="197">
        <v>2.6825947959415872</v>
      </c>
      <c r="AJ24" s="197">
        <v>47.478808540186911</v>
      </c>
      <c r="AK24" s="197">
        <v>2.5571469613499236</v>
      </c>
      <c r="AL24" s="197">
        <v>22.188747044561364</v>
      </c>
      <c r="AM24" s="197">
        <v>0</v>
      </c>
      <c r="AN24" s="197">
        <v>0</v>
      </c>
      <c r="AO24" s="197">
        <v>0</v>
      </c>
      <c r="AP24" s="197">
        <v>0</v>
      </c>
      <c r="AQ24" s="197">
        <v>0</v>
      </c>
    </row>
    <row r="25" spans="2:43" x14ac:dyDescent="0.25">
      <c r="B25" s="184">
        <f>MAX(B$15:B24)+1</f>
        <v>9</v>
      </c>
      <c r="D25" s="198" t="s">
        <v>586</v>
      </c>
      <c r="F25" s="199">
        <f t="shared" si="3"/>
        <v>1224.3325058518155</v>
      </c>
      <c r="G25" s="186"/>
      <c r="H25" s="199">
        <v>0</v>
      </c>
      <c r="I25" s="199">
        <v>0</v>
      </c>
      <c r="J25" s="199">
        <v>0</v>
      </c>
      <c r="K25" s="199">
        <v>0</v>
      </c>
      <c r="L25" s="199">
        <v>0</v>
      </c>
      <c r="M25" s="199">
        <v>0</v>
      </c>
      <c r="N25" s="199">
        <v>0</v>
      </c>
      <c r="O25" s="199">
        <v>0</v>
      </c>
      <c r="P25" s="199">
        <v>0</v>
      </c>
      <c r="Q25" s="199">
        <v>0</v>
      </c>
      <c r="R25" s="186"/>
      <c r="S25" s="199">
        <v>0</v>
      </c>
      <c r="T25" s="199">
        <v>0</v>
      </c>
      <c r="U25" s="199">
        <v>1224.3325058518155</v>
      </c>
      <c r="V25" s="199">
        <v>0</v>
      </c>
      <c r="W25" s="184">
        <f t="shared" si="4"/>
        <v>9</v>
      </c>
      <c r="Y25" s="198" t="str">
        <f t="shared" si="2"/>
        <v>Gas Supply Demand Charge (Rate 20)</v>
      </c>
      <c r="AA25" s="199">
        <v>0</v>
      </c>
      <c r="AB25" s="199">
        <v>0</v>
      </c>
      <c r="AC25" s="186"/>
      <c r="AD25" s="199">
        <v>0</v>
      </c>
      <c r="AE25" s="199">
        <v>0</v>
      </c>
      <c r="AF25" s="199">
        <v>0</v>
      </c>
      <c r="AG25" s="199">
        <v>0</v>
      </c>
      <c r="AH25" s="199">
        <v>0</v>
      </c>
      <c r="AI25" s="199">
        <v>0</v>
      </c>
      <c r="AJ25" s="199">
        <v>0</v>
      </c>
      <c r="AK25" s="199">
        <v>0</v>
      </c>
      <c r="AL25" s="199">
        <v>0</v>
      </c>
      <c r="AM25" s="199">
        <v>0</v>
      </c>
      <c r="AN25" s="199">
        <v>0</v>
      </c>
      <c r="AO25" s="199">
        <v>0</v>
      </c>
      <c r="AP25" s="199">
        <v>0</v>
      </c>
      <c r="AQ25" s="199">
        <v>0</v>
      </c>
    </row>
    <row r="26" spans="2:43" x14ac:dyDescent="0.25">
      <c r="B26" s="184">
        <f>MAX(B$15:B25)+1</f>
        <v>10</v>
      </c>
      <c r="D26" s="200" t="s">
        <v>587</v>
      </c>
      <c r="F26" s="201">
        <f t="shared" si="3"/>
        <v>20184.073876366816</v>
      </c>
      <c r="G26" s="186"/>
      <c r="H26" s="201">
        <v>0</v>
      </c>
      <c r="I26" s="201">
        <v>0</v>
      </c>
      <c r="J26" s="201">
        <v>0</v>
      </c>
      <c r="K26" s="201">
        <v>0</v>
      </c>
      <c r="L26" s="201">
        <v>0</v>
      </c>
      <c r="M26" s="201">
        <v>0</v>
      </c>
      <c r="N26" s="201">
        <v>0</v>
      </c>
      <c r="O26" s="201">
        <v>0</v>
      </c>
      <c r="P26" s="201">
        <v>0</v>
      </c>
      <c r="Q26" s="201">
        <v>0</v>
      </c>
      <c r="R26" s="186"/>
      <c r="S26" s="201">
        <v>9121.4519729531021</v>
      </c>
      <c r="T26" s="201">
        <v>2439.5810700268808</v>
      </c>
      <c r="U26" s="201">
        <v>0</v>
      </c>
      <c r="V26" s="201">
        <v>663.15483875807206</v>
      </c>
      <c r="W26" s="184">
        <f t="shared" si="4"/>
        <v>10</v>
      </c>
      <c r="Y26" s="200" t="str">
        <f t="shared" si="2"/>
        <v>Storage Charges</v>
      </c>
      <c r="AA26" s="201">
        <v>0</v>
      </c>
      <c r="AB26" s="201">
        <v>0</v>
      </c>
      <c r="AC26" s="186"/>
      <c r="AD26" s="201">
        <v>0</v>
      </c>
      <c r="AE26" s="201">
        <v>0</v>
      </c>
      <c r="AF26" s="201">
        <v>0</v>
      </c>
      <c r="AG26" s="201">
        <v>0</v>
      </c>
      <c r="AH26" s="201">
        <v>0</v>
      </c>
      <c r="AI26" s="201">
        <v>0</v>
      </c>
      <c r="AJ26" s="201">
        <v>0</v>
      </c>
      <c r="AK26" s="201">
        <v>0</v>
      </c>
      <c r="AL26" s="201">
        <v>0</v>
      </c>
      <c r="AM26" s="201">
        <v>882.30903070122292</v>
      </c>
      <c r="AN26" s="201">
        <v>0</v>
      </c>
      <c r="AO26" s="201">
        <v>5527.5227550103255</v>
      </c>
      <c r="AP26" s="201">
        <v>0</v>
      </c>
      <c r="AQ26" s="201">
        <v>1550.0542089172109</v>
      </c>
    </row>
    <row r="27" spans="2:43" ht="15.75" thickBot="1" x14ac:dyDescent="0.3">
      <c r="B27" s="184">
        <f>MAX(B$15:B26)+1</f>
        <v>11</v>
      </c>
      <c r="D27" s="1" t="s">
        <v>579</v>
      </c>
      <c r="F27" s="187">
        <f>SUM(F20:F26)</f>
        <v>2794123.7229801924</v>
      </c>
      <c r="G27" s="186"/>
      <c r="H27" s="187">
        <f t="shared" ref="H27:Q27" si="5">SUM(H20:H26)</f>
        <v>1124148.0099618041</v>
      </c>
      <c r="I27" s="187">
        <f t="shared" si="5"/>
        <v>410393.79384001868</v>
      </c>
      <c r="J27" s="187">
        <f t="shared" si="5"/>
        <v>1614.1095933629417</v>
      </c>
      <c r="K27" s="187">
        <f t="shared" si="5"/>
        <v>38584.583448185047</v>
      </c>
      <c r="L27" s="187">
        <f t="shared" si="5"/>
        <v>5652.4633328942418</v>
      </c>
      <c r="M27" s="187">
        <f t="shared" si="5"/>
        <v>13694.341692123284</v>
      </c>
      <c r="N27" s="187">
        <f t="shared" si="5"/>
        <v>2884.3397514315084</v>
      </c>
      <c r="O27" s="187">
        <f t="shared" si="5"/>
        <v>833.80700041701004</v>
      </c>
      <c r="P27" s="187">
        <f t="shared" si="5"/>
        <v>1115.4851175632932</v>
      </c>
      <c r="Q27" s="187">
        <f t="shared" si="5"/>
        <v>4608.9944415051823</v>
      </c>
      <c r="R27" s="186"/>
      <c r="S27" s="187">
        <f>SUM(S20:S26)</f>
        <v>241342.32116989995</v>
      </c>
      <c r="T27" s="187">
        <f>SUM(T20:T26)</f>
        <v>27554.99023265982</v>
      </c>
      <c r="U27" s="187">
        <f>SUM(U20:U26)</f>
        <v>18357.138110946587</v>
      </c>
      <c r="V27" s="187">
        <f>SUM(V20:V26)</f>
        <v>663.15483875807206</v>
      </c>
      <c r="W27" s="184">
        <f t="shared" si="4"/>
        <v>11</v>
      </c>
      <c r="Y27" s="1" t="str">
        <f t="shared" si="2"/>
        <v>Total Delivery Revenue Requirement</v>
      </c>
      <c r="AA27" s="187">
        <f>SUM(AA20:AA26)</f>
        <v>2620.1238257388954</v>
      </c>
      <c r="AB27" s="187">
        <f>SUM(AB20:AB26)</f>
        <v>7471.0439938193422</v>
      </c>
      <c r="AC27" s="186"/>
      <c r="AD27" s="187">
        <f t="shared" ref="AD27:AQ27" si="6">SUM(AD20:AD26)</f>
        <v>634742.96734320815</v>
      </c>
      <c r="AE27" s="187">
        <f t="shared" si="6"/>
        <v>89307.332777473217</v>
      </c>
      <c r="AF27" s="187">
        <f t="shared" si="6"/>
        <v>32691.698254012721</v>
      </c>
      <c r="AG27" s="187">
        <f t="shared" si="6"/>
        <v>80.688009183591504</v>
      </c>
      <c r="AH27" s="187">
        <f t="shared" si="6"/>
        <v>438.44228967329701</v>
      </c>
      <c r="AI27" s="187">
        <f t="shared" si="6"/>
        <v>1362.8603992930136</v>
      </c>
      <c r="AJ27" s="187">
        <f t="shared" si="6"/>
        <v>32784.083971840271</v>
      </c>
      <c r="AK27" s="187">
        <f t="shared" si="6"/>
        <v>910.2538448279015</v>
      </c>
      <c r="AL27" s="187">
        <f t="shared" si="6"/>
        <v>1659.2358939051117</v>
      </c>
      <c r="AM27" s="187">
        <f t="shared" si="6"/>
        <v>10716.049478105648</v>
      </c>
      <c r="AN27" s="187">
        <f t="shared" si="6"/>
        <v>121.21999845653525</v>
      </c>
      <c r="AO27" s="187">
        <f t="shared" si="6"/>
        <v>79631.955281565315</v>
      </c>
      <c r="AP27" s="187">
        <f t="shared" si="6"/>
        <v>469.8813090515535</v>
      </c>
      <c r="AQ27" s="187">
        <f t="shared" si="6"/>
        <v>7668.3537784676773</v>
      </c>
    </row>
    <row r="28" spans="2:43" ht="15.75" thickTop="1" x14ac:dyDescent="0.25">
      <c r="F28" s="185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6"/>
      <c r="AL28" s="186"/>
      <c r="AM28" s="186"/>
      <c r="AN28" s="186"/>
      <c r="AO28" s="186"/>
      <c r="AP28" s="186"/>
      <c r="AQ28" s="186"/>
    </row>
    <row r="29" spans="2:43" x14ac:dyDescent="0.25">
      <c r="D29" s="8" t="s">
        <v>588</v>
      </c>
      <c r="F29" s="185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Y29" s="8" t="str">
        <f>D29</f>
        <v>Gas Cost Revenue Requirement (2)</v>
      </c>
      <c r="AA29" s="186"/>
      <c r="AB29" s="186"/>
      <c r="AC29" s="186"/>
      <c r="AD29" s="186"/>
      <c r="AE29" s="186"/>
      <c r="AF29" s="186"/>
      <c r="AG29" s="186"/>
      <c r="AH29" s="186"/>
      <c r="AI29" s="186"/>
      <c r="AJ29" s="186"/>
      <c r="AK29" s="186"/>
      <c r="AL29" s="186"/>
      <c r="AM29" s="186"/>
      <c r="AN29" s="186"/>
      <c r="AO29" s="186"/>
      <c r="AP29" s="186"/>
      <c r="AQ29" s="186"/>
    </row>
    <row r="30" spans="2:43" x14ac:dyDescent="0.25">
      <c r="B30" s="184">
        <f>MAX(B$15:B29)+1</f>
        <v>12</v>
      </c>
      <c r="D30" s="1" t="s">
        <v>577</v>
      </c>
      <c r="F30" s="185">
        <f>SUM(H30:V30,AA30:AQ30)</f>
        <v>2314510.6650429917</v>
      </c>
      <c r="G30" s="186"/>
      <c r="H30" s="185">
        <v>810072.3496977262</v>
      </c>
      <c r="I30" s="185">
        <v>537561.55543912249</v>
      </c>
      <c r="J30" s="185">
        <v>2535.9055659375645</v>
      </c>
      <c r="K30" s="185">
        <v>33102.223460327317</v>
      </c>
      <c r="L30" s="185">
        <v>5412.5293629487123</v>
      </c>
      <c r="M30" s="185">
        <v>643.54345809962319</v>
      </c>
      <c r="N30" s="185">
        <v>1275.6746203493763</v>
      </c>
      <c r="O30" s="185">
        <v>282.50428068478578</v>
      </c>
      <c r="P30" s="185">
        <v>4918.5015038017091</v>
      </c>
      <c r="Q30" s="185">
        <v>22908.336635283238</v>
      </c>
      <c r="R30" s="186"/>
      <c r="S30" s="185">
        <v>189821.41239012487</v>
      </c>
      <c r="T30" s="185">
        <v>40311.739235060028</v>
      </c>
      <c r="U30" s="185">
        <v>7199.4339919441973</v>
      </c>
      <c r="V30" s="185">
        <v>1970.7957031996702</v>
      </c>
      <c r="W30" s="184">
        <f>B30</f>
        <v>12</v>
      </c>
      <c r="Y30" s="1" t="str">
        <f>D30</f>
        <v>Cost Allocation Study</v>
      </c>
      <c r="AA30" s="185">
        <v>880.00688742383397</v>
      </c>
      <c r="AB30" s="185">
        <v>953.1237197183591</v>
      </c>
      <c r="AC30" s="186"/>
      <c r="AD30" s="185">
        <v>502205.99919741804</v>
      </c>
      <c r="AE30" s="185">
        <v>115045.76357920271</v>
      </c>
      <c r="AF30" s="185">
        <v>11721.395174669304</v>
      </c>
      <c r="AG30" s="185">
        <v>0.52052953092825494</v>
      </c>
      <c r="AH30" s="185">
        <v>68.147415307320188</v>
      </c>
      <c r="AI30" s="185">
        <v>396.37057164674263</v>
      </c>
      <c r="AJ30" s="185">
        <v>8685.8613600163735</v>
      </c>
      <c r="AK30" s="185">
        <v>489.95308821697756</v>
      </c>
      <c r="AL30" s="185">
        <v>2781.4317237306605</v>
      </c>
      <c r="AM30" s="185">
        <v>1038.0700195820759</v>
      </c>
      <c r="AN30" s="185">
        <v>45.295919319290675</v>
      </c>
      <c r="AO30" s="185">
        <v>10948.500731529504</v>
      </c>
      <c r="AP30" s="185">
        <v>50.396510620654063</v>
      </c>
      <c r="AQ30" s="185">
        <v>1183.3232704495451</v>
      </c>
    </row>
    <row r="31" spans="2:43" x14ac:dyDescent="0.25">
      <c r="B31" s="184">
        <f>MAX(B$15:B30)+1</f>
        <v>13</v>
      </c>
      <c r="D31" s="1" t="s">
        <v>578</v>
      </c>
      <c r="F31" s="185">
        <f>SUM(H31:V31,AA31:AQ31)</f>
        <v>0</v>
      </c>
      <c r="G31" s="186"/>
      <c r="H31" s="185">
        <v>0</v>
      </c>
      <c r="I31" s="185">
        <v>0</v>
      </c>
      <c r="J31" s="185">
        <v>0</v>
      </c>
      <c r="K31" s="185">
        <v>0</v>
      </c>
      <c r="L31" s="185">
        <v>0</v>
      </c>
      <c r="M31" s="185">
        <v>0</v>
      </c>
      <c r="N31" s="185">
        <v>0</v>
      </c>
      <c r="O31" s="185">
        <v>0</v>
      </c>
      <c r="P31" s="185">
        <v>0</v>
      </c>
      <c r="Q31" s="185">
        <v>0</v>
      </c>
      <c r="R31" s="186"/>
      <c r="S31" s="185">
        <v>0</v>
      </c>
      <c r="T31" s="185">
        <v>0</v>
      </c>
      <c r="U31" s="185">
        <v>0</v>
      </c>
      <c r="V31" s="185">
        <v>0</v>
      </c>
      <c r="W31" s="184">
        <f>B31</f>
        <v>13</v>
      </c>
      <c r="Y31" s="1" t="str">
        <f>D31</f>
        <v>Adjustments</v>
      </c>
      <c r="AA31" s="185">
        <v>0</v>
      </c>
      <c r="AB31" s="185">
        <v>0</v>
      </c>
      <c r="AC31" s="186"/>
      <c r="AD31" s="185">
        <v>0</v>
      </c>
      <c r="AE31" s="185">
        <v>0</v>
      </c>
      <c r="AF31" s="185">
        <v>0</v>
      </c>
      <c r="AG31" s="185">
        <v>3</v>
      </c>
      <c r="AH31" s="185">
        <v>0</v>
      </c>
      <c r="AI31" s="185">
        <v>-3</v>
      </c>
      <c r="AJ31" s="185">
        <v>0</v>
      </c>
      <c r="AK31" s="185">
        <v>0</v>
      </c>
      <c r="AL31" s="185">
        <v>0</v>
      </c>
      <c r="AM31" s="185">
        <v>0</v>
      </c>
      <c r="AN31" s="185">
        <v>0</v>
      </c>
      <c r="AO31" s="185">
        <v>0</v>
      </c>
      <c r="AP31" s="185">
        <v>0</v>
      </c>
      <c r="AQ31" s="185">
        <v>0</v>
      </c>
    </row>
    <row r="32" spans="2:43" ht="15.75" thickBot="1" x14ac:dyDescent="0.3">
      <c r="B32" s="184">
        <f>MAX(B$15:B31)+1</f>
        <v>14</v>
      </c>
      <c r="D32" s="1" t="s">
        <v>589</v>
      </c>
      <c r="F32" s="187">
        <f>SUM(F30:F31)</f>
        <v>2314510.6650429917</v>
      </c>
      <c r="G32" s="186"/>
      <c r="H32" s="187">
        <f t="shared" ref="H32:Q32" si="7">SUM(H30:H31)</f>
        <v>810072.3496977262</v>
      </c>
      <c r="I32" s="187">
        <f t="shared" si="7"/>
        <v>537561.55543912249</v>
      </c>
      <c r="J32" s="187">
        <f t="shared" si="7"/>
        <v>2535.9055659375645</v>
      </c>
      <c r="K32" s="187">
        <f t="shared" si="7"/>
        <v>33102.223460327317</v>
      </c>
      <c r="L32" s="187">
        <f t="shared" si="7"/>
        <v>5412.5293629487123</v>
      </c>
      <c r="M32" s="187">
        <f t="shared" si="7"/>
        <v>643.54345809962319</v>
      </c>
      <c r="N32" s="187">
        <f t="shared" si="7"/>
        <v>1275.6746203493763</v>
      </c>
      <c r="O32" s="187">
        <f t="shared" si="7"/>
        <v>282.50428068478578</v>
      </c>
      <c r="P32" s="187">
        <f t="shared" si="7"/>
        <v>4918.5015038017091</v>
      </c>
      <c r="Q32" s="187">
        <f t="shared" si="7"/>
        <v>22908.336635283238</v>
      </c>
      <c r="R32" s="186"/>
      <c r="S32" s="187">
        <f>SUM(S30:S31)</f>
        <v>189821.41239012487</v>
      </c>
      <c r="T32" s="187">
        <f>SUM(T30:T31)</f>
        <v>40311.739235060028</v>
      </c>
      <c r="U32" s="187">
        <f>SUM(U30:U31)</f>
        <v>7199.4339919441973</v>
      </c>
      <c r="V32" s="187">
        <f>SUM(V30:V31)</f>
        <v>1970.7957031996702</v>
      </c>
      <c r="W32" s="184">
        <f>B32</f>
        <v>14</v>
      </c>
      <c r="Y32" s="1" t="str">
        <f>D32</f>
        <v>Total Gas Cost Revenue Requirement</v>
      </c>
      <c r="AA32" s="187">
        <f>SUM(AA30:AA31)</f>
        <v>880.00688742383397</v>
      </c>
      <c r="AB32" s="187">
        <f>SUM(AB30:AB31)</f>
        <v>953.1237197183591</v>
      </c>
      <c r="AC32" s="186"/>
      <c r="AD32" s="187">
        <f t="shared" ref="AD32:AQ32" si="8">SUM(AD30:AD31)</f>
        <v>502205.99919741804</v>
      </c>
      <c r="AE32" s="187">
        <f t="shared" si="8"/>
        <v>115045.76357920271</v>
      </c>
      <c r="AF32" s="187">
        <f t="shared" si="8"/>
        <v>11721.395174669304</v>
      </c>
      <c r="AG32" s="187">
        <f t="shared" si="8"/>
        <v>3.5205295309282549</v>
      </c>
      <c r="AH32" s="187">
        <f t="shared" si="8"/>
        <v>68.147415307320188</v>
      </c>
      <c r="AI32" s="187">
        <f t="shared" si="8"/>
        <v>393.37057164674263</v>
      </c>
      <c r="AJ32" s="187">
        <f t="shared" si="8"/>
        <v>8685.8613600163735</v>
      </c>
      <c r="AK32" s="187">
        <f t="shared" si="8"/>
        <v>489.95308821697756</v>
      </c>
      <c r="AL32" s="187">
        <f t="shared" si="8"/>
        <v>2781.4317237306605</v>
      </c>
      <c r="AM32" s="187">
        <f t="shared" si="8"/>
        <v>1038.0700195820759</v>
      </c>
      <c r="AN32" s="187">
        <f t="shared" si="8"/>
        <v>45.295919319290675</v>
      </c>
      <c r="AO32" s="187">
        <f t="shared" si="8"/>
        <v>10948.500731529504</v>
      </c>
      <c r="AP32" s="187">
        <f t="shared" si="8"/>
        <v>50.396510620654063</v>
      </c>
      <c r="AQ32" s="187">
        <f t="shared" si="8"/>
        <v>1183.3232704495451</v>
      </c>
    </row>
    <row r="33" spans="2:43" ht="15.75" thickTop="1" x14ac:dyDescent="0.25">
      <c r="F33" s="185"/>
      <c r="G33" s="186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6"/>
      <c r="S33" s="185"/>
      <c r="T33" s="185"/>
      <c r="U33" s="185"/>
      <c r="V33" s="185"/>
      <c r="AA33" s="185"/>
      <c r="AB33" s="185"/>
      <c r="AC33" s="186"/>
      <c r="AD33" s="185"/>
      <c r="AE33" s="185"/>
      <c r="AF33" s="185"/>
      <c r="AG33" s="185"/>
      <c r="AH33" s="185"/>
      <c r="AI33" s="185"/>
      <c r="AJ33" s="185"/>
      <c r="AK33" s="185"/>
      <c r="AL33" s="185"/>
      <c r="AM33" s="185"/>
      <c r="AN33" s="185"/>
      <c r="AO33" s="185"/>
      <c r="AP33" s="185"/>
      <c r="AQ33" s="185"/>
    </row>
    <row r="34" spans="2:43" x14ac:dyDescent="0.25">
      <c r="D34" s="1" t="s">
        <v>580</v>
      </c>
      <c r="F34" s="185"/>
      <c r="G34" s="186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6"/>
      <c r="S34" s="185"/>
      <c r="T34" s="185"/>
      <c r="U34" s="185"/>
      <c r="V34" s="185"/>
      <c r="Y34" s="1" t="str">
        <f t="shared" ref="Y34:Y43" si="9">D34</f>
        <v>Rate Design Component</v>
      </c>
      <c r="AA34" s="185"/>
      <c r="AB34" s="185"/>
      <c r="AC34" s="186"/>
      <c r="AD34" s="185"/>
      <c r="AE34" s="185"/>
      <c r="AF34" s="185"/>
      <c r="AG34" s="185"/>
      <c r="AH34" s="185"/>
      <c r="AI34" s="185"/>
      <c r="AJ34" s="185"/>
      <c r="AK34" s="185"/>
      <c r="AL34" s="185"/>
      <c r="AM34" s="185"/>
      <c r="AN34" s="185"/>
      <c r="AO34" s="185"/>
      <c r="AP34" s="185"/>
      <c r="AQ34" s="185"/>
    </row>
    <row r="35" spans="2:43" x14ac:dyDescent="0.25">
      <c r="B35" s="184">
        <f>MAX(B$15:B33)+1</f>
        <v>15</v>
      </c>
      <c r="D35" s="188" t="s">
        <v>581</v>
      </c>
      <c r="F35" s="189">
        <f t="shared" ref="F35:F42" si="10">SUM(H35:V35,AA35:AQ35)</f>
        <v>0</v>
      </c>
      <c r="G35" s="186"/>
      <c r="H35" s="189">
        <v>0</v>
      </c>
      <c r="I35" s="189">
        <v>0</v>
      </c>
      <c r="J35" s="189">
        <v>0</v>
      </c>
      <c r="K35" s="189">
        <v>0</v>
      </c>
      <c r="L35" s="189">
        <v>0</v>
      </c>
      <c r="M35" s="189">
        <v>0</v>
      </c>
      <c r="N35" s="189">
        <v>0</v>
      </c>
      <c r="O35" s="189">
        <v>0</v>
      </c>
      <c r="P35" s="189">
        <v>0</v>
      </c>
      <c r="Q35" s="189">
        <v>0</v>
      </c>
      <c r="R35" s="186"/>
      <c r="S35" s="189">
        <v>0</v>
      </c>
      <c r="T35" s="189">
        <v>0</v>
      </c>
      <c r="U35" s="189">
        <v>0</v>
      </c>
      <c r="V35" s="189">
        <v>0</v>
      </c>
      <c r="W35" s="184">
        <f t="shared" ref="W35:W43" si="11">B35</f>
        <v>15</v>
      </c>
      <c r="Y35" s="188" t="str">
        <f t="shared" si="9"/>
        <v>Monthly Customer Charge</v>
      </c>
      <c r="AA35" s="189">
        <v>0</v>
      </c>
      <c r="AB35" s="189">
        <v>0</v>
      </c>
      <c r="AC35" s="186"/>
      <c r="AD35" s="189">
        <v>0</v>
      </c>
      <c r="AE35" s="189">
        <v>0</v>
      </c>
      <c r="AF35" s="189">
        <v>0</v>
      </c>
      <c r="AG35" s="189">
        <v>0</v>
      </c>
      <c r="AH35" s="189">
        <v>0</v>
      </c>
      <c r="AI35" s="189">
        <v>0</v>
      </c>
      <c r="AJ35" s="189">
        <v>0</v>
      </c>
      <c r="AK35" s="189">
        <v>0</v>
      </c>
      <c r="AL35" s="189">
        <v>0</v>
      </c>
      <c r="AM35" s="189">
        <v>0</v>
      </c>
      <c r="AN35" s="189">
        <v>0</v>
      </c>
      <c r="AO35" s="189">
        <v>0</v>
      </c>
      <c r="AP35" s="189">
        <v>0</v>
      </c>
      <c r="AQ35" s="189">
        <v>0</v>
      </c>
    </row>
    <row r="36" spans="2:43" x14ac:dyDescent="0.25">
      <c r="B36" s="184">
        <f>MAX(B$15:B35)+1</f>
        <v>16</v>
      </c>
      <c r="D36" s="190" t="s">
        <v>582</v>
      </c>
      <c r="F36" s="191">
        <f t="shared" si="10"/>
        <v>3057.3907473081417</v>
      </c>
      <c r="G36" s="186"/>
      <c r="H36" s="191">
        <v>0</v>
      </c>
      <c r="I36" s="191">
        <v>0</v>
      </c>
      <c r="J36" s="191">
        <v>0</v>
      </c>
      <c r="K36" s="191">
        <v>0</v>
      </c>
      <c r="L36" s="191">
        <v>0</v>
      </c>
      <c r="M36" s="191">
        <v>452.56421045742638</v>
      </c>
      <c r="N36" s="191">
        <v>0</v>
      </c>
      <c r="O36" s="191">
        <v>0</v>
      </c>
      <c r="P36" s="191">
        <v>0</v>
      </c>
      <c r="Q36" s="191">
        <v>0</v>
      </c>
      <c r="R36" s="186"/>
      <c r="S36" s="191">
        <v>0</v>
      </c>
      <c r="T36" s="191">
        <v>0</v>
      </c>
      <c r="U36" s="191">
        <v>0</v>
      </c>
      <c r="V36" s="191">
        <v>0</v>
      </c>
      <c r="W36" s="184">
        <f t="shared" si="11"/>
        <v>16</v>
      </c>
      <c r="Y36" s="190" t="str">
        <f t="shared" si="9"/>
        <v>Delivery Demand Charge</v>
      </c>
      <c r="AA36" s="191">
        <v>0</v>
      </c>
      <c r="AB36" s="191">
        <v>0</v>
      </c>
      <c r="AC36" s="186"/>
      <c r="AD36" s="191">
        <v>0</v>
      </c>
      <c r="AE36" s="191">
        <v>0</v>
      </c>
      <c r="AF36" s="191">
        <v>0</v>
      </c>
      <c r="AG36" s="191">
        <v>0</v>
      </c>
      <c r="AH36" s="191">
        <v>0</v>
      </c>
      <c r="AI36" s="191">
        <v>0</v>
      </c>
      <c r="AJ36" s="191">
        <v>0</v>
      </c>
      <c r="AK36" s="191">
        <v>0</v>
      </c>
      <c r="AL36" s="191">
        <v>0</v>
      </c>
      <c r="AM36" s="191">
        <v>158.16078565089191</v>
      </c>
      <c r="AN36" s="191">
        <v>0</v>
      </c>
      <c r="AO36" s="191">
        <v>2308.4728091334282</v>
      </c>
      <c r="AP36" s="191">
        <v>0</v>
      </c>
      <c r="AQ36" s="191">
        <v>138.19294206639552</v>
      </c>
    </row>
    <row r="37" spans="2:43" x14ac:dyDescent="0.25">
      <c r="B37" s="184">
        <f>MAX(B$15:B36)+1</f>
        <v>17</v>
      </c>
      <c r="D37" s="192" t="s">
        <v>583</v>
      </c>
      <c r="F37" s="193">
        <f t="shared" si="10"/>
        <v>88083.766553434994</v>
      </c>
      <c r="G37" s="186"/>
      <c r="H37" s="193">
        <v>26566.257107396086</v>
      </c>
      <c r="I37" s="193">
        <v>23777.934981584978</v>
      </c>
      <c r="J37" s="193">
        <v>89.828280358354093</v>
      </c>
      <c r="K37" s="193">
        <v>2984.0728880119232</v>
      </c>
      <c r="L37" s="193">
        <v>706.06987743900561</v>
      </c>
      <c r="M37" s="193">
        <v>0</v>
      </c>
      <c r="N37" s="193">
        <v>84.730352393209671</v>
      </c>
      <c r="O37" s="193">
        <v>26.511061813754864</v>
      </c>
      <c r="P37" s="193">
        <v>521.4131706897291</v>
      </c>
      <c r="Q37" s="193">
        <v>672.28507492523659</v>
      </c>
      <c r="R37" s="186"/>
      <c r="S37" s="193">
        <v>1257.9361144404602</v>
      </c>
      <c r="T37" s="193">
        <v>397.98691785145854</v>
      </c>
      <c r="U37" s="193">
        <v>1093.1549948025499</v>
      </c>
      <c r="V37" s="193">
        <v>0</v>
      </c>
      <c r="W37" s="184">
        <f t="shared" si="11"/>
        <v>17</v>
      </c>
      <c r="Y37" s="192" t="str">
        <f t="shared" si="9"/>
        <v>Delivery Commodity Charge</v>
      </c>
      <c r="AA37" s="193">
        <v>96.843406400460808</v>
      </c>
      <c r="AB37" s="193">
        <v>953.1237197183591</v>
      </c>
      <c r="AC37" s="186"/>
      <c r="AD37" s="193">
        <v>16511.036167736707</v>
      </c>
      <c r="AE37" s="193">
        <v>6160.8043307353018</v>
      </c>
      <c r="AF37" s="193">
        <v>2300.2999822905613</v>
      </c>
      <c r="AG37" s="193">
        <v>3.49500771911518</v>
      </c>
      <c r="AH37" s="193">
        <v>19.794368698333702</v>
      </c>
      <c r="AI37" s="193">
        <v>94.228227618569491</v>
      </c>
      <c r="AJ37" s="193">
        <v>3337.2895368046707</v>
      </c>
      <c r="AK37" s="193">
        <v>139.10304252271487</v>
      </c>
      <c r="AL37" s="193">
        <v>281.88349247957007</v>
      </c>
      <c r="AM37" s="193">
        <v>0</v>
      </c>
      <c r="AN37" s="193">
        <v>3.6374265164997732</v>
      </c>
      <c r="AO37" s="193">
        <v>0</v>
      </c>
      <c r="AP37" s="193">
        <v>4.0470224873559362</v>
      </c>
      <c r="AQ37" s="193">
        <v>0</v>
      </c>
    </row>
    <row r="38" spans="2:43" x14ac:dyDescent="0.25">
      <c r="B38" s="184">
        <f>MAX(B$15:B37)+1</f>
        <v>18</v>
      </c>
      <c r="D38" s="194" t="s">
        <v>584</v>
      </c>
      <c r="F38" s="195">
        <f t="shared" si="10"/>
        <v>327367.81597060419</v>
      </c>
      <c r="G38" s="186"/>
      <c r="H38" s="195">
        <v>118709.76194349895</v>
      </c>
      <c r="I38" s="195">
        <v>112394.54247157399</v>
      </c>
      <c r="J38" s="195">
        <v>454.70637927340408</v>
      </c>
      <c r="K38" s="195">
        <v>16326.937691021227</v>
      </c>
      <c r="L38" s="195">
        <v>4483.642742061179</v>
      </c>
      <c r="M38" s="195">
        <v>0</v>
      </c>
      <c r="N38" s="195">
        <v>598.32155337855681</v>
      </c>
      <c r="O38" s="195">
        <v>178.58399759734809</v>
      </c>
      <c r="P38" s="195">
        <v>3673.7426009377359</v>
      </c>
      <c r="Q38" s="195">
        <v>3302.169349800668</v>
      </c>
      <c r="R38" s="186"/>
      <c r="S38" s="195">
        <v>48513.275763416692</v>
      </c>
      <c r="T38" s="195">
        <v>14348.274501008438</v>
      </c>
      <c r="U38" s="195">
        <v>3593.225720122161</v>
      </c>
      <c r="V38" s="195">
        <v>0</v>
      </c>
      <c r="W38" s="184">
        <f t="shared" si="11"/>
        <v>18</v>
      </c>
      <c r="Y38" s="194" t="str">
        <f t="shared" si="9"/>
        <v>Gas Supply Transportation Charge</v>
      </c>
      <c r="AA38" s="195">
        <v>134.93844075181769</v>
      </c>
      <c r="AB38" s="195">
        <v>0</v>
      </c>
      <c r="AC38" s="186"/>
      <c r="AD38" s="195">
        <v>349.65325778286405</v>
      </c>
      <c r="AE38" s="195">
        <v>141.6340208426376</v>
      </c>
      <c r="AF38" s="195">
        <v>63.658404892820272</v>
      </c>
      <c r="AG38" s="195">
        <v>2.5521811813075067E-2</v>
      </c>
      <c r="AH38" s="195">
        <v>0.4724429606239598</v>
      </c>
      <c r="AI38" s="195">
        <v>5.9069903464135027</v>
      </c>
      <c r="AJ38" s="195">
        <v>76.534202192006433</v>
      </c>
      <c r="AK38" s="195">
        <v>8.1493874596392466</v>
      </c>
      <c r="AL38" s="195">
        <v>9.6585878732751365</v>
      </c>
      <c r="AM38" s="195">
        <v>0</v>
      </c>
      <c r="AN38" s="195">
        <v>0</v>
      </c>
      <c r="AO38" s="195">
        <v>0</v>
      </c>
      <c r="AP38" s="195">
        <v>0</v>
      </c>
      <c r="AQ38" s="195">
        <v>0</v>
      </c>
    </row>
    <row r="39" spans="2:43" x14ac:dyDescent="0.25">
      <c r="B39" s="184">
        <f>MAX(B$15:B38)+1</f>
        <v>19</v>
      </c>
      <c r="D39" s="196" t="s">
        <v>585</v>
      </c>
      <c r="F39" s="197">
        <f t="shared" si="10"/>
        <v>1878311.1040714215</v>
      </c>
      <c r="G39" s="186"/>
      <c r="H39" s="197">
        <v>664796.33064683119</v>
      </c>
      <c r="I39" s="197">
        <v>401389.07798596355</v>
      </c>
      <c r="J39" s="197">
        <v>1991.3709063058059</v>
      </c>
      <c r="K39" s="197">
        <v>13791.212881294165</v>
      </c>
      <c r="L39" s="197">
        <v>222.81674344852809</v>
      </c>
      <c r="M39" s="197">
        <v>0</v>
      </c>
      <c r="N39" s="197">
        <v>592.62271457760983</v>
      </c>
      <c r="O39" s="197">
        <v>77.409221273682846</v>
      </c>
      <c r="P39" s="197">
        <v>723.34573217424384</v>
      </c>
      <c r="Q39" s="197">
        <v>18933.882210557334</v>
      </c>
      <c r="R39" s="186"/>
      <c r="S39" s="197">
        <v>136497.68607499482</v>
      </c>
      <c r="T39" s="197">
        <v>24538.972504019712</v>
      </c>
      <c r="U39" s="197">
        <v>2216.3357427380693</v>
      </c>
      <c r="V39" s="197">
        <v>0</v>
      </c>
      <c r="W39" s="184">
        <f t="shared" si="11"/>
        <v>19</v>
      </c>
      <c r="Y39" s="196" t="str">
        <f t="shared" si="9"/>
        <v>Gas Supply Commodity Charge</v>
      </c>
      <c r="AA39" s="197">
        <v>648.22504027155549</v>
      </c>
      <c r="AB39" s="197">
        <v>0</v>
      </c>
      <c r="AC39" s="186"/>
      <c r="AD39" s="197">
        <v>485345.30977189844</v>
      </c>
      <c r="AE39" s="197">
        <v>108743.32522762478</v>
      </c>
      <c r="AF39" s="197">
        <v>9357.4367874859236</v>
      </c>
      <c r="AG39" s="197">
        <v>0</v>
      </c>
      <c r="AH39" s="197">
        <v>47.880603648362531</v>
      </c>
      <c r="AI39" s="197">
        <v>293.2353536817597</v>
      </c>
      <c r="AJ39" s="197">
        <v>5272.0376210196955</v>
      </c>
      <c r="AK39" s="197">
        <v>342.7006582346234</v>
      </c>
      <c r="AL39" s="197">
        <v>2489.8896433778154</v>
      </c>
      <c r="AM39" s="197">
        <v>0</v>
      </c>
      <c r="AN39" s="197">
        <v>0</v>
      </c>
      <c r="AO39" s="197">
        <v>0</v>
      </c>
      <c r="AP39" s="197">
        <v>0</v>
      </c>
      <c r="AQ39" s="197">
        <v>0</v>
      </c>
    </row>
    <row r="40" spans="2:43" x14ac:dyDescent="0.25">
      <c r="B40" s="184">
        <f>MAX(B$15:B39)+1</f>
        <v>20</v>
      </c>
      <c r="D40" s="198" t="s">
        <v>590</v>
      </c>
      <c r="F40" s="199">
        <f t="shared" si="10"/>
        <v>6501.6910555363374</v>
      </c>
      <c r="G40" s="186"/>
      <c r="H40" s="199">
        <v>0</v>
      </c>
      <c r="I40" s="199">
        <v>0</v>
      </c>
      <c r="J40" s="199">
        <v>0</v>
      </c>
      <c r="K40" s="199">
        <v>0</v>
      </c>
      <c r="L40" s="199">
        <v>0</v>
      </c>
      <c r="M40" s="199">
        <v>190.97924764219687</v>
      </c>
      <c r="N40" s="199">
        <v>0</v>
      </c>
      <c r="O40" s="199">
        <v>0</v>
      </c>
      <c r="P40" s="199">
        <v>0</v>
      </c>
      <c r="Q40" s="199">
        <v>0</v>
      </c>
      <c r="R40" s="186"/>
      <c r="S40" s="199">
        <v>0</v>
      </c>
      <c r="T40" s="199">
        <v>0</v>
      </c>
      <c r="U40" s="199">
        <v>0</v>
      </c>
      <c r="V40" s="199">
        <v>0</v>
      </c>
      <c r="W40" s="184">
        <f t="shared" si="11"/>
        <v>20</v>
      </c>
      <c r="Y40" s="198" t="str">
        <f t="shared" si="9"/>
        <v>Customer Supplied Fuel</v>
      </c>
      <c r="AA40" s="199">
        <v>0</v>
      </c>
      <c r="AB40" s="199">
        <v>0</v>
      </c>
      <c r="AC40" s="186"/>
      <c r="AD40" s="199">
        <v>0</v>
      </c>
      <c r="AE40" s="199">
        <v>0</v>
      </c>
      <c r="AF40" s="199">
        <v>0</v>
      </c>
      <c r="AG40" s="199">
        <v>0</v>
      </c>
      <c r="AH40" s="199">
        <v>0</v>
      </c>
      <c r="AI40" s="199">
        <v>0</v>
      </c>
      <c r="AJ40" s="199">
        <v>0</v>
      </c>
      <c r="AK40" s="199">
        <v>0</v>
      </c>
      <c r="AL40" s="199">
        <v>0</v>
      </c>
      <c r="AM40" s="199">
        <v>437.00489859438846</v>
      </c>
      <c r="AN40" s="199">
        <v>41.658492802790903</v>
      </c>
      <c r="AO40" s="199">
        <v>5509.1260252779921</v>
      </c>
      <c r="AP40" s="199">
        <v>46.349488133298124</v>
      </c>
      <c r="AQ40" s="199">
        <v>276.57290308567053</v>
      </c>
    </row>
    <row r="41" spans="2:43" x14ac:dyDescent="0.25">
      <c r="B41" s="184">
        <f>MAX(B$15:B40)+1</f>
        <v>21</v>
      </c>
      <c r="D41" s="198" t="s">
        <v>586</v>
      </c>
      <c r="F41" s="199">
        <f t="shared" si="10"/>
        <v>296.71753428141767</v>
      </c>
      <c r="G41" s="186"/>
      <c r="H41" s="199">
        <v>0</v>
      </c>
      <c r="I41" s="199">
        <v>0</v>
      </c>
      <c r="J41" s="199">
        <v>0</v>
      </c>
      <c r="K41" s="199">
        <v>0</v>
      </c>
      <c r="L41" s="199">
        <v>0</v>
      </c>
      <c r="M41" s="199">
        <v>0</v>
      </c>
      <c r="N41" s="199">
        <v>0</v>
      </c>
      <c r="O41" s="199">
        <v>0</v>
      </c>
      <c r="P41" s="199">
        <v>0</v>
      </c>
      <c r="Q41" s="199">
        <v>0</v>
      </c>
      <c r="R41" s="186"/>
      <c r="S41" s="199">
        <v>0</v>
      </c>
      <c r="T41" s="199">
        <v>0</v>
      </c>
      <c r="U41" s="199">
        <v>296.71753428141767</v>
      </c>
      <c r="V41" s="199">
        <v>0</v>
      </c>
      <c r="W41" s="184">
        <f t="shared" si="11"/>
        <v>21</v>
      </c>
      <c r="Y41" s="198" t="str">
        <f t="shared" si="9"/>
        <v>Gas Supply Demand Charge (Rate 20)</v>
      </c>
      <c r="AA41" s="199">
        <v>0</v>
      </c>
      <c r="AB41" s="199">
        <v>0</v>
      </c>
      <c r="AC41" s="186"/>
      <c r="AD41" s="199">
        <v>0</v>
      </c>
      <c r="AE41" s="199">
        <v>0</v>
      </c>
      <c r="AF41" s="199">
        <v>0</v>
      </c>
      <c r="AG41" s="199">
        <v>0</v>
      </c>
      <c r="AH41" s="199">
        <v>0</v>
      </c>
      <c r="AI41" s="199">
        <v>0</v>
      </c>
      <c r="AJ41" s="199">
        <v>0</v>
      </c>
      <c r="AK41" s="199">
        <v>0</v>
      </c>
      <c r="AL41" s="199">
        <v>0</v>
      </c>
      <c r="AM41" s="199">
        <v>0</v>
      </c>
      <c r="AN41" s="199">
        <v>0</v>
      </c>
      <c r="AO41" s="199">
        <v>0</v>
      </c>
      <c r="AP41" s="199">
        <v>0</v>
      </c>
      <c r="AQ41" s="199">
        <v>0</v>
      </c>
    </row>
    <row r="42" spans="2:43" x14ac:dyDescent="0.25">
      <c r="B42" s="184">
        <f>MAX(B$15:B41)+1</f>
        <v>22</v>
      </c>
      <c r="D42" s="200" t="s">
        <v>587</v>
      </c>
      <c r="F42" s="201">
        <f t="shared" si="10"/>
        <v>10892.179110405359</v>
      </c>
      <c r="G42" s="186"/>
      <c r="H42" s="201">
        <v>0</v>
      </c>
      <c r="I42" s="201">
        <v>0</v>
      </c>
      <c r="J42" s="201">
        <v>0</v>
      </c>
      <c r="K42" s="201">
        <v>0</v>
      </c>
      <c r="L42" s="201">
        <v>0</v>
      </c>
      <c r="M42" s="201">
        <v>0</v>
      </c>
      <c r="N42" s="201">
        <v>0</v>
      </c>
      <c r="O42" s="201">
        <v>0</v>
      </c>
      <c r="P42" s="201">
        <v>0</v>
      </c>
      <c r="Q42" s="201">
        <v>0</v>
      </c>
      <c r="R42" s="186"/>
      <c r="S42" s="201">
        <v>3552.5144372729078</v>
      </c>
      <c r="T42" s="201">
        <v>1026.5053121804212</v>
      </c>
      <c r="U42" s="201">
        <v>0</v>
      </c>
      <c r="V42" s="201">
        <v>1970.7957031996705</v>
      </c>
      <c r="W42" s="184">
        <f t="shared" si="11"/>
        <v>22</v>
      </c>
      <c r="Y42" s="200" t="str">
        <f t="shared" si="9"/>
        <v>Storage Charges</v>
      </c>
      <c r="AA42" s="201">
        <v>0</v>
      </c>
      <c r="AB42" s="201">
        <v>0</v>
      </c>
      <c r="AC42" s="186"/>
      <c r="AD42" s="201">
        <v>0</v>
      </c>
      <c r="AE42" s="201">
        <v>0</v>
      </c>
      <c r="AF42" s="201">
        <v>0</v>
      </c>
      <c r="AG42" s="201">
        <v>0</v>
      </c>
      <c r="AH42" s="201">
        <v>0</v>
      </c>
      <c r="AI42" s="201">
        <v>0</v>
      </c>
      <c r="AJ42" s="201">
        <v>0</v>
      </c>
      <c r="AK42" s="201">
        <v>0</v>
      </c>
      <c r="AL42" s="201">
        <v>0</v>
      </c>
      <c r="AM42" s="201">
        <v>442.90433533679567</v>
      </c>
      <c r="AN42" s="201">
        <v>0</v>
      </c>
      <c r="AO42" s="201">
        <v>3130.9018971180849</v>
      </c>
      <c r="AP42" s="201">
        <v>0</v>
      </c>
      <c r="AQ42" s="201">
        <v>768.5574252974792</v>
      </c>
    </row>
    <row r="43" spans="2:43" ht="15.75" thickBot="1" x14ac:dyDescent="0.3">
      <c r="B43" s="184">
        <f>MAX(B$15:B42)+1</f>
        <v>23</v>
      </c>
      <c r="D43" s="1" t="s">
        <v>589</v>
      </c>
      <c r="F43" s="187">
        <f>SUM(F35:F42)</f>
        <v>2314510.6650429922</v>
      </c>
      <c r="G43" s="186"/>
      <c r="H43" s="187">
        <f t="shared" ref="H43:Q43" si="12">SUM(H35:H42)</f>
        <v>810072.3496977262</v>
      </c>
      <c r="I43" s="187">
        <f t="shared" si="12"/>
        <v>537561.55543912249</v>
      </c>
      <c r="J43" s="187">
        <f t="shared" si="12"/>
        <v>2535.905565937564</v>
      </c>
      <c r="K43" s="187">
        <f t="shared" si="12"/>
        <v>33102.223460327317</v>
      </c>
      <c r="L43" s="187">
        <f t="shared" si="12"/>
        <v>5412.5293629487132</v>
      </c>
      <c r="M43" s="187">
        <f t="shared" si="12"/>
        <v>643.54345809962319</v>
      </c>
      <c r="N43" s="187">
        <f t="shared" si="12"/>
        <v>1275.6746203493763</v>
      </c>
      <c r="O43" s="187">
        <f t="shared" si="12"/>
        <v>282.50428068478584</v>
      </c>
      <c r="P43" s="187">
        <f t="shared" si="12"/>
        <v>4918.5015038017082</v>
      </c>
      <c r="Q43" s="187">
        <f t="shared" si="12"/>
        <v>22908.336635283238</v>
      </c>
      <c r="R43" s="186"/>
      <c r="S43" s="187">
        <f>SUM(S35:S42)</f>
        <v>189821.4123901249</v>
      </c>
      <c r="T43" s="187">
        <f>SUM(T35:T42)</f>
        <v>40311.739235060028</v>
      </c>
      <c r="U43" s="187">
        <f>SUM(U35:U42)</f>
        <v>7199.4339919441982</v>
      </c>
      <c r="V43" s="187">
        <f>SUM(V35:V42)</f>
        <v>1970.7957031996705</v>
      </c>
      <c r="W43" s="184">
        <f t="shared" si="11"/>
        <v>23</v>
      </c>
      <c r="Y43" s="1" t="str">
        <f t="shared" si="9"/>
        <v>Total Gas Cost Revenue Requirement</v>
      </c>
      <c r="AA43" s="187">
        <f>SUM(AA35:AA42)</f>
        <v>880.00688742383397</v>
      </c>
      <c r="AB43" s="187">
        <f>SUM(AB35:AB42)</f>
        <v>953.1237197183591</v>
      </c>
      <c r="AC43" s="186"/>
      <c r="AD43" s="187">
        <f t="shared" ref="AD43:AQ43" si="13">SUM(AD35:AD42)</f>
        <v>502205.99919741799</v>
      </c>
      <c r="AE43" s="187">
        <f t="shared" si="13"/>
        <v>115045.76357920271</v>
      </c>
      <c r="AF43" s="187">
        <f t="shared" si="13"/>
        <v>11721.395174669306</v>
      </c>
      <c r="AG43" s="187">
        <f t="shared" si="13"/>
        <v>3.5205295309282549</v>
      </c>
      <c r="AH43" s="187">
        <f t="shared" si="13"/>
        <v>68.147415307320188</v>
      </c>
      <c r="AI43" s="187">
        <f t="shared" si="13"/>
        <v>393.37057164674269</v>
      </c>
      <c r="AJ43" s="187">
        <f t="shared" si="13"/>
        <v>8685.8613600163735</v>
      </c>
      <c r="AK43" s="187">
        <f t="shared" si="13"/>
        <v>489.95308821697756</v>
      </c>
      <c r="AL43" s="187">
        <f t="shared" si="13"/>
        <v>2781.4317237306605</v>
      </c>
      <c r="AM43" s="187">
        <f t="shared" si="13"/>
        <v>1038.0700195820759</v>
      </c>
      <c r="AN43" s="187">
        <f t="shared" si="13"/>
        <v>45.295919319290675</v>
      </c>
      <c r="AO43" s="187">
        <f t="shared" si="13"/>
        <v>10948.500731529504</v>
      </c>
      <c r="AP43" s="187">
        <f t="shared" si="13"/>
        <v>50.396510620654063</v>
      </c>
      <c r="AQ43" s="187">
        <f t="shared" si="13"/>
        <v>1183.3232704495454</v>
      </c>
    </row>
    <row r="44" spans="2:43" ht="15.75" thickTop="1" x14ac:dyDescent="0.25">
      <c r="F44" s="185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</row>
    <row r="45" spans="2:43" x14ac:dyDescent="0.25">
      <c r="D45" s="8" t="s">
        <v>591</v>
      </c>
      <c r="F45" s="185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Y45" s="8" t="str">
        <f>D45</f>
        <v>Total Revenue Requirement (3)</v>
      </c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</row>
    <row r="46" spans="2:43" x14ac:dyDescent="0.25">
      <c r="B46" s="184">
        <f>MAX(B$15:B45)+1</f>
        <v>24</v>
      </c>
      <c r="D46" s="1" t="s">
        <v>577</v>
      </c>
      <c r="F46" s="185">
        <f>SUM(H46:V46,AA46:AQ46)</f>
        <v>5108634.3880231855</v>
      </c>
      <c r="G46" s="186"/>
      <c r="H46" s="185">
        <f t="shared" ref="H46:Q46" si="14">H15+H30</f>
        <v>1933094.511316455</v>
      </c>
      <c r="I46" s="185">
        <f t="shared" si="14"/>
        <v>947275.58736177406</v>
      </c>
      <c r="J46" s="185">
        <f t="shared" si="14"/>
        <v>4146.642725470836</v>
      </c>
      <c r="K46" s="185">
        <f t="shared" si="14"/>
        <v>71663.451162616024</v>
      </c>
      <c r="L46" s="185">
        <f t="shared" si="14"/>
        <v>11064.615350406681</v>
      </c>
      <c r="M46" s="185">
        <f t="shared" si="14"/>
        <v>14337.885150222904</v>
      </c>
      <c r="N46" s="185">
        <f t="shared" si="14"/>
        <v>4159.010751167295</v>
      </c>
      <c r="O46" s="185">
        <f t="shared" si="14"/>
        <v>1116.1801867508013</v>
      </c>
      <c r="P46" s="185">
        <f t="shared" si="14"/>
        <v>6032.7616182226911</v>
      </c>
      <c r="Q46" s="185">
        <f t="shared" si="14"/>
        <v>27485.266098490476</v>
      </c>
      <c r="R46" s="186"/>
      <c r="S46" s="185">
        <f t="shared" ref="S46:V47" si="15">S15+S30</f>
        <v>430950.54203895654</v>
      </c>
      <c r="T46" s="185">
        <f t="shared" si="15"/>
        <v>67829.081915837145</v>
      </c>
      <c r="U46" s="185">
        <f t="shared" si="15"/>
        <v>25544.735081173458</v>
      </c>
      <c r="V46" s="185">
        <f t="shared" si="15"/>
        <v>2642.2152931004939</v>
      </c>
      <c r="W46" s="184">
        <f>B46</f>
        <v>24</v>
      </c>
      <c r="Y46" s="1" t="str">
        <f>D46</f>
        <v>Cost Allocation Study</v>
      </c>
      <c r="AA46" s="185">
        <f>AA15+AA30</f>
        <v>3498.8274239317143</v>
      </c>
      <c r="AB46" s="185">
        <f>AB15+AB30</f>
        <v>8424.1677135376995</v>
      </c>
      <c r="AC46" s="186"/>
      <c r="AD46" s="185">
        <f t="shared" ref="AD46:AQ46" si="16">AD15+AD30</f>
        <v>1136807.717408658</v>
      </c>
      <c r="AE46" s="185">
        <f t="shared" si="16"/>
        <v>204417.23292247273</v>
      </c>
      <c r="AF46" s="185">
        <f t="shared" si="16"/>
        <v>44582.662481968691</v>
      </c>
      <c r="AG46" s="185">
        <f t="shared" si="16"/>
        <v>7.2085387145197624</v>
      </c>
      <c r="AH46" s="185">
        <f t="shared" si="16"/>
        <v>506.58970498061728</v>
      </c>
      <c r="AI46" s="185">
        <f t="shared" si="16"/>
        <v>1835.1026488675134</v>
      </c>
      <c r="AJ46" s="185">
        <f t="shared" si="16"/>
        <v>41859.322628215159</v>
      </c>
      <c r="AK46" s="185">
        <f t="shared" si="16"/>
        <v>1400.2069330448792</v>
      </c>
      <c r="AL46" s="185">
        <f t="shared" si="16"/>
        <v>4437.0578069972835</v>
      </c>
      <c r="AM46" s="185">
        <f t="shared" si="16"/>
        <v>11821.468413708537</v>
      </c>
      <c r="AN46" s="185">
        <f t="shared" si="16"/>
        <v>166.51591777582593</v>
      </c>
      <c r="AO46" s="185">
        <f t="shared" si="16"/>
        <v>92155.866561077404</v>
      </c>
      <c r="AP46" s="185">
        <f t="shared" si="16"/>
        <v>520.27781967220756</v>
      </c>
      <c r="AQ46" s="185">
        <f t="shared" si="16"/>
        <v>8851.6770489172213</v>
      </c>
    </row>
    <row r="47" spans="2:43" x14ac:dyDescent="0.25">
      <c r="B47" s="184">
        <f>MAX(B$15:B46)+1</f>
        <v>25</v>
      </c>
      <c r="D47" s="1" t="s">
        <v>578</v>
      </c>
      <c r="F47" s="185">
        <f>SUM(H47:V47,AA47:AQ47)</f>
        <v>-2.2737367544323206E-12</v>
      </c>
      <c r="G47" s="186"/>
      <c r="H47" s="185">
        <f t="shared" ref="H47:Q47" si="17">H16+H31</f>
        <v>1125.8483430756096</v>
      </c>
      <c r="I47" s="185">
        <f t="shared" si="17"/>
        <v>679.76191736716191</v>
      </c>
      <c r="J47" s="185">
        <f t="shared" si="17"/>
        <v>3.3724338296692626</v>
      </c>
      <c r="K47" s="185">
        <f t="shared" si="17"/>
        <v>23.355745896342139</v>
      </c>
      <c r="L47" s="185">
        <f t="shared" si="17"/>
        <v>0.37734543627361744</v>
      </c>
      <c r="M47" s="185">
        <f t="shared" si="17"/>
        <v>0</v>
      </c>
      <c r="N47" s="185">
        <f t="shared" si="17"/>
        <v>1.0036206135900279</v>
      </c>
      <c r="O47" s="185">
        <f t="shared" si="17"/>
        <v>0.13109435099461686</v>
      </c>
      <c r="P47" s="185">
        <f t="shared" si="17"/>
        <v>1.2250031423109928</v>
      </c>
      <c r="Q47" s="185">
        <f t="shared" si="17"/>
        <v>32.064978297945935</v>
      </c>
      <c r="R47" s="186"/>
      <c r="S47" s="185">
        <f t="shared" si="15"/>
        <v>213.19152106825459</v>
      </c>
      <c r="T47" s="185">
        <f t="shared" si="15"/>
        <v>37.647551882706047</v>
      </c>
      <c r="U47" s="185">
        <f t="shared" si="15"/>
        <v>11.837021717318208</v>
      </c>
      <c r="V47" s="185">
        <f t="shared" si="15"/>
        <v>-8.264751142751301</v>
      </c>
      <c r="W47" s="184">
        <f>B47</f>
        <v>25</v>
      </c>
      <c r="Y47" s="1" t="str">
        <f>D47</f>
        <v>Adjustments</v>
      </c>
      <c r="AA47" s="185">
        <f>AA16+AA31</f>
        <v>1.3032892310150415</v>
      </c>
      <c r="AB47" s="185">
        <f>AB16+AB31</f>
        <v>0</v>
      </c>
      <c r="AC47" s="186"/>
      <c r="AD47" s="185">
        <f t="shared" ref="AD47:AQ47" si="18">AD16+AD31</f>
        <v>141.24913196820125</v>
      </c>
      <c r="AE47" s="185">
        <f t="shared" si="18"/>
        <v>-64.136565796808213</v>
      </c>
      <c r="AF47" s="185">
        <f t="shared" si="18"/>
        <v>-169.56905328666366</v>
      </c>
      <c r="AG47" s="185">
        <f t="shared" si="18"/>
        <v>77</v>
      </c>
      <c r="AH47" s="185">
        <f t="shared" si="18"/>
        <v>0</v>
      </c>
      <c r="AI47" s="185">
        <f t="shared" si="18"/>
        <v>-78.871677927757048</v>
      </c>
      <c r="AJ47" s="185">
        <f t="shared" si="18"/>
        <v>-389.37729635851252</v>
      </c>
      <c r="AK47" s="185">
        <f t="shared" si="18"/>
        <v>0</v>
      </c>
      <c r="AL47" s="185">
        <f t="shared" si="18"/>
        <v>3.6098106384889448</v>
      </c>
      <c r="AM47" s="185">
        <f t="shared" si="18"/>
        <v>-67.348916020814926</v>
      </c>
      <c r="AN47" s="185">
        <f t="shared" si="18"/>
        <v>0</v>
      </c>
      <c r="AO47" s="185">
        <f t="shared" si="18"/>
        <v>-1575.4105479825773</v>
      </c>
      <c r="AP47" s="185">
        <f t="shared" si="18"/>
        <v>0</v>
      </c>
      <c r="AQ47" s="185">
        <f t="shared" si="18"/>
        <v>0</v>
      </c>
    </row>
    <row r="48" spans="2:43" ht="15.75" thickBot="1" x14ac:dyDescent="0.3">
      <c r="B48" s="184">
        <f>MAX(B$15:B47)+1</f>
        <v>26</v>
      </c>
      <c r="D48" s="1" t="s">
        <v>34</v>
      </c>
      <c r="F48" s="187">
        <f>SUM(F46:F47)</f>
        <v>5108634.3880231855</v>
      </c>
      <c r="G48" s="186"/>
      <c r="H48" s="187">
        <f t="shared" ref="H48:Q48" si="19">SUM(H46:H47)</f>
        <v>1934220.3596595307</v>
      </c>
      <c r="I48" s="187">
        <f t="shared" si="19"/>
        <v>947955.34927914117</v>
      </c>
      <c r="J48" s="187">
        <f t="shared" si="19"/>
        <v>4150.0151593005057</v>
      </c>
      <c r="K48" s="187">
        <f t="shared" si="19"/>
        <v>71686.806908512372</v>
      </c>
      <c r="L48" s="187">
        <f t="shared" si="19"/>
        <v>11064.992695842955</v>
      </c>
      <c r="M48" s="187">
        <f t="shared" si="19"/>
        <v>14337.885150222904</v>
      </c>
      <c r="N48" s="187">
        <f t="shared" si="19"/>
        <v>4160.0143717808851</v>
      </c>
      <c r="O48" s="187">
        <f t="shared" si="19"/>
        <v>1116.3112811017959</v>
      </c>
      <c r="P48" s="187">
        <f t="shared" si="19"/>
        <v>6033.9866213650021</v>
      </c>
      <c r="Q48" s="187">
        <f t="shared" si="19"/>
        <v>27517.331076788421</v>
      </c>
      <c r="R48" s="186"/>
      <c r="S48" s="187">
        <f>SUM(S46:S47)</f>
        <v>431163.73356002482</v>
      </c>
      <c r="T48" s="187">
        <f>SUM(T46:T47)</f>
        <v>67866.729467719852</v>
      </c>
      <c r="U48" s="187">
        <f>SUM(U46:U47)</f>
        <v>25556.572102890776</v>
      </c>
      <c r="V48" s="187">
        <f>SUM(V46:V47)</f>
        <v>2633.9505419577426</v>
      </c>
      <c r="W48" s="184">
        <f>B48</f>
        <v>26</v>
      </c>
      <c r="Y48" s="1" t="str">
        <f>D48</f>
        <v>Total Revenue Requirement</v>
      </c>
      <c r="AA48" s="187">
        <f>SUM(AA46:AA47)</f>
        <v>3500.1307131627295</v>
      </c>
      <c r="AB48" s="187">
        <f>SUM(AB46:AB47)</f>
        <v>8424.1677135376995</v>
      </c>
      <c r="AC48" s="186"/>
      <c r="AD48" s="187">
        <f t="shared" ref="AD48:AQ48" si="20">SUM(AD46:AD47)</f>
        <v>1136948.9665406263</v>
      </c>
      <c r="AE48" s="187">
        <f t="shared" si="20"/>
        <v>204353.09635667593</v>
      </c>
      <c r="AF48" s="187">
        <f t="shared" si="20"/>
        <v>44413.093428682027</v>
      </c>
      <c r="AG48" s="187">
        <f t="shared" si="20"/>
        <v>84.208538714519761</v>
      </c>
      <c r="AH48" s="187">
        <f t="shared" si="20"/>
        <v>506.58970498061728</v>
      </c>
      <c r="AI48" s="187">
        <f t="shared" si="20"/>
        <v>1756.2309709397564</v>
      </c>
      <c r="AJ48" s="187">
        <f t="shared" si="20"/>
        <v>41469.945331856645</v>
      </c>
      <c r="AK48" s="187">
        <f t="shared" si="20"/>
        <v>1400.2069330448792</v>
      </c>
      <c r="AL48" s="187">
        <f t="shared" si="20"/>
        <v>4440.6676176357723</v>
      </c>
      <c r="AM48" s="187">
        <f t="shared" si="20"/>
        <v>11754.119497687721</v>
      </c>
      <c r="AN48" s="187">
        <f t="shared" si="20"/>
        <v>166.51591777582593</v>
      </c>
      <c r="AO48" s="187">
        <f t="shared" si="20"/>
        <v>90580.456013094823</v>
      </c>
      <c r="AP48" s="187">
        <f t="shared" si="20"/>
        <v>520.27781967220756</v>
      </c>
      <c r="AQ48" s="187">
        <f t="shared" si="20"/>
        <v>8851.6770489172213</v>
      </c>
    </row>
    <row r="49" spans="2:43" ht="15.75" thickTop="1" x14ac:dyDescent="0.25">
      <c r="F49" s="185"/>
      <c r="G49" s="186"/>
      <c r="H49" s="185"/>
      <c r="I49" s="185"/>
      <c r="J49" s="185"/>
      <c r="K49" s="185"/>
      <c r="L49" s="185"/>
      <c r="M49" s="185"/>
      <c r="N49" s="185"/>
      <c r="O49" s="185"/>
      <c r="P49" s="185"/>
      <c r="Q49" s="185"/>
      <c r="R49" s="186"/>
      <c r="S49" s="185"/>
      <c r="T49" s="185"/>
      <c r="U49" s="185"/>
      <c r="V49" s="185"/>
      <c r="AA49" s="185"/>
      <c r="AB49" s="185"/>
      <c r="AC49" s="186"/>
      <c r="AD49" s="185"/>
      <c r="AE49" s="185"/>
      <c r="AF49" s="185"/>
      <c r="AG49" s="185"/>
      <c r="AH49" s="185"/>
      <c r="AI49" s="185"/>
      <c r="AJ49" s="185"/>
      <c r="AK49" s="185"/>
      <c r="AL49" s="185"/>
      <c r="AM49" s="185"/>
      <c r="AN49" s="185"/>
      <c r="AO49" s="185"/>
      <c r="AP49" s="185"/>
      <c r="AQ49" s="185"/>
    </row>
    <row r="50" spans="2:43" x14ac:dyDescent="0.25">
      <c r="D50" s="1" t="s">
        <v>580</v>
      </c>
      <c r="F50" s="185"/>
      <c r="G50" s="186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6"/>
      <c r="S50" s="185"/>
      <c r="T50" s="185"/>
      <c r="U50" s="185"/>
      <c r="V50" s="185"/>
      <c r="Y50" s="1" t="str">
        <f t="shared" ref="Y50:Y55" si="21">D50</f>
        <v>Rate Design Component</v>
      </c>
      <c r="AA50" s="185"/>
      <c r="AB50" s="185"/>
      <c r="AC50" s="186"/>
      <c r="AD50" s="185"/>
      <c r="AE50" s="185"/>
      <c r="AF50" s="185"/>
      <c r="AG50" s="185"/>
      <c r="AH50" s="185"/>
      <c r="AI50" s="185"/>
      <c r="AJ50" s="185"/>
      <c r="AK50" s="185"/>
      <c r="AL50" s="185"/>
      <c r="AM50" s="185"/>
      <c r="AN50" s="185"/>
      <c r="AO50" s="185"/>
      <c r="AP50" s="185"/>
      <c r="AQ50" s="185"/>
    </row>
    <row r="51" spans="2:43" x14ac:dyDescent="0.25">
      <c r="B51" s="184">
        <f>MAX(B$15:B49)+1</f>
        <v>27</v>
      </c>
      <c r="D51" s="188" t="s">
        <v>581</v>
      </c>
      <c r="F51" s="189">
        <f t="shared" ref="F51:F58" si="22">SUM(H51:V51,AA51:AQ51)</f>
        <v>1582393.2451407036</v>
      </c>
      <c r="G51" s="186"/>
      <c r="H51" s="189">
        <f t="shared" ref="H51:Q51" si="23">H20+H35</f>
        <v>809504.13602927397</v>
      </c>
      <c r="I51" s="189">
        <f t="shared" si="23"/>
        <v>113888.21200219053</v>
      </c>
      <c r="J51" s="189">
        <f t="shared" si="23"/>
        <v>457.47470339183235</v>
      </c>
      <c r="K51" s="189">
        <f t="shared" si="23"/>
        <v>12977.27259085717</v>
      </c>
      <c r="L51" s="189">
        <f t="shared" si="23"/>
        <v>968.14417777434369</v>
      </c>
      <c r="M51" s="189">
        <f t="shared" si="23"/>
        <v>944.72246909954833</v>
      </c>
      <c r="N51" s="189">
        <f t="shared" si="23"/>
        <v>1556.4127881247625</v>
      </c>
      <c r="O51" s="189">
        <f t="shared" si="23"/>
        <v>376.42301199874726</v>
      </c>
      <c r="P51" s="189">
        <f t="shared" si="23"/>
        <v>447.35572920844038</v>
      </c>
      <c r="Q51" s="189">
        <f t="shared" si="23"/>
        <v>23.182438190381877</v>
      </c>
      <c r="R51" s="186"/>
      <c r="S51" s="189">
        <f t="shared" ref="S51:V55" si="24">S20+S35</f>
        <v>173671.71707648694</v>
      </c>
      <c r="T51" s="189">
        <f t="shared" si="24"/>
        <v>5202.985969277308</v>
      </c>
      <c r="U51" s="189">
        <f t="shared" si="24"/>
        <v>2656.5526257236834</v>
      </c>
      <c r="V51" s="189">
        <f t="shared" si="24"/>
        <v>0</v>
      </c>
      <c r="W51" s="184">
        <f t="shared" ref="W51:W59" si="25">B51</f>
        <v>27</v>
      </c>
      <c r="Y51" s="188" t="str">
        <f t="shared" si="21"/>
        <v>Monthly Customer Charge</v>
      </c>
      <c r="AA51" s="189">
        <f t="shared" ref="AA51:AB55" si="26">AA20+AA35</f>
        <v>120.72589140684516</v>
      </c>
      <c r="AB51" s="189">
        <f t="shared" si="26"/>
        <v>801.75460665081687</v>
      </c>
      <c r="AC51" s="186"/>
      <c r="AD51" s="189">
        <f t="shared" ref="AD51:AQ51" si="27">AD20+AD35</f>
        <v>436669.86810302449</v>
      </c>
      <c r="AE51" s="189">
        <f t="shared" si="27"/>
        <v>15614.505334260488</v>
      </c>
      <c r="AF51" s="189">
        <f t="shared" si="27"/>
        <v>0</v>
      </c>
      <c r="AG51" s="189">
        <f t="shared" si="27"/>
        <v>0</v>
      </c>
      <c r="AH51" s="189">
        <f t="shared" si="27"/>
        <v>216.45884353983257</v>
      </c>
      <c r="AI51" s="189">
        <f t="shared" si="27"/>
        <v>927.68075802785393</v>
      </c>
      <c r="AJ51" s="189">
        <f t="shared" si="27"/>
        <v>0</v>
      </c>
      <c r="AK51" s="189">
        <f t="shared" si="27"/>
        <v>0</v>
      </c>
      <c r="AL51" s="189">
        <f t="shared" si="27"/>
        <v>0</v>
      </c>
      <c r="AM51" s="189">
        <f t="shared" si="27"/>
        <v>1692.1042289445488</v>
      </c>
      <c r="AN51" s="189">
        <f t="shared" si="27"/>
        <v>0</v>
      </c>
      <c r="AO51" s="189">
        <f t="shared" si="27"/>
        <v>3481.6864417148108</v>
      </c>
      <c r="AP51" s="189">
        <f t="shared" si="27"/>
        <v>0</v>
      </c>
      <c r="AQ51" s="189">
        <f t="shared" si="27"/>
        <v>193.86932153633981</v>
      </c>
    </row>
    <row r="52" spans="2:43" x14ac:dyDescent="0.25">
      <c r="B52" s="184">
        <f>MAX(B$15:B51)+1</f>
        <v>28</v>
      </c>
      <c r="D52" s="190" t="s">
        <v>582</v>
      </c>
      <c r="F52" s="191">
        <f t="shared" si="22"/>
        <v>226955.92719486193</v>
      </c>
      <c r="G52" s="186"/>
      <c r="H52" s="191">
        <f t="shared" ref="H52:Q52" si="28">H21+H36</f>
        <v>0</v>
      </c>
      <c r="I52" s="191">
        <f t="shared" si="28"/>
        <v>0</v>
      </c>
      <c r="J52" s="191">
        <f t="shared" si="28"/>
        <v>1153.0322142151745</v>
      </c>
      <c r="K52" s="191">
        <f t="shared" si="28"/>
        <v>26049.116753013092</v>
      </c>
      <c r="L52" s="191">
        <f t="shared" si="28"/>
        <v>4830.2417286937189</v>
      </c>
      <c r="M52" s="191">
        <f t="shared" si="28"/>
        <v>13202.183433481163</v>
      </c>
      <c r="N52" s="191">
        <f t="shared" si="28"/>
        <v>0</v>
      </c>
      <c r="O52" s="191">
        <f t="shared" si="28"/>
        <v>462.38937805112766</v>
      </c>
      <c r="P52" s="191">
        <f t="shared" si="28"/>
        <v>780.14469441598885</v>
      </c>
      <c r="Q52" s="191">
        <f t="shared" si="28"/>
        <v>4515.0110679970021</v>
      </c>
      <c r="R52" s="186"/>
      <c r="S52" s="191">
        <f t="shared" si="24"/>
        <v>0</v>
      </c>
      <c r="T52" s="191">
        <f t="shared" si="24"/>
        <v>0</v>
      </c>
      <c r="U52" s="191">
        <f t="shared" si="24"/>
        <v>14797.29186928474</v>
      </c>
      <c r="V52" s="191">
        <f t="shared" si="24"/>
        <v>0</v>
      </c>
      <c r="W52" s="184">
        <f t="shared" si="25"/>
        <v>28</v>
      </c>
      <c r="Y52" s="190" t="str">
        <f t="shared" si="21"/>
        <v>Delivery Demand Charge</v>
      </c>
      <c r="AA52" s="191">
        <f t="shared" si="26"/>
        <v>0</v>
      </c>
      <c r="AB52" s="191">
        <f t="shared" si="26"/>
        <v>6669.2893871685255</v>
      </c>
      <c r="AC52" s="186"/>
      <c r="AD52" s="191">
        <f t="shared" ref="AD52:AQ52" si="29">AD21+AD36</f>
        <v>0</v>
      </c>
      <c r="AE52" s="191">
        <f t="shared" si="29"/>
        <v>0</v>
      </c>
      <c r="AF52" s="191">
        <f t="shared" si="29"/>
        <v>32608.309097222093</v>
      </c>
      <c r="AG52" s="191">
        <f t="shared" si="29"/>
        <v>0</v>
      </c>
      <c r="AH52" s="191">
        <f t="shared" si="29"/>
        <v>221.6261729938162</v>
      </c>
      <c r="AI52" s="191">
        <f t="shared" si="29"/>
        <v>0</v>
      </c>
      <c r="AJ52" s="191">
        <f t="shared" si="29"/>
        <v>32736.605163300086</v>
      </c>
      <c r="AK52" s="191">
        <f t="shared" si="29"/>
        <v>0</v>
      </c>
      <c r="AL52" s="191">
        <f t="shared" si="29"/>
        <v>1637.0471468605504</v>
      </c>
      <c r="AM52" s="191">
        <f t="shared" si="29"/>
        <v>8299.7970041107674</v>
      </c>
      <c r="AN52" s="191">
        <f t="shared" si="29"/>
        <v>0</v>
      </c>
      <c r="AO52" s="191">
        <f t="shared" si="29"/>
        <v>72931.218893973593</v>
      </c>
      <c r="AP52" s="191">
        <f t="shared" si="29"/>
        <v>0</v>
      </c>
      <c r="AQ52" s="191">
        <f t="shared" si="29"/>
        <v>6062.6231900805215</v>
      </c>
    </row>
    <row r="53" spans="2:43" x14ac:dyDescent="0.25">
      <c r="B53" s="184">
        <f>MAX(B$15:B52)+1</f>
        <v>29</v>
      </c>
      <c r="D53" s="192" t="s">
        <v>583</v>
      </c>
      <c r="F53" s="193">
        <f t="shared" si="22"/>
        <v>1034939.899048969</v>
      </c>
      <c r="G53" s="186"/>
      <c r="H53" s="193">
        <f t="shared" ref="H53:Q53" si="30">H22+H37</f>
        <v>339140.2435242231</v>
      </c>
      <c r="I53" s="193">
        <f t="shared" si="30"/>
        <v>320481.09619955806</v>
      </c>
      <c r="J53" s="193">
        <f t="shared" si="30"/>
        <v>89.828280358354093</v>
      </c>
      <c r="K53" s="193">
        <f t="shared" si="30"/>
        <v>2984.0728880119232</v>
      </c>
      <c r="L53" s="193">
        <f t="shared" si="30"/>
        <v>706.06987743900561</v>
      </c>
      <c r="M53" s="193">
        <f t="shared" si="30"/>
        <v>0</v>
      </c>
      <c r="N53" s="193">
        <f t="shared" si="30"/>
        <v>1425.9579079815667</v>
      </c>
      <c r="O53" s="193">
        <f t="shared" si="30"/>
        <v>26.511061813754864</v>
      </c>
      <c r="P53" s="193">
        <f t="shared" si="30"/>
        <v>521.4131706897291</v>
      </c>
      <c r="Q53" s="193">
        <f t="shared" si="30"/>
        <v>672.28507492523659</v>
      </c>
      <c r="R53" s="186"/>
      <c r="S53" s="193">
        <f t="shared" si="24"/>
        <v>49430.031230011795</v>
      </c>
      <c r="T53" s="193">
        <f t="shared" si="24"/>
        <v>17483.130698725912</v>
      </c>
      <c r="U53" s="193">
        <f t="shared" si="24"/>
        <v>1093.1549948025499</v>
      </c>
      <c r="V53" s="193">
        <f t="shared" si="24"/>
        <v>0</v>
      </c>
      <c r="W53" s="184">
        <f t="shared" si="25"/>
        <v>29</v>
      </c>
      <c r="Y53" s="192" t="str">
        <f t="shared" si="21"/>
        <v>Delivery Commodity Charge</v>
      </c>
      <c r="AA53" s="193">
        <f t="shared" si="26"/>
        <v>2593.695724853008</v>
      </c>
      <c r="AB53" s="193">
        <f t="shared" si="26"/>
        <v>953.1237197183591</v>
      </c>
      <c r="AC53" s="186"/>
      <c r="AD53" s="193">
        <f t="shared" ref="AD53:AQ53" si="31">AD22+AD37</f>
        <v>210258.96206683072</v>
      </c>
      <c r="AE53" s="193">
        <f t="shared" si="31"/>
        <v>78884.561460861034</v>
      </c>
      <c r="AF53" s="193">
        <f t="shared" si="31"/>
        <v>2300.2999822905613</v>
      </c>
      <c r="AG53" s="193">
        <f t="shared" si="31"/>
        <v>84.183016902706683</v>
      </c>
      <c r="AH53" s="193">
        <f t="shared" si="31"/>
        <v>19.794368698333702</v>
      </c>
      <c r="AI53" s="193">
        <f t="shared" si="31"/>
        <v>526.72527408778762</v>
      </c>
      <c r="AJ53" s="193">
        <f t="shared" si="31"/>
        <v>3337.2895368046707</v>
      </c>
      <c r="AK53" s="193">
        <f t="shared" si="31"/>
        <v>1046.7997403892664</v>
      </c>
      <c r="AL53" s="193">
        <f t="shared" si="31"/>
        <v>281.88349247957007</v>
      </c>
      <c r="AM53" s="193">
        <f t="shared" si="31"/>
        <v>0</v>
      </c>
      <c r="AN53" s="193">
        <f t="shared" si="31"/>
        <v>124.85742497303502</v>
      </c>
      <c r="AO53" s="193">
        <f t="shared" si="31"/>
        <v>0</v>
      </c>
      <c r="AP53" s="193">
        <f t="shared" si="31"/>
        <v>473.92833153890945</v>
      </c>
      <c r="AQ53" s="193">
        <f t="shared" si="31"/>
        <v>0</v>
      </c>
    </row>
    <row r="54" spans="2:43" x14ac:dyDescent="0.25">
      <c r="B54" s="184">
        <f>MAX(B$15:B53)+1</f>
        <v>30</v>
      </c>
      <c r="D54" s="194" t="s">
        <v>584</v>
      </c>
      <c r="F54" s="195">
        <f t="shared" si="22"/>
        <v>328433.57703583024</v>
      </c>
      <c r="G54" s="186"/>
      <c r="H54" s="195">
        <f t="shared" ref="H54:Q54" si="32">H23+H38</f>
        <v>113859.2964000456</v>
      </c>
      <c r="I54" s="195">
        <f t="shared" si="32"/>
        <v>108018.60950297053</v>
      </c>
      <c r="J54" s="195">
        <f t="shared" si="32"/>
        <v>437.57941332093719</v>
      </c>
      <c r="K54" s="195">
        <f t="shared" si="32"/>
        <v>15741.568935776175</v>
      </c>
      <c r="L54" s="195">
        <f t="shared" si="32"/>
        <v>4335.4007054261601</v>
      </c>
      <c r="M54" s="195">
        <f t="shared" si="32"/>
        <v>0</v>
      </c>
      <c r="N54" s="195">
        <f t="shared" si="32"/>
        <v>578.85191619297882</v>
      </c>
      <c r="O54" s="195">
        <f t="shared" si="32"/>
        <v>172.77279855105425</v>
      </c>
      <c r="P54" s="195">
        <f t="shared" si="32"/>
        <v>3554.1974581134978</v>
      </c>
      <c r="Q54" s="195">
        <f t="shared" si="32"/>
        <v>3175.8736050720313</v>
      </c>
      <c r="R54" s="186"/>
      <c r="S54" s="195">
        <f t="shared" si="24"/>
        <v>57579.889311080318</v>
      </c>
      <c r="T54" s="195">
        <f t="shared" si="24"/>
        <v>16944.142327334492</v>
      </c>
      <c r="U54" s="195">
        <f t="shared" si="24"/>
        <v>3250.2288340442055</v>
      </c>
      <c r="V54" s="195">
        <f t="shared" si="24"/>
        <v>0</v>
      </c>
      <c r="W54" s="184">
        <f t="shared" si="25"/>
        <v>30</v>
      </c>
      <c r="Y54" s="194" t="str">
        <f t="shared" si="21"/>
        <v>Gas Supply Transportation Charge</v>
      </c>
      <c r="AA54" s="195">
        <f t="shared" si="26"/>
        <v>129.47301174033495</v>
      </c>
      <c r="AB54" s="195">
        <f t="shared" si="26"/>
        <v>0</v>
      </c>
      <c r="AC54" s="186"/>
      <c r="AD54" s="195">
        <f t="shared" ref="AD54:AQ54" si="33">AD23+AD38</f>
        <v>349.65325778286405</v>
      </c>
      <c r="AE54" s="195">
        <f t="shared" si="33"/>
        <v>141.6340208426376</v>
      </c>
      <c r="AF54" s="195">
        <f t="shared" si="33"/>
        <v>63.658404892820272</v>
      </c>
      <c r="AG54" s="195">
        <f t="shared" si="33"/>
        <v>2.5521811813075067E-2</v>
      </c>
      <c r="AH54" s="195">
        <f t="shared" si="33"/>
        <v>0.4724429606239598</v>
      </c>
      <c r="AI54" s="195">
        <f t="shared" si="33"/>
        <v>5.9069903464135027</v>
      </c>
      <c r="AJ54" s="195">
        <f t="shared" si="33"/>
        <v>76.534202192006433</v>
      </c>
      <c r="AK54" s="195">
        <f t="shared" si="33"/>
        <v>8.1493874596392466</v>
      </c>
      <c r="AL54" s="195">
        <f t="shared" si="33"/>
        <v>9.6585878732751365</v>
      </c>
      <c r="AM54" s="195">
        <f t="shared" si="33"/>
        <v>0</v>
      </c>
      <c r="AN54" s="195">
        <f t="shared" si="33"/>
        <v>0</v>
      </c>
      <c r="AO54" s="195">
        <f t="shared" si="33"/>
        <v>0</v>
      </c>
      <c r="AP54" s="195">
        <f t="shared" si="33"/>
        <v>0</v>
      </c>
      <c r="AQ54" s="195">
        <f t="shared" si="33"/>
        <v>0</v>
      </c>
    </row>
    <row r="55" spans="2:43" x14ac:dyDescent="0.25">
      <c r="B55" s="184">
        <f>MAX(B$15:B54)+1</f>
        <v>31</v>
      </c>
      <c r="D55" s="196" t="s">
        <v>585</v>
      </c>
      <c r="F55" s="197">
        <f t="shared" si="22"/>
        <v>1896812.7455203773</v>
      </c>
      <c r="G55" s="186"/>
      <c r="H55" s="197">
        <f t="shared" ref="H55:Q55" si="34">H24+H39</f>
        <v>671716.68370598787</v>
      </c>
      <c r="I55" s="197">
        <f t="shared" si="34"/>
        <v>405567.43157442205</v>
      </c>
      <c r="J55" s="197">
        <f t="shared" si="34"/>
        <v>2012.1005480142076</v>
      </c>
      <c r="K55" s="197">
        <f t="shared" si="34"/>
        <v>13934.775740854</v>
      </c>
      <c r="L55" s="197">
        <f t="shared" si="34"/>
        <v>225.13620650972615</v>
      </c>
      <c r="M55" s="197">
        <f t="shared" si="34"/>
        <v>0</v>
      </c>
      <c r="N55" s="197">
        <f t="shared" si="34"/>
        <v>598.79175948157695</v>
      </c>
      <c r="O55" s="197">
        <f t="shared" si="34"/>
        <v>78.215030687111835</v>
      </c>
      <c r="P55" s="197">
        <f t="shared" si="34"/>
        <v>730.87556893734597</v>
      </c>
      <c r="Q55" s="197">
        <f t="shared" si="34"/>
        <v>19130.978890603768</v>
      </c>
      <c r="R55" s="186"/>
      <c r="S55" s="197">
        <f t="shared" si="24"/>
        <v>137808.12953221975</v>
      </c>
      <c r="T55" s="197">
        <f t="shared" si="24"/>
        <v>24770.384090174834</v>
      </c>
      <c r="U55" s="197">
        <f t="shared" si="24"/>
        <v>2238.2937389023709</v>
      </c>
      <c r="V55" s="197">
        <f t="shared" si="24"/>
        <v>0</v>
      </c>
      <c r="W55" s="184">
        <f t="shared" si="25"/>
        <v>31</v>
      </c>
      <c r="Y55" s="196" t="str">
        <f t="shared" si="21"/>
        <v>Gas Supply Commodity Charge</v>
      </c>
      <c r="AA55" s="197">
        <f t="shared" si="26"/>
        <v>656.23608516254149</v>
      </c>
      <c r="AB55" s="197">
        <f t="shared" si="26"/>
        <v>0</v>
      </c>
      <c r="AC55" s="186"/>
      <c r="AD55" s="197">
        <f t="shared" ref="AD55:AQ55" si="35">AD24+AD39</f>
        <v>489670.48311298806</v>
      </c>
      <c r="AE55" s="197">
        <f t="shared" si="35"/>
        <v>109712.39554071179</v>
      </c>
      <c r="AF55" s="197">
        <f t="shared" si="35"/>
        <v>9440.8259442765539</v>
      </c>
      <c r="AG55" s="197">
        <f t="shared" si="35"/>
        <v>0</v>
      </c>
      <c r="AH55" s="197">
        <f t="shared" si="35"/>
        <v>48.237876788010794</v>
      </c>
      <c r="AI55" s="197">
        <f t="shared" si="35"/>
        <v>295.91794847770132</v>
      </c>
      <c r="AJ55" s="197">
        <f t="shared" si="35"/>
        <v>5319.5164295598825</v>
      </c>
      <c r="AK55" s="197">
        <f t="shared" si="35"/>
        <v>345.25780519597333</v>
      </c>
      <c r="AL55" s="197">
        <f t="shared" si="35"/>
        <v>2512.0783904223767</v>
      </c>
      <c r="AM55" s="197">
        <f t="shared" si="35"/>
        <v>0</v>
      </c>
      <c r="AN55" s="197">
        <f t="shared" si="35"/>
        <v>0</v>
      </c>
      <c r="AO55" s="197">
        <f t="shared" si="35"/>
        <v>0</v>
      </c>
      <c r="AP55" s="197">
        <f t="shared" si="35"/>
        <v>0</v>
      </c>
      <c r="AQ55" s="197">
        <f t="shared" si="35"/>
        <v>0</v>
      </c>
    </row>
    <row r="56" spans="2:43" x14ac:dyDescent="0.25">
      <c r="B56" s="184">
        <f>MAX(B$15:B55)+1</f>
        <v>32</v>
      </c>
      <c r="D56" s="198" t="s">
        <v>590</v>
      </c>
      <c r="F56" s="199">
        <f t="shared" si="22"/>
        <v>6501.6910555363374</v>
      </c>
      <c r="G56" s="186"/>
      <c r="H56" s="199">
        <f t="shared" ref="H56:Q56" si="36">H40</f>
        <v>0</v>
      </c>
      <c r="I56" s="199">
        <f t="shared" si="36"/>
        <v>0</v>
      </c>
      <c r="J56" s="199">
        <f t="shared" si="36"/>
        <v>0</v>
      </c>
      <c r="K56" s="199">
        <f t="shared" si="36"/>
        <v>0</v>
      </c>
      <c r="L56" s="199">
        <f t="shared" si="36"/>
        <v>0</v>
      </c>
      <c r="M56" s="199">
        <f t="shared" si="36"/>
        <v>190.97924764219687</v>
      </c>
      <c r="N56" s="199">
        <f t="shared" si="36"/>
        <v>0</v>
      </c>
      <c r="O56" s="199">
        <f t="shared" si="36"/>
        <v>0</v>
      </c>
      <c r="P56" s="199">
        <f t="shared" si="36"/>
        <v>0</v>
      </c>
      <c r="Q56" s="199">
        <f t="shared" si="36"/>
        <v>0</v>
      </c>
      <c r="R56" s="186"/>
      <c r="S56" s="199">
        <f>S40</f>
        <v>0</v>
      </c>
      <c r="T56" s="199">
        <f>T40</f>
        <v>0</v>
      </c>
      <c r="U56" s="199">
        <f>U40</f>
        <v>0</v>
      </c>
      <c r="V56" s="199">
        <f>V40</f>
        <v>0</v>
      </c>
      <c r="W56" s="184">
        <f t="shared" si="25"/>
        <v>32</v>
      </c>
      <c r="Y56" s="198" t="s">
        <v>590</v>
      </c>
      <c r="AA56" s="199">
        <f>AA40</f>
        <v>0</v>
      </c>
      <c r="AB56" s="199">
        <f>AB40</f>
        <v>0</v>
      </c>
      <c r="AC56" s="186"/>
      <c r="AD56" s="199">
        <f t="shared" ref="AD56:AQ56" si="37">AD40</f>
        <v>0</v>
      </c>
      <c r="AE56" s="199">
        <f t="shared" si="37"/>
        <v>0</v>
      </c>
      <c r="AF56" s="199">
        <f t="shared" si="37"/>
        <v>0</v>
      </c>
      <c r="AG56" s="199">
        <f t="shared" si="37"/>
        <v>0</v>
      </c>
      <c r="AH56" s="199">
        <f t="shared" si="37"/>
        <v>0</v>
      </c>
      <c r="AI56" s="199">
        <f t="shared" si="37"/>
        <v>0</v>
      </c>
      <c r="AJ56" s="199">
        <f t="shared" si="37"/>
        <v>0</v>
      </c>
      <c r="AK56" s="199">
        <f t="shared" si="37"/>
        <v>0</v>
      </c>
      <c r="AL56" s="199">
        <f t="shared" si="37"/>
        <v>0</v>
      </c>
      <c r="AM56" s="199">
        <f t="shared" si="37"/>
        <v>437.00489859438846</v>
      </c>
      <c r="AN56" s="199">
        <f t="shared" si="37"/>
        <v>41.658492802790903</v>
      </c>
      <c r="AO56" s="199">
        <f t="shared" si="37"/>
        <v>5509.1260252779921</v>
      </c>
      <c r="AP56" s="199">
        <f t="shared" si="37"/>
        <v>46.349488133298124</v>
      </c>
      <c r="AQ56" s="199">
        <f t="shared" si="37"/>
        <v>276.57290308567053</v>
      </c>
    </row>
    <row r="57" spans="2:43" x14ac:dyDescent="0.25">
      <c r="B57" s="184">
        <f>MAX(B$15:B56)+1</f>
        <v>33</v>
      </c>
      <c r="D57" s="198" t="s">
        <v>586</v>
      </c>
      <c r="F57" s="199">
        <f t="shared" si="22"/>
        <v>1521.0500401332333</v>
      </c>
      <c r="G57" s="186"/>
      <c r="H57" s="199">
        <f t="shared" ref="H57:Q57" si="38">H41+H25</f>
        <v>0</v>
      </c>
      <c r="I57" s="199">
        <f t="shared" si="38"/>
        <v>0</v>
      </c>
      <c r="J57" s="199">
        <f t="shared" si="38"/>
        <v>0</v>
      </c>
      <c r="K57" s="199">
        <f t="shared" si="38"/>
        <v>0</v>
      </c>
      <c r="L57" s="199">
        <f t="shared" si="38"/>
        <v>0</v>
      </c>
      <c r="M57" s="199">
        <f t="shared" si="38"/>
        <v>0</v>
      </c>
      <c r="N57" s="199">
        <f t="shared" si="38"/>
        <v>0</v>
      </c>
      <c r="O57" s="199">
        <f t="shared" si="38"/>
        <v>0</v>
      </c>
      <c r="P57" s="199">
        <f t="shared" si="38"/>
        <v>0</v>
      </c>
      <c r="Q57" s="199">
        <f t="shared" si="38"/>
        <v>0</v>
      </c>
      <c r="R57" s="186"/>
      <c r="S57" s="199">
        <f t="shared" ref="S57:V58" si="39">S41+S25</f>
        <v>0</v>
      </c>
      <c r="T57" s="199">
        <f t="shared" si="39"/>
        <v>0</v>
      </c>
      <c r="U57" s="199">
        <f t="shared" si="39"/>
        <v>1521.0500401332333</v>
      </c>
      <c r="V57" s="199">
        <f t="shared" si="39"/>
        <v>0</v>
      </c>
      <c r="W57" s="184">
        <f t="shared" si="25"/>
        <v>33</v>
      </c>
      <c r="Y57" s="198" t="s">
        <v>586</v>
      </c>
      <c r="AA57" s="199">
        <f>AA41+AA25</f>
        <v>0</v>
      </c>
      <c r="AB57" s="199">
        <f>AB41+AB25</f>
        <v>0</v>
      </c>
      <c r="AC57" s="186"/>
      <c r="AD57" s="199">
        <f t="shared" ref="AD57:AQ57" si="40">AD41+AD25</f>
        <v>0</v>
      </c>
      <c r="AE57" s="199">
        <f t="shared" si="40"/>
        <v>0</v>
      </c>
      <c r="AF57" s="199">
        <f t="shared" si="40"/>
        <v>0</v>
      </c>
      <c r="AG57" s="199">
        <f t="shared" si="40"/>
        <v>0</v>
      </c>
      <c r="AH57" s="199">
        <f t="shared" si="40"/>
        <v>0</v>
      </c>
      <c r="AI57" s="199">
        <f t="shared" si="40"/>
        <v>0</v>
      </c>
      <c r="AJ57" s="199">
        <f t="shared" si="40"/>
        <v>0</v>
      </c>
      <c r="AK57" s="199">
        <f t="shared" si="40"/>
        <v>0</v>
      </c>
      <c r="AL57" s="199">
        <f t="shared" si="40"/>
        <v>0</v>
      </c>
      <c r="AM57" s="199">
        <f t="shared" si="40"/>
        <v>0</v>
      </c>
      <c r="AN57" s="199">
        <f t="shared" si="40"/>
        <v>0</v>
      </c>
      <c r="AO57" s="199">
        <f t="shared" si="40"/>
        <v>0</v>
      </c>
      <c r="AP57" s="199">
        <f t="shared" si="40"/>
        <v>0</v>
      </c>
      <c r="AQ57" s="199">
        <f t="shared" si="40"/>
        <v>0</v>
      </c>
    </row>
    <row r="58" spans="2:43" x14ac:dyDescent="0.25">
      <c r="B58" s="184">
        <f>MAX(B$15:B57)+1</f>
        <v>34</v>
      </c>
      <c r="D58" s="200" t="s">
        <v>587</v>
      </c>
      <c r="F58" s="201">
        <f t="shared" si="22"/>
        <v>31076.252986772175</v>
      </c>
      <c r="G58" s="186"/>
      <c r="H58" s="201">
        <f t="shared" ref="H58:Q58" si="41">H42+H26</f>
        <v>0</v>
      </c>
      <c r="I58" s="201">
        <f t="shared" si="41"/>
        <v>0</v>
      </c>
      <c r="J58" s="201">
        <f t="shared" si="41"/>
        <v>0</v>
      </c>
      <c r="K58" s="201">
        <f t="shared" si="41"/>
        <v>0</v>
      </c>
      <c r="L58" s="201">
        <f t="shared" si="41"/>
        <v>0</v>
      </c>
      <c r="M58" s="201">
        <f t="shared" si="41"/>
        <v>0</v>
      </c>
      <c r="N58" s="201">
        <f t="shared" si="41"/>
        <v>0</v>
      </c>
      <c r="O58" s="201">
        <f t="shared" si="41"/>
        <v>0</v>
      </c>
      <c r="P58" s="201">
        <f t="shared" si="41"/>
        <v>0</v>
      </c>
      <c r="Q58" s="201">
        <f t="shared" si="41"/>
        <v>0</v>
      </c>
      <c r="R58" s="186"/>
      <c r="S58" s="201">
        <f t="shared" si="39"/>
        <v>12673.96641022601</v>
      </c>
      <c r="T58" s="201">
        <f t="shared" si="39"/>
        <v>3466.086382207302</v>
      </c>
      <c r="U58" s="201">
        <f t="shared" si="39"/>
        <v>0</v>
      </c>
      <c r="V58" s="201">
        <f t="shared" si="39"/>
        <v>2633.9505419577426</v>
      </c>
      <c r="W58" s="184">
        <f t="shared" si="25"/>
        <v>34</v>
      </c>
      <c r="Y58" s="200" t="s">
        <v>587</v>
      </c>
      <c r="AA58" s="201">
        <f>AA42+AA26</f>
        <v>0</v>
      </c>
      <c r="AB58" s="201">
        <f>AB42+AB26</f>
        <v>0</v>
      </c>
      <c r="AC58" s="186"/>
      <c r="AD58" s="201">
        <f t="shared" ref="AD58:AQ58" si="42">AD42+AD26</f>
        <v>0</v>
      </c>
      <c r="AE58" s="201">
        <f t="shared" si="42"/>
        <v>0</v>
      </c>
      <c r="AF58" s="201">
        <f t="shared" si="42"/>
        <v>0</v>
      </c>
      <c r="AG58" s="201">
        <f t="shared" si="42"/>
        <v>0</v>
      </c>
      <c r="AH58" s="201">
        <f t="shared" si="42"/>
        <v>0</v>
      </c>
      <c r="AI58" s="201">
        <f t="shared" si="42"/>
        <v>0</v>
      </c>
      <c r="AJ58" s="201">
        <f t="shared" si="42"/>
        <v>0</v>
      </c>
      <c r="AK58" s="201">
        <f t="shared" si="42"/>
        <v>0</v>
      </c>
      <c r="AL58" s="201">
        <f t="shared" si="42"/>
        <v>0</v>
      </c>
      <c r="AM58" s="201">
        <f t="shared" si="42"/>
        <v>1325.2133660380186</v>
      </c>
      <c r="AN58" s="201">
        <f t="shared" si="42"/>
        <v>0</v>
      </c>
      <c r="AO58" s="201">
        <f t="shared" si="42"/>
        <v>8658.4246521284113</v>
      </c>
      <c r="AP58" s="201">
        <f t="shared" si="42"/>
        <v>0</v>
      </c>
      <c r="AQ58" s="201">
        <f t="shared" si="42"/>
        <v>2318.6116342146902</v>
      </c>
    </row>
    <row r="59" spans="2:43" ht="15.75" thickBot="1" x14ac:dyDescent="0.3">
      <c r="B59" s="184">
        <f>MAX(B$15:B58)+1</f>
        <v>35</v>
      </c>
      <c r="D59" s="1" t="s">
        <v>34</v>
      </c>
      <c r="F59" s="187">
        <f>SUM(F51:F58)</f>
        <v>5108634.3880231837</v>
      </c>
      <c r="G59" s="186"/>
      <c r="H59" s="187">
        <f t="shared" ref="H59:Q59" si="43">SUM(H51:H58)</f>
        <v>1934220.3596595305</v>
      </c>
      <c r="I59" s="187">
        <f t="shared" si="43"/>
        <v>947955.34927914117</v>
      </c>
      <c r="J59" s="187">
        <f t="shared" si="43"/>
        <v>4150.0151593005057</v>
      </c>
      <c r="K59" s="187">
        <f t="shared" si="43"/>
        <v>71686.806908512357</v>
      </c>
      <c r="L59" s="187">
        <f t="shared" si="43"/>
        <v>11064.992695842955</v>
      </c>
      <c r="M59" s="187">
        <f t="shared" si="43"/>
        <v>14337.885150222908</v>
      </c>
      <c r="N59" s="187">
        <f t="shared" si="43"/>
        <v>4160.0143717808851</v>
      </c>
      <c r="O59" s="187">
        <f t="shared" si="43"/>
        <v>1116.3112811017959</v>
      </c>
      <c r="P59" s="187">
        <f t="shared" si="43"/>
        <v>6033.9866213650012</v>
      </c>
      <c r="Q59" s="187">
        <f t="shared" si="43"/>
        <v>27517.331076788418</v>
      </c>
      <c r="R59" s="186"/>
      <c r="S59" s="187">
        <f>SUM(S51:S58)</f>
        <v>431163.73356002482</v>
      </c>
      <c r="T59" s="187">
        <f>SUM(T51:T58)</f>
        <v>67866.729467719852</v>
      </c>
      <c r="U59" s="187">
        <f>SUM(U51:U58)</f>
        <v>25556.572102890783</v>
      </c>
      <c r="V59" s="187">
        <f>SUM(V51:V58)</f>
        <v>2633.9505419577426</v>
      </c>
      <c r="W59" s="184">
        <f t="shared" si="25"/>
        <v>35</v>
      </c>
      <c r="Y59" s="1" t="str">
        <f>D59</f>
        <v>Total Revenue Requirement</v>
      </c>
      <c r="AA59" s="187">
        <f>SUM(AA51:AA58)</f>
        <v>3500.13071316273</v>
      </c>
      <c r="AB59" s="187">
        <f>SUM(AB51:AB58)</f>
        <v>8424.1677135377013</v>
      </c>
      <c r="AC59" s="186"/>
      <c r="AD59" s="187">
        <f t="shared" ref="AD59:AQ59" si="44">SUM(AD51:AD58)</f>
        <v>1136948.9665406263</v>
      </c>
      <c r="AE59" s="187">
        <f t="shared" si="44"/>
        <v>204353.09635667596</v>
      </c>
      <c r="AF59" s="187">
        <f t="shared" si="44"/>
        <v>44413.093428682027</v>
      </c>
      <c r="AG59" s="187">
        <f t="shared" si="44"/>
        <v>84.208538714519761</v>
      </c>
      <c r="AH59" s="187">
        <f t="shared" si="44"/>
        <v>506.58970498061717</v>
      </c>
      <c r="AI59" s="187">
        <f t="shared" si="44"/>
        <v>1756.2309709397564</v>
      </c>
      <c r="AJ59" s="187">
        <f t="shared" si="44"/>
        <v>41469.945331856645</v>
      </c>
      <c r="AK59" s="187">
        <f t="shared" si="44"/>
        <v>1400.206933044879</v>
      </c>
      <c r="AL59" s="187">
        <f t="shared" si="44"/>
        <v>4440.6676176357723</v>
      </c>
      <c r="AM59" s="187">
        <f t="shared" si="44"/>
        <v>11754.119497687723</v>
      </c>
      <c r="AN59" s="187">
        <f t="shared" si="44"/>
        <v>166.51591777582593</v>
      </c>
      <c r="AO59" s="187">
        <f t="shared" si="44"/>
        <v>90580.456013094808</v>
      </c>
      <c r="AP59" s="187">
        <f t="shared" si="44"/>
        <v>520.27781967220756</v>
      </c>
      <c r="AQ59" s="187">
        <f t="shared" si="44"/>
        <v>8851.6770489172231</v>
      </c>
    </row>
    <row r="60" spans="2:43" ht="15.75" thickTop="1" x14ac:dyDescent="0.25">
      <c r="F60" s="185"/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</row>
    <row r="61" spans="2:43" x14ac:dyDescent="0.25">
      <c r="B61" s="8" t="s">
        <v>592</v>
      </c>
      <c r="W61" s="8" t="s">
        <v>592</v>
      </c>
    </row>
    <row r="62" spans="2:43" x14ac:dyDescent="0.25">
      <c r="B62" s="103" t="s">
        <v>372</v>
      </c>
      <c r="D62" s="1" t="s">
        <v>593</v>
      </c>
      <c r="W62" s="202" t="s">
        <v>372</v>
      </c>
      <c r="Y62" s="1" t="s">
        <v>593</v>
      </c>
    </row>
    <row r="63" spans="2:43" x14ac:dyDescent="0.25">
      <c r="B63" s="103" t="s">
        <v>594</v>
      </c>
      <c r="D63" s="1" t="s">
        <v>595</v>
      </c>
      <c r="W63" s="202" t="s">
        <v>594</v>
      </c>
      <c r="Y63" s="1" t="s">
        <v>595</v>
      </c>
    </row>
    <row r="64" spans="2:43" x14ac:dyDescent="0.25">
      <c r="B64" s="103" t="s">
        <v>596</v>
      </c>
      <c r="D64" s="1" t="s">
        <v>597</v>
      </c>
      <c r="W64" s="202" t="s">
        <v>596</v>
      </c>
      <c r="Y64" s="1" t="s">
        <v>597</v>
      </c>
    </row>
    <row r="65" spans="2:43" x14ac:dyDescent="0.25">
      <c r="B65" s="7"/>
      <c r="W65" s="7"/>
    </row>
    <row r="67" spans="2:43" x14ac:dyDescent="0.25">
      <c r="B67" s="7"/>
      <c r="D67" s="7"/>
      <c r="H67" s="220"/>
      <c r="I67" s="220"/>
      <c r="J67" s="220"/>
      <c r="K67" s="220"/>
      <c r="L67" s="220"/>
      <c r="M67" s="220"/>
      <c r="N67" s="220"/>
      <c r="O67" s="220"/>
      <c r="P67" s="220"/>
      <c r="Q67" s="220"/>
      <c r="S67" s="220"/>
      <c r="T67" s="220"/>
      <c r="U67" s="220"/>
      <c r="V67" s="220"/>
      <c r="W67" s="7"/>
      <c r="AA67" s="220"/>
      <c r="AB67" s="220"/>
      <c r="AD67" s="220"/>
      <c r="AE67" s="220"/>
      <c r="AF67" s="220"/>
      <c r="AG67" s="220"/>
      <c r="AH67" s="220"/>
      <c r="AI67" s="220"/>
      <c r="AJ67" s="220"/>
      <c r="AK67" s="220"/>
      <c r="AL67" s="220"/>
      <c r="AM67" s="220"/>
      <c r="AN67" s="220"/>
      <c r="AO67" s="220"/>
      <c r="AP67" s="220"/>
      <c r="AQ67" s="220"/>
    </row>
    <row r="68" spans="2:43" x14ac:dyDescent="0.25">
      <c r="H68" s="220"/>
      <c r="I68" s="220"/>
      <c r="J68" s="220"/>
      <c r="K68" s="220"/>
      <c r="L68" s="220"/>
      <c r="M68" s="220"/>
      <c r="N68" s="220"/>
      <c r="O68" s="220"/>
      <c r="P68" s="220"/>
      <c r="Q68" s="220"/>
      <c r="S68" s="220"/>
      <c r="T68" s="220"/>
      <c r="U68" s="220"/>
      <c r="V68" s="220"/>
      <c r="AA68" s="220"/>
      <c r="AB68" s="220"/>
      <c r="AD68" s="220"/>
      <c r="AE68" s="220"/>
      <c r="AF68" s="220"/>
      <c r="AG68" s="220"/>
      <c r="AH68" s="220"/>
      <c r="AI68" s="220"/>
      <c r="AJ68" s="220"/>
      <c r="AK68" s="220"/>
      <c r="AL68" s="220"/>
      <c r="AM68" s="220"/>
      <c r="AN68" s="220"/>
      <c r="AO68" s="220"/>
      <c r="AP68" s="220"/>
      <c r="AQ68" s="220"/>
    </row>
    <row r="69" spans="2:43" x14ac:dyDescent="0.25">
      <c r="H69" s="220"/>
      <c r="I69" s="220"/>
      <c r="J69" s="220"/>
      <c r="K69" s="220"/>
      <c r="L69" s="220"/>
      <c r="M69" s="220"/>
      <c r="N69" s="220"/>
      <c r="O69" s="220"/>
      <c r="P69" s="220"/>
      <c r="Q69" s="220"/>
      <c r="S69" s="220"/>
      <c r="T69" s="220"/>
      <c r="U69" s="220"/>
      <c r="V69" s="220"/>
      <c r="AA69" s="220"/>
      <c r="AB69" s="220"/>
      <c r="AD69" s="220"/>
      <c r="AE69" s="220"/>
      <c r="AF69" s="220"/>
      <c r="AG69" s="220"/>
      <c r="AH69" s="220"/>
      <c r="AI69" s="220"/>
      <c r="AJ69" s="220"/>
      <c r="AK69" s="220"/>
      <c r="AL69" s="220"/>
      <c r="AM69" s="220"/>
      <c r="AN69" s="220"/>
      <c r="AO69" s="220"/>
      <c r="AP69" s="220"/>
      <c r="AQ69" s="220"/>
    </row>
    <row r="70" spans="2:43" x14ac:dyDescent="0.25">
      <c r="D70" s="7"/>
      <c r="H70" s="220"/>
      <c r="I70" s="220"/>
      <c r="J70" s="220"/>
      <c r="K70" s="220"/>
      <c r="L70" s="220"/>
      <c r="M70" s="220"/>
      <c r="N70" s="220"/>
      <c r="O70" s="220"/>
      <c r="P70" s="220"/>
      <c r="Q70" s="220"/>
      <c r="S70" s="220"/>
      <c r="T70" s="220"/>
      <c r="U70" s="220"/>
      <c r="V70" s="220"/>
      <c r="AA70" s="220"/>
      <c r="AB70" s="220"/>
      <c r="AD70" s="220"/>
      <c r="AE70" s="220"/>
      <c r="AF70" s="220"/>
      <c r="AG70" s="220"/>
      <c r="AH70" s="220"/>
      <c r="AI70" s="220"/>
      <c r="AJ70" s="220"/>
      <c r="AK70" s="220"/>
      <c r="AL70" s="220"/>
      <c r="AM70" s="220"/>
      <c r="AN70" s="220"/>
      <c r="AO70" s="220"/>
      <c r="AP70" s="220"/>
      <c r="AQ70" s="220"/>
    </row>
    <row r="71" spans="2:43" x14ac:dyDescent="0.25">
      <c r="H71" s="220"/>
      <c r="I71" s="220"/>
      <c r="J71" s="220"/>
      <c r="K71" s="220"/>
      <c r="L71" s="220"/>
      <c r="M71" s="220"/>
      <c r="N71" s="220"/>
      <c r="O71" s="220"/>
      <c r="P71" s="220"/>
      <c r="Q71" s="220"/>
      <c r="S71" s="220"/>
      <c r="T71" s="220"/>
      <c r="U71" s="220"/>
      <c r="V71" s="220"/>
      <c r="AA71" s="220"/>
      <c r="AB71" s="220"/>
      <c r="AD71" s="220"/>
      <c r="AE71" s="220"/>
      <c r="AF71" s="220"/>
      <c r="AG71" s="220"/>
      <c r="AH71" s="220"/>
      <c r="AI71" s="220"/>
      <c r="AJ71" s="220"/>
      <c r="AK71" s="220"/>
      <c r="AL71" s="220"/>
      <c r="AM71" s="220"/>
      <c r="AN71" s="220"/>
      <c r="AO71" s="220"/>
      <c r="AP71" s="220"/>
      <c r="AQ71" s="220"/>
    </row>
    <row r="72" spans="2:43" x14ac:dyDescent="0.25">
      <c r="H72" s="220"/>
      <c r="I72" s="220"/>
      <c r="J72" s="220"/>
      <c r="K72" s="220"/>
      <c r="L72" s="220"/>
      <c r="M72" s="220"/>
      <c r="N72" s="220"/>
      <c r="O72" s="220"/>
      <c r="P72" s="220"/>
      <c r="Q72" s="220"/>
      <c r="S72" s="220"/>
      <c r="T72" s="220"/>
      <c r="U72" s="220"/>
      <c r="V72" s="220"/>
      <c r="AA72" s="220"/>
      <c r="AB72" s="220"/>
      <c r="AD72" s="220"/>
      <c r="AE72" s="220"/>
      <c r="AF72" s="220"/>
      <c r="AG72" s="220"/>
      <c r="AH72" s="220"/>
      <c r="AI72" s="220"/>
      <c r="AJ72" s="220"/>
      <c r="AK72" s="220"/>
      <c r="AL72" s="220"/>
      <c r="AM72" s="220"/>
      <c r="AN72" s="220"/>
      <c r="AO72" s="220"/>
      <c r="AP72" s="220"/>
      <c r="AQ72" s="220"/>
    </row>
    <row r="73" spans="2:43" x14ac:dyDescent="0.25">
      <c r="D73" s="7"/>
      <c r="H73" s="220"/>
      <c r="I73" s="220"/>
      <c r="J73" s="220"/>
      <c r="K73" s="220"/>
      <c r="L73" s="220"/>
      <c r="M73" s="220"/>
      <c r="N73" s="220"/>
      <c r="O73" s="220"/>
      <c r="P73" s="220"/>
      <c r="Q73" s="220"/>
      <c r="S73" s="220"/>
      <c r="T73" s="220"/>
      <c r="U73" s="220"/>
      <c r="V73" s="220"/>
      <c r="AA73" s="220"/>
      <c r="AB73" s="220"/>
      <c r="AD73" s="220"/>
      <c r="AE73" s="220"/>
      <c r="AF73" s="220"/>
      <c r="AG73" s="220"/>
      <c r="AH73" s="220"/>
      <c r="AI73" s="220"/>
      <c r="AJ73" s="220"/>
      <c r="AK73" s="220"/>
      <c r="AL73" s="220"/>
      <c r="AM73" s="220"/>
      <c r="AN73" s="220"/>
      <c r="AO73" s="220"/>
      <c r="AP73" s="220"/>
      <c r="AQ73" s="220"/>
    </row>
    <row r="74" spans="2:43" x14ac:dyDescent="0.25">
      <c r="H74" s="220"/>
      <c r="I74" s="220"/>
      <c r="J74" s="220"/>
      <c r="K74" s="220"/>
      <c r="L74" s="220"/>
      <c r="M74" s="220"/>
      <c r="N74" s="220"/>
      <c r="O74" s="220"/>
      <c r="P74" s="220"/>
      <c r="Q74" s="220"/>
      <c r="S74" s="220"/>
      <c r="T74" s="220"/>
      <c r="U74" s="220"/>
      <c r="V74" s="220"/>
      <c r="AA74" s="220"/>
      <c r="AB74" s="220"/>
      <c r="AD74" s="220"/>
      <c r="AE74" s="220"/>
      <c r="AF74" s="220"/>
      <c r="AG74" s="220"/>
      <c r="AH74" s="220"/>
      <c r="AI74" s="220"/>
      <c r="AJ74" s="220"/>
      <c r="AK74" s="220"/>
      <c r="AL74" s="220"/>
      <c r="AM74" s="220"/>
      <c r="AN74" s="220"/>
      <c r="AO74" s="220"/>
      <c r="AP74" s="220"/>
      <c r="AQ74" s="220"/>
    </row>
    <row r="75" spans="2:43" x14ac:dyDescent="0.25">
      <c r="H75" s="220"/>
      <c r="I75" s="220"/>
      <c r="J75" s="220"/>
      <c r="K75" s="220"/>
      <c r="L75" s="220"/>
      <c r="M75" s="220"/>
      <c r="N75" s="220"/>
      <c r="O75" s="220"/>
      <c r="P75" s="220"/>
      <c r="Q75" s="220"/>
      <c r="S75" s="220"/>
      <c r="T75" s="220"/>
      <c r="U75" s="220"/>
      <c r="V75" s="220"/>
      <c r="AA75" s="220"/>
      <c r="AB75" s="220"/>
      <c r="AD75" s="220"/>
      <c r="AE75" s="220"/>
      <c r="AF75" s="220"/>
      <c r="AG75" s="220"/>
      <c r="AH75" s="220"/>
      <c r="AI75" s="220"/>
      <c r="AJ75" s="220"/>
      <c r="AK75" s="220"/>
      <c r="AL75" s="220"/>
      <c r="AM75" s="220"/>
      <c r="AN75" s="220"/>
      <c r="AO75" s="220"/>
      <c r="AP75" s="220"/>
      <c r="AQ75" s="220"/>
    </row>
    <row r="76" spans="2:43" x14ac:dyDescent="0.25">
      <c r="H76" s="220"/>
      <c r="I76" s="220"/>
      <c r="J76" s="220"/>
      <c r="K76" s="220"/>
      <c r="L76" s="220"/>
      <c r="M76" s="220"/>
      <c r="N76" s="220"/>
      <c r="O76" s="220"/>
      <c r="P76" s="220"/>
      <c r="Q76" s="220"/>
      <c r="S76" s="220"/>
      <c r="T76" s="220"/>
      <c r="U76" s="220"/>
      <c r="V76" s="220"/>
      <c r="AA76" s="220"/>
      <c r="AB76" s="220"/>
      <c r="AD76" s="220"/>
      <c r="AE76" s="220"/>
      <c r="AF76" s="220"/>
      <c r="AG76" s="220"/>
      <c r="AH76" s="220"/>
      <c r="AI76" s="220"/>
      <c r="AJ76" s="220"/>
      <c r="AK76" s="220"/>
      <c r="AL76" s="220"/>
      <c r="AM76" s="220"/>
      <c r="AN76" s="220"/>
      <c r="AO76" s="220"/>
      <c r="AP76" s="220"/>
      <c r="AQ76" s="220"/>
    </row>
    <row r="77" spans="2:43" x14ac:dyDescent="0.25">
      <c r="H77" s="220"/>
      <c r="I77" s="220"/>
      <c r="J77" s="220"/>
      <c r="K77" s="220"/>
      <c r="L77" s="220"/>
      <c r="M77" s="220"/>
      <c r="N77" s="220"/>
      <c r="O77" s="220"/>
      <c r="P77" s="220"/>
      <c r="Q77" s="220"/>
      <c r="S77" s="220"/>
      <c r="T77" s="220"/>
      <c r="U77" s="220"/>
      <c r="V77" s="220"/>
      <c r="AA77" s="220"/>
      <c r="AB77" s="220"/>
      <c r="AD77" s="220"/>
      <c r="AE77" s="220"/>
      <c r="AF77" s="220"/>
      <c r="AG77" s="220"/>
      <c r="AH77" s="220"/>
      <c r="AI77" s="220"/>
      <c r="AJ77" s="220"/>
      <c r="AK77" s="220"/>
      <c r="AL77" s="220"/>
      <c r="AM77" s="220"/>
      <c r="AN77" s="220"/>
      <c r="AO77" s="220"/>
      <c r="AP77" s="220"/>
      <c r="AQ77" s="220"/>
    </row>
    <row r="78" spans="2:43" x14ac:dyDescent="0.25">
      <c r="H78" s="220"/>
      <c r="I78" s="220"/>
      <c r="J78" s="220"/>
      <c r="K78" s="220"/>
      <c r="L78" s="220"/>
      <c r="M78" s="220"/>
      <c r="N78" s="220"/>
      <c r="O78" s="220"/>
      <c r="P78" s="220"/>
      <c r="Q78" s="220"/>
      <c r="S78" s="220"/>
      <c r="T78" s="220"/>
      <c r="U78" s="220"/>
      <c r="V78" s="220"/>
      <c r="AA78" s="220"/>
      <c r="AB78" s="220"/>
      <c r="AD78" s="220"/>
      <c r="AE78" s="220"/>
      <c r="AF78" s="220"/>
      <c r="AG78" s="220"/>
      <c r="AH78" s="220"/>
      <c r="AI78" s="220"/>
      <c r="AJ78" s="220"/>
      <c r="AK78" s="220"/>
      <c r="AL78" s="220"/>
      <c r="AM78" s="220"/>
      <c r="AN78" s="220"/>
      <c r="AO78" s="220"/>
      <c r="AP78" s="220"/>
      <c r="AQ78" s="220"/>
    </row>
    <row r="79" spans="2:43" x14ac:dyDescent="0.25">
      <c r="H79" s="220"/>
      <c r="I79" s="220"/>
      <c r="J79" s="220"/>
      <c r="K79" s="220"/>
      <c r="L79" s="220"/>
      <c r="M79" s="220"/>
      <c r="N79" s="220"/>
      <c r="O79" s="220"/>
      <c r="P79" s="220"/>
      <c r="Q79" s="220"/>
      <c r="S79" s="220"/>
      <c r="T79" s="220"/>
      <c r="U79" s="220"/>
      <c r="V79" s="220"/>
      <c r="AA79" s="220"/>
      <c r="AB79" s="220"/>
      <c r="AD79" s="220"/>
      <c r="AE79" s="220"/>
      <c r="AF79" s="220"/>
      <c r="AG79" s="220"/>
      <c r="AH79" s="220"/>
      <c r="AI79" s="220"/>
      <c r="AJ79" s="220"/>
      <c r="AK79" s="220"/>
      <c r="AL79" s="220"/>
      <c r="AM79" s="220"/>
      <c r="AN79" s="220"/>
      <c r="AO79" s="220"/>
      <c r="AP79" s="220"/>
      <c r="AQ79" s="220"/>
    </row>
  </sheetData>
  <mergeCells count="7">
    <mergeCell ref="B6:V6"/>
    <mergeCell ref="B7:V7"/>
    <mergeCell ref="W7:AQ7"/>
    <mergeCell ref="H9:Q9"/>
    <mergeCell ref="S9:V9"/>
    <mergeCell ref="AA9:AB9"/>
    <mergeCell ref="AD9:AQ9"/>
  </mergeCells>
  <pageMargins left="0.7" right="0.7" top="0.75" bottom="0.75" header="0.3" footer="0.3"/>
  <pageSetup scale="48" fitToWidth="0" fitToHeight="0" orientation="landscape" r:id="rId1"/>
  <headerFooter>
    <oddHeader>&amp;R&amp;"Arial,Regular"&amp;10Filed: 2025-02-28
EB-2025-0064
Phase 3 Exhibit 7
Tab 3
Schedule 7
Attachment 13
Page &amp;P of 8</oddHeader>
  </headerFooter>
  <colBreaks count="1" manualBreakCount="1">
    <brk id="22" max="63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0D9DA-A7B4-4B26-A975-C1BB290BF7E5}">
  <dimension ref="A1:AR87"/>
  <sheetViews>
    <sheetView view="pageLayout" topLeftCell="D26" zoomScaleNormal="100" workbookViewId="0">
      <selection activeCell="D32" sqref="D32"/>
    </sheetView>
  </sheetViews>
  <sheetFormatPr defaultColWidth="8.85546875" defaultRowHeight="15" x14ac:dyDescent="0.25"/>
  <cols>
    <col min="1" max="1" width="9.42578125" style="1" customWidth="1"/>
    <col min="2" max="2" width="6.42578125" style="1" customWidth="1"/>
    <col min="3" max="3" width="1.5703125" customWidth="1"/>
    <col min="4" max="4" width="54.5703125" style="1" customWidth="1"/>
    <col min="5" max="5" width="1.5703125" customWidth="1"/>
    <col min="6" max="6" width="12.42578125" style="1" customWidth="1"/>
    <col min="7" max="7" width="1.5703125" customWidth="1"/>
    <col min="8" max="8" width="13.7109375" bestFit="1" customWidth="1"/>
    <col min="9" max="17" width="10.5703125" customWidth="1"/>
    <col min="18" max="18" width="1.5703125" style="129" customWidth="1"/>
    <col min="19" max="21" width="10.5703125" customWidth="1"/>
    <col min="22" max="22" width="12.28515625" customWidth="1"/>
    <col min="23" max="23" width="6.42578125" style="1" customWidth="1"/>
    <col min="24" max="24" width="1.5703125" customWidth="1"/>
    <col min="25" max="25" width="54.5703125" style="1" customWidth="1"/>
    <col min="26" max="26" width="1.5703125" customWidth="1"/>
    <col min="27" max="28" width="10.5703125" customWidth="1"/>
    <col min="29" max="29" width="1.5703125" customWidth="1"/>
    <col min="30" max="43" width="10.5703125" customWidth="1"/>
    <col min="44" max="44" width="8.7109375" customWidth="1"/>
  </cols>
  <sheetData>
    <row r="1" spans="1:43" x14ac:dyDescent="0.25">
      <c r="H1" s="1"/>
      <c r="I1" s="1"/>
      <c r="J1" s="1"/>
      <c r="K1" s="1"/>
      <c r="L1" s="1"/>
      <c r="M1" s="1"/>
      <c r="N1" s="1"/>
      <c r="O1" s="1"/>
      <c r="P1" s="1"/>
      <c r="Q1" s="1"/>
      <c r="R1" s="59"/>
      <c r="S1" s="1"/>
      <c r="T1" s="1"/>
      <c r="U1" s="1"/>
      <c r="V1" s="1"/>
      <c r="AA1" s="1"/>
      <c r="AB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x14ac:dyDescent="0.25">
      <c r="H2" s="1"/>
      <c r="I2" s="1"/>
      <c r="J2" s="1"/>
      <c r="K2" s="1"/>
      <c r="L2" s="1"/>
      <c r="M2" s="1"/>
      <c r="N2" s="1"/>
      <c r="O2" s="1"/>
      <c r="P2" s="1"/>
      <c r="Q2" s="1"/>
      <c r="R2" s="59"/>
      <c r="S2" s="1"/>
      <c r="T2" s="1"/>
      <c r="U2" s="1"/>
      <c r="V2" s="1"/>
      <c r="AA2" s="1"/>
      <c r="AB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x14ac:dyDescent="0.25">
      <c r="H3" s="1"/>
      <c r="I3" s="1"/>
      <c r="J3" s="1"/>
      <c r="K3" s="1"/>
      <c r="L3" s="1"/>
      <c r="M3" s="1"/>
      <c r="N3" s="1"/>
      <c r="O3" s="1"/>
      <c r="P3" s="1"/>
      <c r="Q3" s="1"/>
      <c r="R3" s="59"/>
      <c r="S3" s="1"/>
      <c r="T3" s="1"/>
      <c r="U3" s="1"/>
      <c r="V3" s="1"/>
      <c r="AA3" s="1"/>
      <c r="AB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x14ac:dyDescent="0.25">
      <c r="H4" s="1"/>
      <c r="I4" s="1"/>
      <c r="J4" s="1"/>
      <c r="K4" s="1"/>
      <c r="L4" s="1"/>
      <c r="M4" s="1"/>
      <c r="N4" s="1"/>
      <c r="O4" s="1"/>
      <c r="P4" s="1"/>
      <c r="Q4" s="1"/>
      <c r="R4" s="59"/>
      <c r="S4" s="1"/>
      <c r="T4" s="1"/>
      <c r="U4" s="1"/>
      <c r="V4" s="1"/>
      <c r="AA4" s="1"/>
      <c r="AB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x14ac:dyDescent="0.25">
      <c r="H5" s="1"/>
      <c r="I5" s="1"/>
      <c r="J5" s="1"/>
      <c r="K5" s="1"/>
      <c r="L5" s="1"/>
      <c r="M5" s="1"/>
      <c r="N5" s="1"/>
      <c r="O5" s="1"/>
      <c r="P5" s="1"/>
      <c r="Q5" s="1"/>
      <c r="R5" s="59"/>
      <c r="S5" s="1"/>
      <c r="T5" s="1"/>
      <c r="U5" s="1"/>
      <c r="V5" s="1"/>
      <c r="AA5" s="1"/>
      <c r="AB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x14ac:dyDescent="0.25">
      <c r="B6" s="227" t="s">
        <v>570</v>
      </c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 t="s">
        <v>570</v>
      </c>
      <c r="X6" s="227"/>
      <c r="Y6" s="227"/>
      <c r="Z6" s="227"/>
      <c r="AA6" s="227"/>
      <c r="AB6" s="227"/>
      <c r="AC6" s="227"/>
      <c r="AD6" s="227"/>
      <c r="AE6" s="227"/>
      <c r="AF6" s="227"/>
      <c r="AG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</row>
    <row r="7" spans="1:43" x14ac:dyDescent="0.25">
      <c r="B7" s="227" t="s">
        <v>598</v>
      </c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 t="str">
        <f>B7</f>
        <v>Mapping of Delivery Revenue Requirement to Rate Component by Rate Class</v>
      </c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</row>
    <row r="8" spans="1:43" x14ac:dyDescent="0.25"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AA8" s="1"/>
      <c r="AB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x14ac:dyDescent="0.25">
      <c r="B9" s="218"/>
      <c r="D9" s="218"/>
      <c r="F9" s="26"/>
      <c r="H9" s="226" t="s">
        <v>43</v>
      </c>
      <c r="I9" s="226"/>
      <c r="J9" s="226"/>
      <c r="K9" s="226"/>
      <c r="L9" s="226"/>
      <c r="M9" s="226"/>
      <c r="N9" s="226"/>
      <c r="O9" s="226"/>
      <c r="P9" s="226"/>
      <c r="Q9" s="226"/>
      <c r="R9" s="26"/>
      <c r="S9" s="226" t="s">
        <v>44</v>
      </c>
      <c r="T9" s="226"/>
      <c r="U9" s="226"/>
      <c r="V9" s="226"/>
      <c r="W9" s="218"/>
      <c r="Y9" s="218"/>
      <c r="AA9" s="226" t="s">
        <v>44</v>
      </c>
      <c r="AB9" s="226"/>
      <c r="AD9" s="226" t="s">
        <v>45</v>
      </c>
      <c r="AE9" s="226"/>
      <c r="AF9" s="226"/>
      <c r="AG9" s="226"/>
      <c r="AH9" s="226"/>
      <c r="AI9" s="226"/>
      <c r="AJ9" s="226"/>
      <c r="AK9" s="226"/>
      <c r="AL9" s="226"/>
      <c r="AM9" s="226"/>
      <c r="AN9" s="226"/>
      <c r="AO9" s="226"/>
      <c r="AP9" s="226"/>
      <c r="AQ9" s="226"/>
    </row>
    <row r="10" spans="1:43" x14ac:dyDescent="0.25">
      <c r="B10" s="26" t="s">
        <v>3</v>
      </c>
      <c r="F10" s="26" t="s">
        <v>572</v>
      </c>
      <c r="H10" s="26" t="s">
        <v>461</v>
      </c>
      <c r="I10" s="26" t="s">
        <v>461</v>
      </c>
      <c r="J10" s="26" t="s">
        <v>461</v>
      </c>
      <c r="K10" s="26" t="s">
        <v>461</v>
      </c>
      <c r="L10" s="26" t="s">
        <v>461</v>
      </c>
      <c r="M10" s="26" t="s">
        <v>461</v>
      </c>
      <c r="N10" s="26" t="s">
        <v>461</v>
      </c>
      <c r="O10" s="26" t="s">
        <v>461</v>
      </c>
      <c r="P10" s="26" t="s">
        <v>461</v>
      </c>
      <c r="Q10" s="26" t="s">
        <v>461</v>
      </c>
      <c r="R10" s="26"/>
      <c r="S10" s="26" t="s">
        <v>461</v>
      </c>
      <c r="T10" s="26" t="s">
        <v>461</v>
      </c>
      <c r="U10" s="26" t="s">
        <v>461</v>
      </c>
      <c r="V10" s="219" t="s">
        <v>61</v>
      </c>
      <c r="W10" s="26" t="s">
        <v>3</v>
      </c>
      <c r="AA10" s="26" t="s">
        <v>461</v>
      </c>
      <c r="AB10" s="26" t="s">
        <v>461</v>
      </c>
      <c r="AD10" s="26" t="s">
        <v>461</v>
      </c>
      <c r="AE10" s="26" t="s">
        <v>461</v>
      </c>
      <c r="AF10" s="26" t="s">
        <v>461</v>
      </c>
      <c r="AG10" s="26" t="s">
        <v>461</v>
      </c>
      <c r="AH10" s="26" t="s">
        <v>461</v>
      </c>
      <c r="AI10" s="26" t="s">
        <v>461</v>
      </c>
      <c r="AJ10" s="26" t="s">
        <v>461</v>
      </c>
      <c r="AK10" s="26" t="s">
        <v>461</v>
      </c>
      <c r="AL10" s="26" t="s">
        <v>461</v>
      </c>
      <c r="AM10" s="26" t="s">
        <v>461</v>
      </c>
      <c r="AN10" s="26" t="s">
        <v>461</v>
      </c>
      <c r="AO10" s="26" t="s">
        <v>461</v>
      </c>
      <c r="AP10" s="26" t="s">
        <v>461</v>
      </c>
      <c r="AQ10" s="26" t="s">
        <v>461</v>
      </c>
    </row>
    <row r="11" spans="1:43" x14ac:dyDescent="0.25">
      <c r="B11" s="183" t="s">
        <v>5</v>
      </c>
      <c r="D11" s="2" t="s">
        <v>6</v>
      </c>
      <c r="F11" s="98" t="s">
        <v>124</v>
      </c>
      <c r="H11" s="98">
        <v>1</v>
      </c>
      <c r="I11" s="98">
        <v>6</v>
      </c>
      <c r="J11" s="98">
        <v>100</v>
      </c>
      <c r="K11" s="98">
        <v>110</v>
      </c>
      <c r="L11" s="98">
        <v>115</v>
      </c>
      <c r="M11" s="98">
        <v>125</v>
      </c>
      <c r="N11" s="98">
        <v>135</v>
      </c>
      <c r="O11" s="98">
        <v>145</v>
      </c>
      <c r="P11" s="98">
        <v>170</v>
      </c>
      <c r="Q11" s="98">
        <v>200</v>
      </c>
      <c r="R11" s="26"/>
      <c r="S11" s="169" t="s">
        <v>492</v>
      </c>
      <c r="T11" s="98">
        <v>10</v>
      </c>
      <c r="U11" s="98" t="s">
        <v>599</v>
      </c>
      <c r="V11" s="98" t="s">
        <v>573</v>
      </c>
      <c r="W11" s="183" t="s">
        <v>5</v>
      </c>
      <c r="Y11" s="2" t="s">
        <v>6</v>
      </c>
      <c r="AA11" s="98">
        <v>25</v>
      </c>
      <c r="AB11" s="98">
        <v>100</v>
      </c>
      <c r="AD11" s="98" t="s">
        <v>495</v>
      </c>
      <c r="AE11" s="98" t="s">
        <v>496</v>
      </c>
      <c r="AF11" s="98" t="s">
        <v>497</v>
      </c>
      <c r="AG11" s="98" t="s">
        <v>600</v>
      </c>
      <c r="AH11" s="98" t="s">
        <v>499</v>
      </c>
      <c r="AI11" s="98" t="s">
        <v>601</v>
      </c>
      <c r="AJ11" s="98" t="s">
        <v>501</v>
      </c>
      <c r="AK11" s="98" t="s">
        <v>502</v>
      </c>
      <c r="AL11" s="98" t="s">
        <v>503</v>
      </c>
      <c r="AM11" s="98" t="s">
        <v>504</v>
      </c>
      <c r="AN11" s="98" t="s">
        <v>505</v>
      </c>
      <c r="AO11" s="98" t="s">
        <v>506</v>
      </c>
      <c r="AP11" s="98" t="s">
        <v>507</v>
      </c>
      <c r="AQ11" s="98" t="s">
        <v>508</v>
      </c>
    </row>
    <row r="12" spans="1:43" x14ac:dyDescent="0.25">
      <c r="F12" s="103" t="s">
        <v>86</v>
      </c>
      <c r="H12" s="103" t="s">
        <v>13</v>
      </c>
      <c r="I12" s="103" t="s">
        <v>14</v>
      </c>
      <c r="J12" s="103" t="s">
        <v>574</v>
      </c>
      <c r="K12" s="103" t="s">
        <v>16</v>
      </c>
      <c r="L12" s="103" t="s">
        <v>575</v>
      </c>
      <c r="M12" s="103" t="s">
        <v>88</v>
      </c>
      <c r="N12" s="103" t="s">
        <v>89</v>
      </c>
      <c r="O12" s="103" t="s">
        <v>90</v>
      </c>
      <c r="P12" s="103" t="s">
        <v>91</v>
      </c>
      <c r="Q12" s="103" t="s">
        <v>92</v>
      </c>
      <c r="R12" s="26"/>
      <c r="S12" s="103" t="s">
        <v>93</v>
      </c>
      <c r="T12" s="103" t="s">
        <v>94</v>
      </c>
      <c r="U12" s="103" t="s">
        <v>95</v>
      </c>
      <c r="V12" s="103" t="s">
        <v>96</v>
      </c>
      <c r="AA12" s="103" t="s">
        <v>97</v>
      </c>
      <c r="AB12" s="103" t="s">
        <v>98</v>
      </c>
      <c r="AD12" s="103" t="s">
        <v>99</v>
      </c>
      <c r="AE12" s="103" t="s">
        <v>100</v>
      </c>
      <c r="AF12" s="103" t="s">
        <v>101</v>
      </c>
      <c r="AG12" s="103" t="s">
        <v>102</v>
      </c>
      <c r="AH12" s="103" t="s">
        <v>103</v>
      </c>
      <c r="AI12" s="103" t="s">
        <v>104</v>
      </c>
      <c r="AJ12" s="103" t="s">
        <v>105</v>
      </c>
      <c r="AK12" s="103" t="s">
        <v>106</v>
      </c>
      <c r="AL12" s="103" t="s">
        <v>107</v>
      </c>
      <c r="AM12" s="103" t="s">
        <v>108</v>
      </c>
      <c r="AN12" s="103" t="s">
        <v>109</v>
      </c>
      <c r="AO12" s="103" t="s">
        <v>110</v>
      </c>
      <c r="AP12" s="103" t="s">
        <v>111</v>
      </c>
      <c r="AQ12" s="103" t="s">
        <v>112</v>
      </c>
    </row>
    <row r="13" spans="1:43" x14ac:dyDescent="0.25">
      <c r="D13" s="8" t="s">
        <v>602</v>
      </c>
      <c r="F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Y13" s="8" t="str">
        <f>D13</f>
        <v>Allocation of Delivery Revenue Requirement (1)</v>
      </c>
      <c r="AA13" s="26"/>
      <c r="AB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</row>
    <row r="14" spans="1:43" x14ac:dyDescent="0.25">
      <c r="F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AA14" s="26"/>
      <c r="AB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</row>
    <row r="15" spans="1:43" x14ac:dyDescent="0.25">
      <c r="D15" s="8" t="s">
        <v>389</v>
      </c>
      <c r="R15"/>
      <c r="Y15" s="8" t="str">
        <f>D15</f>
        <v>Gas Supply Revenue Requirement</v>
      </c>
    </row>
    <row r="16" spans="1:43" x14ac:dyDescent="0.25">
      <c r="A16"/>
      <c r="B16" s="184">
        <v>1</v>
      </c>
      <c r="D16" s="1" t="s">
        <v>603</v>
      </c>
      <c r="F16" s="13">
        <f>SUM(H16:V16, AA16:AQ16)</f>
        <v>-7887.1774852340704</v>
      </c>
      <c r="G16" s="203"/>
      <c r="H16" s="212">
        <v>-2997.0888108313811</v>
      </c>
      <c r="I16" s="212">
        <v>-2601.0863180585438</v>
      </c>
      <c r="J16" s="212">
        <v>-6.9831651020067227</v>
      </c>
      <c r="K16" s="212">
        <v>-190.29885223271003</v>
      </c>
      <c r="L16" s="212">
        <v>-7.0184375394274241</v>
      </c>
      <c r="M16" s="13">
        <v>0</v>
      </c>
      <c r="N16" s="212">
        <v>0</v>
      </c>
      <c r="O16" s="212">
        <v>0</v>
      </c>
      <c r="P16" s="212">
        <v>0</v>
      </c>
      <c r="Q16" s="212">
        <v>-56.454785312978174</v>
      </c>
      <c r="R16" s="13"/>
      <c r="S16" s="212">
        <v>-1475.4788429806867</v>
      </c>
      <c r="T16" s="212">
        <v>-416.13083638709759</v>
      </c>
      <c r="U16" s="212">
        <v>-59.290625863585092</v>
      </c>
      <c r="V16" s="204">
        <v>-77.346810925653472</v>
      </c>
      <c r="W16" s="184">
        <f>B16</f>
        <v>1</v>
      </c>
      <c r="Y16" s="1" t="str">
        <f>D16</f>
        <v xml:space="preserve">Load Balancing - Transportation </v>
      </c>
      <c r="AA16" s="195">
        <v>0</v>
      </c>
      <c r="AB16" s="195">
        <v>0</v>
      </c>
      <c r="AC16" s="186"/>
      <c r="AD16" s="195">
        <v>0</v>
      </c>
      <c r="AE16" s="195">
        <v>0</v>
      </c>
      <c r="AF16" s="195">
        <v>0</v>
      </c>
      <c r="AG16" s="195">
        <v>0</v>
      </c>
      <c r="AH16" s="195">
        <v>0</v>
      </c>
      <c r="AI16" s="195">
        <v>0</v>
      </c>
      <c r="AJ16" s="195">
        <v>0</v>
      </c>
      <c r="AK16" s="195">
        <v>0</v>
      </c>
      <c r="AL16" s="195">
        <v>0</v>
      </c>
      <c r="AM16" s="185">
        <v>0</v>
      </c>
      <c r="AN16" s="185">
        <v>0</v>
      </c>
      <c r="AO16" s="185">
        <v>0</v>
      </c>
      <c r="AP16" s="185">
        <v>0</v>
      </c>
      <c r="AQ16" s="185">
        <v>0</v>
      </c>
    </row>
    <row r="17" spans="1:43" x14ac:dyDescent="0.25">
      <c r="A17"/>
      <c r="B17" s="184">
        <f>MAX(B$16:B16)+1</f>
        <v>2</v>
      </c>
      <c r="D17" s="1" t="s">
        <v>396</v>
      </c>
      <c r="F17" s="13">
        <f>SUM(H17:V17, AA17:AQ17)</f>
        <v>-7449.4151202177318</v>
      </c>
      <c r="G17" s="203"/>
      <c r="H17" s="212">
        <v>-1853.3767326219677</v>
      </c>
      <c r="I17" s="212">
        <v>-1774.8466505449178</v>
      </c>
      <c r="J17" s="212">
        <v>-10.143800850460195</v>
      </c>
      <c r="K17" s="212">
        <v>-395.06990301234146</v>
      </c>
      <c r="L17" s="212">
        <v>-141.22359909559145</v>
      </c>
      <c r="M17" s="13">
        <v>0</v>
      </c>
      <c r="N17" s="212">
        <v>-19.469637185577994</v>
      </c>
      <c r="O17" s="212">
        <v>-5.8111990462938365</v>
      </c>
      <c r="P17" s="212">
        <v>-119.54514282423816</v>
      </c>
      <c r="Q17" s="212">
        <v>-69.840959415658517</v>
      </c>
      <c r="R17" s="13"/>
      <c r="S17" s="212">
        <v>-2037.280302721083</v>
      </c>
      <c r="T17" s="212">
        <v>-697.19982114824961</v>
      </c>
      <c r="U17" s="212">
        <v>-283.70626021437056</v>
      </c>
      <c r="V17" s="204">
        <v>-36.435682525499402</v>
      </c>
      <c r="W17" s="184">
        <f>B17</f>
        <v>2</v>
      </c>
      <c r="Y17" s="1" t="str">
        <f>D17</f>
        <v>Transportation Demand</v>
      </c>
      <c r="AA17" s="195">
        <v>-5.4654290114827404</v>
      </c>
      <c r="AB17" s="195">
        <v>0</v>
      </c>
      <c r="AC17" s="186"/>
      <c r="AD17" s="195">
        <v>0</v>
      </c>
      <c r="AE17" s="195">
        <v>0</v>
      </c>
      <c r="AF17" s="195">
        <v>0</v>
      </c>
      <c r="AG17" s="195">
        <v>0</v>
      </c>
      <c r="AH17" s="195">
        <v>0</v>
      </c>
      <c r="AI17" s="195">
        <v>0</v>
      </c>
      <c r="AJ17" s="195">
        <v>0</v>
      </c>
      <c r="AK17" s="195">
        <v>0</v>
      </c>
      <c r="AL17" s="195">
        <v>0</v>
      </c>
      <c r="AM17" s="185">
        <v>0</v>
      </c>
      <c r="AN17" s="185">
        <v>0</v>
      </c>
      <c r="AO17" s="185">
        <v>0</v>
      </c>
      <c r="AP17" s="185">
        <v>0</v>
      </c>
      <c r="AQ17" s="185">
        <v>0</v>
      </c>
    </row>
    <row r="18" spans="1:43" x14ac:dyDescent="0.25">
      <c r="A18"/>
      <c r="B18" s="184">
        <f>MAX(B$16:B17)+1</f>
        <v>3</v>
      </c>
      <c r="D18" s="1" t="s">
        <v>261</v>
      </c>
      <c r="F18" s="13">
        <f>SUM(H18:V18, AA18:AQ18)</f>
        <v>15491.673288166034</v>
      </c>
      <c r="G18" s="203"/>
      <c r="H18" s="213">
        <v>5794.5047160810545</v>
      </c>
      <c r="I18" s="213">
        <v>3498.5916710913457</v>
      </c>
      <c r="J18" s="213">
        <v>17.357207878732442</v>
      </c>
      <c r="K18" s="213">
        <v>120.20711366349317</v>
      </c>
      <c r="L18" s="213">
        <v>1.9421176249244578</v>
      </c>
      <c r="M18" s="13">
        <v>0</v>
      </c>
      <c r="N18" s="213">
        <v>5.1654242903771133</v>
      </c>
      <c r="O18" s="213">
        <v>0.67471506243437052</v>
      </c>
      <c r="P18" s="213">
        <v>6.3048336207911921</v>
      </c>
      <c r="Q18" s="213">
        <v>165.0317017484889</v>
      </c>
      <c r="R18" s="13"/>
      <c r="S18" s="213">
        <v>1097.2519361566751</v>
      </c>
      <c r="T18" s="213">
        <v>193.76403427241706</v>
      </c>
      <c r="U18" s="213">
        <v>18.385725589734591</v>
      </c>
      <c r="V18" s="13">
        <v>0</v>
      </c>
      <c r="W18" s="184">
        <f>B18</f>
        <v>3</v>
      </c>
      <c r="Y18" s="1" t="str">
        <f>D18</f>
        <v>Admin</v>
      </c>
      <c r="AA18" s="197">
        <v>6.7077556599709256</v>
      </c>
      <c r="AB18" s="197">
        <v>0</v>
      </c>
      <c r="AC18" s="186"/>
      <c r="AD18" s="197">
        <v>3621.5258251384876</v>
      </c>
      <c r="AE18" s="197">
        <v>811.41561007020323</v>
      </c>
      <c r="AF18" s="197">
        <v>69.822862816801305</v>
      </c>
      <c r="AG18" s="197">
        <v>0</v>
      </c>
      <c r="AH18" s="197">
        <v>0.35727313964826313</v>
      </c>
      <c r="AI18" s="197">
        <v>2.1880491782257225</v>
      </c>
      <c r="AJ18" s="197">
        <v>39.33863171480467</v>
      </c>
      <c r="AK18" s="197">
        <v>2.5571469613499236</v>
      </c>
      <c r="AL18" s="197">
        <v>18.578936406072419</v>
      </c>
      <c r="AM18" s="185">
        <v>0</v>
      </c>
      <c r="AN18" s="185">
        <v>0</v>
      </c>
      <c r="AO18" s="185">
        <v>0</v>
      </c>
      <c r="AP18" s="185">
        <v>0</v>
      </c>
      <c r="AQ18" s="185">
        <v>0</v>
      </c>
    </row>
    <row r="19" spans="1:43" x14ac:dyDescent="0.25">
      <c r="A19"/>
      <c r="B19" s="184">
        <f>MAX(B$16:B18)+1</f>
        <v>4</v>
      </c>
      <c r="D19" s="1" t="s">
        <v>402</v>
      </c>
      <c r="F19" s="15">
        <f>SUM(F16:F18)</f>
        <v>155.08068271423144</v>
      </c>
      <c r="G19" s="203"/>
      <c r="H19" s="15">
        <f t="shared" ref="H19:Q19" si="0">SUM(H16:H18)</f>
        <v>944.03917262770574</v>
      </c>
      <c r="I19" s="15">
        <f t="shared" si="0"/>
        <v>-877.34129751211594</v>
      </c>
      <c r="J19" s="15">
        <f t="shared" si="0"/>
        <v>0.2302419262655242</v>
      </c>
      <c r="K19" s="15">
        <f t="shared" si="0"/>
        <v>-465.16164158155834</v>
      </c>
      <c r="L19" s="15">
        <f t="shared" si="0"/>
        <v>-146.29991901009441</v>
      </c>
      <c r="M19" s="15">
        <f t="shared" si="0"/>
        <v>0</v>
      </c>
      <c r="N19" s="15">
        <f t="shared" si="0"/>
        <v>-14.30421289520088</v>
      </c>
      <c r="O19" s="15">
        <f t="shared" si="0"/>
        <v>-5.136483983859466</v>
      </c>
      <c r="P19" s="15">
        <f t="shared" si="0"/>
        <v>-113.24030920344697</v>
      </c>
      <c r="Q19" s="15">
        <f t="shared" si="0"/>
        <v>38.735957019852208</v>
      </c>
      <c r="R19" s="13"/>
      <c r="S19" s="15">
        <f>SUM(S16:S18)</f>
        <v>-2415.5072095450946</v>
      </c>
      <c r="T19" s="15">
        <f>SUM(T16:T18)</f>
        <v>-919.56662326293008</v>
      </c>
      <c r="U19" s="15">
        <f>SUM(U16:U18)</f>
        <v>-324.61116048822106</v>
      </c>
      <c r="V19" s="15">
        <f>SUM(V16:V18)</f>
        <v>-113.78249345115287</v>
      </c>
      <c r="W19" s="184">
        <f>B19</f>
        <v>4</v>
      </c>
      <c r="Y19" s="1" t="str">
        <f>D19</f>
        <v>Total Gas Supply Revenue Requirement</v>
      </c>
      <c r="AA19" s="205">
        <f>SUM(AA16:AA18)</f>
        <v>1.2423266484881852</v>
      </c>
      <c r="AB19" s="205">
        <f>SUM(AB16:AB18)</f>
        <v>0</v>
      </c>
      <c r="AC19" s="186"/>
      <c r="AD19" s="205">
        <f t="shared" ref="AD19:AQ19" si="1">SUM(AD16:AD18)</f>
        <v>3621.5258251384876</v>
      </c>
      <c r="AE19" s="205">
        <f t="shared" si="1"/>
        <v>811.41561007020323</v>
      </c>
      <c r="AF19" s="205">
        <f t="shared" si="1"/>
        <v>69.822862816801305</v>
      </c>
      <c r="AG19" s="205">
        <f t="shared" si="1"/>
        <v>0</v>
      </c>
      <c r="AH19" s="205">
        <f t="shared" si="1"/>
        <v>0.35727313964826313</v>
      </c>
      <c r="AI19" s="205">
        <f t="shared" si="1"/>
        <v>2.1880491782257225</v>
      </c>
      <c r="AJ19" s="205">
        <f t="shared" si="1"/>
        <v>39.33863171480467</v>
      </c>
      <c r="AK19" s="205">
        <f t="shared" si="1"/>
        <v>2.5571469613499236</v>
      </c>
      <c r="AL19" s="205">
        <f t="shared" si="1"/>
        <v>18.578936406072419</v>
      </c>
      <c r="AM19" s="205">
        <f t="shared" si="1"/>
        <v>0</v>
      </c>
      <c r="AN19" s="205">
        <f t="shared" si="1"/>
        <v>0</v>
      </c>
      <c r="AO19" s="205">
        <f t="shared" si="1"/>
        <v>0</v>
      </c>
      <c r="AP19" s="205">
        <f t="shared" si="1"/>
        <v>0</v>
      </c>
      <c r="AQ19" s="205">
        <f t="shared" si="1"/>
        <v>0</v>
      </c>
    </row>
    <row r="20" spans="1:43" x14ac:dyDescent="0.25">
      <c r="A20"/>
      <c r="B20"/>
      <c r="F20" s="13"/>
      <c r="G20" s="20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/>
      <c r="AA20" s="185"/>
      <c r="AB20" s="185"/>
      <c r="AC20" s="186"/>
      <c r="AD20" s="185"/>
      <c r="AE20" s="185"/>
      <c r="AF20" s="185"/>
      <c r="AG20" s="185"/>
      <c r="AH20" s="185"/>
      <c r="AI20" s="185"/>
      <c r="AJ20" s="185"/>
      <c r="AK20" s="185"/>
      <c r="AL20" s="185"/>
      <c r="AM20" s="185"/>
      <c r="AN20" s="185"/>
      <c r="AO20" s="185"/>
      <c r="AP20" s="185"/>
      <c r="AQ20" s="185"/>
    </row>
    <row r="21" spans="1:43" x14ac:dyDescent="0.25">
      <c r="A21"/>
      <c r="B21"/>
      <c r="D21" s="8" t="s">
        <v>403</v>
      </c>
      <c r="F21" s="13"/>
      <c r="G21" s="20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/>
      <c r="Y21" s="8" t="str">
        <f>D21</f>
        <v>Storage Revenue Requirement</v>
      </c>
      <c r="AA21" s="185"/>
      <c r="AB21" s="185"/>
      <c r="AC21" s="186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</row>
    <row r="22" spans="1:43" x14ac:dyDescent="0.25">
      <c r="A22"/>
      <c r="B22" s="184">
        <f>MAX(B$16:B21)+1</f>
        <v>5</v>
      </c>
      <c r="D22" s="1" t="s">
        <v>404</v>
      </c>
      <c r="F22" s="13">
        <f>SUM(H22:V22, AA22:AQ22)</f>
        <v>96004.225333664712</v>
      </c>
      <c r="G22" s="203"/>
      <c r="H22" s="211">
        <v>28743.871251617333</v>
      </c>
      <c r="I22" s="211">
        <v>24945.970893628091</v>
      </c>
      <c r="J22" s="208">
        <v>66.972722962183099</v>
      </c>
      <c r="K22" s="208">
        <v>1825.0796199763699</v>
      </c>
      <c r="L22" s="208">
        <v>67.311006698149313</v>
      </c>
      <c r="M22" s="13">
        <v>0</v>
      </c>
      <c r="N22" s="211">
        <v>0</v>
      </c>
      <c r="O22" s="13">
        <v>0</v>
      </c>
      <c r="P22" s="13">
        <v>0</v>
      </c>
      <c r="Q22" s="208">
        <v>541.43510019104235</v>
      </c>
      <c r="R22" s="13"/>
      <c r="S22" s="216">
        <v>5154.3928685465035</v>
      </c>
      <c r="T22" s="216">
        <v>1455.2399391324534</v>
      </c>
      <c r="U22" s="214">
        <v>206.11456425065981</v>
      </c>
      <c r="V22" s="204">
        <v>222.05080836095806</v>
      </c>
      <c r="W22" s="184">
        <f>B22</f>
        <v>5</v>
      </c>
      <c r="Y22" s="1" t="str">
        <f>D22</f>
        <v>Storage Demand - Deliverability</v>
      </c>
      <c r="AA22" s="193">
        <v>0</v>
      </c>
      <c r="AB22" s="185">
        <v>0</v>
      </c>
      <c r="AC22" s="186"/>
      <c r="AD22" s="193">
        <v>16298.7161132771</v>
      </c>
      <c r="AE22" s="193">
        <v>5807.6464732680934</v>
      </c>
      <c r="AF22" s="191">
        <v>1820.5096570266703</v>
      </c>
      <c r="AG22" s="193">
        <v>0</v>
      </c>
      <c r="AH22" s="191">
        <v>17.619064824754034</v>
      </c>
      <c r="AI22" s="193">
        <v>0</v>
      </c>
      <c r="AJ22" s="191">
        <v>3023.2268203661515</v>
      </c>
      <c r="AK22" s="193">
        <v>0</v>
      </c>
      <c r="AL22" s="191">
        <v>182.88732874393676</v>
      </c>
      <c r="AM22" s="201">
        <v>636.37858488716688</v>
      </c>
      <c r="AN22" s="185">
        <v>0</v>
      </c>
      <c r="AO22" s="201">
        <v>3969.8381961584801</v>
      </c>
      <c r="AP22" s="185">
        <v>0</v>
      </c>
      <c r="AQ22" s="201">
        <v>1018.9643197486341</v>
      </c>
    </row>
    <row r="23" spans="1:43" x14ac:dyDescent="0.25">
      <c r="A23"/>
      <c r="B23" s="184">
        <f>MAX(B$16:B22)+1</f>
        <v>6</v>
      </c>
      <c r="D23" s="1" t="s">
        <v>405</v>
      </c>
      <c r="F23" s="13">
        <f>SUM(H23:V23, AA23:AQ23)</f>
        <v>64332.828920156942</v>
      </c>
      <c r="G23" s="203"/>
      <c r="H23" s="211">
        <v>19927.108981929738</v>
      </c>
      <c r="I23" s="211">
        <v>16100.654733959029</v>
      </c>
      <c r="J23" s="208">
        <v>63.64288289361086</v>
      </c>
      <c r="K23" s="208">
        <v>1358.2509473833131</v>
      </c>
      <c r="L23" s="208">
        <v>174.93387656601456</v>
      </c>
      <c r="M23" s="13">
        <v>0</v>
      </c>
      <c r="N23" s="211">
        <v>0</v>
      </c>
      <c r="O23" s="208">
        <v>33.206081321165897</v>
      </c>
      <c r="P23" s="208">
        <v>149.85966180586158</v>
      </c>
      <c r="Q23" s="208">
        <v>576.560559882132</v>
      </c>
      <c r="R23" s="13"/>
      <c r="S23" s="216">
        <v>3967.0591044065986</v>
      </c>
      <c r="T23" s="216">
        <v>984.34113089442724</v>
      </c>
      <c r="U23" s="214">
        <v>134.57259163384597</v>
      </c>
      <c r="V23" s="204">
        <v>163.05711420843403</v>
      </c>
      <c r="W23" s="184">
        <f>B23</f>
        <v>6</v>
      </c>
      <c r="Y23" s="1" t="str">
        <f>D23</f>
        <v>Storage Demand - Space</v>
      </c>
      <c r="AA23" s="193">
        <v>0</v>
      </c>
      <c r="AB23" s="185">
        <v>0</v>
      </c>
      <c r="AC23" s="186"/>
      <c r="AD23" s="193">
        <v>12534.02569307731</v>
      </c>
      <c r="AE23" s="193">
        <v>3770.1534007109294</v>
      </c>
      <c r="AF23" s="191">
        <v>774.10995860205276</v>
      </c>
      <c r="AG23" s="193">
        <v>1.6674668180956298</v>
      </c>
      <c r="AH23" s="191">
        <v>3.0711903970797922</v>
      </c>
      <c r="AI23" s="193">
        <v>0</v>
      </c>
      <c r="AJ23" s="191">
        <v>1063.6013497762224</v>
      </c>
      <c r="AK23" s="193">
        <v>110.5069018677286</v>
      </c>
      <c r="AL23" s="191">
        <v>107.74039818887231</v>
      </c>
      <c r="AM23" s="201">
        <v>245.93044581405604</v>
      </c>
      <c r="AN23" s="185">
        <v>0</v>
      </c>
      <c r="AO23" s="201">
        <v>1557.6845588518452</v>
      </c>
      <c r="AP23" s="185">
        <v>0</v>
      </c>
      <c r="AQ23" s="201">
        <v>531.08988916857675</v>
      </c>
    </row>
    <row r="24" spans="1:43" x14ac:dyDescent="0.25">
      <c r="A24"/>
      <c r="B24" s="184">
        <f>MAX(B$16:B23)+1</f>
        <v>7</v>
      </c>
      <c r="D24" s="1" t="s">
        <v>408</v>
      </c>
      <c r="F24" s="13">
        <f>SUM(H24:V24, AA24:AQ24)</f>
        <v>5373.5319615786766</v>
      </c>
      <c r="G24" s="203"/>
      <c r="H24" s="211">
        <v>1668.1930433829555</v>
      </c>
      <c r="I24" s="211">
        <v>1448.5288216812651</v>
      </c>
      <c r="J24" s="208">
        <v>2.3097837155122902</v>
      </c>
      <c r="K24" s="208">
        <v>59.182293765738081</v>
      </c>
      <c r="L24" s="208">
        <v>11.583951649146901</v>
      </c>
      <c r="M24" s="208">
        <v>10.293511512314481</v>
      </c>
      <c r="N24" s="211">
        <v>0.69601790728765567</v>
      </c>
      <c r="O24" s="208">
        <v>1.0425558905605121</v>
      </c>
      <c r="P24" s="208">
        <v>7.8535991751245131</v>
      </c>
      <c r="Q24" s="208">
        <v>19.657550918170617</v>
      </c>
      <c r="R24" s="13"/>
      <c r="S24" s="211">
        <v>329.0526093776927</v>
      </c>
      <c r="T24" s="211">
        <v>92.787720721443435</v>
      </c>
      <c r="U24" s="208">
        <v>16.428568596980131</v>
      </c>
      <c r="V24" s="208">
        <v>8.264751142751301</v>
      </c>
      <c r="W24" s="184">
        <f>B24</f>
        <v>7</v>
      </c>
      <c r="Y24" s="1" t="str">
        <f>D24</f>
        <v>Storage Demand - Operational Contingency</v>
      </c>
      <c r="AA24" s="193">
        <v>1.5824433018316415</v>
      </c>
      <c r="AB24" s="191">
        <v>13.429763834192826</v>
      </c>
      <c r="AC24" s="186"/>
      <c r="AD24" s="193">
        <v>1029.1608900131475</v>
      </c>
      <c r="AE24" s="193">
        <v>353.54388906781759</v>
      </c>
      <c r="AF24" s="191">
        <v>31.842459512776227</v>
      </c>
      <c r="AG24" s="193">
        <v>4.5476832882082006E-2</v>
      </c>
      <c r="AH24" s="191">
        <v>0.17456601708302005</v>
      </c>
      <c r="AI24" s="193">
        <v>0.68734429035650757</v>
      </c>
      <c r="AJ24" s="191">
        <v>42.973254570061151</v>
      </c>
      <c r="AK24" s="193">
        <v>3.76531556607544</v>
      </c>
      <c r="AL24" s="191">
        <v>4.4381319310841096</v>
      </c>
      <c r="AM24" s="191">
        <v>19.309149656981869</v>
      </c>
      <c r="AN24" s="185">
        <v>0</v>
      </c>
      <c r="AO24" s="191">
        <v>165.67873265451124</v>
      </c>
      <c r="AP24" s="185">
        <v>0</v>
      </c>
      <c r="AQ24" s="191">
        <v>31.02576489293304</v>
      </c>
    </row>
    <row r="25" spans="1:43" x14ac:dyDescent="0.25">
      <c r="A25"/>
      <c r="B25" s="184">
        <f>MAX(B$16:B24)+1</f>
        <v>8</v>
      </c>
      <c r="D25" s="1" t="s">
        <v>412</v>
      </c>
      <c r="F25" s="15">
        <f>SUM(F22:F24)</f>
        <v>165710.58621540034</v>
      </c>
      <c r="G25" s="203"/>
      <c r="H25" s="15">
        <f t="shared" ref="H25:Q25" si="2">SUM(H22:H24)</f>
        <v>50339.173276930029</v>
      </c>
      <c r="I25" s="15">
        <f t="shared" si="2"/>
        <v>42495.154449268382</v>
      </c>
      <c r="J25" s="15">
        <f t="shared" si="2"/>
        <v>132.92538957130623</v>
      </c>
      <c r="K25" s="15">
        <f t="shared" si="2"/>
        <v>3242.5128611254213</v>
      </c>
      <c r="L25" s="15">
        <f t="shared" si="2"/>
        <v>253.8288349133108</v>
      </c>
      <c r="M25" s="15">
        <f t="shared" si="2"/>
        <v>10.293511512314481</v>
      </c>
      <c r="N25" s="15">
        <f t="shared" si="2"/>
        <v>0.69601790728765567</v>
      </c>
      <c r="O25" s="15">
        <f t="shared" si="2"/>
        <v>34.248637211726411</v>
      </c>
      <c r="P25" s="15">
        <f t="shared" si="2"/>
        <v>157.71326098098609</v>
      </c>
      <c r="Q25" s="15">
        <f t="shared" si="2"/>
        <v>1137.6532109913451</v>
      </c>
      <c r="R25" s="13"/>
      <c r="S25" s="15">
        <f>SUM(S22:S24)</f>
        <v>9450.5045823307955</v>
      </c>
      <c r="T25" s="15">
        <f>SUM(T22:T24)</f>
        <v>2532.368790748324</v>
      </c>
      <c r="U25" s="15">
        <f>SUM(U22:U24)</f>
        <v>357.11572448148593</v>
      </c>
      <c r="V25" s="15">
        <f>SUM(V22:V24)</f>
        <v>393.37267371214341</v>
      </c>
      <c r="W25" s="184">
        <f>B25</f>
        <v>8</v>
      </c>
      <c r="Y25" s="1" t="str">
        <f>D25</f>
        <v>Total Storage Revenue Requirement</v>
      </c>
      <c r="AA25" s="205">
        <f>SUM(AA22:AA24)</f>
        <v>1.5824433018316415</v>
      </c>
      <c r="AB25" s="205">
        <f>SUM(AB22:AB24)</f>
        <v>13.429763834192826</v>
      </c>
      <c r="AC25" s="186"/>
      <c r="AD25" s="205">
        <f t="shared" ref="AD25:AQ25" si="3">SUM(AD22:AD24)</f>
        <v>29861.902696367557</v>
      </c>
      <c r="AE25" s="205">
        <f t="shared" si="3"/>
        <v>9931.3437630468416</v>
      </c>
      <c r="AF25" s="205">
        <f t="shared" si="3"/>
        <v>2626.4620751414996</v>
      </c>
      <c r="AG25" s="205">
        <f t="shared" si="3"/>
        <v>1.7129436509777118</v>
      </c>
      <c r="AH25" s="205">
        <f t="shared" si="3"/>
        <v>20.864821238916846</v>
      </c>
      <c r="AI25" s="205">
        <f t="shared" si="3"/>
        <v>0.68734429035650757</v>
      </c>
      <c r="AJ25" s="205">
        <f t="shared" si="3"/>
        <v>4129.8014247124347</v>
      </c>
      <c r="AK25" s="205">
        <f t="shared" si="3"/>
        <v>114.27221743380404</v>
      </c>
      <c r="AL25" s="205">
        <f t="shared" si="3"/>
        <v>295.0658588638932</v>
      </c>
      <c r="AM25" s="205">
        <f t="shared" si="3"/>
        <v>901.61818035820477</v>
      </c>
      <c r="AN25" s="205">
        <f t="shared" si="3"/>
        <v>0</v>
      </c>
      <c r="AO25" s="205">
        <f t="shared" si="3"/>
        <v>5693.2014876648363</v>
      </c>
      <c r="AP25" s="205">
        <f t="shared" si="3"/>
        <v>0</v>
      </c>
      <c r="AQ25" s="205">
        <f t="shared" si="3"/>
        <v>1581.0799738101439</v>
      </c>
    </row>
    <row r="26" spans="1:43" x14ac:dyDescent="0.25">
      <c r="A26"/>
      <c r="B26"/>
      <c r="F26" s="13"/>
      <c r="G26" s="20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/>
      <c r="AA26" s="185"/>
      <c r="AB26" s="185"/>
      <c r="AC26" s="186"/>
      <c r="AD26" s="185"/>
      <c r="AE26" s="185"/>
      <c r="AF26" s="185"/>
      <c r="AG26" s="185"/>
      <c r="AH26" s="185"/>
      <c r="AI26" s="185"/>
      <c r="AJ26" s="185"/>
      <c r="AK26" s="185"/>
      <c r="AL26" s="185"/>
      <c r="AM26" s="185"/>
      <c r="AN26" s="185"/>
      <c r="AO26" s="185"/>
      <c r="AP26" s="185"/>
      <c r="AQ26" s="185"/>
    </row>
    <row r="27" spans="1:43" x14ac:dyDescent="0.25">
      <c r="A27"/>
      <c r="B27"/>
      <c r="D27" s="8" t="s">
        <v>413</v>
      </c>
      <c r="F27" s="13"/>
      <c r="G27" s="20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/>
      <c r="Y27" s="8" t="str">
        <f t="shared" ref="Y27:Y34" si="4">D27</f>
        <v>Transmission Revenue Requirement</v>
      </c>
      <c r="AA27" s="185"/>
      <c r="AB27" s="185"/>
      <c r="AC27" s="186"/>
      <c r="AD27" s="185"/>
      <c r="AE27" s="185"/>
      <c r="AF27" s="185"/>
      <c r="AG27" s="185"/>
      <c r="AH27" s="185"/>
      <c r="AI27" s="185"/>
      <c r="AJ27" s="185"/>
      <c r="AK27" s="185"/>
      <c r="AL27" s="185"/>
      <c r="AM27" s="185"/>
      <c r="AN27" s="185"/>
      <c r="AO27" s="185"/>
      <c r="AP27" s="185"/>
      <c r="AQ27" s="185"/>
    </row>
    <row r="28" spans="1:43" x14ac:dyDescent="0.25">
      <c r="A28"/>
      <c r="B28" s="184">
        <f>MAX(B$16:B27)+1</f>
        <v>9</v>
      </c>
      <c r="D28" s="1" t="s">
        <v>414</v>
      </c>
      <c r="F28" s="13">
        <f t="shared" ref="F28:F33" si="5">SUM(H28:V28, AA28:AQ28)</f>
        <v>8206.5708219039097</v>
      </c>
      <c r="G28" s="203"/>
      <c r="H28" s="211">
        <v>2354.130788817215</v>
      </c>
      <c r="I28" s="211">
        <v>2097.9088177996673</v>
      </c>
      <c r="J28" s="208">
        <v>7.4050361929467465</v>
      </c>
      <c r="K28" s="208">
        <v>240.89666978584151</v>
      </c>
      <c r="L28" s="208">
        <v>50.626728641203599</v>
      </c>
      <c r="M28" s="13">
        <v>0</v>
      </c>
      <c r="N28" s="211">
        <v>0.83940317576805545</v>
      </c>
      <c r="O28" s="13">
        <v>0</v>
      </c>
      <c r="P28" s="13">
        <v>0</v>
      </c>
      <c r="Q28" s="208">
        <v>55.855800681431298</v>
      </c>
      <c r="R28" s="13"/>
      <c r="S28" s="212">
        <v>428.13633340068969</v>
      </c>
      <c r="T28" s="212">
        <v>126.24179897089638</v>
      </c>
      <c r="U28" s="214">
        <v>30.074685708382493</v>
      </c>
      <c r="V28" s="204">
        <v>13.335832465654896</v>
      </c>
      <c r="W28" s="184">
        <f t="shared" ref="W28:W34" si="6">B28</f>
        <v>9</v>
      </c>
      <c r="Y28" s="1" t="str">
        <f t="shared" si="4"/>
        <v>Transmission Demand - Dawn Station</v>
      </c>
      <c r="AA28" s="185">
        <v>0</v>
      </c>
      <c r="AB28" s="185">
        <v>0</v>
      </c>
      <c r="AC28" s="186"/>
      <c r="AD28" s="193">
        <v>1389.9058088681438</v>
      </c>
      <c r="AE28" s="193">
        <v>505.82572772262353</v>
      </c>
      <c r="AF28" s="191">
        <v>117.66708308880581</v>
      </c>
      <c r="AG28" s="185">
        <v>0</v>
      </c>
      <c r="AH28" s="191">
        <v>0.48531212098932291</v>
      </c>
      <c r="AI28" s="185">
        <v>0</v>
      </c>
      <c r="AJ28" s="191">
        <v>91.231658825503359</v>
      </c>
      <c r="AK28" s="185">
        <v>0</v>
      </c>
      <c r="AL28" s="191">
        <v>28.247882651754189</v>
      </c>
      <c r="AM28" s="191">
        <v>69.301140205149807</v>
      </c>
      <c r="AN28" s="185">
        <v>0</v>
      </c>
      <c r="AO28" s="191">
        <v>449.93184281203332</v>
      </c>
      <c r="AP28" s="185">
        <v>0</v>
      </c>
      <c r="AQ28" s="191">
        <v>148.52246996920982</v>
      </c>
    </row>
    <row r="29" spans="1:43" x14ac:dyDescent="0.25">
      <c r="A29"/>
      <c r="B29" s="184">
        <f>MAX(B$16:B28)+1</f>
        <v>10</v>
      </c>
      <c r="D29" s="1" t="s">
        <v>416</v>
      </c>
      <c r="F29" s="13">
        <f t="shared" si="5"/>
        <v>421.80649022210753</v>
      </c>
      <c r="G29" s="203"/>
      <c r="H29" s="211">
        <v>66.473432025960847</v>
      </c>
      <c r="I29" s="211">
        <v>59.238509542087286</v>
      </c>
      <c r="J29" s="208">
        <v>0.20909550665574553</v>
      </c>
      <c r="K29" s="208">
        <v>6.8021829884545166</v>
      </c>
      <c r="L29" s="208">
        <v>1.4295435160247214</v>
      </c>
      <c r="M29" s="13">
        <v>0</v>
      </c>
      <c r="N29" s="211">
        <v>2.370217075952185E-2</v>
      </c>
      <c r="O29" s="13">
        <v>0</v>
      </c>
      <c r="P29" s="13">
        <v>0</v>
      </c>
      <c r="Q29" s="208">
        <v>1.577196469920104</v>
      </c>
      <c r="R29" s="13"/>
      <c r="S29" s="212">
        <v>0</v>
      </c>
      <c r="T29" s="212">
        <v>0</v>
      </c>
      <c r="U29" s="214">
        <v>0</v>
      </c>
      <c r="V29" s="204">
        <v>0</v>
      </c>
      <c r="W29" s="184">
        <f t="shared" si="6"/>
        <v>10</v>
      </c>
      <c r="Y29" s="1" t="str">
        <f t="shared" si="4"/>
        <v>Transmission Demand - Kirkwall Station</v>
      </c>
      <c r="AA29" s="185">
        <v>0</v>
      </c>
      <c r="AB29" s="185">
        <v>0</v>
      </c>
      <c r="AC29" s="186"/>
      <c r="AD29" s="193">
        <v>141.93845307872448</v>
      </c>
      <c r="AE29" s="193">
        <v>51.655386186806247</v>
      </c>
      <c r="AF29" s="191">
        <v>12.016270200001198</v>
      </c>
      <c r="AG29" s="185">
        <v>0</v>
      </c>
      <c r="AH29" s="191">
        <v>4.956051789557931E-2</v>
      </c>
      <c r="AI29" s="185">
        <v>0</v>
      </c>
      <c r="AJ29" s="191">
        <v>9.3166604836647373</v>
      </c>
      <c r="AK29" s="185">
        <v>0</v>
      </c>
      <c r="AL29" s="191">
        <v>2.8846996255123165</v>
      </c>
      <c r="AM29" s="191">
        <v>7.0770958539420858</v>
      </c>
      <c r="AN29" s="185">
        <v>0</v>
      </c>
      <c r="AO29" s="191">
        <v>45.947451512276025</v>
      </c>
      <c r="AP29" s="185">
        <v>0</v>
      </c>
      <c r="AQ29" s="191">
        <v>15.167250543422149</v>
      </c>
    </row>
    <row r="30" spans="1:43" x14ac:dyDescent="0.25">
      <c r="A30"/>
      <c r="B30" s="184">
        <f>MAX(B$16:B29)+1</f>
        <v>11</v>
      </c>
      <c r="D30" s="1" t="s">
        <v>418</v>
      </c>
      <c r="F30" s="13">
        <f t="shared" si="5"/>
        <v>22382.38122219166</v>
      </c>
      <c r="G30" s="203"/>
      <c r="H30" s="211">
        <v>9062.637036985112</v>
      </c>
      <c r="I30" s="211">
        <v>8076.265873894542</v>
      </c>
      <c r="J30" s="208">
        <v>28.506978278862768</v>
      </c>
      <c r="K30" s="208">
        <v>927.37374323387667</v>
      </c>
      <c r="L30" s="208">
        <v>194.89642131382482</v>
      </c>
      <c r="M30" s="13">
        <v>0</v>
      </c>
      <c r="N30" s="211">
        <v>3.2314289188242551</v>
      </c>
      <c r="O30" s="13">
        <v>0</v>
      </c>
      <c r="P30" s="13">
        <v>0</v>
      </c>
      <c r="Q30" s="208">
        <v>215.02664609400392</v>
      </c>
      <c r="R30" s="13"/>
      <c r="S30" s="212">
        <v>2774.8768038586077</v>
      </c>
      <c r="T30" s="212">
        <v>818.21002403426849</v>
      </c>
      <c r="U30" s="214">
        <v>194.92283472569702</v>
      </c>
      <c r="V30" s="204">
        <v>86.433430854039017</v>
      </c>
      <c r="W30" s="184">
        <f t="shared" si="6"/>
        <v>11</v>
      </c>
      <c r="Y30" s="1" t="str">
        <f t="shared" si="4"/>
        <v>Transmission Demand - Parkway Station</v>
      </c>
      <c r="AA30" s="185">
        <v>0</v>
      </c>
      <c r="AB30" s="185">
        <v>0</v>
      </c>
      <c r="AC30" s="186"/>
      <c r="AD30" s="193">
        <v>0</v>
      </c>
      <c r="AE30" s="193">
        <v>0</v>
      </c>
      <c r="AF30" s="191">
        <v>0</v>
      </c>
      <c r="AG30" s="185">
        <v>0</v>
      </c>
      <c r="AH30" s="191">
        <v>0</v>
      </c>
      <c r="AI30" s="185">
        <v>0</v>
      </c>
      <c r="AJ30" s="191">
        <v>0</v>
      </c>
      <c r="AK30" s="185">
        <v>0</v>
      </c>
      <c r="AL30" s="191">
        <v>0</v>
      </c>
      <c r="AM30" s="191">
        <v>0</v>
      </c>
      <c r="AN30" s="185">
        <v>0</v>
      </c>
      <c r="AO30" s="191">
        <v>0</v>
      </c>
      <c r="AP30" s="185">
        <v>0</v>
      </c>
      <c r="AQ30" s="191">
        <v>0</v>
      </c>
    </row>
    <row r="31" spans="1:43" x14ac:dyDescent="0.25">
      <c r="A31"/>
      <c r="B31" s="184">
        <f>MAX(B$16:B30)+1</f>
        <v>12</v>
      </c>
      <c r="D31" s="1" t="s">
        <v>420</v>
      </c>
      <c r="F31" s="13">
        <f t="shared" si="5"/>
        <v>163180.46746512334</v>
      </c>
      <c r="G31" s="203"/>
      <c r="H31" s="211">
        <v>51357.438823566008</v>
      </c>
      <c r="I31" s="211">
        <v>45767.730611815103</v>
      </c>
      <c r="J31" s="208">
        <v>161.54739365888437</v>
      </c>
      <c r="K31" s="208">
        <v>5255.3732528782366</v>
      </c>
      <c r="L31" s="208">
        <v>1104.4667235052973</v>
      </c>
      <c r="M31" s="13">
        <v>0</v>
      </c>
      <c r="N31" s="211">
        <v>18.312320391287376</v>
      </c>
      <c r="O31" s="13">
        <v>0</v>
      </c>
      <c r="P31" s="13">
        <v>0</v>
      </c>
      <c r="Q31" s="208">
        <v>1218.5435405987698</v>
      </c>
      <c r="R31" s="13"/>
      <c r="S31" s="212">
        <v>9376.3595561060993</v>
      </c>
      <c r="T31" s="212">
        <v>2764.7466608562368</v>
      </c>
      <c r="U31" s="214">
        <v>658.64782953323027</v>
      </c>
      <c r="V31" s="204">
        <v>292.06014632013898</v>
      </c>
      <c r="W31" s="184">
        <f t="shared" si="6"/>
        <v>12</v>
      </c>
      <c r="Y31" s="1" t="str">
        <f t="shared" si="4"/>
        <v>Transmission Demand - Dawn Parkway</v>
      </c>
      <c r="AA31" s="185">
        <v>0</v>
      </c>
      <c r="AB31" s="185">
        <v>0</v>
      </c>
      <c r="AC31" s="186"/>
      <c r="AD31" s="193">
        <v>22430.688650985088</v>
      </c>
      <c r="AE31" s="193">
        <v>8163.1570555443941</v>
      </c>
      <c r="AF31" s="191">
        <v>1898.9442942064741</v>
      </c>
      <c r="AG31" s="185">
        <v>0</v>
      </c>
      <c r="AH31" s="191">
        <v>7.8321027331524871</v>
      </c>
      <c r="AI31" s="185">
        <v>0</v>
      </c>
      <c r="AJ31" s="191">
        <v>1472.3220243925871</v>
      </c>
      <c r="AK31" s="185">
        <v>0</v>
      </c>
      <c r="AL31" s="191">
        <v>455.87223016719605</v>
      </c>
      <c r="AM31" s="191">
        <v>1118.4011817073053</v>
      </c>
      <c r="AN31" s="185">
        <v>0</v>
      </c>
      <c r="AO31" s="191">
        <v>7261.1259093155631</v>
      </c>
      <c r="AP31" s="185">
        <v>0</v>
      </c>
      <c r="AQ31" s="191">
        <v>2396.8971568422839</v>
      </c>
    </row>
    <row r="32" spans="1:43" x14ac:dyDescent="0.25">
      <c r="A32"/>
      <c r="B32" s="184">
        <f>MAX(B$16:B31)+1</f>
        <v>13</v>
      </c>
      <c r="D32" s="1" t="s">
        <v>422</v>
      </c>
      <c r="F32" s="13">
        <f t="shared" si="5"/>
        <v>12227.889051322654</v>
      </c>
      <c r="G32" s="203"/>
      <c r="H32" s="211">
        <v>5987.5346151446847</v>
      </c>
      <c r="I32" s="211">
        <v>5335.8554782353203</v>
      </c>
      <c r="J32" s="208">
        <v>18.834089738040657</v>
      </c>
      <c r="K32" s="208">
        <v>612.70051598980956</v>
      </c>
      <c r="L32" s="208">
        <v>128.76484672418923</v>
      </c>
      <c r="M32" s="13">
        <v>0</v>
      </c>
      <c r="N32" s="211">
        <v>2.1349517175716475</v>
      </c>
      <c r="O32" s="13">
        <v>0</v>
      </c>
      <c r="P32" s="13">
        <v>0</v>
      </c>
      <c r="Q32" s="208">
        <v>142.06455377303988</v>
      </c>
      <c r="R32" s="13"/>
      <c r="S32" s="212">
        <v>0</v>
      </c>
      <c r="T32" s="212">
        <v>0</v>
      </c>
      <c r="U32" s="214">
        <v>0</v>
      </c>
      <c r="V32" s="204">
        <v>0</v>
      </c>
      <c r="W32" s="184">
        <f t="shared" si="6"/>
        <v>13</v>
      </c>
      <c r="Y32" s="1" t="str">
        <f t="shared" si="4"/>
        <v>Transmission Demand - Albion</v>
      </c>
      <c r="AA32" s="185">
        <v>0</v>
      </c>
      <c r="AB32" s="185">
        <v>0</v>
      </c>
      <c r="AC32" s="186"/>
      <c r="AD32" s="193">
        <v>0</v>
      </c>
      <c r="AE32" s="193">
        <v>0</v>
      </c>
      <c r="AF32" s="191">
        <v>0</v>
      </c>
      <c r="AG32" s="185">
        <v>0</v>
      </c>
      <c r="AH32" s="191">
        <v>0</v>
      </c>
      <c r="AI32" s="185">
        <v>0</v>
      </c>
      <c r="AJ32" s="191">
        <v>0</v>
      </c>
      <c r="AK32" s="185">
        <v>0</v>
      </c>
      <c r="AL32" s="191">
        <v>0</v>
      </c>
      <c r="AM32" s="191">
        <v>0</v>
      </c>
      <c r="AN32" s="185">
        <v>0</v>
      </c>
      <c r="AO32" s="191">
        <v>0</v>
      </c>
      <c r="AP32" s="185">
        <v>0</v>
      </c>
      <c r="AQ32" s="191">
        <v>0</v>
      </c>
    </row>
    <row r="33" spans="1:43" x14ac:dyDescent="0.25">
      <c r="A33"/>
      <c r="B33" s="184">
        <f>MAX(B$16:B32)+1</f>
        <v>14</v>
      </c>
      <c r="D33" s="1" t="s">
        <v>424</v>
      </c>
      <c r="F33" s="13">
        <f t="shared" si="5"/>
        <v>51853.78766264244</v>
      </c>
      <c r="G33" s="203"/>
      <c r="H33" s="211">
        <v>0</v>
      </c>
      <c r="I33" s="211">
        <v>0</v>
      </c>
      <c r="J33" s="208">
        <v>0</v>
      </c>
      <c r="K33" s="208">
        <v>0</v>
      </c>
      <c r="L33" s="208">
        <v>0</v>
      </c>
      <c r="M33" s="13">
        <v>0</v>
      </c>
      <c r="N33" s="211">
        <v>0</v>
      </c>
      <c r="O33" s="13">
        <v>0</v>
      </c>
      <c r="P33" s="13">
        <v>0</v>
      </c>
      <c r="Q33" s="208">
        <v>0</v>
      </c>
      <c r="R33" s="13"/>
      <c r="S33" s="212">
        <v>0</v>
      </c>
      <c r="T33" s="212">
        <v>0</v>
      </c>
      <c r="U33" s="214">
        <v>0</v>
      </c>
      <c r="V33" s="204">
        <v>0</v>
      </c>
      <c r="W33" s="184">
        <f t="shared" si="6"/>
        <v>14</v>
      </c>
      <c r="Y33" s="1" t="str">
        <f t="shared" si="4"/>
        <v>Transmission Demand - Panhandle St. Clair</v>
      </c>
      <c r="AA33" s="185">
        <v>0</v>
      </c>
      <c r="AB33" s="185">
        <v>0</v>
      </c>
      <c r="AC33" s="186"/>
      <c r="AD33" s="193">
        <v>9688.6361672387375</v>
      </c>
      <c r="AE33" s="193">
        <v>3820.8767482348585</v>
      </c>
      <c r="AF33" s="191">
        <v>3154.9374953780339</v>
      </c>
      <c r="AG33" s="185">
        <v>0</v>
      </c>
      <c r="AH33" s="191">
        <v>40.76377115467622</v>
      </c>
      <c r="AI33" s="185">
        <v>0</v>
      </c>
      <c r="AJ33" s="191">
        <v>6848.1743146608715</v>
      </c>
      <c r="AK33" s="185">
        <v>0</v>
      </c>
      <c r="AL33" s="191">
        <v>0</v>
      </c>
      <c r="AM33" s="191">
        <v>1160.2436318582506</v>
      </c>
      <c r="AN33" s="185">
        <v>0</v>
      </c>
      <c r="AO33" s="191">
        <v>27140.155534117013</v>
      </c>
      <c r="AP33" s="185">
        <v>0</v>
      </c>
      <c r="AQ33" s="191">
        <v>0</v>
      </c>
    </row>
    <row r="34" spans="1:43" x14ac:dyDescent="0.25">
      <c r="A34"/>
      <c r="B34" s="184">
        <f>MAX(B$16:B33)+1</f>
        <v>15</v>
      </c>
      <c r="D34" s="1" t="s">
        <v>429</v>
      </c>
      <c r="F34" s="15">
        <f>SUM(F28:F33)</f>
        <v>258272.90271340607</v>
      </c>
      <c r="G34" s="203"/>
      <c r="H34" s="15">
        <f t="shared" ref="H34:Q34" si="7">SUM(H28:H33)</f>
        <v>68828.214696538984</v>
      </c>
      <c r="I34" s="15">
        <f t="shared" si="7"/>
        <v>61336.999291286716</v>
      </c>
      <c r="J34" s="15">
        <f t="shared" si="7"/>
        <v>216.50259337539029</v>
      </c>
      <c r="K34" s="15">
        <f t="shared" si="7"/>
        <v>7043.1463648762192</v>
      </c>
      <c r="L34" s="15">
        <f t="shared" si="7"/>
        <v>1480.1842637005398</v>
      </c>
      <c r="M34" s="15">
        <f t="shared" si="7"/>
        <v>0</v>
      </c>
      <c r="N34" s="15">
        <f t="shared" si="7"/>
        <v>24.541806374210857</v>
      </c>
      <c r="O34" s="15">
        <f t="shared" si="7"/>
        <v>0</v>
      </c>
      <c r="P34" s="15">
        <f t="shared" si="7"/>
        <v>0</v>
      </c>
      <c r="Q34" s="15">
        <f t="shared" si="7"/>
        <v>1633.067737617165</v>
      </c>
      <c r="R34" s="13"/>
      <c r="S34" s="15">
        <f>SUM(S28:S33)</f>
        <v>12579.372693365396</v>
      </c>
      <c r="T34" s="15">
        <f>SUM(T28:T33)</f>
        <v>3709.1984838614017</v>
      </c>
      <c r="U34" s="15">
        <f>SUM(U28:U33)</f>
        <v>883.64534996730981</v>
      </c>
      <c r="V34" s="15">
        <f>SUM(V28:V33)</f>
        <v>391.82940963983287</v>
      </c>
      <c r="W34" s="184">
        <f t="shared" si="6"/>
        <v>15</v>
      </c>
      <c r="Y34" s="1" t="str">
        <f t="shared" si="4"/>
        <v>Total Transmission Revenue Requirement</v>
      </c>
      <c r="AA34" s="205">
        <f>SUM(AA28:AA33)</f>
        <v>0</v>
      </c>
      <c r="AB34" s="205">
        <f>SUM(AB28:AB33)</f>
        <v>0</v>
      </c>
      <c r="AC34" s="186"/>
      <c r="AD34" s="205">
        <f t="shared" ref="AD34:AQ34" si="8">SUM(AD28:AD33)</f>
        <v>33651.169080170694</v>
      </c>
      <c r="AE34" s="205">
        <f t="shared" si="8"/>
        <v>12541.514917688681</v>
      </c>
      <c r="AF34" s="205">
        <f t="shared" si="8"/>
        <v>5183.5651428733145</v>
      </c>
      <c r="AG34" s="205">
        <f t="shared" si="8"/>
        <v>0</v>
      </c>
      <c r="AH34" s="205">
        <f t="shared" si="8"/>
        <v>49.130746526713608</v>
      </c>
      <c r="AI34" s="205">
        <f t="shared" si="8"/>
        <v>0</v>
      </c>
      <c r="AJ34" s="205">
        <f t="shared" si="8"/>
        <v>8421.0446583626272</v>
      </c>
      <c r="AK34" s="205">
        <f t="shared" si="8"/>
        <v>0</v>
      </c>
      <c r="AL34" s="205">
        <f t="shared" si="8"/>
        <v>487.00481244446257</v>
      </c>
      <c r="AM34" s="205">
        <f t="shared" si="8"/>
        <v>2355.0230496246477</v>
      </c>
      <c r="AN34" s="205">
        <f t="shared" si="8"/>
        <v>0</v>
      </c>
      <c r="AO34" s="205">
        <f t="shared" si="8"/>
        <v>34897.160737756887</v>
      </c>
      <c r="AP34" s="205">
        <f t="shared" si="8"/>
        <v>0</v>
      </c>
      <c r="AQ34" s="205">
        <f t="shared" si="8"/>
        <v>2560.5868773549159</v>
      </c>
    </row>
    <row r="35" spans="1:43" x14ac:dyDescent="0.25">
      <c r="A35"/>
      <c r="B35"/>
      <c r="F35" s="13"/>
      <c r="G35" s="20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/>
      <c r="AA35" s="185"/>
      <c r="AB35" s="185"/>
      <c r="AC35" s="186"/>
      <c r="AD35" s="185"/>
      <c r="AE35" s="185"/>
      <c r="AF35" s="185"/>
      <c r="AG35" s="185"/>
      <c r="AH35" s="185"/>
      <c r="AI35" s="185"/>
      <c r="AJ35" s="185"/>
      <c r="AK35" s="185"/>
      <c r="AL35" s="185"/>
      <c r="AM35" s="185"/>
      <c r="AN35" s="185"/>
      <c r="AO35" s="185"/>
      <c r="AP35" s="185"/>
      <c r="AQ35" s="185"/>
    </row>
    <row r="36" spans="1:43" x14ac:dyDescent="0.25">
      <c r="A36"/>
      <c r="B36"/>
      <c r="D36" s="8" t="s">
        <v>430</v>
      </c>
      <c r="F36" s="13"/>
      <c r="G36" s="20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/>
      <c r="Y36" s="8" t="str">
        <f t="shared" ref="Y36:Y49" si="9">D36</f>
        <v>Distribution Revenue Requirement</v>
      </c>
      <c r="AA36" s="185"/>
      <c r="AB36" s="185"/>
      <c r="AC36" s="186"/>
      <c r="AD36" s="185"/>
      <c r="AE36" s="185"/>
      <c r="AF36" s="185"/>
      <c r="AG36" s="185"/>
      <c r="AH36" s="185"/>
      <c r="AI36" s="185"/>
      <c r="AJ36" s="185"/>
      <c r="AK36" s="185"/>
      <c r="AL36" s="185"/>
      <c r="AM36" s="185"/>
      <c r="AN36" s="185"/>
      <c r="AO36" s="185"/>
      <c r="AP36" s="185"/>
      <c r="AQ36" s="185"/>
    </row>
    <row r="37" spans="1:43" x14ac:dyDescent="0.25">
      <c r="A37"/>
      <c r="B37" s="184">
        <f>MAX(B$16:B36)+1</f>
        <v>16</v>
      </c>
      <c r="D37" s="1" t="s">
        <v>432</v>
      </c>
      <c r="F37" s="13">
        <f t="shared" ref="F37:F48" si="10">SUM(H37:V37, AA37:AQ37)</f>
        <v>300327.51546966546</v>
      </c>
      <c r="G37" s="203"/>
      <c r="H37" s="211">
        <v>71433.437731622573</v>
      </c>
      <c r="I37" s="211">
        <v>63658.671648489406</v>
      </c>
      <c r="J37" s="208">
        <v>224.69745279319915</v>
      </c>
      <c r="K37" s="208">
        <v>7309.7371406233551</v>
      </c>
      <c r="L37" s="208">
        <v>1536.2108533333346</v>
      </c>
      <c r="M37" s="208">
        <v>12535.104519958575</v>
      </c>
      <c r="N37" s="211">
        <v>25.470740526731753</v>
      </c>
      <c r="O37" s="208">
        <v>0</v>
      </c>
      <c r="P37" s="208">
        <v>0</v>
      </c>
      <c r="Q37" s="208">
        <v>1694.8811335718624</v>
      </c>
      <c r="R37" s="13"/>
      <c r="S37" s="211">
        <v>15763.964730632371</v>
      </c>
      <c r="T37" s="211">
        <v>4697.459346119319</v>
      </c>
      <c r="U37" s="208">
        <v>12352.887119603465</v>
      </c>
      <c r="V37" s="13">
        <v>0</v>
      </c>
      <c r="W37" s="184">
        <f t="shared" ref="W37:W49" si="11">B37</f>
        <v>16</v>
      </c>
      <c r="Y37" s="1" t="str">
        <f t="shared" si="9"/>
        <v>Distribution Demand - High Pressure &gt; 4"</v>
      </c>
      <c r="AA37" s="193">
        <v>0</v>
      </c>
      <c r="AB37" s="191">
        <v>5516.2754546044298</v>
      </c>
      <c r="AC37" s="186"/>
      <c r="AD37" s="193">
        <v>38233.350345249899</v>
      </c>
      <c r="AE37" s="193">
        <v>14157.944575145792</v>
      </c>
      <c r="AF37" s="191">
        <v>5042.0076576109896</v>
      </c>
      <c r="AG37" s="193">
        <v>0</v>
      </c>
      <c r="AH37" s="191">
        <v>44.292689517316653</v>
      </c>
      <c r="AI37" s="193">
        <v>0</v>
      </c>
      <c r="AJ37" s="191">
        <v>7458.0181338237153</v>
      </c>
      <c r="AK37" s="193">
        <v>0</v>
      </c>
      <c r="AL37" s="191">
        <v>608.84922813701792</v>
      </c>
      <c r="AM37" s="191">
        <v>2555.4529221934054</v>
      </c>
      <c r="AN37" s="193">
        <v>0</v>
      </c>
      <c r="AO37" s="191">
        <v>32277.578353821213</v>
      </c>
      <c r="AP37" s="193">
        <v>0</v>
      </c>
      <c r="AQ37" s="191">
        <v>3201.2236922876514</v>
      </c>
    </row>
    <row r="38" spans="1:43" x14ac:dyDescent="0.25">
      <c r="A38"/>
      <c r="B38" s="184">
        <f>MAX(B$16:B37)+1</f>
        <v>17</v>
      </c>
      <c r="D38" s="1" t="s">
        <v>434</v>
      </c>
      <c r="F38" s="13">
        <f t="shared" si="10"/>
        <v>57499.970385830777</v>
      </c>
      <c r="G38" s="203"/>
      <c r="H38" s="211">
        <v>16020.311429447114</v>
      </c>
      <c r="I38" s="211">
        <v>14276.671785351455</v>
      </c>
      <c r="J38" s="208">
        <v>46.471476850746626</v>
      </c>
      <c r="K38" s="208">
        <v>995.77870003419491</v>
      </c>
      <c r="L38" s="208">
        <v>36.000614621613337</v>
      </c>
      <c r="M38" s="208">
        <v>0</v>
      </c>
      <c r="N38" s="211">
        <v>3.9882092704004455</v>
      </c>
      <c r="O38" s="208">
        <v>0</v>
      </c>
      <c r="P38" s="208">
        <v>0</v>
      </c>
      <c r="Q38" s="208">
        <v>0</v>
      </c>
      <c r="R38" s="13"/>
      <c r="S38" s="211">
        <v>5454.555356486916</v>
      </c>
      <c r="T38" s="211">
        <v>1625.3875516776045</v>
      </c>
      <c r="U38" s="208">
        <v>438.68692459787212</v>
      </c>
      <c r="V38" s="13">
        <v>0</v>
      </c>
      <c r="W38" s="184">
        <f t="shared" si="11"/>
        <v>17</v>
      </c>
      <c r="Y38" s="1" t="str">
        <f t="shared" si="9"/>
        <v>Distribution Demand - High Pressure &lt;= 4"</v>
      </c>
      <c r="AA38" s="193">
        <v>0</v>
      </c>
      <c r="AB38" s="191">
        <v>73.830572541105184</v>
      </c>
      <c r="AC38" s="186"/>
      <c r="AD38" s="193">
        <v>11264.45044325301</v>
      </c>
      <c r="AE38" s="193">
        <v>4171.2657563337634</v>
      </c>
      <c r="AF38" s="191">
        <v>1177.6333803986058</v>
      </c>
      <c r="AG38" s="193">
        <v>0</v>
      </c>
      <c r="AH38" s="191">
        <v>13.049675258924644</v>
      </c>
      <c r="AI38" s="193">
        <v>0</v>
      </c>
      <c r="AJ38" s="191">
        <v>1144.0218217327217</v>
      </c>
      <c r="AK38" s="193">
        <v>0</v>
      </c>
      <c r="AL38" s="191">
        <v>78.189581294156312</v>
      </c>
      <c r="AM38" s="191">
        <v>517.16507799493343</v>
      </c>
      <c r="AN38" s="193">
        <v>0</v>
      </c>
      <c r="AO38" s="191">
        <v>162.51202868564047</v>
      </c>
      <c r="AP38" s="193">
        <v>0</v>
      </c>
      <c r="AQ38" s="191">
        <v>0</v>
      </c>
    </row>
    <row r="39" spans="1:43" x14ac:dyDescent="0.25">
      <c r="A39"/>
      <c r="B39" s="184">
        <f>MAX(B$16:B38)+1</f>
        <v>18</v>
      </c>
      <c r="D39" s="1" t="s">
        <v>436</v>
      </c>
      <c r="F39" s="13">
        <f t="shared" si="10"/>
        <v>305620.80955824681</v>
      </c>
      <c r="G39" s="203"/>
      <c r="H39" s="211">
        <v>85478.931702014015</v>
      </c>
      <c r="I39" s="211">
        <v>76175.463744667271</v>
      </c>
      <c r="J39" s="208">
        <v>179.32027911473452</v>
      </c>
      <c r="K39" s="208">
        <v>4395.4555485353321</v>
      </c>
      <c r="L39" s="208">
        <v>173.11447344747049</v>
      </c>
      <c r="M39" s="208">
        <v>0</v>
      </c>
      <c r="N39" s="211">
        <v>13.081332187637244</v>
      </c>
      <c r="O39" s="208">
        <v>32.248569176270756</v>
      </c>
      <c r="P39" s="208">
        <v>160.26090971941349</v>
      </c>
      <c r="Q39" s="208">
        <v>0</v>
      </c>
      <c r="R39" s="13"/>
      <c r="S39" s="211">
        <v>29063.293262883049</v>
      </c>
      <c r="T39" s="211">
        <v>8660.4887095088015</v>
      </c>
      <c r="U39" s="208">
        <v>314.54357002664932</v>
      </c>
      <c r="V39" s="13">
        <v>0</v>
      </c>
      <c r="W39" s="184">
        <f t="shared" si="11"/>
        <v>18</v>
      </c>
      <c r="Y39" s="1" t="str">
        <f t="shared" si="9"/>
        <v>Distribution Demand - Low Pressure</v>
      </c>
      <c r="AA39" s="193">
        <v>2402.7078271250202</v>
      </c>
      <c r="AB39" s="191">
        <v>0</v>
      </c>
      <c r="AC39" s="186"/>
      <c r="AD39" s="193">
        <v>63015.150444081359</v>
      </c>
      <c r="AE39" s="193">
        <v>23334.732617609065</v>
      </c>
      <c r="AF39" s="191">
        <v>5147.823178390955</v>
      </c>
      <c r="AG39" s="193">
        <v>2.087177972744207</v>
      </c>
      <c r="AH39" s="191">
        <v>56.775716339709213</v>
      </c>
      <c r="AI39" s="193">
        <v>39.153977534173571</v>
      </c>
      <c r="AJ39" s="191">
        <v>4281.7316270525935</v>
      </c>
      <c r="AK39" s="193">
        <v>73.778273021838956</v>
      </c>
      <c r="AL39" s="191">
        <v>0</v>
      </c>
      <c r="AM39" s="191">
        <v>1637.4102867635561</v>
      </c>
      <c r="AN39" s="193">
        <v>14.012578206698869</v>
      </c>
      <c r="AO39" s="191">
        <v>534.36865773771319</v>
      </c>
      <c r="AP39" s="193">
        <v>434.87509513072098</v>
      </c>
      <c r="AQ39" s="191">
        <v>0</v>
      </c>
    </row>
    <row r="40" spans="1:43" x14ac:dyDescent="0.25">
      <c r="A40"/>
      <c r="B40" s="184">
        <f>MAX(B$16:B39)+1</f>
        <v>19</v>
      </c>
      <c r="D40" s="149" t="s">
        <v>439</v>
      </c>
      <c r="F40" s="13">
        <f t="shared" si="10"/>
        <v>150927.52203758305</v>
      </c>
      <c r="G40" s="203"/>
      <c r="H40" s="211">
        <v>59444.826151060151</v>
      </c>
      <c r="I40" s="211">
        <v>24282.806623930665</v>
      </c>
      <c r="J40" s="208">
        <v>193.43436483069971</v>
      </c>
      <c r="K40" s="208">
        <v>1743.198105267553</v>
      </c>
      <c r="L40" s="208">
        <v>748.45881260444639</v>
      </c>
      <c r="M40" s="208">
        <v>145.72960539149045</v>
      </c>
      <c r="N40" s="211">
        <v>692.12430664186002</v>
      </c>
      <c r="O40" s="208">
        <v>244.46761706919182</v>
      </c>
      <c r="P40" s="208">
        <v>274.39543258236745</v>
      </c>
      <c r="Q40" s="208">
        <v>35.257614310746177</v>
      </c>
      <c r="R40" s="13"/>
      <c r="S40" s="211">
        <v>5543.3733161213358</v>
      </c>
      <c r="T40" s="211">
        <v>1310.7067199345292</v>
      </c>
      <c r="U40" s="208">
        <v>974.85319456500577</v>
      </c>
      <c r="V40" s="13">
        <v>0</v>
      </c>
      <c r="W40" s="184">
        <f t="shared" si="11"/>
        <v>19</v>
      </c>
      <c r="Y40" s="149" t="str">
        <f t="shared" si="9"/>
        <v>Distribution Demand Specific - DSM Program</v>
      </c>
      <c r="AA40" s="193">
        <v>65.912255493508766</v>
      </c>
      <c r="AB40" s="191">
        <v>750.82483827412887</v>
      </c>
      <c r="AC40" s="186"/>
      <c r="AD40" s="193">
        <v>37980.18707034838</v>
      </c>
      <c r="AE40" s="193">
        <v>5442.3469846328044</v>
      </c>
      <c r="AF40" s="191">
        <v>3971.9828445065555</v>
      </c>
      <c r="AG40" s="193">
        <v>1.5924401318716079</v>
      </c>
      <c r="AH40" s="191">
        <v>22.681114251268536</v>
      </c>
      <c r="AI40" s="193">
        <v>283.58370024436408</v>
      </c>
      <c r="AJ40" s="191">
        <v>2724.3383032579277</v>
      </c>
      <c r="AK40" s="193">
        <v>290.08845416179003</v>
      </c>
      <c r="AL40" s="191">
        <v>14.78534843925838</v>
      </c>
      <c r="AM40" s="191">
        <v>657.32907360575211</v>
      </c>
      <c r="AN40" s="193">
        <v>62.661399380071082</v>
      </c>
      <c r="AO40" s="191">
        <v>2908.07585430992</v>
      </c>
      <c r="AP40" s="193">
        <v>24.466281345100835</v>
      </c>
      <c r="AQ40" s="191">
        <v>93.034210890312892</v>
      </c>
    </row>
    <row r="41" spans="1:43" x14ac:dyDescent="0.25">
      <c r="A41"/>
      <c r="B41" s="184">
        <f>MAX(B$16:B40)+1</f>
        <v>20</v>
      </c>
      <c r="D41" s="149" t="s">
        <v>441</v>
      </c>
      <c r="F41" s="13">
        <f t="shared" si="10"/>
        <v>65804.273247662466</v>
      </c>
      <c r="G41" s="203"/>
      <c r="H41" s="211">
        <v>20109.114802040265</v>
      </c>
      <c r="I41" s="211">
        <v>14477.393674979248</v>
      </c>
      <c r="J41" s="208">
        <v>159.68065767909798</v>
      </c>
      <c r="K41" s="208">
        <v>1319.2880325510105</v>
      </c>
      <c r="L41" s="208">
        <v>602.44387607300393</v>
      </c>
      <c r="M41" s="208">
        <v>58.491586161354974</v>
      </c>
      <c r="N41" s="211">
        <v>581.32514268022919</v>
      </c>
      <c r="O41" s="208">
        <v>151.42455459393867</v>
      </c>
      <c r="P41" s="208">
        <v>187.77509113322185</v>
      </c>
      <c r="Q41" s="208">
        <v>14.151371505883825</v>
      </c>
      <c r="R41" s="13"/>
      <c r="S41" s="211">
        <v>2120.0734295659354</v>
      </c>
      <c r="T41" s="211">
        <v>698.31373291275622</v>
      </c>
      <c r="U41" s="208">
        <v>691.62774075201366</v>
      </c>
      <c r="V41" s="13">
        <v>0</v>
      </c>
      <c r="W41" s="184">
        <f t="shared" si="11"/>
        <v>20</v>
      </c>
      <c r="Y41" s="149" t="str">
        <f t="shared" si="9"/>
        <v>Distribution Demand Specific - DSM Admin</v>
      </c>
      <c r="AA41" s="193">
        <v>26.64979253218652</v>
      </c>
      <c r="AB41" s="191">
        <v>314.92875791466867</v>
      </c>
      <c r="AC41" s="186"/>
      <c r="AD41" s="193">
        <v>13221.478169382248</v>
      </c>
      <c r="AE41" s="193">
        <v>3366.399784482393</v>
      </c>
      <c r="AF41" s="191">
        <v>3231.2015108037849</v>
      </c>
      <c r="AG41" s="193">
        <v>1.29544742799798</v>
      </c>
      <c r="AH41" s="191">
        <v>14.83140986096668</v>
      </c>
      <c r="AI41" s="193">
        <v>185.43824794579683</v>
      </c>
      <c r="AJ41" s="191">
        <v>2215.2177546860444</v>
      </c>
      <c r="AK41" s="193">
        <v>235.8771277855453</v>
      </c>
      <c r="AL41" s="191">
        <v>6.1280536807532942</v>
      </c>
      <c r="AM41" s="191">
        <v>467.29557464141197</v>
      </c>
      <c r="AN41" s="193">
        <v>44.546020869765307</v>
      </c>
      <c r="AO41" s="191">
        <v>1252.7822678568793</v>
      </c>
      <c r="AP41" s="193">
        <v>10.539932575731687</v>
      </c>
      <c r="AQ41" s="191">
        <v>38.559702588311595</v>
      </c>
    </row>
    <row r="42" spans="1:43" x14ac:dyDescent="0.25">
      <c r="A42"/>
      <c r="B42" s="184">
        <f>MAX(B$16:B41)+1</f>
        <v>21</v>
      </c>
      <c r="D42" s="1" t="s">
        <v>443</v>
      </c>
      <c r="F42" s="13">
        <f t="shared" si="10"/>
        <v>406738.78665639873</v>
      </c>
      <c r="G42" s="203"/>
      <c r="H42" s="210">
        <v>215241.4037500892</v>
      </c>
      <c r="I42" s="210">
        <v>17212.084477148142</v>
      </c>
      <c r="J42" s="210">
        <v>1.3930914601344646</v>
      </c>
      <c r="K42" s="210">
        <v>41.394717672566948</v>
      </c>
      <c r="L42" s="210">
        <v>2.1891437230684443</v>
      </c>
      <c r="M42" s="210">
        <v>0.39802613146698995</v>
      </c>
      <c r="N42" s="210">
        <v>4.0797678475366475</v>
      </c>
      <c r="O42" s="210">
        <v>0.49753266433373738</v>
      </c>
      <c r="P42" s="210">
        <v>1.0945718615342221</v>
      </c>
      <c r="Q42" s="210">
        <v>9.9506532866747488E-2</v>
      </c>
      <c r="R42" s="13"/>
      <c r="S42" s="210">
        <v>50549.078077500671</v>
      </c>
      <c r="T42" s="210">
        <v>301.36163577047694</v>
      </c>
      <c r="U42" s="210">
        <v>8.4733402748662137</v>
      </c>
      <c r="V42" s="13">
        <v>0</v>
      </c>
      <c r="W42" s="184">
        <f t="shared" si="11"/>
        <v>21</v>
      </c>
      <c r="Y42" s="1" t="str">
        <f t="shared" si="9"/>
        <v>Distribution Customer - Mains</v>
      </c>
      <c r="AA42" s="189">
        <v>0.54666711450749772</v>
      </c>
      <c r="AB42" s="189">
        <v>1.6400013435224929</v>
      </c>
      <c r="AC42" s="186"/>
      <c r="AD42" s="189">
        <v>122509.83072182689</v>
      </c>
      <c r="AE42" s="189">
        <v>821.03639717481894</v>
      </c>
      <c r="AF42" s="191">
        <v>22.871510383104404</v>
      </c>
      <c r="AG42" s="189">
        <v>0</v>
      </c>
      <c r="AH42" s="189">
        <v>0.71155810080769255</v>
      </c>
      <c r="AI42" s="189">
        <v>3.049534717747254</v>
      </c>
      <c r="AJ42" s="191">
        <v>5.7941159637197819</v>
      </c>
      <c r="AK42" s="193">
        <v>0.40660462903296718</v>
      </c>
      <c r="AL42" s="191">
        <v>0.40660462903296718</v>
      </c>
      <c r="AM42" s="189">
        <v>4.675953233879123</v>
      </c>
      <c r="AN42" s="189">
        <v>0</v>
      </c>
      <c r="AO42" s="189">
        <v>4.1676974475879129</v>
      </c>
      <c r="AP42" s="189">
        <v>0</v>
      </c>
      <c r="AQ42" s="189">
        <v>0.10165115725824179</v>
      </c>
    </row>
    <row r="43" spans="1:43" x14ac:dyDescent="0.25">
      <c r="A43"/>
      <c r="B43" s="184">
        <f>MAX(B$16:B42)+1</f>
        <v>22</v>
      </c>
      <c r="D43" s="1" t="s">
        <v>445</v>
      </c>
      <c r="F43" s="13">
        <f t="shared" si="10"/>
        <v>581901.18023431732</v>
      </c>
      <c r="G43" s="203"/>
      <c r="H43" s="210">
        <v>346645.58349245531</v>
      </c>
      <c r="I43" s="210">
        <v>27720.00629409562</v>
      </c>
      <c r="J43" s="210">
        <v>2.2435692838045238</v>
      </c>
      <c r="K43" s="210">
        <v>66.666058718762997</v>
      </c>
      <c r="L43" s="210">
        <v>3.5256088745499663</v>
      </c>
      <c r="M43" s="210">
        <v>0.64101979537272125</v>
      </c>
      <c r="N43" s="210">
        <v>6.5704529025703931</v>
      </c>
      <c r="O43" s="210">
        <v>0.80127474421590139</v>
      </c>
      <c r="P43" s="210">
        <v>1.7628044372749831</v>
      </c>
      <c r="Q43" s="210">
        <v>0.16025494884318031</v>
      </c>
      <c r="R43" s="13"/>
      <c r="S43" s="210">
        <v>70128.219599244432</v>
      </c>
      <c r="T43" s="210">
        <v>418.0878420709758</v>
      </c>
      <c r="U43" s="210">
        <v>11.75531365030823</v>
      </c>
      <c r="V43" s="13">
        <v>0</v>
      </c>
      <c r="W43" s="184">
        <f t="shared" si="11"/>
        <v>22</v>
      </c>
      <c r="Y43" s="1" t="str">
        <f t="shared" si="9"/>
        <v>Distribution Customer - Services</v>
      </c>
      <c r="AA43" s="189">
        <v>0.75840733227795021</v>
      </c>
      <c r="AB43" s="189">
        <v>2.2752219968338507</v>
      </c>
      <c r="AC43" s="186"/>
      <c r="AD43" s="189">
        <v>135934.31060476747</v>
      </c>
      <c r="AE43" s="189">
        <v>911.00457794932436</v>
      </c>
      <c r="AF43" s="191">
        <v>25.377742978655192</v>
      </c>
      <c r="AG43" s="189">
        <v>0</v>
      </c>
      <c r="AH43" s="189">
        <v>0.78952978155816156</v>
      </c>
      <c r="AI43" s="189">
        <v>3.3836990638206923</v>
      </c>
      <c r="AJ43" s="191">
        <v>6.4290282212593155</v>
      </c>
      <c r="AK43" s="193">
        <v>0.4511598751760923</v>
      </c>
      <c r="AL43" s="191">
        <v>0.4511598751760923</v>
      </c>
      <c r="AM43" s="189">
        <v>5.1883385645250621</v>
      </c>
      <c r="AN43" s="189">
        <v>0</v>
      </c>
      <c r="AO43" s="189">
        <v>4.6243887205549461</v>
      </c>
      <c r="AP43" s="189">
        <v>0</v>
      </c>
      <c r="AQ43" s="189">
        <v>0.11278996879402307</v>
      </c>
    </row>
    <row r="44" spans="1:43" x14ac:dyDescent="0.25">
      <c r="A44"/>
      <c r="B44" s="184">
        <f>MAX(B$16:B43)+1</f>
        <v>23</v>
      </c>
      <c r="D44" s="1" t="s">
        <v>447</v>
      </c>
      <c r="F44" s="13">
        <f t="shared" si="10"/>
        <v>292716.36554732075</v>
      </c>
      <c r="G44" s="203"/>
      <c r="H44" s="210">
        <v>111888.79947327031</v>
      </c>
      <c r="I44" s="210">
        <v>40067.193559097199</v>
      </c>
      <c r="J44" s="210">
        <v>72.130339207831355</v>
      </c>
      <c r="K44" s="210">
        <v>879.34546287423814</v>
      </c>
      <c r="L44" s="210">
        <v>149.10907835682039</v>
      </c>
      <c r="M44" s="210">
        <v>38.498849885900682</v>
      </c>
      <c r="N44" s="210">
        <v>250.20083510607731</v>
      </c>
      <c r="O44" s="210">
        <v>22.154042049762371</v>
      </c>
      <c r="P44" s="210">
        <v>98.661680588121598</v>
      </c>
      <c r="Q44" s="210">
        <v>0</v>
      </c>
      <c r="R44" s="13"/>
      <c r="S44" s="210">
        <v>27767.63814061306</v>
      </c>
      <c r="T44" s="210">
        <v>1738.7233452398921</v>
      </c>
      <c r="U44" s="210">
        <v>319.91788802240245</v>
      </c>
      <c r="V44" s="13">
        <v>0</v>
      </c>
      <c r="W44" s="184">
        <f t="shared" si="11"/>
        <v>23</v>
      </c>
      <c r="Y44" s="1" t="str">
        <f t="shared" si="9"/>
        <v>Distribution Customer - Meters</v>
      </c>
      <c r="AA44" s="189">
        <v>12.596493594735341</v>
      </c>
      <c r="AB44" s="189">
        <v>204.16470963651264</v>
      </c>
      <c r="AC44" s="186"/>
      <c r="AD44" s="189">
        <v>97235.587810649609</v>
      </c>
      <c r="AE44" s="189">
        <v>8446.9077345944188</v>
      </c>
      <c r="AF44" s="191">
        <v>1134.680322900979</v>
      </c>
      <c r="AG44" s="189">
        <v>0</v>
      </c>
      <c r="AH44" s="189">
        <v>46.017839910402159</v>
      </c>
      <c r="AI44" s="189">
        <v>197.21931390172352</v>
      </c>
      <c r="AJ44" s="191">
        <v>698.73810332733785</v>
      </c>
      <c r="AK44" s="193">
        <v>49.03425286507634</v>
      </c>
      <c r="AL44" s="191">
        <v>27.051667782506303</v>
      </c>
      <c r="AM44" s="189">
        <v>455.82570273372005</v>
      </c>
      <c r="AN44" s="189">
        <v>0</v>
      </c>
      <c r="AO44" s="189">
        <v>889.93994148734771</v>
      </c>
      <c r="AP44" s="189">
        <v>0</v>
      </c>
      <c r="AQ44" s="189">
        <v>26.228959624819478</v>
      </c>
    </row>
    <row r="45" spans="1:43" x14ac:dyDescent="0.25">
      <c r="A45"/>
      <c r="B45" s="184">
        <f>MAX(B$16:B44)+1</f>
        <v>24</v>
      </c>
      <c r="D45" s="1" t="s">
        <v>449</v>
      </c>
      <c r="F45" s="13">
        <f t="shared" si="10"/>
        <v>45316.467170216391</v>
      </c>
      <c r="G45" s="203"/>
      <c r="H45" s="210">
        <v>0</v>
      </c>
      <c r="I45" s="210">
        <v>22759.099355388214</v>
      </c>
      <c r="J45" s="210">
        <v>60.790229518654698</v>
      </c>
      <c r="K45" s="210">
        <v>2454.0328407840725</v>
      </c>
      <c r="L45" s="210">
        <v>309.02145922912189</v>
      </c>
      <c r="M45" s="210">
        <v>813.49386645212007</v>
      </c>
      <c r="N45" s="210">
        <v>355.73198721302833</v>
      </c>
      <c r="O45" s="210">
        <v>238.35677899707551</v>
      </c>
      <c r="P45" s="210">
        <v>93.687228526118105</v>
      </c>
      <c r="Q45" s="210">
        <v>0</v>
      </c>
      <c r="R45" s="13"/>
      <c r="S45" s="210">
        <v>1871.2448447462948</v>
      </c>
      <c r="T45" s="210">
        <v>2665.7928960646054</v>
      </c>
      <c r="U45" s="210">
        <v>829.92189522890521</v>
      </c>
      <c r="V45" s="13">
        <v>0</v>
      </c>
      <c r="W45" s="184">
        <f t="shared" si="11"/>
        <v>24</v>
      </c>
      <c r="Y45" s="1" t="str">
        <f t="shared" si="9"/>
        <v>Distribution Customer - Stations</v>
      </c>
      <c r="AA45" s="189">
        <v>10.922117652601735</v>
      </c>
      <c r="AB45" s="189">
        <v>305.96805653577985</v>
      </c>
      <c r="AC45" s="186"/>
      <c r="AD45" s="189">
        <v>4030.8899747548253</v>
      </c>
      <c r="AE45" s="189">
        <v>5140.3795719116861</v>
      </c>
      <c r="AF45" s="191">
        <v>330.77707210637078</v>
      </c>
      <c r="AG45" s="189">
        <v>0</v>
      </c>
      <c r="AH45" s="189">
        <v>16.586875548334014</v>
      </c>
      <c r="AI45" s="189">
        <v>71.086609492860049</v>
      </c>
      <c r="AJ45" s="191">
        <v>808.39862372536663</v>
      </c>
      <c r="AK45" s="193">
        <v>56.729727980727475</v>
      </c>
      <c r="AL45" s="191">
        <v>32.055951600733245</v>
      </c>
      <c r="AM45" s="189">
        <v>225.23711310648093</v>
      </c>
      <c r="AN45" s="189">
        <v>0</v>
      </c>
      <c r="AO45" s="189">
        <v>1690.600892895327</v>
      </c>
      <c r="AP45" s="189">
        <v>0</v>
      </c>
      <c r="AQ45" s="189">
        <v>145.66120075707798</v>
      </c>
    </row>
    <row r="46" spans="1:43" x14ac:dyDescent="0.25">
      <c r="A46"/>
      <c r="B46" s="184">
        <f>MAX(B$16:B45)+1</f>
        <v>25</v>
      </c>
      <c r="D46" s="149" t="s">
        <v>604</v>
      </c>
      <c r="F46" s="13">
        <f t="shared" si="10"/>
        <v>12566.425637658689</v>
      </c>
      <c r="G46" s="203"/>
      <c r="H46" s="210">
        <v>6314.5577868676728</v>
      </c>
      <c r="I46" s="210">
        <v>504.95257961425062</v>
      </c>
      <c r="J46" s="210">
        <v>18.016988680222898</v>
      </c>
      <c r="K46" s="210">
        <v>535.36194935519472</v>
      </c>
      <c r="L46" s="210">
        <v>28.312410783207415</v>
      </c>
      <c r="M46" s="210">
        <v>5.1477110514922577</v>
      </c>
      <c r="N46" s="210">
        <v>52.764038277795635</v>
      </c>
      <c r="O46" s="210">
        <v>6.4346388143653215</v>
      </c>
      <c r="P46" s="210">
        <v>14.156205391603708</v>
      </c>
      <c r="Q46" s="210">
        <v>1.2869277628730644</v>
      </c>
      <c r="R46" s="13"/>
      <c r="S46" s="210">
        <v>1084.7339146413624</v>
      </c>
      <c r="T46" s="210">
        <v>6.4669267833301092</v>
      </c>
      <c r="U46" s="210">
        <v>80.158591287987662</v>
      </c>
      <c r="V46" s="13">
        <v>0</v>
      </c>
      <c r="W46" s="184">
        <f t="shared" si="11"/>
        <v>25</v>
      </c>
      <c r="Y46" s="149" t="str">
        <f t="shared" si="9"/>
        <v>Distribution Customer Specific - Uncollectible Accounts</v>
      </c>
      <c r="AA46" s="189">
        <v>5.1715220185798501</v>
      </c>
      <c r="AB46" s="189">
        <v>15.514566055739548</v>
      </c>
      <c r="AC46" s="186"/>
      <c r="AD46" s="189">
        <v>3360.7070488726035</v>
      </c>
      <c r="AE46" s="189">
        <v>22.522786874398797</v>
      </c>
      <c r="AF46" s="191">
        <v>276.59225305627007</v>
      </c>
      <c r="AG46" s="189">
        <v>0</v>
      </c>
      <c r="AH46" s="189">
        <v>8.6050923173061786</v>
      </c>
      <c r="AI46" s="189">
        <v>36.878967074169346</v>
      </c>
      <c r="AJ46" s="191">
        <v>70.070037440921752</v>
      </c>
      <c r="AK46" s="193">
        <v>4.9171956098892462</v>
      </c>
      <c r="AL46" s="191">
        <v>4.9171956098892462</v>
      </c>
      <c r="AM46" s="189">
        <v>56.54774951372633</v>
      </c>
      <c r="AN46" s="189">
        <v>0</v>
      </c>
      <c r="AO46" s="189">
        <v>50.401255001364774</v>
      </c>
      <c r="AP46" s="189">
        <v>0</v>
      </c>
      <c r="AQ46" s="189">
        <v>1.2292989024723115</v>
      </c>
    </row>
    <row r="47" spans="1:43" x14ac:dyDescent="0.25">
      <c r="A47"/>
      <c r="B47" s="184">
        <f>MAX(B$16:B46)+1</f>
        <v>26</v>
      </c>
      <c r="D47" s="149" t="s">
        <v>605</v>
      </c>
      <c r="F47" s="13">
        <f t="shared" si="10"/>
        <v>131825.16593979654</v>
      </c>
      <c r="G47" s="203"/>
      <c r="H47" s="210">
        <v>70333.768153765282</v>
      </c>
      <c r="I47" s="210">
        <v>5624.8757368470933</v>
      </c>
      <c r="J47" s="210">
        <v>37.13416621132194</v>
      </c>
      <c r="K47" s="210">
        <v>1103.4152245649948</v>
      </c>
      <c r="L47" s="210">
        <v>58.353689760648777</v>
      </c>
      <c r="M47" s="210">
        <v>10.609761774663413</v>
      </c>
      <c r="N47" s="210">
        <v>108.75005819029997</v>
      </c>
      <c r="O47" s="210">
        <v>13.262202218329268</v>
      </c>
      <c r="P47" s="210">
        <v>29.176844880324388</v>
      </c>
      <c r="Q47" s="210">
        <v>2.6524404436658533</v>
      </c>
      <c r="R47" s="13"/>
      <c r="S47" s="210">
        <v>12168.584910245138</v>
      </c>
      <c r="T47" s="210">
        <v>72.553323348027718</v>
      </c>
      <c r="U47" s="210">
        <v>164.47509071900294</v>
      </c>
      <c r="V47" s="13">
        <v>0</v>
      </c>
      <c r="W47" s="184">
        <f t="shared" si="11"/>
        <v>26</v>
      </c>
      <c r="Y47" s="149" t="str">
        <f t="shared" si="9"/>
        <v>Distribution Customer Specific - Distribution Customer Accounting</v>
      </c>
      <c r="AA47" s="189">
        <v>10.611296175419541</v>
      </c>
      <c r="AB47" s="189">
        <v>31.833888526258626</v>
      </c>
      <c r="AC47" s="186"/>
      <c r="AD47" s="189">
        <v>40681.177976376908</v>
      </c>
      <c r="AE47" s="189">
        <v>272.65426575584041</v>
      </c>
      <c r="AF47" s="191">
        <v>597.07784276745815</v>
      </c>
      <c r="AG47" s="189">
        <v>0</v>
      </c>
      <c r="AH47" s="189">
        <v>18.575755108320919</v>
      </c>
      <c r="AI47" s="189">
        <v>79.610379035661097</v>
      </c>
      <c r="AJ47" s="191">
        <v>151.25972016775606</v>
      </c>
      <c r="AK47" s="193">
        <v>10.614717204754811</v>
      </c>
      <c r="AL47" s="191">
        <v>10.614717204754811</v>
      </c>
      <c r="AM47" s="189">
        <v>122.06924785468033</v>
      </c>
      <c r="AN47" s="189">
        <v>0</v>
      </c>
      <c r="AO47" s="189">
        <v>108.8008513487368</v>
      </c>
      <c r="AP47" s="189">
        <v>0</v>
      </c>
      <c r="AQ47" s="189">
        <v>2.6536793011887028</v>
      </c>
    </row>
    <row r="48" spans="1:43" x14ac:dyDescent="0.25">
      <c r="A48"/>
      <c r="B48" s="184">
        <f>MAX(B$16:B47)+1</f>
        <v>27</v>
      </c>
      <c r="D48" s="149" t="s">
        <v>606</v>
      </c>
      <c r="F48" s="13">
        <f t="shared" si="10"/>
        <v>18740.671483974045</v>
      </c>
      <c r="G48" s="203"/>
      <c r="H48" s="210">
        <v>0</v>
      </c>
      <c r="I48" s="210">
        <v>0</v>
      </c>
      <c r="J48" s="210">
        <v>265.76631902986242</v>
      </c>
      <c r="K48" s="210">
        <v>7897.0563368873409</v>
      </c>
      <c r="L48" s="210">
        <v>417.63278704692669</v>
      </c>
      <c r="M48" s="210">
        <v>75.933234008532125</v>
      </c>
      <c r="N48" s="210">
        <v>778.31564858745423</v>
      </c>
      <c r="O48" s="210">
        <v>94.916542510665153</v>
      </c>
      <c r="P48" s="210">
        <v>208.81639352346335</v>
      </c>
      <c r="Q48" s="210">
        <v>18.983308502133031</v>
      </c>
      <c r="R48" s="13"/>
      <c r="S48" s="210">
        <v>0</v>
      </c>
      <c r="T48" s="210">
        <v>0</v>
      </c>
      <c r="U48" s="210">
        <v>1241.8505065402105</v>
      </c>
      <c r="V48" s="13">
        <v>0</v>
      </c>
      <c r="W48" s="184">
        <f t="shared" si="11"/>
        <v>27</v>
      </c>
      <c r="Y48" s="149" t="str">
        <f t="shared" si="9"/>
        <v>Distribution Customer Specific - Large Volume Customer Care</v>
      </c>
      <c r="AA48" s="189">
        <v>80.119387518723258</v>
      </c>
      <c r="AB48" s="189">
        <v>240.35816255616979</v>
      </c>
      <c r="AC48" s="186"/>
      <c r="AD48" s="189">
        <v>0</v>
      </c>
      <c r="AE48" s="189">
        <v>0</v>
      </c>
      <c r="AF48" s="191">
        <v>4023.3919105640402</v>
      </c>
      <c r="AG48" s="189">
        <v>0</v>
      </c>
      <c r="AH48" s="189">
        <v>125.17219277310348</v>
      </c>
      <c r="AI48" s="189">
        <v>536.45225474187203</v>
      </c>
      <c r="AJ48" s="191">
        <v>1019.2592840095568</v>
      </c>
      <c r="AK48" s="193">
        <v>71.526967298916276</v>
      </c>
      <c r="AL48" s="191">
        <v>71.526967298916276</v>
      </c>
      <c r="AM48" s="189">
        <v>822.56012393753713</v>
      </c>
      <c r="AN48" s="189">
        <v>0</v>
      </c>
      <c r="AO48" s="189">
        <v>733.15141481389173</v>
      </c>
      <c r="AP48" s="189">
        <v>0</v>
      </c>
      <c r="AQ48" s="189">
        <v>17.881741824729069</v>
      </c>
    </row>
    <row r="49" spans="2:43" x14ac:dyDescent="0.25">
      <c r="B49" s="184">
        <f>MAX(B$16:B48)+1</f>
        <v>28</v>
      </c>
      <c r="D49" s="1" t="s">
        <v>458</v>
      </c>
      <c r="F49" s="15">
        <f>SUM(F37:F48)</f>
        <v>2369985.1533686714</v>
      </c>
      <c r="G49" s="203"/>
      <c r="H49" s="15">
        <f t="shared" ref="H49:Q49" si="12">SUM(H37:H48)</f>
        <v>1002910.7344726319</v>
      </c>
      <c r="I49" s="15">
        <f t="shared" si="12"/>
        <v>306759.21947960858</v>
      </c>
      <c r="J49" s="15">
        <f t="shared" si="12"/>
        <v>1261.0789346603101</v>
      </c>
      <c r="K49" s="15">
        <f t="shared" si="12"/>
        <v>28740.730117868618</v>
      </c>
      <c r="L49" s="15">
        <f t="shared" si="12"/>
        <v>4064.3728078542122</v>
      </c>
      <c r="M49" s="15">
        <f t="shared" si="12"/>
        <v>13684.048180610967</v>
      </c>
      <c r="N49" s="15">
        <f t="shared" si="12"/>
        <v>2872.4025194316209</v>
      </c>
      <c r="O49" s="15">
        <f t="shared" si="12"/>
        <v>804.56375283814862</v>
      </c>
      <c r="P49" s="15">
        <f t="shared" si="12"/>
        <v>1069.7871626434433</v>
      </c>
      <c r="Q49" s="15">
        <f t="shared" si="12"/>
        <v>1767.4725575788746</v>
      </c>
      <c r="R49" s="13"/>
      <c r="S49" s="15">
        <f>SUM(S37:S48)</f>
        <v>221514.75958268059</v>
      </c>
      <c r="T49" s="15">
        <f>SUM(T37:T48)</f>
        <v>22195.342029430318</v>
      </c>
      <c r="U49" s="15">
        <f>SUM(U37:U48)</f>
        <v>17429.151175268689</v>
      </c>
      <c r="V49" s="15">
        <f>SUM(V37:V48)</f>
        <v>0</v>
      </c>
      <c r="W49" s="184">
        <f t="shared" si="11"/>
        <v>28</v>
      </c>
      <c r="Y49" s="1" t="str">
        <f t="shared" si="9"/>
        <v>Total Distribution Revenue Requirement</v>
      </c>
      <c r="AA49" s="205">
        <f>SUM(AA37:AA48)</f>
        <v>2615.9957665575603</v>
      </c>
      <c r="AB49" s="205">
        <f>SUM(AB37:AB48)</f>
        <v>7457.6142299851481</v>
      </c>
      <c r="AC49" s="186"/>
      <c r="AD49" s="205">
        <f t="shared" ref="AD49:AQ49" si="13">SUM(AD37:AD48)</f>
        <v>567467.12060956331</v>
      </c>
      <c r="AE49" s="205">
        <f t="shared" si="13"/>
        <v>66087.195052464289</v>
      </c>
      <c r="AF49" s="205">
        <f t="shared" si="13"/>
        <v>24981.417226467773</v>
      </c>
      <c r="AG49" s="205">
        <f t="shared" si="13"/>
        <v>4.9750655326137956</v>
      </c>
      <c r="AH49" s="205">
        <f t="shared" si="13"/>
        <v>368.08944876801831</v>
      </c>
      <c r="AI49" s="205">
        <f t="shared" si="13"/>
        <v>1435.8566837521885</v>
      </c>
      <c r="AJ49" s="205">
        <f t="shared" si="13"/>
        <v>20583.276553408919</v>
      </c>
      <c r="AK49" s="205">
        <f t="shared" si="13"/>
        <v>793.4244804327476</v>
      </c>
      <c r="AL49" s="205">
        <f t="shared" si="13"/>
        <v>854.97647555219498</v>
      </c>
      <c r="AM49" s="205">
        <f t="shared" si="13"/>
        <v>7526.7571641436089</v>
      </c>
      <c r="AN49" s="205">
        <f t="shared" si="13"/>
        <v>121.21999845653525</v>
      </c>
      <c r="AO49" s="205">
        <f t="shared" si="13"/>
        <v>40617.00360412617</v>
      </c>
      <c r="AP49" s="205">
        <f t="shared" si="13"/>
        <v>469.8813090515535</v>
      </c>
      <c r="AQ49" s="205">
        <f t="shared" si="13"/>
        <v>3526.6869273026155</v>
      </c>
    </row>
    <row r="50" spans="2:43" x14ac:dyDescent="0.25">
      <c r="F50" s="13"/>
      <c r="G50" s="20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AA50" s="185"/>
      <c r="AB50" s="185"/>
      <c r="AC50" s="186"/>
      <c r="AD50" s="185"/>
      <c r="AE50" s="185"/>
      <c r="AF50" s="185"/>
      <c r="AG50" s="185"/>
      <c r="AH50" s="185"/>
      <c r="AI50" s="185"/>
      <c r="AJ50" s="185"/>
      <c r="AK50" s="185"/>
      <c r="AL50" s="185"/>
      <c r="AM50" s="185"/>
      <c r="AN50" s="185"/>
      <c r="AO50" s="185"/>
      <c r="AP50" s="185"/>
      <c r="AQ50" s="185"/>
    </row>
    <row r="51" spans="2:43" ht="15.75" thickBot="1" x14ac:dyDescent="0.3">
      <c r="B51" s="184">
        <f>MAX(B$16:B50)+1</f>
        <v>29</v>
      </c>
      <c r="D51" s="1" t="s">
        <v>579</v>
      </c>
      <c r="F51" s="132">
        <f>F19+F25+F34+F49</f>
        <v>2794123.7229801919</v>
      </c>
      <c r="G51" s="203"/>
      <c r="H51" s="132">
        <f t="shared" ref="H51:Q51" si="14">H19+H25+H34+H49</f>
        <v>1123022.1616187287</v>
      </c>
      <c r="I51" s="132">
        <f t="shared" si="14"/>
        <v>409714.03192265157</v>
      </c>
      <c r="J51" s="132">
        <f t="shared" si="14"/>
        <v>1610.737159533272</v>
      </c>
      <c r="K51" s="132">
        <f t="shared" si="14"/>
        <v>38561.227702288699</v>
      </c>
      <c r="L51" s="132">
        <f t="shared" si="14"/>
        <v>5652.0859874579683</v>
      </c>
      <c r="M51" s="132">
        <f t="shared" si="14"/>
        <v>13694.341692123282</v>
      </c>
      <c r="N51" s="132">
        <f t="shared" si="14"/>
        <v>2883.3361308179187</v>
      </c>
      <c r="O51" s="132">
        <f t="shared" si="14"/>
        <v>833.67590606601561</v>
      </c>
      <c r="P51" s="132">
        <f t="shared" si="14"/>
        <v>1114.2601144209823</v>
      </c>
      <c r="Q51" s="132">
        <f t="shared" si="14"/>
        <v>4576.9294632072369</v>
      </c>
      <c r="R51" s="13"/>
      <c r="S51" s="132">
        <f>S19+S25+S34+S49</f>
        <v>241129.12964883167</v>
      </c>
      <c r="T51" s="132">
        <f>T19+T25+T34+T49</f>
        <v>27517.342680777114</v>
      </c>
      <c r="U51" s="132">
        <f>U19+U25+U34+U49</f>
        <v>18345.301089229262</v>
      </c>
      <c r="V51" s="132">
        <f>V19+V25+V34+V49</f>
        <v>671.41958990082344</v>
      </c>
      <c r="W51" s="184">
        <f>B51</f>
        <v>29</v>
      </c>
      <c r="Y51" s="1" t="str">
        <f>D51</f>
        <v>Total Delivery Revenue Requirement</v>
      </c>
      <c r="AA51" s="206">
        <f>AA19+AA25+AA34+AA49</f>
        <v>2618.8205365078802</v>
      </c>
      <c r="AB51" s="206">
        <f>AB19+AB25+AB34+AB49</f>
        <v>7471.0439938193413</v>
      </c>
      <c r="AC51" s="186"/>
      <c r="AD51" s="206">
        <f t="shared" ref="AD51:AQ51" si="15">AD19+AD25+AD34+AD49</f>
        <v>634601.71821124002</v>
      </c>
      <c r="AE51" s="206">
        <f t="shared" si="15"/>
        <v>89371.469343270015</v>
      </c>
      <c r="AF51" s="206">
        <f t="shared" si="15"/>
        <v>32861.267307299386</v>
      </c>
      <c r="AG51" s="206">
        <f t="shared" si="15"/>
        <v>6.6880091835915074</v>
      </c>
      <c r="AH51" s="206">
        <f t="shared" si="15"/>
        <v>438.44228967329707</v>
      </c>
      <c r="AI51" s="206">
        <f t="shared" si="15"/>
        <v>1438.7320772207706</v>
      </c>
      <c r="AJ51" s="206">
        <f t="shared" si="15"/>
        <v>33173.461268198786</v>
      </c>
      <c r="AK51" s="206">
        <f t="shared" si="15"/>
        <v>910.25384482790162</v>
      </c>
      <c r="AL51" s="206">
        <f t="shared" si="15"/>
        <v>1655.626083266623</v>
      </c>
      <c r="AM51" s="206">
        <f t="shared" si="15"/>
        <v>10783.398394126461</v>
      </c>
      <c r="AN51" s="206">
        <f t="shared" si="15"/>
        <v>121.21999845653525</v>
      </c>
      <c r="AO51" s="206">
        <f t="shared" si="15"/>
        <v>81207.365829547896</v>
      </c>
      <c r="AP51" s="206">
        <f t="shared" si="15"/>
        <v>469.8813090515535</v>
      </c>
      <c r="AQ51" s="206">
        <f t="shared" si="15"/>
        <v>7668.3537784676755</v>
      </c>
    </row>
    <row r="52" spans="2:43" ht="15.75" thickTop="1" x14ac:dyDescent="0.25">
      <c r="F52" s="13"/>
      <c r="G52" s="203"/>
      <c r="H52" s="203"/>
      <c r="I52" s="203"/>
      <c r="J52" s="203"/>
      <c r="K52" s="203"/>
      <c r="L52" s="203"/>
      <c r="M52" s="203"/>
      <c r="N52" s="203"/>
      <c r="O52" s="203"/>
      <c r="P52" s="203"/>
      <c r="Q52" s="203"/>
      <c r="R52" s="203"/>
      <c r="S52" s="203"/>
      <c r="T52" s="203"/>
      <c r="U52" s="203"/>
      <c r="V52" s="203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</row>
    <row r="53" spans="2:43" x14ac:dyDescent="0.25">
      <c r="D53" s="8" t="s">
        <v>607</v>
      </c>
      <c r="F53" s="207"/>
      <c r="G53" s="203"/>
      <c r="H53" s="207"/>
      <c r="I53" s="207"/>
      <c r="J53" s="207"/>
      <c r="K53" s="207"/>
      <c r="L53" s="207"/>
      <c r="M53" s="207"/>
      <c r="N53" s="207"/>
      <c r="O53" s="207"/>
      <c r="P53" s="207"/>
      <c r="Q53" s="207"/>
      <c r="R53" s="207"/>
      <c r="S53" s="207"/>
      <c r="T53" s="207"/>
      <c r="U53" s="207"/>
      <c r="V53" s="207"/>
      <c r="Y53" s="8" t="str">
        <f t="shared" ref="Y53:Y59" si="16">D53</f>
        <v>Delivery Revenue Requirement Adjustments</v>
      </c>
      <c r="AA53" s="185"/>
      <c r="AB53" s="185"/>
      <c r="AC53" s="186"/>
      <c r="AD53" s="185"/>
      <c r="AE53" s="185"/>
      <c r="AF53" s="185"/>
      <c r="AG53" s="185"/>
      <c r="AH53" s="185"/>
      <c r="AI53" s="185"/>
      <c r="AJ53" s="185"/>
      <c r="AK53" s="185"/>
      <c r="AL53" s="185"/>
      <c r="AM53" s="185"/>
      <c r="AN53" s="185"/>
      <c r="AO53" s="185"/>
      <c r="AP53" s="185"/>
      <c r="AQ53" s="185"/>
    </row>
    <row r="54" spans="2:43" x14ac:dyDescent="0.25">
      <c r="B54" s="184">
        <f>MAX(B$16:B52)+1</f>
        <v>30</v>
      </c>
      <c r="D54" s="1" t="s">
        <v>608</v>
      </c>
      <c r="F54" s="13">
        <f>SUM(H54:U54, AA54:AQ54)</f>
        <v>-3009.968160789816</v>
      </c>
      <c r="G54" s="203"/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/>
      <c r="S54" s="13">
        <v>0</v>
      </c>
      <c r="T54" s="13">
        <v>0</v>
      </c>
      <c r="U54" s="13">
        <v>0</v>
      </c>
      <c r="V54" s="13">
        <v>0</v>
      </c>
      <c r="W54" s="184">
        <f t="shared" ref="W54:W59" si="17">B54</f>
        <v>30</v>
      </c>
      <c r="Y54" s="1" t="str">
        <f t="shared" si="16"/>
        <v>Panhandle/St. Clair Transmission Credit (2)</v>
      </c>
      <c r="AA54" s="185">
        <v>0</v>
      </c>
      <c r="AB54" s="185">
        <v>0</v>
      </c>
      <c r="AC54" s="186"/>
      <c r="AD54" s="193">
        <v>-562.39838398295262</v>
      </c>
      <c r="AE54" s="193">
        <v>-221.79126881361125</v>
      </c>
      <c r="AF54" s="191">
        <v>-183.13534726049218</v>
      </c>
      <c r="AG54" s="185">
        <v>0</v>
      </c>
      <c r="AH54" s="185">
        <v>0</v>
      </c>
      <c r="AI54" s="193">
        <v>-2.3662235454729195</v>
      </c>
      <c r="AJ54" s="191">
        <v>-397.51747318389477</v>
      </c>
      <c r="AK54" s="185">
        <v>0</v>
      </c>
      <c r="AL54" s="185">
        <v>0</v>
      </c>
      <c r="AM54" s="191">
        <v>-67.348916020814926</v>
      </c>
      <c r="AN54" s="185">
        <v>0</v>
      </c>
      <c r="AO54" s="191">
        <v>-1575.4105479825773</v>
      </c>
      <c r="AP54" s="185">
        <v>0</v>
      </c>
      <c r="AQ54" s="185">
        <v>0</v>
      </c>
    </row>
    <row r="55" spans="2:43" x14ac:dyDescent="0.25">
      <c r="B55" s="184">
        <f>MAX(B$16:B54)+1</f>
        <v>31</v>
      </c>
      <c r="D55" s="1" t="s">
        <v>609</v>
      </c>
      <c r="F55" s="13">
        <f>SUM(H55:U55, AA55:AQ55)</f>
        <v>3009.9681607898165</v>
      </c>
      <c r="G55" s="203"/>
      <c r="H55" s="213">
        <v>1125.8483430756094</v>
      </c>
      <c r="I55" s="213">
        <v>679.76191736716191</v>
      </c>
      <c r="J55" s="213">
        <v>3.3724338296692626</v>
      </c>
      <c r="K55" s="213">
        <v>23.355745896342139</v>
      </c>
      <c r="L55" s="213">
        <v>0.37734543627361744</v>
      </c>
      <c r="M55" s="13">
        <v>0</v>
      </c>
      <c r="N55" s="213">
        <v>1.0036206135900279</v>
      </c>
      <c r="O55" s="213">
        <v>0.13109435099461686</v>
      </c>
      <c r="P55" s="213">
        <v>1.2250031423109928</v>
      </c>
      <c r="Q55" s="213">
        <v>32.064978297945935</v>
      </c>
      <c r="R55" s="13"/>
      <c r="S55" s="213">
        <v>213.19152106825499</v>
      </c>
      <c r="T55" s="213">
        <v>37.647551882706047</v>
      </c>
      <c r="U55" s="213">
        <v>3.5722705745669074</v>
      </c>
      <c r="V55" s="13">
        <v>0</v>
      </c>
      <c r="W55" s="184">
        <f t="shared" si="17"/>
        <v>31</v>
      </c>
      <c r="Y55" s="1" t="str">
        <f t="shared" si="16"/>
        <v>Panhandle/St. Clair Re-Allocation (2)</v>
      </c>
      <c r="AA55" s="197">
        <v>1.3032892310150415</v>
      </c>
      <c r="AB55" s="185">
        <v>0</v>
      </c>
      <c r="AC55" s="186"/>
      <c r="AD55" s="197">
        <v>703.64751595115672</v>
      </c>
      <c r="AE55" s="197">
        <v>157.65470301680304</v>
      </c>
      <c r="AF55" s="197">
        <v>13.566293973828522</v>
      </c>
      <c r="AG55" s="185">
        <v>0</v>
      </c>
      <c r="AH55" s="185">
        <v>0</v>
      </c>
      <c r="AI55" s="197">
        <v>0.4945456177158648</v>
      </c>
      <c r="AJ55" s="197">
        <v>8.1401768253822429</v>
      </c>
      <c r="AK55" s="185">
        <v>0</v>
      </c>
      <c r="AL55" s="197">
        <v>3.6098106384889448</v>
      </c>
      <c r="AM55" s="185">
        <v>0</v>
      </c>
      <c r="AN55" s="185">
        <v>0</v>
      </c>
      <c r="AO55" s="185">
        <v>0</v>
      </c>
      <c r="AP55" s="185">
        <v>0</v>
      </c>
      <c r="AQ55" s="185">
        <v>0</v>
      </c>
    </row>
    <row r="56" spans="2:43" x14ac:dyDescent="0.25">
      <c r="B56" s="184">
        <f>MAX(B$16:B55)+1</f>
        <v>32</v>
      </c>
      <c r="D56" s="1" t="s">
        <v>610</v>
      </c>
      <c r="F56" s="13">
        <f>SUM(H56:U56, AA56:AQ56)</f>
        <v>8.2647511427512939</v>
      </c>
      <c r="G56" s="203"/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/>
      <c r="S56" s="13">
        <v>0</v>
      </c>
      <c r="T56" s="13">
        <v>0</v>
      </c>
      <c r="U56" s="208">
        <f>-V56</f>
        <v>8.264751142751301</v>
      </c>
      <c r="V56" s="208">
        <f>-V24</f>
        <v>-8.264751142751301</v>
      </c>
      <c r="W56" s="184">
        <f t="shared" si="17"/>
        <v>32</v>
      </c>
      <c r="Y56" s="1" t="str">
        <f t="shared" si="16"/>
        <v>Rate Design Adjustments</v>
      </c>
      <c r="AA56" s="185">
        <v>0</v>
      </c>
      <c r="AB56" s="185">
        <v>0</v>
      </c>
      <c r="AC56" s="186"/>
      <c r="AD56" s="185">
        <v>0</v>
      </c>
      <c r="AE56" s="185">
        <v>0</v>
      </c>
      <c r="AF56" s="185">
        <v>0</v>
      </c>
      <c r="AG56" s="193">
        <v>74</v>
      </c>
      <c r="AH56" s="185">
        <v>0</v>
      </c>
      <c r="AI56" s="193">
        <v>-74</v>
      </c>
      <c r="AJ56" s="185">
        <v>0</v>
      </c>
      <c r="AK56" s="185">
        <v>0</v>
      </c>
      <c r="AL56" s="185">
        <v>0</v>
      </c>
      <c r="AM56" s="185">
        <v>0</v>
      </c>
      <c r="AN56" s="185">
        <v>0</v>
      </c>
      <c r="AO56" s="185">
        <v>0</v>
      </c>
      <c r="AP56" s="185">
        <v>0</v>
      </c>
      <c r="AQ56" s="185">
        <v>0</v>
      </c>
    </row>
    <row r="57" spans="2:43" x14ac:dyDescent="0.25">
      <c r="B57" s="184">
        <f>MAX(B$16:B56)+1</f>
        <v>33</v>
      </c>
      <c r="D57" s="1" t="s">
        <v>611</v>
      </c>
      <c r="F57" s="13">
        <f>SUM(H57:U57, AA57:AQ57)</f>
        <v>-102099.60492809834</v>
      </c>
      <c r="G57" s="203"/>
      <c r="H57" s="211">
        <v>-59080.023372826152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/>
      <c r="S57" s="211">
        <v>-10102.217589495966</v>
      </c>
      <c r="T57" s="13">
        <v>0</v>
      </c>
      <c r="U57" s="13">
        <v>0</v>
      </c>
      <c r="V57" s="13">
        <v>0</v>
      </c>
      <c r="W57" s="184">
        <f t="shared" si="17"/>
        <v>33</v>
      </c>
      <c r="Y57" s="1" t="str">
        <f t="shared" si="16"/>
        <v>Uniform Residential DSM Rate Adjustment (3)</v>
      </c>
      <c r="AA57" s="185">
        <v>0</v>
      </c>
      <c r="AB57" s="185">
        <v>0</v>
      </c>
      <c r="AC57" s="186"/>
      <c r="AD57" s="193">
        <v>-32917.363965776225</v>
      </c>
      <c r="AE57" s="185">
        <v>0</v>
      </c>
      <c r="AF57" s="185">
        <v>0</v>
      </c>
      <c r="AG57" s="185">
        <v>0</v>
      </c>
      <c r="AH57" s="185">
        <v>0</v>
      </c>
      <c r="AI57" s="185">
        <v>0</v>
      </c>
      <c r="AJ57" s="185">
        <v>0</v>
      </c>
      <c r="AK57" s="185">
        <v>0</v>
      </c>
      <c r="AL57" s="185">
        <v>0</v>
      </c>
      <c r="AM57" s="185">
        <v>0</v>
      </c>
      <c r="AN57" s="185">
        <v>0</v>
      </c>
      <c r="AO57" s="185">
        <v>0</v>
      </c>
      <c r="AP57" s="185">
        <v>0</v>
      </c>
      <c r="AQ57" s="185">
        <v>0</v>
      </c>
    </row>
    <row r="58" spans="2:43" x14ac:dyDescent="0.25">
      <c r="B58" s="184">
        <f>MAX(B$16:B57)+1</f>
        <v>34</v>
      </c>
      <c r="D58" s="1" t="s">
        <v>611</v>
      </c>
      <c r="F58" s="13">
        <f>SUM(H58:U58, AA58:AQ58)</f>
        <v>102099.60492809834</v>
      </c>
      <c r="G58" s="203"/>
      <c r="H58" s="210">
        <v>59080.023372826152</v>
      </c>
      <c r="I58" s="217">
        <v>0</v>
      </c>
      <c r="J58" s="217">
        <v>0</v>
      </c>
      <c r="K58" s="217">
        <v>0</v>
      </c>
      <c r="L58" s="217">
        <v>0</v>
      </c>
      <c r="M58" s="217">
        <v>0</v>
      </c>
      <c r="N58" s="217">
        <v>0</v>
      </c>
      <c r="O58" s="217">
        <v>0</v>
      </c>
      <c r="P58" s="217">
        <v>0</v>
      </c>
      <c r="Q58" s="217">
        <v>0</v>
      </c>
      <c r="R58" s="13"/>
      <c r="S58" s="210">
        <v>10102.217589495966</v>
      </c>
      <c r="T58" s="217">
        <v>0</v>
      </c>
      <c r="U58" s="217">
        <v>0</v>
      </c>
      <c r="V58" s="217">
        <v>0</v>
      </c>
      <c r="W58" s="184">
        <f t="shared" si="17"/>
        <v>34</v>
      </c>
      <c r="Y58" s="1" t="str">
        <f t="shared" si="16"/>
        <v>Uniform Residential DSM Rate Adjustment (3)</v>
      </c>
      <c r="AA58" s="221">
        <v>0</v>
      </c>
      <c r="AB58" s="221">
        <v>0</v>
      </c>
      <c r="AC58" s="186"/>
      <c r="AD58" s="189">
        <v>32917.363965776225</v>
      </c>
      <c r="AE58" s="221">
        <v>0</v>
      </c>
      <c r="AF58" s="221">
        <v>0</v>
      </c>
      <c r="AG58" s="221">
        <v>0</v>
      </c>
      <c r="AH58" s="221">
        <v>0</v>
      </c>
      <c r="AI58" s="221">
        <v>0</v>
      </c>
      <c r="AJ58" s="221">
        <v>0</v>
      </c>
      <c r="AK58" s="221">
        <v>0</v>
      </c>
      <c r="AL58" s="221">
        <v>0</v>
      </c>
      <c r="AM58" s="221">
        <v>0</v>
      </c>
      <c r="AN58" s="221">
        <v>0</v>
      </c>
      <c r="AO58" s="221">
        <v>0</v>
      </c>
      <c r="AP58" s="221">
        <v>0</v>
      </c>
      <c r="AQ58" s="221">
        <v>0</v>
      </c>
    </row>
    <row r="59" spans="2:43" ht="15.75" thickBot="1" x14ac:dyDescent="0.3">
      <c r="B59" s="184">
        <f>MAX(B$16:B58)+1</f>
        <v>35</v>
      </c>
      <c r="D59" s="1" t="s">
        <v>579</v>
      </c>
      <c r="F59" s="209">
        <f>SUM(F51,F54:F58)</f>
        <v>2794131.9877313348</v>
      </c>
      <c r="G59" s="203"/>
      <c r="H59" s="209">
        <f t="shared" ref="H59:Q59" si="18">SUM(H51,H54:H58)</f>
        <v>1124148.0099618044</v>
      </c>
      <c r="I59" s="209">
        <f t="shared" si="18"/>
        <v>410393.79384001874</v>
      </c>
      <c r="J59" s="209">
        <f t="shared" si="18"/>
        <v>1614.1095933629413</v>
      </c>
      <c r="K59" s="209">
        <f t="shared" si="18"/>
        <v>38584.58344818504</v>
      </c>
      <c r="L59" s="209">
        <f t="shared" si="18"/>
        <v>5652.4633328942418</v>
      </c>
      <c r="M59" s="209">
        <f t="shared" si="18"/>
        <v>13694.341692123282</v>
      </c>
      <c r="N59" s="209">
        <f t="shared" si="18"/>
        <v>2884.3397514315088</v>
      </c>
      <c r="O59" s="209">
        <f t="shared" si="18"/>
        <v>833.80700041701027</v>
      </c>
      <c r="P59" s="209">
        <f t="shared" si="18"/>
        <v>1115.4851175632932</v>
      </c>
      <c r="Q59" s="209">
        <f t="shared" si="18"/>
        <v>4608.9944415051832</v>
      </c>
      <c r="R59" s="13"/>
      <c r="S59" s="209">
        <f>SUM(S51,S54:S58)</f>
        <v>241342.32116989992</v>
      </c>
      <c r="T59" s="209">
        <f>SUM(T51,T54:T58)</f>
        <v>27554.99023265982</v>
      </c>
      <c r="U59" s="209">
        <f>SUM(U51,U54:U58)</f>
        <v>18357.138110946584</v>
      </c>
      <c r="V59" s="209">
        <f>SUM(V51,V54:V58)</f>
        <v>663.15483875807217</v>
      </c>
      <c r="W59" s="184">
        <f t="shared" si="17"/>
        <v>35</v>
      </c>
      <c r="Y59" s="1" t="str">
        <f t="shared" si="16"/>
        <v>Total Delivery Revenue Requirement</v>
      </c>
      <c r="AA59" s="187">
        <f>SUM(AA51,AA54:AA58)</f>
        <v>2620.1238257388954</v>
      </c>
      <c r="AB59" s="187">
        <f>SUM(AB51,AB54:AB58)</f>
        <v>7471.0439938193413</v>
      </c>
      <c r="AC59" s="186"/>
      <c r="AD59" s="187">
        <f t="shared" ref="AD59:AQ59" si="19">SUM(AD51,AD54:AD58)</f>
        <v>634742.96734320838</v>
      </c>
      <c r="AE59" s="187">
        <f t="shared" si="19"/>
        <v>89307.332777473202</v>
      </c>
      <c r="AF59" s="187">
        <f t="shared" si="19"/>
        <v>32691.698254012721</v>
      </c>
      <c r="AG59" s="187">
        <f t="shared" si="19"/>
        <v>80.688009183591504</v>
      </c>
      <c r="AH59" s="187">
        <f t="shared" si="19"/>
        <v>438.44228967329707</v>
      </c>
      <c r="AI59" s="187">
        <f t="shared" si="19"/>
        <v>1362.8603992930136</v>
      </c>
      <c r="AJ59" s="187">
        <f t="shared" si="19"/>
        <v>32784.083971840279</v>
      </c>
      <c r="AK59" s="187">
        <f t="shared" si="19"/>
        <v>910.25384482790162</v>
      </c>
      <c r="AL59" s="187">
        <f t="shared" si="19"/>
        <v>1659.2358939051119</v>
      </c>
      <c r="AM59" s="187">
        <f t="shared" si="19"/>
        <v>10716.049478105646</v>
      </c>
      <c r="AN59" s="187">
        <f t="shared" si="19"/>
        <v>121.21999845653525</v>
      </c>
      <c r="AO59" s="187">
        <f t="shared" si="19"/>
        <v>79631.955281565315</v>
      </c>
      <c r="AP59" s="187">
        <f t="shared" si="19"/>
        <v>469.8813090515535</v>
      </c>
      <c r="AQ59" s="187">
        <f t="shared" si="19"/>
        <v>7668.3537784676755</v>
      </c>
    </row>
    <row r="60" spans="2:43" ht="15.75" thickTop="1" x14ac:dyDescent="0.25">
      <c r="F60" s="5"/>
      <c r="R60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</row>
    <row r="61" spans="2:43" x14ac:dyDescent="0.25">
      <c r="D61" s="8" t="s">
        <v>612</v>
      </c>
      <c r="F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Y61" s="8" t="str">
        <f>D61</f>
        <v>Proposed Delivery Revenue Requirement by Rate Design Component (4)</v>
      </c>
      <c r="AA61" s="185"/>
      <c r="AB61" s="185"/>
      <c r="AC61" s="186"/>
      <c r="AD61" s="185"/>
      <c r="AE61" s="185"/>
      <c r="AF61" s="185"/>
      <c r="AG61" s="185"/>
      <c r="AH61" s="185"/>
      <c r="AI61" s="185"/>
      <c r="AJ61" s="185"/>
      <c r="AK61" s="185"/>
      <c r="AL61" s="185"/>
      <c r="AM61" s="185"/>
      <c r="AN61" s="185"/>
      <c r="AO61" s="185"/>
      <c r="AP61" s="185"/>
      <c r="AQ61" s="185"/>
    </row>
    <row r="62" spans="2:43" x14ac:dyDescent="0.25">
      <c r="F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AA62" s="185"/>
      <c r="AB62" s="185"/>
      <c r="AC62" s="186"/>
      <c r="AD62" s="185"/>
      <c r="AE62" s="185"/>
      <c r="AF62" s="185"/>
      <c r="AG62" s="185"/>
      <c r="AH62" s="185"/>
      <c r="AI62" s="185"/>
      <c r="AJ62" s="185"/>
      <c r="AK62" s="185"/>
      <c r="AL62" s="185"/>
      <c r="AM62" s="185"/>
      <c r="AN62" s="185"/>
      <c r="AO62" s="185"/>
      <c r="AP62" s="185"/>
      <c r="AQ62" s="185"/>
    </row>
    <row r="63" spans="2:43" x14ac:dyDescent="0.25">
      <c r="B63" s="184">
        <f>MAX(B$16:B62)+1</f>
        <v>36</v>
      </c>
      <c r="D63" s="188" t="s">
        <v>581</v>
      </c>
      <c r="F63" s="210">
        <f t="shared" ref="F63:F69" si="20">SUM(H63:U63, AA63:AQ63)</f>
        <v>1582393.2451407036</v>
      </c>
      <c r="H63" s="210">
        <f>SUM(H42:H48,H58)</f>
        <v>809504.13602927397</v>
      </c>
      <c r="I63" s="210">
        <f t="shared" ref="I63:Q63" si="21">SUM(I42:I48)</f>
        <v>113888.21200219053</v>
      </c>
      <c r="J63" s="210">
        <f t="shared" si="21"/>
        <v>457.47470339183235</v>
      </c>
      <c r="K63" s="210">
        <f t="shared" si="21"/>
        <v>12977.27259085717</v>
      </c>
      <c r="L63" s="210">
        <f t="shared" si="21"/>
        <v>968.14417777434369</v>
      </c>
      <c r="M63" s="210">
        <f t="shared" si="21"/>
        <v>944.72246909954833</v>
      </c>
      <c r="N63" s="210">
        <f t="shared" si="21"/>
        <v>1556.4127881247625</v>
      </c>
      <c r="O63" s="210">
        <f t="shared" si="21"/>
        <v>376.42301199874726</v>
      </c>
      <c r="P63" s="210">
        <f t="shared" si="21"/>
        <v>447.35572920844038</v>
      </c>
      <c r="Q63" s="210">
        <f t="shared" si="21"/>
        <v>23.182438190381877</v>
      </c>
      <c r="R63" s="13"/>
      <c r="S63" s="210">
        <f>SUM(S42:S48,S58)</f>
        <v>173671.71707648694</v>
      </c>
      <c r="T63" s="210">
        <f>SUM(T42:T48)</f>
        <v>5202.985969277308</v>
      </c>
      <c r="U63" s="210">
        <f>SUM(U42:U48)</f>
        <v>2656.5526257236834</v>
      </c>
      <c r="V63" s="210">
        <v>0</v>
      </c>
      <c r="W63" s="184">
        <f t="shared" ref="W63:W70" si="22">B63</f>
        <v>36</v>
      </c>
      <c r="Y63" s="188" t="str">
        <f t="shared" ref="Y63:Y70" si="23">D63</f>
        <v>Monthly Customer Charge</v>
      </c>
      <c r="AA63" s="189">
        <f>SUM(AA42:AA48)</f>
        <v>120.72589140684516</v>
      </c>
      <c r="AB63" s="189">
        <f>SUM(AB42:AB48)</f>
        <v>801.75460665081687</v>
      </c>
      <c r="AC63" s="186"/>
      <c r="AD63" s="189">
        <f>SUM(AD42:AD48,AD58)</f>
        <v>436669.86810302449</v>
      </c>
      <c r="AE63" s="189">
        <f>SUM(AE42:AE48)</f>
        <v>15614.505334260488</v>
      </c>
      <c r="AF63" s="189">
        <v>0</v>
      </c>
      <c r="AG63" s="189">
        <f>SUM(AG42:AG48)</f>
        <v>0</v>
      </c>
      <c r="AH63" s="189">
        <f>SUM(AH42:AH48)</f>
        <v>216.45884353983257</v>
      </c>
      <c r="AI63" s="189">
        <f>SUM(AI42:AI48)</f>
        <v>927.68075802785393</v>
      </c>
      <c r="AJ63" s="189">
        <v>0</v>
      </c>
      <c r="AK63" s="189">
        <v>0</v>
      </c>
      <c r="AL63" s="189">
        <v>0</v>
      </c>
      <c r="AM63" s="189">
        <f>SUM(AM42:AM48)</f>
        <v>1692.1042289445488</v>
      </c>
      <c r="AN63" s="189">
        <f>SUM(AN42:AN48)</f>
        <v>0</v>
      </c>
      <c r="AO63" s="189">
        <f>SUM(AO42:AO48)</f>
        <v>3481.6864417148108</v>
      </c>
      <c r="AP63" s="189">
        <f>SUM(AP42:AP48)</f>
        <v>0</v>
      </c>
      <c r="AQ63" s="189">
        <f>SUM(AQ42:AQ48)</f>
        <v>193.86932153633981</v>
      </c>
    </row>
    <row r="64" spans="2:43" x14ac:dyDescent="0.25">
      <c r="B64" s="184">
        <f>MAX(B$16:B63)+1</f>
        <v>37</v>
      </c>
      <c r="D64" s="190" t="s">
        <v>582</v>
      </c>
      <c r="F64" s="208">
        <f t="shared" si="20"/>
        <v>223898.53644755381</v>
      </c>
      <c r="H64" s="208">
        <v>0</v>
      </c>
      <c r="I64" s="208">
        <v>0</v>
      </c>
      <c r="J64" s="208">
        <f>SUM(J22:J24,J28:J33,J37:J41)</f>
        <v>1153.0322142151745</v>
      </c>
      <c r="K64" s="208">
        <f>SUM(K22:K24,K28:K33,K37:K41)</f>
        <v>26049.116753013092</v>
      </c>
      <c r="L64" s="208">
        <f>SUM(L22:L24,L28:L33,L37:L41)</f>
        <v>4830.2417286937189</v>
      </c>
      <c r="M64" s="208">
        <f>SUM(M24,M37:M41)</f>
        <v>12749.619223023736</v>
      </c>
      <c r="N64" s="208">
        <v>0</v>
      </c>
      <c r="O64" s="208">
        <f>SUM(O23:O24,O39:O41)</f>
        <v>462.38937805112766</v>
      </c>
      <c r="P64" s="208">
        <f>SUM(P23:P24,P39:P41)</f>
        <v>780.14469441598885</v>
      </c>
      <c r="Q64" s="208">
        <f>SUM(Q22:Q24,Q28:Q32,Q37,Q40:Q41)</f>
        <v>4515.0110679970021</v>
      </c>
      <c r="R64" s="13"/>
      <c r="S64" s="208">
        <v>0</v>
      </c>
      <c r="T64" s="208">
        <v>0</v>
      </c>
      <c r="U64" s="208">
        <f>SUM(U24,U37:U41,U56)</f>
        <v>14797.29186928474</v>
      </c>
      <c r="V64" s="208">
        <f>SUM(V24,V56)</f>
        <v>0</v>
      </c>
      <c r="W64" s="184">
        <f t="shared" si="22"/>
        <v>37</v>
      </c>
      <c r="Y64" s="190" t="str">
        <f t="shared" si="23"/>
        <v>Delivery Demand Charge</v>
      </c>
      <c r="AA64" s="191">
        <f>0</f>
        <v>0</v>
      </c>
      <c r="AB64" s="191">
        <f>SUM(AB24,AB37:AB41)</f>
        <v>6669.2893871685255</v>
      </c>
      <c r="AC64" s="186"/>
      <c r="AD64" s="191">
        <v>0</v>
      </c>
      <c r="AE64" s="191">
        <v>0</v>
      </c>
      <c r="AF64" s="191">
        <f>SUM(AF22:AF24,AF28:AF33,AF37:AF48,AF54)</f>
        <v>32608.309097222093</v>
      </c>
      <c r="AG64" s="191">
        <f>0</f>
        <v>0</v>
      </c>
      <c r="AH64" s="191">
        <f>SUM(AH22:AH24,AH28:AH33,AH37:AH41)</f>
        <v>221.6261729938162</v>
      </c>
      <c r="AI64" s="191">
        <v>0</v>
      </c>
      <c r="AJ64" s="191">
        <f>SUM(AJ22:AJ24,AJ28:AJ33,AJ37:AJ48,AJ54)</f>
        <v>32736.605163300086</v>
      </c>
      <c r="AK64" s="191">
        <f>0</f>
        <v>0</v>
      </c>
      <c r="AL64" s="191">
        <f>SUM(AL22:AL24,AL28:AL33,AL37:AL48)</f>
        <v>1637.0471468605504</v>
      </c>
      <c r="AM64" s="191">
        <f>SUM(AM24,AM28:AM33,AM37:AM41,AM54)</f>
        <v>8141.6362184598756</v>
      </c>
      <c r="AN64" s="191">
        <v>0</v>
      </c>
      <c r="AO64" s="191">
        <f>SUM(AO24,AO28:AO33,AO37:AO41,AO54)</f>
        <v>70622.746084840168</v>
      </c>
      <c r="AP64" s="191">
        <v>0</v>
      </c>
      <c r="AQ64" s="191">
        <f>SUM(AQ24,AQ28:AQ33,AQ37:AQ41,AQ54)</f>
        <v>5924.4302480141259</v>
      </c>
    </row>
    <row r="65" spans="2:43" x14ac:dyDescent="0.25">
      <c r="B65" s="184">
        <f>MAX(B$16:B64)+1</f>
        <v>38</v>
      </c>
      <c r="D65" s="192" t="s">
        <v>583</v>
      </c>
      <c r="F65" s="211">
        <f t="shared" si="20"/>
        <v>946856.13249553391</v>
      </c>
      <c r="H65" s="211">
        <f>SUM(H22:H24,H28:H33,H37:H41,H57)</f>
        <v>312573.98641682701</v>
      </c>
      <c r="I65" s="211">
        <f>SUM(I22:I24,I28:I33,I37:I41)</f>
        <v>296703.1612179731</v>
      </c>
      <c r="J65" s="211">
        <v>0</v>
      </c>
      <c r="K65" s="211">
        <v>0</v>
      </c>
      <c r="L65" s="211">
        <v>0</v>
      </c>
      <c r="M65" s="211">
        <v>0</v>
      </c>
      <c r="N65" s="211">
        <f>SUM(N24,N28:N32,N37:N41)</f>
        <v>1341.2275555883571</v>
      </c>
      <c r="O65" s="211">
        <v>0</v>
      </c>
      <c r="P65" s="211">
        <v>0</v>
      </c>
      <c r="Q65" s="211">
        <v>0</v>
      </c>
      <c r="R65" s="13"/>
      <c r="S65" s="211">
        <f>SUM(S24,S37:S41,S57)</f>
        <v>48172.095115571334</v>
      </c>
      <c r="T65" s="211">
        <f>SUM(T24,T37:T41)</f>
        <v>17085.143780874452</v>
      </c>
      <c r="U65" s="211">
        <v>0</v>
      </c>
      <c r="V65" s="211">
        <v>0</v>
      </c>
      <c r="W65" s="184">
        <f t="shared" si="22"/>
        <v>38</v>
      </c>
      <c r="Y65" s="192" t="str">
        <f t="shared" si="23"/>
        <v>Delivery Commodity Charge</v>
      </c>
      <c r="AA65" s="193">
        <f>SUM(AA22:AA24,AA37:AA41)</f>
        <v>2496.852318452547</v>
      </c>
      <c r="AB65" s="193">
        <v>0</v>
      </c>
      <c r="AC65" s="186"/>
      <c r="AD65" s="193">
        <f>SUM(AD22:AD24,AD28:AD33,AD37:AD41,AD54,AD57)</f>
        <v>193747.925899094</v>
      </c>
      <c r="AE65" s="193">
        <f>SUM(AE22:AE24,AE28:AE33,AE37:AE41,AE54)</f>
        <v>72723.757130125727</v>
      </c>
      <c r="AF65" s="193">
        <v>0</v>
      </c>
      <c r="AG65" s="193">
        <f>SUM(AG22:AG24,AG37:AG41,AG56)</f>
        <v>80.688009183591504</v>
      </c>
      <c r="AH65" s="193">
        <v>0</v>
      </c>
      <c r="AI65" s="193">
        <f>SUM(AI22:AI24,AI37:AI41,AI54,AI56)</f>
        <v>432.49704646921811</v>
      </c>
      <c r="AJ65" s="193">
        <v>0</v>
      </c>
      <c r="AK65" s="193">
        <f>SUM(AK22:AK24,AK37:AK48)</f>
        <v>907.69669786655163</v>
      </c>
      <c r="AL65" s="193">
        <v>0</v>
      </c>
      <c r="AM65" s="193">
        <v>0</v>
      </c>
      <c r="AN65" s="193">
        <f>SUM(AN37:AN41)</f>
        <v>121.21999845653525</v>
      </c>
      <c r="AO65" s="193">
        <v>0</v>
      </c>
      <c r="AP65" s="193">
        <f>SUM(AP37:AP41)</f>
        <v>469.8813090515535</v>
      </c>
      <c r="AQ65" s="193">
        <v>0</v>
      </c>
    </row>
    <row r="66" spans="2:43" x14ac:dyDescent="0.25">
      <c r="B66" s="184">
        <f>MAX(B$16:B65)+1</f>
        <v>39</v>
      </c>
      <c r="D66" s="194" t="s">
        <v>584</v>
      </c>
      <c r="F66" s="212">
        <f t="shared" si="20"/>
        <v>1065.7610652261458</v>
      </c>
      <c r="H66" s="212">
        <f>SUM(H16:H17)</f>
        <v>-4850.4655434533488</v>
      </c>
      <c r="I66" s="212">
        <f>SUM(I16:I17)</f>
        <v>-4375.9329686034616</v>
      </c>
      <c r="J66" s="212">
        <f>SUM(J16:J17)</f>
        <v>-17.126965952466918</v>
      </c>
      <c r="K66" s="212">
        <f>SUM(K16:K17)</f>
        <v>-585.36875524505149</v>
      </c>
      <c r="L66" s="212">
        <f>SUM(L16:L17)</f>
        <v>-148.24203663501888</v>
      </c>
      <c r="M66" s="212">
        <v>0</v>
      </c>
      <c r="N66" s="212">
        <f>SUM(N16:N17)</f>
        <v>-19.469637185577994</v>
      </c>
      <c r="O66" s="212">
        <f>SUM(O16:O17)</f>
        <v>-5.8111990462938365</v>
      </c>
      <c r="P66" s="212">
        <f>SUM(P16:P17)</f>
        <v>-119.54514282423816</v>
      </c>
      <c r="Q66" s="212">
        <f>SUM(Q16:Q17)</f>
        <v>-126.29574472863669</v>
      </c>
      <c r="R66" s="13"/>
      <c r="S66" s="212">
        <f>SUM(S16:S17,S28:S33)</f>
        <v>9066.6135476636264</v>
      </c>
      <c r="T66" s="212">
        <f>SUM(T16:T17,T28:T33)</f>
        <v>2595.8678263260545</v>
      </c>
      <c r="U66" s="212">
        <f>SUM(U16:U17)</f>
        <v>-342.99688607795565</v>
      </c>
      <c r="V66" s="212">
        <v>0</v>
      </c>
      <c r="W66" s="184">
        <f t="shared" si="22"/>
        <v>39</v>
      </c>
      <c r="Y66" s="194" t="str">
        <f t="shared" si="23"/>
        <v>Gas Supply Transportation Charge</v>
      </c>
      <c r="AA66" s="195">
        <f>SUM(AA16:AA17)</f>
        <v>-5.4654290114827404</v>
      </c>
      <c r="AB66" s="195">
        <f>SUM(AB16:AB17)</f>
        <v>0</v>
      </c>
      <c r="AC66" s="186"/>
      <c r="AD66" s="195">
        <f t="shared" ref="AD66:AL66" si="24">SUM(AD16:AD17)</f>
        <v>0</v>
      </c>
      <c r="AE66" s="195">
        <f t="shared" si="24"/>
        <v>0</v>
      </c>
      <c r="AF66" s="195">
        <f t="shared" si="24"/>
        <v>0</v>
      </c>
      <c r="AG66" s="195">
        <f t="shared" si="24"/>
        <v>0</v>
      </c>
      <c r="AH66" s="195">
        <f t="shared" si="24"/>
        <v>0</v>
      </c>
      <c r="AI66" s="195">
        <f t="shared" si="24"/>
        <v>0</v>
      </c>
      <c r="AJ66" s="195">
        <f t="shared" si="24"/>
        <v>0</v>
      </c>
      <c r="AK66" s="195">
        <f t="shared" si="24"/>
        <v>0</v>
      </c>
      <c r="AL66" s="195">
        <f t="shared" si="24"/>
        <v>0</v>
      </c>
      <c r="AM66" s="195">
        <v>0</v>
      </c>
      <c r="AN66" s="195">
        <v>0</v>
      </c>
      <c r="AO66" s="195">
        <v>0</v>
      </c>
      <c r="AP66" s="195">
        <v>0</v>
      </c>
      <c r="AQ66" s="195">
        <v>0</v>
      </c>
    </row>
    <row r="67" spans="2:43" x14ac:dyDescent="0.25">
      <c r="B67" s="184">
        <f>MAX(B$16:B66)+1</f>
        <v>40</v>
      </c>
      <c r="D67" s="196" t="s">
        <v>585</v>
      </c>
      <c r="F67" s="213">
        <f t="shared" si="20"/>
        <v>18501.641448955845</v>
      </c>
      <c r="H67" s="213">
        <f>SUM(H18,H55)</f>
        <v>6920.3530591566641</v>
      </c>
      <c r="I67" s="213">
        <f>SUM(I18,I55)</f>
        <v>4178.3535884585071</v>
      </c>
      <c r="J67" s="213">
        <f>SUM(J18,J55)</f>
        <v>20.729641708401704</v>
      </c>
      <c r="K67" s="213">
        <f>SUM(K18,K55)</f>
        <v>143.56285955983532</v>
      </c>
      <c r="L67" s="213">
        <f>SUM(L18,L55)</f>
        <v>2.3194630611980753</v>
      </c>
      <c r="M67" s="213">
        <v>0</v>
      </c>
      <c r="N67" s="213">
        <f>SUM(N18,N55)</f>
        <v>6.1690449039671407</v>
      </c>
      <c r="O67" s="213">
        <f>SUM(O18,O55)</f>
        <v>0.80580941342898738</v>
      </c>
      <c r="P67" s="213">
        <f>SUM(P18,P55)</f>
        <v>7.5298367631021854</v>
      </c>
      <c r="Q67" s="213">
        <f>SUM(Q18,Q55)</f>
        <v>197.09668004643484</v>
      </c>
      <c r="R67" s="13"/>
      <c r="S67" s="213">
        <f>SUM(S18,S55)</f>
        <v>1310.4434572249302</v>
      </c>
      <c r="T67" s="213">
        <f>SUM(T18,T55)</f>
        <v>231.4115861551231</v>
      </c>
      <c r="U67" s="213">
        <f>SUM(U18,U55)</f>
        <v>21.957996164301498</v>
      </c>
      <c r="V67" s="213">
        <v>0</v>
      </c>
      <c r="W67" s="184">
        <f t="shared" si="22"/>
        <v>40</v>
      </c>
      <c r="Y67" s="196" t="str">
        <f t="shared" si="23"/>
        <v>Gas Supply Commodity Charge</v>
      </c>
      <c r="AA67" s="197">
        <f>SUM(AA18,AA55)</f>
        <v>8.0110448909859677</v>
      </c>
      <c r="AB67" s="197">
        <f>SUM(AB18)</f>
        <v>0</v>
      </c>
      <c r="AC67" s="186"/>
      <c r="AD67" s="197">
        <f>SUM(AD18,AD55)</f>
        <v>4325.1733410896441</v>
      </c>
      <c r="AE67" s="197">
        <f>SUM(AE18,AE55)</f>
        <v>969.0703130870063</v>
      </c>
      <c r="AF67" s="197">
        <f>SUM(AF18,AF55)</f>
        <v>83.389156790629826</v>
      </c>
      <c r="AG67" s="197">
        <f>SUM(AG18)</f>
        <v>0</v>
      </c>
      <c r="AH67" s="197">
        <f>SUM(AH18)</f>
        <v>0.35727313964826313</v>
      </c>
      <c r="AI67" s="197">
        <f>SUM(AI18,AI55)</f>
        <v>2.6825947959415872</v>
      </c>
      <c r="AJ67" s="197">
        <f>SUM(AJ18,AJ55)</f>
        <v>47.478808540186911</v>
      </c>
      <c r="AK67" s="197">
        <f>SUM(AK18)</f>
        <v>2.5571469613499236</v>
      </c>
      <c r="AL67" s="197">
        <f>SUM(AL18,AL55)</f>
        <v>22.188747044561364</v>
      </c>
      <c r="AM67" s="197">
        <v>0</v>
      </c>
      <c r="AN67" s="197">
        <v>0</v>
      </c>
      <c r="AO67" s="197">
        <v>0</v>
      </c>
      <c r="AP67" s="197">
        <v>0</v>
      </c>
      <c r="AQ67" s="197">
        <v>0</v>
      </c>
    </row>
    <row r="68" spans="2:43" x14ac:dyDescent="0.25">
      <c r="B68" s="184">
        <f>MAX(B$16:B67)+1</f>
        <v>41</v>
      </c>
      <c r="D68" s="198" t="s">
        <v>586</v>
      </c>
      <c r="F68" s="214">
        <f t="shared" si="20"/>
        <v>1224.3325058518155</v>
      </c>
      <c r="H68" s="214">
        <v>0</v>
      </c>
      <c r="I68" s="214">
        <v>0</v>
      </c>
      <c r="J68" s="214">
        <v>0</v>
      </c>
      <c r="K68" s="214">
        <v>0</v>
      </c>
      <c r="L68" s="214">
        <v>0</v>
      </c>
      <c r="M68" s="214">
        <v>0</v>
      </c>
      <c r="N68" s="214">
        <v>0</v>
      </c>
      <c r="O68" s="214">
        <v>0</v>
      </c>
      <c r="P68" s="214">
        <v>0</v>
      </c>
      <c r="Q68" s="214">
        <v>0</v>
      </c>
      <c r="R68" s="13"/>
      <c r="S68" s="214">
        <v>0</v>
      </c>
      <c r="T68" s="214">
        <v>0</v>
      </c>
      <c r="U68" s="214">
        <f>SUM(U22:U23,U28:U33)</f>
        <v>1224.3325058518155</v>
      </c>
      <c r="V68" s="214">
        <v>0</v>
      </c>
      <c r="W68" s="184">
        <f t="shared" si="22"/>
        <v>41</v>
      </c>
      <c r="Y68" s="198" t="str">
        <f t="shared" si="23"/>
        <v>Gas Supply Demand Charge (Rate 20)</v>
      </c>
      <c r="AA68" s="199">
        <v>0</v>
      </c>
      <c r="AB68" s="199">
        <v>0</v>
      </c>
      <c r="AC68" s="186"/>
      <c r="AD68" s="199">
        <v>0</v>
      </c>
      <c r="AE68" s="199">
        <v>0</v>
      </c>
      <c r="AF68" s="199">
        <v>0</v>
      </c>
      <c r="AG68" s="199">
        <v>0</v>
      </c>
      <c r="AH68" s="199">
        <v>0</v>
      </c>
      <c r="AI68" s="199">
        <v>0</v>
      </c>
      <c r="AJ68" s="199">
        <v>0</v>
      </c>
      <c r="AK68" s="199">
        <v>0</v>
      </c>
      <c r="AL68" s="199">
        <v>0</v>
      </c>
      <c r="AM68" s="199">
        <v>0</v>
      </c>
      <c r="AN68" s="199">
        <v>0</v>
      </c>
      <c r="AO68" s="199">
        <v>0</v>
      </c>
      <c r="AP68" s="199">
        <v>0</v>
      </c>
      <c r="AQ68" s="199">
        <v>0</v>
      </c>
    </row>
    <row r="69" spans="2:43" x14ac:dyDescent="0.25">
      <c r="B69" s="184">
        <f>MAX(B$16:B68)+1</f>
        <v>42</v>
      </c>
      <c r="D69" s="200" t="s">
        <v>587</v>
      </c>
      <c r="F69" s="215">
        <f t="shared" si="20"/>
        <v>19520.919037608743</v>
      </c>
      <c r="H69" s="216">
        <v>0</v>
      </c>
      <c r="I69" s="216">
        <v>0</v>
      </c>
      <c r="J69" s="216">
        <v>0</v>
      </c>
      <c r="K69" s="216">
        <v>0</v>
      </c>
      <c r="L69" s="216">
        <v>0</v>
      </c>
      <c r="M69" s="216">
        <v>0</v>
      </c>
      <c r="N69" s="216">
        <v>0</v>
      </c>
      <c r="O69" s="216">
        <v>0</v>
      </c>
      <c r="P69" s="216">
        <v>0</v>
      </c>
      <c r="Q69" s="216">
        <v>0</v>
      </c>
      <c r="R69" s="13"/>
      <c r="S69" s="215">
        <f>SUM(S22:S23)</f>
        <v>9121.4519729531021</v>
      </c>
      <c r="T69" s="215">
        <f>SUM(T22:T23)</f>
        <v>2439.5810700268808</v>
      </c>
      <c r="U69" s="216">
        <v>0</v>
      </c>
      <c r="V69" s="216">
        <f>SUM(V16:V17,V22:V23,V28:V33)</f>
        <v>663.15483875807206</v>
      </c>
      <c r="W69" s="184">
        <f t="shared" si="22"/>
        <v>42</v>
      </c>
      <c r="Y69" s="200" t="str">
        <f t="shared" si="23"/>
        <v>Storage Charges</v>
      </c>
      <c r="AA69" s="201">
        <v>0</v>
      </c>
      <c r="AB69" s="201">
        <v>0</v>
      </c>
      <c r="AC69" s="186"/>
      <c r="AD69" s="201">
        <v>0</v>
      </c>
      <c r="AE69" s="201">
        <v>0</v>
      </c>
      <c r="AF69" s="201">
        <v>0</v>
      </c>
      <c r="AG69" s="201">
        <v>0</v>
      </c>
      <c r="AH69" s="201">
        <v>0</v>
      </c>
      <c r="AI69" s="201">
        <v>0</v>
      </c>
      <c r="AJ69" s="201">
        <v>0</v>
      </c>
      <c r="AK69" s="201">
        <v>0</v>
      </c>
      <c r="AL69" s="201">
        <v>0</v>
      </c>
      <c r="AM69" s="201">
        <f>SUM(AM22:AM23)</f>
        <v>882.30903070122292</v>
      </c>
      <c r="AN69" s="201">
        <v>0</v>
      </c>
      <c r="AO69" s="201">
        <f>SUM(AO22:AO23)</f>
        <v>5527.5227550103255</v>
      </c>
      <c r="AP69" s="201">
        <v>0</v>
      </c>
      <c r="AQ69" s="201">
        <f>SUM(AQ22:AQ23)</f>
        <v>1550.0542089172109</v>
      </c>
    </row>
    <row r="70" spans="2:43" ht="15.75" thickBot="1" x14ac:dyDescent="0.3">
      <c r="B70" s="184">
        <f>MAX(B$16:B69)+1</f>
        <v>43</v>
      </c>
      <c r="D70" s="1" t="s">
        <v>579</v>
      </c>
      <c r="F70" s="50">
        <f>SUM(F63:F69)</f>
        <v>2793460.5681414343</v>
      </c>
      <c r="H70" s="50">
        <f t="shared" ref="H70:Q70" si="25">SUM(H63:H69)</f>
        <v>1124148.0099618041</v>
      </c>
      <c r="I70" s="50">
        <f t="shared" si="25"/>
        <v>410393.79384001868</v>
      </c>
      <c r="J70" s="50">
        <f t="shared" si="25"/>
        <v>1614.1095933629417</v>
      </c>
      <c r="K70" s="50">
        <f t="shared" si="25"/>
        <v>38584.583448185047</v>
      </c>
      <c r="L70" s="50">
        <f t="shared" si="25"/>
        <v>5652.4633328942418</v>
      </c>
      <c r="M70" s="50">
        <f t="shared" si="25"/>
        <v>13694.341692123284</v>
      </c>
      <c r="N70" s="50">
        <f t="shared" si="25"/>
        <v>2884.3397514315084</v>
      </c>
      <c r="O70" s="50">
        <f t="shared" si="25"/>
        <v>833.80700041701004</v>
      </c>
      <c r="P70" s="50">
        <f t="shared" si="25"/>
        <v>1115.4851175632932</v>
      </c>
      <c r="Q70" s="50">
        <f t="shared" si="25"/>
        <v>4608.9944415051823</v>
      </c>
      <c r="R70" s="5"/>
      <c r="S70" s="50">
        <f>SUM(S63:S69)</f>
        <v>241342.32116989995</v>
      </c>
      <c r="T70" s="50">
        <f>SUM(T63:T69)</f>
        <v>27554.99023265982</v>
      </c>
      <c r="U70" s="50">
        <f>SUM(U63:U69)</f>
        <v>18357.138110946587</v>
      </c>
      <c r="V70" s="50">
        <f>SUM(V63:V69)</f>
        <v>663.15483875807206</v>
      </c>
      <c r="W70" s="184">
        <f t="shared" si="22"/>
        <v>43</v>
      </c>
      <c r="Y70" s="1" t="str">
        <f t="shared" si="23"/>
        <v>Total Delivery Revenue Requirement</v>
      </c>
      <c r="AA70" s="206">
        <f>SUM(AA63:AA69)</f>
        <v>2620.1238257388954</v>
      </c>
      <c r="AB70" s="206">
        <f>SUM(AB63:AB69)</f>
        <v>7471.0439938193422</v>
      </c>
      <c r="AC70" s="186"/>
      <c r="AD70" s="206">
        <f t="shared" ref="AD70:AQ70" si="26">SUM(AD63:AD69)</f>
        <v>634742.96734320815</v>
      </c>
      <c r="AE70" s="206">
        <f t="shared" si="26"/>
        <v>89307.332777473217</v>
      </c>
      <c r="AF70" s="206">
        <f t="shared" si="26"/>
        <v>32691.698254012721</v>
      </c>
      <c r="AG70" s="206">
        <f t="shared" si="26"/>
        <v>80.688009183591504</v>
      </c>
      <c r="AH70" s="206">
        <f t="shared" si="26"/>
        <v>438.44228967329701</v>
      </c>
      <c r="AI70" s="206">
        <f t="shared" si="26"/>
        <v>1362.8603992930136</v>
      </c>
      <c r="AJ70" s="206">
        <f t="shared" si="26"/>
        <v>32784.083971840271</v>
      </c>
      <c r="AK70" s="206">
        <f t="shared" si="26"/>
        <v>910.2538448279015</v>
      </c>
      <c r="AL70" s="206">
        <f t="shared" si="26"/>
        <v>1659.2358939051117</v>
      </c>
      <c r="AM70" s="206">
        <f t="shared" si="26"/>
        <v>10716.049478105648</v>
      </c>
      <c r="AN70" s="206">
        <f t="shared" si="26"/>
        <v>121.21999845653525</v>
      </c>
      <c r="AO70" s="206">
        <f t="shared" si="26"/>
        <v>79631.955281565315</v>
      </c>
      <c r="AP70" s="206">
        <f t="shared" si="26"/>
        <v>469.8813090515535</v>
      </c>
      <c r="AQ70" s="206">
        <f t="shared" si="26"/>
        <v>7668.3537784676773</v>
      </c>
    </row>
    <row r="71" spans="2:43" ht="15.75" thickTop="1" x14ac:dyDescent="0.25">
      <c r="R71"/>
    </row>
    <row r="72" spans="2:43" x14ac:dyDescent="0.25">
      <c r="B72" s="8" t="s">
        <v>592</v>
      </c>
      <c r="R72"/>
      <c r="W72" s="8" t="s">
        <v>592</v>
      </c>
    </row>
    <row r="73" spans="2:43" x14ac:dyDescent="0.25">
      <c r="B73" s="103" t="s">
        <v>372</v>
      </c>
      <c r="D73" s="1" t="s">
        <v>613</v>
      </c>
      <c r="R73"/>
      <c r="W73" s="202" t="s">
        <v>372</v>
      </c>
      <c r="Y73" s="1" t="s">
        <v>613</v>
      </c>
    </row>
    <row r="74" spans="2:43" x14ac:dyDescent="0.25">
      <c r="B74" s="103" t="s">
        <v>594</v>
      </c>
      <c r="D74" s="1" t="s">
        <v>614</v>
      </c>
      <c r="R74"/>
      <c r="W74" s="202" t="s">
        <v>594</v>
      </c>
      <c r="Y74" s="1" t="s">
        <v>614</v>
      </c>
    </row>
    <row r="75" spans="2:43" x14ac:dyDescent="0.25">
      <c r="B75" s="103" t="s">
        <v>596</v>
      </c>
      <c r="D75" s="1" t="s">
        <v>615</v>
      </c>
      <c r="R75"/>
      <c r="W75" s="202" t="s">
        <v>596</v>
      </c>
      <c r="Y75" s="1" t="s">
        <v>615</v>
      </c>
    </row>
    <row r="76" spans="2:43" x14ac:dyDescent="0.25">
      <c r="B76" s="103" t="s">
        <v>616</v>
      </c>
      <c r="D76" s="1" t="s">
        <v>617</v>
      </c>
      <c r="R76"/>
      <c r="W76" s="202" t="s">
        <v>616</v>
      </c>
      <c r="Y76" s="1" t="s">
        <v>617</v>
      </c>
    </row>
    <row r="77" spans="2:43" x14ac:dyDescent="0.25">
      <c r="B77" s="7"/>
      <c r="R77"/>
      <c r="W77" s="202" t="s">
        <v>618</v>
      </c>
      <c r="Y77" s="1" t="s">
        <v>619</v>
      </c>
    </row>
    <row r="78" spans="2:43" x14ac:dyDescent="0.25">
      <c r="R78"/>
    </row>
    <row r="81" spans="8:44" x14ac:dyDescent="0.25">
      <c r="H81" s="220"/>
      <c r="I81" s="220"/>
      <c r="J81" s="220"/>
      <c r="K81" s="220"/>
      <c r="L81" s="220"/>
      <c r="M81" s="220"/>
      <c r="N81" s="220"/>
      <c r="O81" s="220"/>
      <c r="P81" s="220"/>
      <c r="Q81" s="220"/>
      <c r="R81" s="222"/>
      <c r="S81" s="220"/>
      <c r="T81" s="220"/>
      <c r="U81" s="220"/>
      <c r="V81" s="220"/>
      <c r="AA81" s="220"/>
      <c r="AB81" s="220"/>
      <c r="AD81" s="220"/>
      <c r="AE81" s="220"/>
      <c r="AF81" s="220"/>
      <c r="AG81" s="220"/>
      <c r="AH81" s="220"/>
      <c r="AI81" s="220"/>
      <c r="AJ81" s="220"/>
      <c r="AK81" s="220"/>
      <c r="AL81" s="220"/>
      <c r="AM81" s="220"/>
      <c r="AN81" s="220"/>
      <c r="AO81" s="220"/>
      <c r="AP81" s="220"/>
      <c r="AQ81" s="220"/>
    </row>
    <row r="82" spans="8:44" x14ac:dyDescent="0.25">
      <c r="H82" s="220"/>
      <c r="I82" s="220"/>
      <c r="J82" s="220"/>
      <c r="K82" s="220"/>
      <c r="L82" s="220"/>
      <c r="M82" s="220"/>
      <c r="N82" s="220"/>
      <c r="O82" s="220"/>
      <c r="P82" s="220"/>
      <c r="Q82" s="220"/>
      <c r="R82" s="222"/>
      <c r="S82" s="220"/>
      <c r="T82" s="220"/>
      <c r="U82" s="220"/>
      <c r="V82" s="220"/>
      <c r="AA82" s="220"/>
      <c r="AB82" s="220"/>
      <c r="AD82" s="220"/>
      <c r="AE82" s="220"/>
      <c r="AF82" s="220"/>
      <c r="AG82" s="220"/>
      <c r="AH82" s="220"/>
      <c r="AI82" s="220"/>
      <c r="AJ82" s="220"/>
      <c r="AK82" s="220"/>
      <c r="AL82" s="220"/>
      <c r="AM82" s="220"/>
      <c r="AN82" s="220"/>
      <c r="AO82" s="220"/>
      <c r="AP82" s="220"/>
      <c r="AQ82" s="220"/>
    </row>
    <row r="83" spans="8:44" x14ac:dyDescent="0.25">
      <c r="H83" s="220"/>
      <c r="I83" s="220"/>
      <c r="J83" s="220"/>
      <c r="K83" s="220"/>
      <c r="L83" s="220"/>
      <c r="M83" s="220"/>
      <c r="N83" s="220"/>
      <c r="O83" s="220"/>
      <c r="P83" s="220"/>
      <c r="Q83" s="220"/>
      <c r="R83" s="222"/>
      <c r="S83" s="220"/>
      <c r="T83" s="220"/>
      <c r="U83" s="220"/>
      <c r="V83" s="220"/>
      <c r="AA83" s="220"/>
      <c r="AB83" s="220"/>
      <c r="AD83" s="220"/>
      <c r="AE83" s="220"/>
      <c r="AF83" s="220"/>
      <c r="AG83" s="220"/>
      <c r="AH83" s="220"/>
      <c r="AI83" s="220"/>
      <c r="AJ83" s="220"/>
      <c r="AK83" s="220"/>
      <c r="AL83" s="220"/>
      <c r="AM83" s="220"/>
      <c r="AN83" s="220"/>
      <c r="AO83" s="220"/>
      <c r="AP83" s="220"/>
      <c r="AQ83" s="220"/>
    </row>
    <row r="84" spans="8:44" x14ac:dyDescent="0.25">
      <c r="H84" s="220"/>
      <c r="I84" s="220"/>
      <c r="J84" s="220"/>
      <c r="K84" s="220"/>
      <c r="L84" s="220"/>
      <c r="M84" s="220"/>
      <c r="N84" s="220"/>
      <c r="O84" s="220"/>
      <c r="P84" s="220"/>
      <c r="Q84" s="220"/>
      <c r="S84" s="220"/>
      <c r="T84" s="220"/>
      <c r="U84" s="220"/>
      <c r="V84" s="220"/>
      <c r="AA84" s="220"/>
      <c r="AB84" s="220"/>
      <c r="AD84" s="220"/>
      <c r="AE84" s="220"/>
      <c r="AF84" s="220"/>
      <c r="AG84" s="220"/>
      <c r="AH84" s="220"/>
      <c r="AI84" s="220"/>
      <c r="AJ84" s="220"/>
      <c r="AK84" s="220"/>
      <c r="AL84" s="220"/>
      <c r="AM84" s="220"/>
      <c r="AN84" s="220"/>
      <c r="AO84" s="220"/>
      <c r="AP84" s="220"/>
      <c r="AQ84" s="220"/>
      <c r="AR84" s="220"/>
    </row>
    <row r="85" spans="8:44" x14ac:dyDescent="0.25">
      <c r="H85" s="220"/>
      <c r="I85" s="220"/>
      <c r="J85" s="220"/>
      <c r="K85" s="220"/>
      <c r="L85" s="220"/>
      <c r="M85" s="220"/>
      <c r="N85" s="220"/>
      <c r="O85" s="220"/>
      <c r="P85" s="220"/>
      <c r="Q85" s="220"/>
      <c r="S85" s="220"/>
      <c r="T85" s="220"/>
      <c r="U85" s="220"/>
      <c r="V85" s="220"/>
      <c r="AA85" s="220"/>
      <c r="AB85" s="220"/>
      <c r="AD85" s="220"/>
      <c r="AE85" s="220"/>
      <c r="AF85" s="220"/>
      <c r="AG85" s="220"/>
      <c r="AH85" s="220"/>
      <c r="AI85" s="220"/>
      <c r="AJ85" s="220"/>
      <c r="AK85" s="220"/>
      <c r="AL85" s="220"/>
      <c r="AM85" s="220"/>
      <c r="AN85" s="220"/>
      <c r="AO85" s="220"/>
      <c r="AP85" s="220"/>
      <c r="AQ85" s="220"/>
    </row>
    <row r="86" spans="8:44" x14ac:dyDescent="0.25">
      <c r="H86" s="220"/>
      <c r="I86" s="220"/>
      <c r="J86" s="220"/>
      <c r="K86" s="220"/>
      <c r="L86" s="220"/>
      <c r="M86" s="220"/>
      <c r="N86" s="220"/>
      <c r="O86" s="220"/>
      <c r="P86" s="220"/>
      <c r="Q86" s="220"/>
      <c r="S86" s="220"/>
      <c r="T86" s="220"/>
      <c r="U86" s="220"/>
      <c r="V86" s="220"/>
      <c r="AA86" s="220"/>
      <c r="AB86" s="220"/>
      <c r="AD86" s="220"/>
      <c r="AE86" s="220"/>
      <c r="AF86" s="220"/>
      <c r="AG86" s="220"/>
      <c r="AH86" s="220"/>
      <c r="AI86" s="220"/>
      <c r="AJ86" s="220"/>
      <c r="AK86" s="220"/>
      <c r="AL86" s="220"/>
      <c r="AM86" s="220"/>
      <c r="AN86" s="220"/>
      <c r="AO86" s="220"/>
      <c r="AP86" s="220"/>
      <c r="AQ86" s="220"/>
    </row>
    <row r="87" spans="8:44" x14ac:dyDescent="0.25">
      <c r="H87" s="220"/>
      <c r="I87" s="220"/>
      <c r="J87" s="220"/>
      <c r="K87" s="220"/>
      <c r="L87" s="220"/>
      <c r="M87" s="220"/>
      <c r="N87" s="220"/>
      <c r="O87" s="220"/>
      <c r="P87" s="220"/>
      <c r="Q87" s="220"/>
      <c r="S87" s="220"/>
      <c r="T87" s="220"/>
      <c r="U87" s="220"/>
      <c r="V87" s="220"/>
      <c r="AA87" s="220"/>
      <c r="AB87" s="220"/>
      <c r="AD87" s="220"/>
      <c r="AE87" s="220"/>
      <c r="AF87" s="220"/>
      <c r="AG87" s="220"/>
      <c r="AH87" s="220"/>
      <c r="AI87" s="220"/>
      <c r="AJ87" s="220"/>
      <c r="AK87" s="220"/>
      <c r="AL87" s="220"/>
      <c r="AM87" s="220"/>
      <c r="AN87" s="220"/>
      <c r="AO87" s="220"/>
      <c r="AP87" s="220"/>
      <c r="AQ87" s="220"/>
    </row>
  </sheetData>
  <mergeCells count="8">
    <mergeCell ref="B6:V6"/>
    <mergeCell ref="W6:AQ6"/>
    <mergeCell ref="B7:V7"/>
    <mergeCell ref="W7:AQ7"/>
    <mergeCell ref="H9:Q9"/>
    <mergeCell ref="S9:V9"/>
    <mergeCell ref="AA9:AB9"/>
    <mergeCell ref="AD9:AQ9"/>
  </mergeCells>
  <pageMargins left="0.7" right="0.7" top="0.75" bottom="0.75" header="0.3" footer="0.3"/>
  <pageSetup scale="48" firstPageNumber="3" fitToWidth="0" fitToHeight="0" orientation="landscape" useFirstPageNumber="1" r:id="rId1"/>
  <headerFooter>
    <oddHeader>&amp;R&amp;"Arial,Regular"&amp;10Filed: 2025-02-28
EB-2025-0064
Phase 3 Exhibit 7
Tab 3
Schedule 7
Attachment 13
Page &amp;P of 8</oddHeader>
  </headerFooter>
  <rowBreaks count="1" manualBreakCount="1">
    <brk id="52" min="1" max="42" man="1"/>
  </rowBreaks>
  <colBreaks count="1" manualBreakCount="1">
    <brk id="22" max="76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6D7E1-3706-4DF8-831F-E2CF2A7A6784}">
  <dimension ref="A5:AQ69"/>
  <sheetViews>
    <sheetView view="pageLayout" topLeftCell="A6" zoomScaleNormal="100" workbookViewId="0">
      <selection activeCell="M72" sqref="M72"/>
    </sheetView>
  </sheetViews>
  <sheetFormatPr defaultColWidth="8.85546875" defaultRowHeight="15" x14ac:dyDescent="0.25"/>
  <cols>
    <col min="1" max="1" width="9.42578125" style="1" customWidth="1"/>
    <col min="2" max="2" width="6.42578125" style="1" customWidth="1"/>
    <col min="3" max="3" width="1.5703125" customWidth="1"/>
    <col min="4" max="4" width="41.42578125" style="1" customWidth="1"/>
    <col min="5" max="5" width="1.5703125" customWidth="1"/>
    <col min="6" max="6" width="12.42578125" style="1" customWidth="1"/>
    <col min="7" max="7" width="1.5703125" customWidth="1"/>
    <col min="8" max="8" width="11.42578125" bestFit="1" customWidth="1"/>
    <col min="9" max="17" width="10.5703125" customWidth="1"/>
    <col min="18" max="18" width="1.5703125" customWidth="1"/>
    <col min="19" max="21" width="10.5703125" customWidth="1"/>
    <col min="22" max="22" width="12.28515625" customWidth="1"/>
    <col min="23" max="23" width="6.42578125" style="1" customWidth="1"/>
    <col min="24" max="24" width="1.5703125" customWidth="1"/>
    <col min="25" max="25" width="41.42578125" style="1" customWidth="1"/>
    <col min="26" max="26" width="1.5703125" customWidth="1"/>
    <col min="27" max="28" width="10.5703125" customWidth="1"/>
    <col min="29" max="29" width="1.5703125" customWidth="1"/>
    <col min="30" max="43" width="10.5703125" customWidth="1"/>
    <col min="44" max="44" width="8.7109375" customWidth="1"/>
  </cols>
  <sheetData>
    <row r="5" spans="1:43" x14ac:dyDescent="0.25">
      <c r="H5" s="1"/>
      <c r="I5" s="1"/>
      <c r="J5" s="1"/>
      <c r="K5" s="1"/>
      <c r="L5" s="1"/>
      <c r="M5" s="1"/>
      <c r="N5" s="1"/>
      <c r="O5" s="1"/>
      <c r="P5" s="1"/>
      <c r="Q5" s="1"/>
      <c r="S5" s="1"/>
      <c r="T5" s="1"/>
      <c r="U5" s="1"/>
      <c r="V5" s="1"/>
      <c r="AA5" s="1"/>
      <c r="AB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x14ac:dyDescent="0.25">
      <c r="B6" s="227" t="s">
        <v>570</v>
      </c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 t="s">
        <v>570</v>
      </c>
      <c r="X6" s="227"/>
      <c r="Y6" s="227"/>
      <c r="Z6" s="227"/>
      <c r="AA6" s="227"/>
      <c r="AB6" s="227"/>
      <c r="AC6" s="227"/>
      <c r="AD6" s="227"/>
      <c r="AE6" s="227"/>
      <c r="AF6" s="227"/>
      <c r="AG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</row>
    <row r="7" spans="1:43" x14ac:dyDescent="0.25">
      <c r="B7" s="227" t="s">
        <v>620</v>
      </c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 t="str">
        <f>B7</f>
        <v>Mapping of Gas Cost Revenue Requirement to Rate Component by Rate Class</v>
      </c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</row>
    <row r="8" spans="1:43" x14ac:dyDescent="0.25">
      <c r="H8" s="1"/>
      <c r="I8" s="1"/>
      <c r="J8" s="1"/>
      <c r="K8" s="1"/>
      <c r="L8" s="1"/>
      <c r="M8" s="1"/>
      <c r="N8" s="1"/>
      <c r="O8" s="1"/>
      <c r="P8" s="1"/>
      <c r="Q8" s="1"/>
      <c r="S8" s="1"/>
      <c r="T8" s="1"/>
      <c r="U8" s="1"/>
      <c r="V8" s="1"/>
      <c r="AA8" s="1"/>
      <c r="AB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x14ac:dyDescent="0.25">
      <c r="B9" s="218"/>
      <c r="D9" s="218"/>
      <c r="F9" s="26"/>
      <c r="H9" s="226" t="s">
        <v>43</v>
      </c>
      <c r="I9" s="226"/>
      <c r="J9" s="226"/>
      <c r="K9" s="226"/>
      <c r="L9" s="226"/>
      <c r="M9" s="226"/>
      <c r="N9" s="226"/>
      <c r="O9" s="226"/>
      <c r="P9" s="226"/>
      <c r="Q9" s="226"/>
      <c r="S9" s="226" t="s">
        <v>44</v>
      </c>
      <c r="T9" s="226"/>
      <c r="U9" s="226"/>
      <c r="V9" s="226"/>
      <c r="W9" s="218"/>
      <c r="Y9" s="218"/>
      <c r="AA9" s="226" t="s">
        <v>44</v>
      </c>
      <c r="AB9" s="226"/>
      <c r="AD9" s="226" t="s">
        <v>45</v>
      </c>
      <c r="AE9" s="226"/>
      <c r="AF9" s="226"/>
      <c r="AG9" s="226"/>
      <c r="AH9" s="226"/>
      <c r="AI9" s="226"/>
      <c r="AJ9" s="226"/>
      <c r="AK9" s="226"/>
      <c r="AL9" s="226"/>
      <c r="AM9" s="226"/>
      <c r="AN9" s="226"/>
      <c r="AO9" s="226"/>
      <c r="AP9" s="226"/>
      <c r="AQ9" s="226"/>
    </row>
    <row r="10" spans="1:43" x14ac:dyDescent="0.25">
      <c r="B10" s="26" t="s">
        <v>3</v>
      </c>
      <c r="F10" s="26" t="s">
        <v>572</v>
      </c>
      <c r="H10" s="26" t="s">
        <v>461</v>
      </c>
      <c r="I10" s="26" t="s">
        <v>461</v>
      </c>
      <c r="J10" s="26" t="s">
        <v>461</v>
      </c>
      <c r="K10" s="26" t="s">
        <v>461</v>
      </c>
      <c r="L10" s="26" t="s">
        <v>461</v>
      </c>
      <c r="M10" s="26" t="s">
        <v>461</v>
      </c>
      <c r="N10" s="26" t="s">
        <v>461</v>
      </c>
      <c r="O10" s="26" t="s">
        <v>461</v>
      </c>
      <c r="P10" s="26" t="s">
        <v>461</v>
      </c>
      <c r="Q10" s="26" t="s">
        <v>461</v>
      </c>
      <c r="S10" s="26" t="s">
        <v>461</v>
      </c>
      <c r="T10" s="26" t="s">
        <v>461</v>
      </c>
      <c r="U10" s="26" t="s">
        <v>461</v>
      </c>
      <c r="V10" s="219" t="s">
        <v>61</v>
      </c>
      <c r="W10" s="26" t="s">
        <v>3</v>
      </c>
      <c r="AA10" s="26" t="s">
        <v>461</v>
      </c>
      <c r="AB10" s="26" t="s">
        <v>461</v>
      </c>
      <c r="AD10" s="26" t="s">
        <v>461</v>
      </c>
      <c r="AE10" s="26" t="s">
        <v>461</v>
      </c>
      <c r="AF10" s="26" t="s">
        <v>461</v>
      </c>
      <c r="AG10" s="26" t="s">
        <v>461</v>
      </c>
      <c r="AH10" s="26" t="s">
        <v>461</v>
      </c>
      <c r="AI10" s="26" t="s">
        <v>461</v>
      </c>
      <c r="AJ10" s="26" t="s">
        <v>461</v>
      </c>
      <c r="AK10" s="26" t="s">
        <v>461</v>
      </c>
      <c r="AL10" s="26" t="s">
        <v>461</v>
      </c>
      <c r="AM10" s="26" t="s">
        <v>461</v>
      </c>
      <c r="AN10" s="26" t="s">
        <v>461</v>
      </c>
      <c r="AO10" s="26" t="s">
        <v>461</v>
      </c>
      <c r="AP10" s="26" t="s">
        <v>461</v>
      </c>
      <c r="AQ10" s="26" t="s">
        <v>461</v>
      </c>
    </row>
    <row r="11" spans="1:43" x14ac:dyDescent="0.25">
      <c r="B11" s="183" t="s">
        <v>5</v>
      </c>
      <c r="D11" s="2" t="s">
        <v>6</v>
      </c>
      <c r="F11" s="98" t="s">
        <v>124</v>
      </c>
      <c r="H11" s="98">
        <v>1</v>
      </c>
      <c r="I11" s="98">
        <v>6</v>
      </c>
      <c r="J11" s="98">
        <v>100</v>
      </c>
      <c r="K11" s="98">
        <v>110</v>
      </c>
      <c r="L11" s="98">
        <v>115</v>
      </c>
      <c r="M11" s="98" t="s">
        <v>621</v>
      </c>
      <c r="N11" s="98">
        <v>135</v>
      </c>
      <c r="O11" s="98">
        <v>145</v>
      </c>
      <c r="P11" s="98">
        <v>170</v>
      </c>
      <c r="Q11" s="98">
        <v>200</v>
      </c>
      <c r="S11" s="169" t="s">
        <v>492</v>
      </c>
      <c r="T11" s="98">
        <v>10</v>
      </c>
      <c r="U11" s="98">
        <v>20</v>
      </c>
      <c r="V11" s="98" t="s">
        <v>573</v>
      </c>
      <c r="W11" s="183" t="s">
        <v>5</v>
      </c>
      <c r="Y11" s="2" t="s">
        <v>6</v>
      </c>
      <c r="AA11" s="98">
        <v>25</v>
      </c>
      <c r="AB11" s="98">
        <v>100</v>
      </c>
      <c r="AD11" s="98" t="s">
        <v>495</v>
      </c>
      <c r="AE11" s="98" t="s">
        <v>496</v>
      </c>
      <c r="AF11" s="98" t="s">
        <v>497</v>
      </c>
      <c r="AG11" s="98" t="s">
        <v>622</v>
      </c>
      <c r="AH11" s="98" t="s">
        <v>499</v>
      </c>
      <c r="AI11" s="98" t="s">
        <v>623</v>
      </c>
      <c r="AJ11" s="98" t="s">
        <v>501</v>
      </c>
      <c r="AK11" s="98" t="s">
        <v>502</v>
      </c>
      <c r="AL11" s="98" t="s">
        <v>503</v>
      </c>
      <c r="AM11" s="98" t="s">
        <v>504</v>
      </c>
      <c r="AN11" s="98" t="s">
        <v>505</v>
      </c>
      <c r="AO11" s="98" t="s">
        <v>506</v>
      </c>
      <c r="AP11" s="98" t="s">
        <v>507</v>
      </c>
      <c r="AQ11" s="98" t="s">
        <v>508</v>
      </c>
    </row>
    <row r="12" spans="1:43" x14ac:dyDescent="0.25">
      <c r="F12" s="103" t="s">
        <v>86</v>
      </c>
      <c r="H12" s="103" t="s">
        <v>13</v>
      </c>
      <c r="I12" s="103" t="s">
        <v>14</v>
      </c>
      <c r="J12" s="103" t="s">
        <v>574</v>
      </c>
      <c r="K12" s="103" t="s">
        <v>16</v>
      </c>
      <c r="L12" s="103" t="s">
        <v>575</v>
      </c>
      <c r="M12" s="103" t="s">
        <v>88</v>
      </c>
      <c r="N12" s="103" t="s">
        <v>89</v>
      </c>
      <c r="O12" s="103" t="s">
        <v>90</v>
      </c>
      <c r="P12" s="103" t="s">
        <v>91</v>
      </c>
      <c r="Q12" s="103" t="s">
        <v>92</v>
      </c>
      <c r="R12" s="26"/>
      <c r="S12" s="103" t="s">
        <v>93</v>
      </c>
      <c r="T12" s="103" t="s">
        <v>94</v>
      </c>
      <c r="U12" s="103" t="s">
        <v>95</v>
      </c>
      <c r="V12" s="103" t="s">
        <v>96</v>
      </c>
      <c r="AA12" s="103" t="s">
        <v>97</v>
      </c>
      <c r="AB12" s="103" t="s">
        <v>98</v>
      </c>
      <c r="AD12" s="103" t="s">
        <v>99</v>
      </c>
      <c r="AE12" s="103" t="s">
        <v>100</v>
      </c>
      <c r="AF12" s="103" t="s">
        <v>101</v>
      </c>
      <c r="AG12" s="103" t="s">
        <v>102</v>
      </c>
      <c r="AH12" s="103" t="s">
        <v>103</v>
      </c>
      <c r="AI12" s="103" t="s">
        <v>104</v>
      </c>
      <c r="AJ12" s="103" t="s">
        <v>105</v>
      </c>
      <c r="AK12" s="103" t="s">
        <v>106</v>
      </c>
      <c r="AL12" s="103" t="s">
        <v>107</v>
      </c>
      <c r="AM12" s="103" t="s">
        <v>108</v>
      </c>
      <c r="AN12" s="103" t="s">
        <v>109</v>
      </c>
      <c r="AO12" s="103" t="s">
        <v>110</v>
      </c>
      <c r="AP12" s="103" t="s">
        <v>111</v>
      </c>
      <c r="AQ12" s="103" t="s">
        <v>112</v>
      </c>
    </row>
    <row r="13" spans="1:43" x14ac:dyDescent="0.25">
      <c r="D13" s="8" t="s">
        <v>624</v>
      </c>
      <c r="F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S13" s="26"/>
      <c r="T13" s="26"/>
      <c r="U13" s="26"/>
      <c r="V13" s="26"/>
      <c r="Y13" s="8" t="str">
        <f>D13</f>
        <v>Allocation of Gas Cost Revenue Requirement (1)</v>
      </c>
      <c r="AA13" s="26"/>
      <c r="AB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</row>
    <row r="14" spans="1:43" x14ac:dyDescent="0.25">
      <c r="F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S14" s="26"/>
      <c r="T14" s="26"/>
      <c r="U14" s="26"/>
      <c r="V14" s="26"/>
      <c r="AA14" s="26"/>
      <c r="AB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</row>
    <row r="15" spans="1:43" x14ac:dyDescent="0.25">
      <c r="D15" s="8" t="s">
        <v>389</v>
      </c>
      <c r="Y15" s="8" t="str">
        <f t="shared" ref="Y15:Y21" si="0">D15</f>
        <v>Gas Supply Revenue Requirement</v>
      </c>
    </row>
    <row r="16" spans="1:43" x14ac:dyDescent="0.25">
      <c r="A16"/>
      <c r="B16" s="184">
        <v>1</v>
      </c>
      <c r="D16" s="1" t="s">
        <v>390</v>
      </c>
      <c r="F16" s="13">
        <f>SUM(H16:V16, AA16:AQ16)</f>
        <v>1878311.1040714215</v>
      </c>
      <c r="H16" s="213">
        <v>664796.33064683119</v>
      </c>
      <c r="I16" s="213">
        <v>401389.07798596355</v>
      </c>
      <c r="J16" s="213">
        <v>1991.3709063058059</v>
      </c>
      <c r="K16" s="213">
        <v>13791.212881294165</v>
      </c>
      <c r="L16" s="213">
        <v>222.81674344852809</v>
      </c>
      <c r="M16" s="223">
        <v>0</v>
      </c>
      <c r="N16" s="213">
        <v>592.62271457760983</v>
      </c>
      <c r="O16" s="213">
        <v>77.409221273682846</v>
      </c>
      <c r="P16" s="213">
        <v>723.34573217424384</v>
      </c>
      <c r="Q16" s="213">
        <v>18933.882210557334</v>
      </c>
      <c r="S16" s="213">
        <v>136497.68607499482</v>
      </c>
      <c r="T16" s="213">
        <v>24538.972504019712</v>
      </c>
      <c r="U16" s="213">
        <v>2216.3357427380693</v>
      </c>
      <c r="V16" s="13">
        <v>0</v>
      </c>
      <c r="W16" s="184">
        <f t="shared" ref="W16:W21" si="1">B16</f>
        <v>1</v>
      </c>
      <c r="Y16" s="1" t="str">
        <f t="shared" si="0"/>
        <v>Gas Supply Commodity</v>
      </c>
      <c r="AA16" s="213">
        <v>648.22504027155549</v>
      </c>
      <c r="AB16" s="213">
        <v>0</v>
      </c>
      <c r="AD16" s="213">
        <v>485345.30977189844</v>
      </c>
      <c r="AE16" s="213">
        <v>108743.32522762478</v>
      </c>
      <c r="AF16" s="213">
        <v>9357.4367874859236</v>
      </c>
      <c r="AG16" s="213">
        <v>0</v>
      </c>
      <c r="AH16" s="213">
        <v>47.880603648362531</v>
      </c>
      <c r="AI16" s="213">
        <v>293.2353536817597</v>
      </c>
      <c r="AJ16" s="213">
        <v>5272.0376210196955</v>
      </c>
      <c r="AK16" s="213">
        <v>342.7006582346234</v>
      </c>
      <c r="AL16" s="213">
        <v>2489.8896433778154</v>
      </c>
      <c r="AM16" s="13">
        <v>0</v>
      </c>
      <c r="AN16" s="13">
        <v>0</v>
      </c>
      <c r="AO16" s="13">
        <v>0</v>
      </c>
      <c r="AP16" s="13">
        <v>0</v>
      </c>
      <c r="AQ16" s="13">
        <v>0</v>
      </c>
    </row>
    <row r="17" spans="1:43" x14ac:dyDescent="0.25">
      <c r="A17"/>
      <c r="B17" s="184">
        <f>MAX(B$16:B16)+1</f>
        <v>2</v>
      </c>
      <c r="D17" s="1" t="s">
        <v>603</v>
      </c>
      <c r="F17" s="13">
        <f>SUM(H17:V17, AA17:AQ17)</f>
        <v>161486.41315728414</v>
      </c>
      <c r="H17" s="212">
        <v>61364.045995045417</v>
      </c>
      <c r="I17" s="212">
        <v>53256.072987090272</v>
      </c>
      <c r="J17" s="212">
        <v>142.97716602921383</v>
      </c>
      <c r="K17" s="212">
        <v>3896.2834464598568</v>
      </c>
      <c r="L17" s="212">
        <v>143.6993533279076</v>
      </c>
      <c r="M17" s="13">
        <v>0</v>
      </c>
      <c r="N17" s="212">
        <v>0</v>
      </c>
      <c r="O17" s="212">
        <v>0</v>
      </c>
      <c r="P17" s="212">
        <v>0</v>
      </c>
      <c r="Q17" s="212">
        <v>1155.886348801597</v>
      </c>
      <c r="S17" s="212">
        <v>30209.765976293311</v>
      </c>
      <c r="T17" s="212">
        <v>8520.0917943205968</v>
      </c>
      <c r="U17" s="212">
        <v>1213.9489091612218</v>
      </c>
      <c r="V17" s="216">
        <v>1583.6411807547545</v>
      </c>
      <c r="W17" s="184">
        <f t="shared" si="1"/>
        <v>2</v>
      </c>
      <c r="Y17" s="1" t="str">
        <f t="shared" si="0"/>
        <v xml:space="preserve">Load Balancing - Transportation </v>
      </c>
      <c r="AA17" s="212">
        <v>0</v>
      </c>
      <c r="AB17" s="212">
        <v>0</v>
      </c>
      <c r="AD17" s="212">
        <v>0</v>
      </c>
      <c r="AE17" s="212">
        <v>0</v>
      </c>
      <c r="AF17" s="212">
        <v>0</v>
      </c>
      <c r="AG17" s="212">
        <v>0</v>
      </c>
      <c r="AH17" s="212">
        <v>0</v>
      </c>
      <c r="AI17" s="212">
        <v>0</v>
      </c>
      <c r="AJ17" s="212">
        <v>0</v>
      </c>
      <c r="AK17" s="212">
        <v>0</v>
      </c>
      <c r="AL17" s="212">
        <v>0</v>
      </c>
      <c r="AM17" s="13">
        <v>0</v>
      </c>
      <c r="AN17" s="13">
        <v>0</v>
      </c>
      <c r="AO17" s="13">
        <v>0</v>
      </c>
      <c r="AP17" s="13">
        <v>0</v>
      </c>
      <c r="AQ17" s="13">
        <v>0</v>
      </c>
    </row>
    <row r="18" spans="1:43" x14ac:dyDescent="0.25">
      <c r="A18"/>
      <c r="B18" s="184">
        <f>MAX(B$16:B17)+1</f>
        <v>3</v>
      </c>
      <c r="D18" s="1" t="s">
        <v>394</v>
      </c>
      <c r="F18" s="13">
        <f>SUM(H18:V18, AA18:AQ18)</f>
        <v>40328.527901042762</v>
      </c>
      <c r="H18" s="224">
        <v>12074.44786649768</v>
      </c>
      <c r="I18" s="224">
        <v>10479.062559025788</v>
      </c>
      <c r="J18" s="224">
        <v>28.13325473125931</v>
      </c>
      <c r="K18" s="224">
        <v>766.66182264409235</v>
      </c>
      <c r="L18" s="224">
        <v>28.275357696383686</v>
      </c>
      <c r="M18" s="13">
        <v>0</v>
      </c>
      <c r="N18" s="224">
        <v>0</v>
      </c>
      <c r="O18" s="224">
        <v>0</v>
      </c>
      <c r="P18" s="224">
        <v>0</v>
      </c>
      <c r="Q18" s="224">
        <v>227.44082845072035</v>
      </c>
      <c r="S18" s="216">
        <v>2165.207582162765</v>
      </c>
      <c r="T18" s="216">
        <v>611.30314091952323</v>
      </c>
      <c r="U18" s="214">
        <v>86.58261577867475</v>
      </c>
      <c r="V18" s="216">
        <v>93.276959314142317</v>
      </c>
      <c r="W18" s="184">
        <f t="shared" si="1"/>
        <v>3</v>
      </c>
      <c r="Y18" s="1" t="str">
        <f t="shared" si="0"/>
        <v>Load Balancing - Commodity</v>
      </c>
      <c r="AA18" s="13">
        <v>0</v>
      </c>
      <c r="AB18" s="13">
        <v>0</v>
      </c>
      <c r="AD18" s="211">
        <v>6846.6072742215192</v>
      </c>
      <c r="AE18" s="211">
        <v>2439.6200482069385</v>
      </c>
      <c r="AF18" s="211">
        <v>764.74211673861646</v>
      </c>
      <c r="AG18" s="211">
        <v>0</v>
      </c>
      <c r="AH18" s="211">
        <v>7.4012466108219641</v>
      </c>
      <c r="AI18" s="211">
        <v>0</v>
      </c>
      <c r="AJ18" s="211">
        <v>1269.9679285216214</v>
      </c>
      <c r="AK18" s="211">
        <v>0</v>
      </c>
      <c r="AL18" s="211">
        <v>76.825542983791195</v>
      </c>
      <c r="AM18" s="216">
        <v>267.32377066792333</v>
      </c>
      <c r="AN18" s="13">
        <v>0</v>
      </c>
      <c r="AO18" s="216">
        <v>1667.611294190224</v>
      </c>
      <c r="AP18" s="13">
        <v>0</v>
      </c>
      <c r="AQ18" s="216">
        <v>428.03669168027881</v>
      </c>
    </row>
    <row r="19" spans="1:43" x14ac:dyDescent="0.25">
      <c r="A19"/>
      <c r="B19" s="184">
        <f>MAX(B$16:B18)+1</f>
        <v>4</v>
      </c>
      <c r="D19" s="1" t="s">
        <v>396</v>
      </c>
      <c r="F19" s="13">
        <f>SUM(H19:V19, AA19:AQ19)</f>
        <v>152523.42553920619</v>
      </c>
      <c r="H19" s="212">
        <v>52297.510036277148</v>
      </c>
      <c r="I19" s="212">
        <v>54304.162893285764</v>
      </c>
      <c r="J19" s="212">
        <v>284.09964688355666</v>
      </c>
      <c r="K19" s="212">
        <v>11354.567453891248</v>
      </c>
      <c r="L19" s="212">
        <v>3955.2801978424391</v>
      </c>
      <c r="M19" s="223">
        <v>0</v>
      </c>
      <c r="N19" s="212">
        <v>545.29038285710647</v>
      </c>
      <c r="O19" s="212">
        <v>162.75552146188241</v>
      </c>
      <c r="P19" s="212">
        <v>3348.1269362134176</v>
      </c>
      <c r="Q19" s="212">
        <v>1956.0510109085217</v>
      </c>
      <c r="S19" s="212">
        <v>15689.082522940182</v>
      </c>
      <c r="T19" s="212">
        <v>5028.3672607880435</v>
      </c>
      <c r="U19" s="212">
        <v>2124.201725439852</v>
      </c>
      <c r="V19" s="216">
        <v>218.0641594052459</v>
      </c>
      <c r="W19" s="184">
        <f t="shared" si="1"/>
        <v>4</v>
      </c>
      <c r="Y19" s="1" t="str">
        <f t="shared" si="0"/>
        <v>Transportation Demand</v>
      </c>
      <c r="AA19" s="212">
        <v>112.27938445441815</v>
      </c>
      <c r="AB19" s="212">
        <v>0</v>
      </c>
      <c r="AD19" s="212">
        <v>315.98948893156694</v>
      </c>
      <c r="AE19" s="212">
        <v>127.9978403323812</v>
      </c>
      <c r="AF19" s="212">
        <v>57.529527840901075</v>
      </c>
      <c r="AG19" s="212">
        <v>2.3064633581733648E-2</v>
      </c>
      <c r="AH19" s="212">
        <v>0.4269572965614673</v>
      </c>
      <c r="AI19" s="212">
        <v>5.3382796217103596</v>
      </c>
      <c r="AJ19" s="212">
        <v>69.165674559382126</v>
      </c>
      <c r="AK19" s="212">
        <v>7.3647841716260674</v>
      </c>
      <c r="AL19" s="212">
        <v>8.7286824244953873</v>
      </c>
      <c r="AM19" s="208">
        <v>38.157242354217622</v>
      </c>
      <c r="AN19" s="211">
        <v>3.6374265164997732</v>
      </c>
      <c r="AO19" s="208">
        <v>481.03135132490092</v>
      </c>
      <c r="AP19" s="211">
        <v>4.0470224873559362</v>
      </c>
      <c r="AQ19" s="208">
        <v>24.149064062196274</v>
      </c>
    </row>
    <row r="20" spans="1:43" x14ac:dyDescent="0.25">
      <c r="A20"/>
      <c r="B20" s="184">
        <f>MAX(B$16:B19)+1</f>
        <v>5</v>
      </c>
      <c r="D20" s="1" t="s">
        <v>399</v>
      </c>
      <c r="F20" s="13">
        <f>SUM(H20:V20, AA20:AQ20)</f>
        <v>14888.543237034273</v>
      </c>
      <c r="H20" s="212">
        <v>5048.2059121763787</v>
      </c>
      <c r="I20" s="212">
        <v>4834.3065911979447</v>
      </c>
      <c r="J20" s="212">
        <v>27.629566360633589</v>
      </c>
      <c r="K20" s="212">
        <v>1076.0867906701233</v>
      </c>
      <c r="L20" s="212">
        <v>384.66319089083242</v>
      </c>
      <c r="M20" s="223">
        <v>0</v>
      </c>
      <c r="N20" s="212">
        <v>53.031170521450335</v>
      </c>
      <c r="O20" s="212">
        <v>15.828476135465683</v>
      </c>
      <c r="P20" s="212">
        <v>325.61566472431838</v>
      </c>
      <c r="Q20" s="212">
        <v>190.23199009054969</v>
      </c>
      <c r="S20" s="212">
        <v>1939.9304322092476</v>
      </c>
      <c r="T20" s="212">
        <v>579.14392864186016</v>
      </c>
      <c r="U20" s="212">
        <v>255.07508552108715</v>
      </c>
      <c r="V20" s="216">
        <v>14.30402390846368</v>
      </c>
      <c r="W20" s="184">
        <f t="shared" si="1"/>
        <v>5</v>
      </c>
      <c r="Y20" s="1" t="str">
        <f t="shared" si="0"/>
        <v>Transportation Commodity</v>
      </c>
      <c r="AA20" s="212">
        <v>22.659056297399555</v>
      </c>
      <c r="AB20" s="212">
        <v>0</v>
      </c>
      <c r="AD20" s="212">
        <v>33.663768851297114</v>
      </c>
      <c r="AE20" s="212">
        <v>13.636180510256407</v>
      </c>
      <c r="AF20" s="212">
        <v>6.1288770519191988</v>
      </c>
      <c r="AG20" s="212">
        <v>2.4571782313414199E-3</v>
      </c>
      <c r="AH20" s="212">
        <v>4.5485664062492513E-2</v>
      </c>
      <c r="AI20" s="212">
        <v>0.56871072470314343</v>
      </c>
      <c r="AJ20" s="212">
        <v>7.3685276326242999</v>
      </c>
      <c r="AK20" s="212">
        <v>0.78460328801317958</v>
      </c>
      <c r="AL20" s="212">
        <v>0.92990544877974946</v>
      </c>
      <c r="AM20" s="214">
        <v>4.0650611226295918</v>
      </c>
      <c r="AN20" s="214">
        <v>0.38751126146333881</v>
      </c>
      <c r="AO20" s="214">
        <v>51.246414163907552</v>
      </c>
      <c r="AP20" s="214">
        <v>0.43114734610636518</v>
      </c>
      <c r="AQ20" s="214">
        <v>2.5727074445219906</v>
      </c>
    </row>
    <row r="21" spans="1:43" x14ac:dyDescent="0.25">
      <c r="A21"/>
      <c r="B21" s="184">
        <f>MAX(B$16:B20)+1</f>
        <v>6</v>
      </c>
      <c r="D21" s="1" t="s">
        <v>402</v>
      </c>
      <c r="F21" s="15">
        <f>SUM(F16:F20)</f>
        <v>2247538.013905989</v>
      </c>
      <c r="H21" s="15">
        <f t="shared" ref="H21:Q21" si="2">SUM(H16:H20)</f>
        <v>795580.54045682785</v>
      </c>
      <c r="I21" s="15">
        <f t="shared" si="2"/>
        <v>524262.6830165633</v>
      </c>
      <c r="J21" s="15">
        <f t="shared" si="2"/>
        <v>2474.2105403104697</v>
      </c>
      <c r="K21" s="15">
        <f t="shared" si="2"/>
        <v>30884.812394959488</v>
      </c>
      <c r="L21" s="15">
        <f t="shared" si="2"/>
        <v>4734.7348432060908</v>
      </c>
      <c r="M21" s="15">
        <f t="shared" si="2"/>
        <v>0</v>
      </c>
      <c r="N21" s="15">
        <f t="shared" si="2"/>
        <v>1190.9442679561666</v>
      </c>
      <c r="O21" s="15">
        <f t="shared" si="2"/>
        <v>255.99321887103093</v>
      </c>
      <c r="P21" s="15">
        <f t="shared" si="2"/>
        <v>4397.0883331119803</v>
      </c>
      <c r="Q21" s="15">
        <f t="shared" si="2"/>
        <v>22463.492388808721</v>
      </c>
      <c r="S21" s="15">
        <f>SUM(S16:S20)</f>
        <v>186501.67258860031</v>
      </c>
      <c r="T21" s="15">
        <f>SUM(T16:T20)</f>
        <v>39277.878628689738</v>
      </c>
      <c r="U21" s="15">
        <f>SUM(U16:U20)</f>
        <v>5896.1440786389048</v>
      </c>
      <c r="V21" s="15">
        <f>SUM(V16:V20)</f>
        <v>1909.2863233826063</v>
      </c>
      <c r="W21" s="184">
        <f t="shared" si="1"/>
        <v>6</v>
      </c>
      <c r="Y21" s="1" t="str">
        <f t="shared" si="0"/>
        <v>Total Gas Supply Revenue Requirement</v>
      </c>
      <c r="AA21" s="15">
        <f>SUM(AA16:AA20)</f>
        <v>783.16348102337315</v>
      </c>
      <c r="AB21" s="15">
        <f>SUM(AB16:AB20)</f>
        <v>0</v>
      </c>
      <c r="AD21" s="15">
        <f t="shared" ref="AD21:AQ21" si="3">SUM(AD16:AD20)</f>
        <v>492541.57030390284</v>
      </c>
      <c r="AE21" s="15">
        <f t="shared" si="3"/>
        <v>111324.57929667435</v>
      </c>
      <c r="AF21" s="15">
        <f t="shared" si="3"/>
        <v>10185.83730911736</v>
      </c>
      <c r="AG21" s="15">
        <f t="shared" si="3"/>
        <v>2.5521811813075067E-2</v>
      </c>
      <c r="AH21" s="15">
        <f t="shared" si="3"/>
        <v>55.754293219808453</v>
      </c>
      <c r="AI21" s="15">
        <f t="shared" si="3"/>
        <v>299.14234402817317</v>
      </c>
      <c r="AJ21" s="15">
        <f t="shared" si="3"/>
        <v>6618.5397517333231</v>
      </c>
      <c r="AK21" s="15">
        <f t="shared" si="3"/>
        <v>350.85004569426263</v>
      </c>
      <c r="AL21" s="15">
        <f t="shared" si="3"/>
        <v>2576.3737742348817</v>
      </c>
      <c r="AM21" s="15">
        <f t="shared" si="3"/>
        <v>309.5460741447705</v>
      </c>
      <c r="AN21" s="15">
        <f t="shared" si="3"/>
        <v>4.0249377779631121</v>
      </c>
      <c r="AO21" s="15">
        <f t="shared" si="3"/>
        <v>2199.8890596790325</v>
      </c>
      <c r="AP21" s="15">
        <f t="shared" si="3"/>
        <v>4.4781698334623012</v>
      </c>
      <c r="AQ21" s="15">
        <f t="shared" si="3"/>
        <v>454.75846318699706</v>
      </c>
    </row>
    <row r="22" spans="1:43" x14ac:dyDescent="0.25">
      <c r="A22"/>
      <c r="B22"/>
      <c r="F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S22" s="13"/>
      <c r="T22" s="13"/>
      <c r="U22" s="13"/>
      <c r="V22" s="13"/>
      <c r="W22"/>
      <c r="AA22" s="13"/>
      <c r="AB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</row>
    <row r="23" spans="1:43" x14ac:dyDescent="0.25">
      <c r="A23"/>
      <c r="B23" s="184"/>
      <c r="D23" s="8" t="s">
        <v>403</v>
      </c>
      <c r="F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S23" s="13"/>
      <c r="T23" s="13"/>
      <c r="U23" s="13"/>
      <c r="V23" s="13"/>
      <c r="W23" s="184"/>
      <c r="Y23" s="8" t="str">
        <f>D23</f>
        <v>Storage Revenue Requirement</v>
      </c>
      <c r="AA23" s="13"/>
      <c r="AB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</row>
    <row r="24" spans="1:43" x14ac:dyDescent="0.25">
      <c r="A24"/>
      <c r="B24" s="184">
        <f>MAX(B$16:B23)+1</f>
        <v>7</v>
      </c>
      <c r="D24" s="1" t="s">
        <v>404</v>
      </c>
      <c r="F24" s="13">
        <f>SUM(H24:V24, AA24:AQ24)</f>
        <v>10261.288386201177</v>
      </c>
      <c r="H24" s="211">
        <v>3072.2517808313214</v>
      </c>
      <c r="I24" s="211">
        <v>2666.318076351768</v>
      </c>
      <c r="J24" s="211">
        <v>7.1582935223491306</v>
      </c>
      <c r="K24" s="211">
        <v>195.0712923651806</v>
      </c>
      <c r="L24" s="211">
        <v>7.1944505452202234</v>
      </c>
      <c r="M24" s="13">
        <v>0</v>
      </c>
      <c r="N24" s="211">
        <v>0</v>
      </c>
      <c r="O24" s="211">
        <v>0</v>
      </c>
      <c r="P24" s="211">
        <v>0</v>
      </c>
      <c r="Q24" s="211">
        <v>57.870595655166625</v>
      </c>
      <c r="S24" s="216">
        <v>550.92066516980515</v>
      </c>
      <c r="T24" s="216">
        <v>155.54145283353165</v>
      </c>
      <c r="U24" s="214">
        <v>22.030290615037845</v>
      </c>
      <c r="V24" s="216">
        <v>23.733615609748554</v>
      </c>
      <c r="W24" s="184">
        <f>B24</f>
        <v>7</v>
      </c>
      <c r="Y24" s="1" t="str">
        <f>D24</f>
        <v>Storage Demand - Deliverability</v>
      </c>
      <c r="AA24" s="211">
        <v>0</v>
      </c>
      <c r="AB24" s="13">
        <v>0</v>
      </c>
      <c r="AD24" s="211">
        <v>1742.0673494514842</v>
      </c>
      <c r="AE24" s="211">
        <v>620.74283814267699</v>
      </c>
      <c r="AF24" s="211">
        <v>194.58283774166642</v>
      </c>
      <c r="AG24" s="211">
        <v>0</v>
      </c>
      <c r="AH24" s="211">
        <v>1.8831911265740635</v>
      </c>
      <c r="AI24" s="211">
        <v>0</v>
      </c>
      <c r="AJ24" s="211">
        <v>323.13371784269697</v>
      </c>
      <c r="AK24" s="211">
        <v>0</v>
      </c>
      <c r="AL24" s="211">
        <v>19.547677364211264</v>
      </c>
      <c r="AM24" s="216">
        <v>68.018508139974585</v>
      </c>
      <c r="AN24" s="13">
        <v>0</v>
      </c>
      <c r="AO24" s="216">
        <v>424.31105959931682</v>
      </c>
      <c r="AP24" s="13">
        <v>0</v>
      </c>
      <c r="AQ24" s="216">
        <v>108.91069329345027</v>
      </c>
    </row>
    <row r="25" spans="1:43" x14ac:dyDescent="0.25">
      <c r="A25"/>
      <c r="B25" s="184">
        <f>MAX(B$16:B24)+1</f>
        <v>8</v>
      </c>
      <c r="D25" s="1" t="s">
        <v>405</v>
      </c>
      <c r="F25" s="13">
        <f>SUM(H25:V25, AA25:AQ25)</f>
        <v>2984.6043876559606</v>
      </c>
      <c r="H25" s="211">
        <v>895.36102178170677</v>
      </c>
      <c r="I25" s="211">
        <v>723.43151668536689</v>
      </c>
      <c r="J25" s="211">
        <v>2.8595897532567549</v>
      </c>
      <c r="K25" s="211">
        <v>61.028669898272682</v>
      </c>
      <c r="L25" s="211">
        <v>7.8600952405296605</v>
      </c>
      <c r="M25" s="13">
        <v>0</v>
      </c>
      <c r="N25" s="211">
        <v>0</v>
      </c>
      <c r="O25" s="211">
        <v>1.4920092487097121</v>
      </c>
      <c r="P25" s="211">
        <v>6.7334654535202638</v>
      </c>
      <c r="Q25" s="211">
        <v>25.905908001166914</v>
      </c>
      <c r="S25" s="216">
        <v>177.93171723928029</v>
      </c>
      <c r="T25" s="216">
        <v>44.150214503544817</v>
      </c>
      <c r="U25" s="214">
        <v>6.0358981749978335</v>
      </c>
      <c r="V25" s="216">
        <v>13.468183604204947</v>
      </c>
      <c r="W25" s="184">
        <f>B25</f>
        <v>8</v>
      </c>
      <c r="Y25" s="1" t="str">
        <f>D25</f>
        <v>Storage Demand - Space</v>
      </c>
      <c r="AA25" s="211">
        <v>0</v>
      </c>
      <c r="AB25" s="13">
        <v>0</v>
      </c>
      <c r="AD25" s="211">
        <v>563.17642773814362</v>
      </c>
      <c r="AE25" s="211">
        <v>169.39980627372555</v>
      </c>
      <c r="AF25" s="211">
        <v>34.782159526193752</v>
      </c>
      <c r="AG25" s="211">
        <v>7.4922297830109716E-2</v>
      </c>
      <c r="AH25" s="211">
        <v>0.13799413525108528</v>
      </c>
      <c r="AI25" s="211">
        <v>0</v>
      </c>
      <c r="AJ25" s="211">
        <v>47.789530943380207</v>
      </c>
      <c r="AK25" s="211">
        <v>4.965274825361977</v>
      </c>
      <c r="AL25" s="211">
        <v>4.840970815035651</v>
      </c>
      <c r="AM25" s="216">
        <v>20.348867451997123</v>
      </c>
      <c r="AN25" s="13">
        <v>0</v>
      </c>
      <c r="AO25" s="216">
        <v>128.88650900939885</v>
      </c>
      <c r="AP25" s="13">
        <v>0</v>
      </c>
      <c r="AQ25" s="216">
        <v>43.943635055084904</v>
      </c>
    </row>
    <row r="26" spans="1:43" x14ac:dyDescent="0.25">
      <c r="A26"/>
      <c r="B26" s="184">
        <f>MAX(B$16:B25)+1</f>
        <v>9</v>
      </c>
      <c r="D26" s="1" t="s">
        <v>410</v>
      </c>
      <c r="F26" s="13">
        <f>SUM(H26:V26, AA26:AQ26)</f>
        <v>14135.587472300973</v>
      </c>
      <c r="H26" s="211">
        <v>3335.0847892966221</v>
      </c>
      <c r="I26" s="211">
        <v>3193.7727302707835</v>
      </c>
      <c r="J26" s="211">
        <v>18.253404894192276</v>
      </c>
      <c r="K26" s="211">
        <v>710.91408511498855</v>
      </c>
      <c r="L26" s="211">
        <v>254.12678865732752</v>
      </c>
      <c r="M26" s="13">
        <v>0</v>
      </c>
      <c r="N26" s="211">
        <v>35.034912054218331</v>
      </c>
      <c r="O26" s="211">
        <v>10.457043733063117</v>
      </c>
      <c r="P26" s="211">
        <v>215.1171860797981</v>
      </c>
      <c r="Q26" s="211">
        <v>125.67629522764435</v>
      </c>
      <c r="S26" s="216">
        <v>658.4544727010574</v>
      </c>
      <c r="T26" s="216">
        <v>215.51050392382155</v>
      </c>
      <c r="U26" s="214">
        <v>89.946620931602268</v>
      </c>
      <c r="V26" s="216">
        <v>15.219458426264884</v>
      </c>
      <c r="W26" s="184">
        <f>B26</f>
        <v>9</v>
      </c>
      <c r="Y26" s="1" t="str">
        <f>D26</f>
        <v>Storage Commodity</v>
      </c>
      <c r="AA26" s="211">
        <v>3.7904610531578165</v>
      </c>
      <c r="AB26" s="13">
        <v>0</v>
      </c>
      <c r="AD26" s="211">
        <v>2169.9622353559271</v>
      </c>
      <c r="AE26" s="211">
        <v>878.98645194662367</v>
      </c>
      <c r="AF26" s="211">
        <v>395.06663102850354</v>
      </c>
      <c r="AG26" s="211">
        <v>0.15838939457737219</v>
      </c>
      <c r="AH26" s="211">
        <v>2.9320000889291951</v>
      </c>
      <c r="AI26" s="211">
        <v>36.659020589733267</v>
      </c>
      <c r="AJ26" s="211">
        <v>474.97434893880694</v>
      </c>
      <c r="AK26" s="211">
        <v>50.575427613152932</v>
      </c>
      <c r="AL26" s="211">
        <v>59.941586315461244</v>
      </c>
      <c r="AM26" s="216">
        <v>87.213189076900605</v>
      </c>
      <c r="AN26" s="13">
        <v>0</v>
      </c>
      <c r="AO26" s="216">
        <v>910.0930343191452</v>
      </c>
      <c r="AP26" s="13">
        <v>0</v>
      </c>
      <c r="AQ26" s="216">
        <v>187.66640526866524</v>
      </c>
    </row>
    <row r="27" spans="1:43" x14ac:dyDescent="0.25">
      <c r="A27"/>
      <c r="B27" s="184">
        <f>MAX(B$16:B26)+1</f>
        <v>10</v>
      </c>
      <c r="D27" s="1" t="s">
        <v>412</v>
      </c>
      <c r="F27" s="15">
        <f>SUM(F24:F26)</f>
        <v>27381.480246158109</v>
      </c>
      <c r="H27" s="15">
        <f t="shared" ref="H27:Q27" si="4">SUM(H24:H26)</f>
        <v>7302.6975919096503</v>
      </c>
      <c r="I27" s="15">
        <f t="shared" si="4"/>
        <v>6583.5223233079187</v>
      </c>
      <c r="J27" s="15">
        <f t="shared" si="4"/>
        <v>28.271288169798162</v>
      </c>
      <c r="K27" s="15">
        <f t="shared" si="4"/>
        <v>967.01404737844177</v>
      </c>
      <c r="L27" s="15">
        <f t="shared" si="4"/>
        <v>269.18133444307739</v>
      </c>
      <c r="M27" s="15">
        <f t="shared" si="4"/>
        <v>0</v>
      </c>
      <c r="N27" s="15">
        <f t="shared" si="4"/>
        <v>35.034912054218331</v>
      </c>
      <c r="O27" s="15">
        <f t="shared" si="4"/>
        <v>11.949052981772828</v>
      </c>
      <c r="P27" s="15">
        <f t="shared" si="4"/>
        <v>221.85065153331837</v>
      </c>
      <c r="Q27" s="15">
        <f t="shared" si="4"/>
        <v>209.45279888397789</v>
      </c>
      <c r="S27" s="15">
        <f>SUM(S24:S26)</f>
        <v>1387.3068551101428</v>
      </c>
      <c r="T27" s="15">
        <f>SUM(T24:T26)</f>
        <v>415.20217126089801</v>
      </c>
      <c r="U27" s="15">
        <f>SUM(U24:U26)</f>
        <v>118.01280972163795</v>
      </c>
      <c r="V27" s="15">
        <f>SUM(V24:V26)</f>
        <v>52.421257640218386</v>
      </c>
      <c r="W27" s="184">
        <f>B27</f>
        <v>10</v>
      </c>
      <c r="Y27" s="1" t="str">
        <f>D27</f>
        <v>Total Storage Revenue Requirement</v>
      </c>
      <c r="AA27" s="15">
        <f>SUM(AA24:AA26)</f>
        <v>3.7904610531578165</v>
      </c>
      <c r="AB27" s="15">
        <f>SUM(AB24:AB26)</f>
        <v>0</v>
      </c>
      <c r="AD27" s="15">
        <f t="shared" ref="AD27:AQ27" si="5">SUM(AD24:AD26)</f>
        <v>4475.2060125455555</v>
      </c>
      <c r="AE27" s="15">
        <f t="shared" si="5"/>
        <v>1669.1290963630263</v>
      </c>
      <c r="AF27" s="15">
        <f t="shared" si="5"/>
        <v>624.43162829636367</v>
      </c>
      <c r="AG27" s="15">
        <f t="shared" si="5"/>
        <v>0.2333116924074819</v>
      </c>
      <c r="AH27" s="15">
        <f t="shared" si="5"/>
        <v>4.9531853507543442</v>
      </c>
      <c r="AI27" s="15">
        <f t="shared" si="5"/>
        <v>36.659020589733267</v>
      </c>
      <c r="AJ27" s="15">
        <f t="shared" si="5"/>
        <v>845.89759772488412</v>
      </c>
      <c r="AK27" s="15">
        <f t="shared" si="5"/>
        <v>55.540702438514913</v>
      </c>
      <c r="AL27" s="15">
        <f t="shared" si="5"/>
        <v>84.330234494708151</v>
      </c>
      <c r="AM27" s="15">
        <f t="shared" si="5"/>
        <v>175.58056466887231</v>
      </c>
      <c r="AN27" s="15">
        <f t="shared" si="5"/>
        <v>0</v>
      </c>
      <c r="AO27" s="15">
        <f t="shared" si="5"/>
        <v>1463.2906029278608</v>
      </c>
      <c r="AP27" s="15">
        <f t="shared" si="5"/>
        <v>0</v>
      </c>
      <c r="AQ27" s="15">
        <f t="shared" si="5"/>
        <v>340.52073361720045</v>
      </c>
    </row>
    <row r="28" spans="1:43" x14ac:dyDescent="0.25">
      <c r="A28"/>
      <c r="B28"/>
      <c r="H28" s="13"/>
      <c r="I28" s="13"/>
      <c r="J28" s="13"/>
      <c r="K28" s="13"/>
      <c r="L28" s="13"/>
      <c r="M28" s="13"/>
      <c r="N28" s="13"/>
      <c r="O28" s="13"/>
      <c r="P28" s="13"/>
      <c r="Q28" s="13"/>
      <c r="S28" s="13"/>
      <c r="T28" s="13"/>
      <c r="U28" s="13"/>
      <c r="V28" s="13"/>
      <c r="W28"/>
      <c r="AA28" s="13"/>
      <c r="AB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</row>
    <row r="29" spans="1:43" x14ac:dyDescent="0.25">
      <c r="A29"/>
      <c r="B29" s="184"/>
      <c r="D29" s="8" t="s">
        <v>413</v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S29" s="13"/>
      <c r="T29" s="13"/>
      <c r="U29" s="13"/>
      <c r="V29" s="13"/>
      <c r="W29" s="184"/>
      <c r="Y29" s="8" t="str">
        <f>D29</f>
        <v>Transmission Revenue Requirement</v>
      </c>
      <c r="AA29" s="13"/>
      <c r="AB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</row>
    <row r="30" spans="1:43" x14ac:dyDescent="0.25">
      <c r="A30"/>
      <c r="B30" s="184">
        <f>MAX(B$16:B29)+1</f>
        <v>11</v>
      </c>
      <c r="D30" s="1" t="s">
        <v>424</v>
      </c>
      <c r="F30" s="13">
        <f>SUM(H30:V30, AA30:AQ30)</f>
        <v>1294.5219427863499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S30" s="13">
        <v>0</v>
      </c>
      <c r="T30" s="13">
        <v>0</v>
      </c>
      <c r="U30" s="13">
        <v>0</v>
      </c>
      <c r="V30" s="13">
        <v>0</v>
      </c>
      <c r="W30" s="184">
        <f>B30</f>
        <v>11</v>
      </c>
      <c r="Y30" s="1" t="str">
        <f>D30</f>
        <v>Transmission Demand - Panhandle St. Clair</v>
      </c>
      <c r="AA30" s="211">
        <v>0</v>
      </c>
      <c r="AB30" s="13">
        <v>0</v>
      </c>
      <c r="AD30" s="211">
        <v>241.8753321505163</v>
      </c>
      <c r="AE30" s="211">
        <v>95.387608393275158</v>
      </c>
      <c r="AF30" s="211">
        <v>78.762535968585567</v>
      </c>
      <c r="AG30" s="211">
        <v>0</v>
      </c>
      <c r="AH30" s="211">
        <v>1.0176613630187517</v>
      </c>
      <c r="AI30" s="211">
        <v>0</v>
      </c>
      <c r="AJ30" s="211">
        <v>170.96363289853085</v>
      </c>
      <c r="AK30" s="211">
        <v>0</v>
      </c>
      <c r="AL30" s="211">
        <v>0</v>
      </c>
      <c r="AM30" s="208">
        <v>28.965306260562837</v>
      </c>
      <c r="AN30" s="13">
        <v>0</v>
      </c>
      <c r="AO30" s="208">
        <v>677.54986575186047</v>
      </c>
      <c r="AP30" s="13">
        <v>0</v>
      </c>
      <c r="AQ30" s="208">
        <v>0</v>
      </c>
    </row>
    <row r="31" spans="1:43" x14ac:dyDescent="0.25">
      <c r="A31"/>
      <c r="B31" s="184">
        <f>MAX(B$16:B30)+1</f>
        <v>12</v>
      </c>
      <c r="D31" s="1" t="s">
        <v>426</v>
      </c>
      <c r="F31" s="13">
        <f>SUM(H31:V31, AA31:AQ31)</f>
        <v>9257.5711825451745</v>
      </c>
      <c r="H31" s="211">
        <v>1510.3882671996682</v>
      </c>
      <c r="I31" s="211">
        <v>1446.3910708910648</v>
      </c>
      <c r="J31" s="211">
        <v>8.2665750139586525</v>
      </c>
      <c r="K31" s="211">
        <v>321.95771951306909</v>
      </c>
      <c r="L31" s="211">
        <v>115.08856422511165</v>
      </c>
      <c r="M31" s="13">
        <v>0</v>
      </c>
      <c r="N31" s="211">
        <v>15.866559158822399</v>
      </c>
      <c r="O31" s="211">
        <v>4.735770501158199</v>
      </c>
      <c r="P31" s="211">
        <v>97.421953100166718</v>
      </c>
      <c r="Q31" s="211">
        <v>56.916094723033765</v>
      </c>
      <c r="S31" s="212">
        <v>674.49683197394802</v>
      </c>
      <c r="T31" s="212">
        <v>220.67151725793732</v>
      </c>
      <c r="U31" s="214">
        <v>92.122108781104984</v>
      </c>
      <c r="V31" s="216">
        <v>9.0881221768456015</v>
      </c>
      <c r="W31" s="184">
        <f>B31</f>
        <v>12</v>
      </c>
      <c r="Y31" s="1" t="str">
        <f>D31</f>
        <v>Transmission Commodity</v>
      </c>
      <c r="AA31" s="211">
        <v>3.9012684617766613</v>
      </c>
      <c r="AB31" s="13">
        <v>0</v>
      </c>
      <c r="AD31" s="211">
        <v>1293.2232886147251</v>
      </c>
      <c r="AE31" s="211">
        <v>523.84586768983593</v>
      </c>
      <c r="AF31" s="211">
        <v>235.44620246205332</v>
      </c>
      <c r="AG31" s="211">
        <v>9.4394662911470861E-2</v>
      </c>
      <c r="AH31" s="211">
        <v>1.7473717908283053</v>
      </c>
      <c r="AI31" s="211">
        <v>21.847522685883813</v>
      </c>
      <c r="AJ31" s="211">
        <v>283.06846982594158</v>
      </c>
      <c r="AK31" s="211">
        <v>30.141225388767893</v>
      </c>
      <c r="AL31" s="211">
        <v>35.723135691782829</v>
      </c>
      <c r="AM31" s="214">
        <v>156.16289835665097</v>
      </c>
      <c r="AN31" s="214">
        <v>14.886585935714384</v>
      </c>
      <c r="AO31" s="214">
        <v>1968.6760727091655</v>
      </c>
      <c r="AP31" s="214">
        <v>16.562904506388936</v>
      </c>
      <c r="AQ31" s="214">
        <v>98.832819246859714</v>
      </c>
    </row>
    <row r="32" spans="1:43" x14ac:dyDescent="0.25">
      <c r="A32"/>
      <c r="B32" s="184">
        <f>MAX(B$16:B31)+1</f>
        <v>13</v>
      </c>
      <c r="D32" s="1" t="s">
        <v>429</v>
      </c>
      <c r="F32" s="15">
        <f>SUM(F30:F31)</f>
        <v>10552.093125331525</v>
      </c>
      <c r="H32" s="15">
        <f t="shared" ref="H32:Q32" si="6">SUM(H30:H31)</f>
        <v>1510.3882671996682</v>
      </c>
      <c r="I32" s="15">
        <f t="shared" si="6"/>
        <v>1446.3910708910648</v>
      </c>
      <c r="J32" s="15">
        <f t="shared" si="6"/>
        <v>8.2665750139586525</v>
      </c>
      <c r="K32" s="15">
        <f t="shared" si="6"/>
        <v>321.95771951306909</v>
      </c>
      <c r="L32" s="15">
        <f t="shared" si="6"/>
        <v>115.08856422511165</v>
      </c>
      <c r="M32" s="15">
        <f t="shared" si="6"/>
        <v>0</v>
      </c>
      <c r="N32" s="15">
        <f t="shared" si="6"/>
        <v>15.866559158822399</v>
      </c>
      <c r="O32" s="15">
        <f t="shared" si="6"/>
        <v>4.735770501158199</v>
      </c>
      <c r="P32" s="15">
        <f t="shared" si="6"/>
        <v>97.421953100166718</v>
      </c>
      <c r="Q32" s="15">
        <f t="shared" si="6"/>
        <v>56.916094723033765</v>
      </c>
      <c r="S32" s="15">
        <f>SUM(S30:S31)</f>
        <v>674.49683197394802</v>
      </c>
      <c r="T32" s="15">
        <f>SUM(T30:T31)</f>
        <v>220.67151725793732</v>
      </c>
      <c r="U32" s="15">
        <f>SUM(U30:U31)</f>
        <v>92.122108781104984</v>
      </c>
      <c r="V32" s="15">
        <f>SUM(V30:V31)</f>
        <v>9.0881221768456015</v>
      </c>
      <c r="W32" s="184">
        <f>B32</f>
        <v>13</v>
      </c>
      <c r="Y32" s="1" t="str">
        <f>D32</f>
        <v>Total Transmission Revenue Requirement</v>
      </c>
      <c r="AA32" s="15">
        <f>SUM(AA30:AA31)</f>
        <v>3.9012684617766613</v>
      </c>
      <c r="AB32" s="15">
        <f>SUM(AB30:AB31)</f>
        <v>0</v>
      </c>
      <c r="AD32" s="15">
        <f t="shared" ref="AD32:AQ32" si="7">SUM(AD30:AD31)</f>
        <v>1535.0986207652413</v>
      </c>
      <c r="AE32" s="15">
        <f t="shared" si="7"/>
        <v>619.2334760831111</v>
      </c>
      <c r="AF32" s="15">
        <f t="shared" si="7"/>
        <v>314.2087384306389</v>
      </c>
      <c r="AG32" s="15">
        <f t="shared" si="7"/>
        <v>9.4394662911470861E-2</v>
      </c>
      <c r="AH32" s="15">
        <f t="shared" si="7"/>
        <v>2.7650331538470567</v>
      </c>
      <c r="AI32" s="15">
        <f t="shared" si="7"/>
        <v>21.847522685883813</v>
      </c>
      <c r="AJ32" s="15">
        <f t="shared" si="7"/>
        <v>454.03210272447245</v>
      </c>
      <c r="AK32" s="15">
        <f t="shared" si="7"/>
        <v>30.141225388767893</v>
      </c>
      <c r="AL32" s="15">
        <f t="shared" si="7"/>
        <v>35.723135691782829</v>
      </c>
      <c r="AM32" s="15">
        <f t="shared" si="7"/>
        <v>185.12820461721381</v>
      </c>
      <c r="AN32" s="15">
        <f t="shared" si="7"/>
        <v>14.886585935714384</v>
      </c>
      <c r="AO32" s="15">
        <f t="shared" si="7"/>
        <v>2646.2259384610261</v>
      </c>
      <c r="AP32" s="15">
        <f t="shared" si="7"/>
        <v>16.562904506388936</v>
      </c>
      <c r="AQ32" s="15">
        <f t="shared" si="7"/>
        <v>98.832819246859714</v>
      </c>
    </row>
    <row r="33" spans="1:43" x14ac:dyDescent="0.25">
      <c r="A33"/>
      <c r="B33"/>
      <c r="H33" s="13"/>
      <c r="I33" s="13"/>
      <c r="J33" s="13"/>
      <c r="K33" s="13"/>
      <c r="L33" s="13"/>
      <c r="M33" s="13"/>
      <c r="N33" s="13"/>
      <c r="O33" s="13"/>
      <c r="P33" s="13"/>
      <c r="Q33" s="13"/>
      <c r="S33" s="13"/>
      <c r="T33" s="13"/>
      <c r="U33" s="13"/>
      <c r="V33" s="13"/>
      <c r="W33"/>
      <c r="AA33" s="13"/>
      <c r="AB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</row>
    <row r="34" spans="1:43" x14ac:dyDescent="0.25">
      <c r="A34"/>
      <c r="B34"/>
      <c r="D34" s="8" t="s">
        <v>430</v>
      </c>
      <c r="H34" s="13"/>
      <c r="I34" s="13"/>
      <c r="J34" s="13"/>
      <c r="K34" s="13"/>
      <c r="L34" s="13"/>
      <c r="M34" s="13"/>
      <c r="N34" s="13"/>
      <c r="O34" s="13"/>
      <c r="P34" s="13"/>
      <c r="Q34" s="13"/>
      <c r="S34" s="13"/>
      <c r="T34" s="13"/>
      <c r="U34" s="13"/>
      <c r="V34" s="13"/>
      <c r="W34"/>
      <c r="Y34" s="8" t="str">
        <f>D34</f>
        <v>Distribution Revenue Requirement</v>
      </c>
      <c r="AA34" s="13"/>
      <c r="AB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</row>
    <row r="35" spans="1:43" x14ac:dyDescent="0.25">
      <c r="A35"/>
      <c r="B35" s="184">
        <f>MAX(B$16:B34)+1</f>
        <v>14</v>
      </c>
      <c r="D35" s="1" t="s">
        <v>432</v>
      </c>
      <c r="F35" s="13">
        <f>SUM(H35:V35, AA35:AQ35)</f>
        <v>10699.194379337725</v>
      </c>
      <c r="H35" s="211">
        <v>2544.8225557346354</v>
      </c>
      <c r="I35" s="211">
        <v>2267.845824357767</v>
      </c>
      <c r="J35" s="211">
        <v>8.0048666876789163</v>
      </c>
      <c r="K35" s="211">
        <v>260.41003404928779</v>
      </c>
      <c r="L35" s="211">
        <v>54.727647920497496</v>
      </c>
      <c r="M35" s="208">
        <v>446.56421045742638</v>
      </c>
      <c r="N35" s="211">
        <v>0.90739739066200664</v>
      </c>
      <c r="O35" s="211">
        <v>0</v>
      </c>
      <c r="P35" s="211">
        <v>0</v>
      </c>
      <c r="Q35" s="211">
        <v>60.380290728936636</v>
      </c>
      <c r="S35" s="211">
        <v>561.59264188064583</v>
      </c>
      <c r="T35" s="211">
        <v>167.34740589642598</v>
      </c>
      <c r="U35" s="211">
        <v>440.07269940607267</v>
      </c>
      <c r="V35" s="13">
        <v>0</v>
      </c>
      <c r="W35" s="184">
        <f>B35</f>
        <v>14</v>
      </c>
      <c r="Y35" s="1" t="str">
        <f>D35</f>
        <v>Distribution Demand - High Pressure &gt; 4"</v>
      </c>
      <c r="AA35" s="211">
        <v>0</v>
      </c>
      <c r="AB35" s="211">
        <v>196.51780239477802</v>
      </c>
      <c r="AD35" s="211">
        <v>1362.0664975616105</v>
      </c>
      <c r="AE35" s="211">
        <v>504.37803137846328</v>
      </c>
      <c r="AF35" s="211">
        <v>179.62197005667969</v>
      </c>
      <c r="AG35" s="211">
        <v>0</v>
      </c>
      <c r="AH35" s="211">
        <v>1.5779309930637739</v>
      </c>
      <c r="AI35" s="211">
        <v>0</v>
      </c>
      <c r="AJ35" s="211">
        <v>265.69255758540436</v>
      </c>
      <c r="AK35" s="211">
        <v>0</v>
      </c>
      <c r="AL35" s="211">
        <v>21.690307760714177</v>
      </c>
      <c r="AM35" s="208">
        <v>91.038237036111454</v>
      </c>
      <c r="AN35" s="13">
        <v>0</v>
      </c>
      <c r="AO35" s="208">
        <v>1149.8915920566667</v>
      </c>
      <c r="AP35" s="13">
        <v>0</v>
      </c>
      <c r="AQ35" s="208">
        <v>114.04387800419923</v>
      </c>
    </row>
    <row r="36" spans="1:43" x14ac:dyDescent="0.25">
      <c r="A36"/>
      <c r="B36" s="184">
        <f>MAX(B$16:B35)+1</f>
        <v>15</v>
      </c>
      <c r="D36" s="1" t="s">
        <v>456</v>
      </c>
      <c r="F36" s="13">
        <f>SUM(H36:V36, AA36:AQ36)</f>
        <v>18339.883386175716</v>
      </c>
      <c r="H36" s="211">
        <v>3133.900826054451</v>
      </c>
      <c r="I36" s="211">
        <v>3001.1132040024399</v>
      </c>
      <c r="J36" s="211">
        <v>17.152295755659058</v>
      </c>
      <c r="K36" s="211">
        <v>668.02926442703233</v>
      </c>
      <c r="L36" s="211">
        <v>238.79697315393537</v>
      </c>
      <c r="M36" s="214">
        <v>196.97924764219687</v>
      </c>
      <c r="N36" s="211">
        <v>32.921483789506929</v>
      </c>
      <c r="O36" s="211">
        <v>9.8262383308238395</v>
      </c>
      <c r="P36" s="211">
        <v>202.14056605624398</v>
      </c>
      <c r="Q36" s="211">
        <v>118.095062138568</v>
      </c>
      <c r="S36" s="211">
        <v>696.34347255981436</v>
      </c>
      <c r="T36" s="211">
        <v>230.63951195503253</v>
      </c>
      <c r="U36" s="211">
        <v>653.08229539647721</v>
      </c>
      <c r="V36" s="13">
        <v>0</v>
      </c>
      <c r="W36" s="184">
        <f>B36</f>
        <v>15</v>
      </c>
      <c r="Y36" s="1" t="str">
        <f>D36</f>
        <v>Distribution Commodity</v>
      </c>
      <c r="AA36" s="211">
        <v>89.151676885526328</v>
      </c>
      <c r="AB36" s="211">
        <v>756.60591732358102</v>
      </c>
      <c r="AD36" s="211">
        <v>2292.0577626427798</v>
      </c>
      <c r="AE36" s="211">
        <v>928.44367870376107</v>
      </c>
      <c r="AF36" s="211">
        <v>417.2955287682625</v>
      </c>
      <c r="AG36" s="211">
        <v>0.16730136379622709</v>
      </c>
      <c r="AH36" s="211">
        <v>3.0969725898465619</v>
      </c>
      <c r="AI36" s="211">
        <v>38.721684342952415</v>
      </c>
      <c r="AJ36" s="211">
        <v>501.69935024828885</v>
      </c>
      <c r="AK36" s="211">
        <v>53.421114695432081</v>
      </c>
      <c r="AL36" s="211">
        <v>63.314271548573693</v>
      </c>
      <c r="AM36" s="214">
        <v>276.77693911510789</v>
      </c>
      <c r="AN36" s="214">
        <v>26.384395605613182</v>
      </c>
      <c r="AO36" s="214">
        <v>3489.2035384049186</v>
      </c>
      <c r="AP36" s="214">
        <v>29.355436280802827</v>
      </c>
      <c r="AQ36" s="214">
        <v>175.16737639428882</v>
      </c>
    </row>
    <row r="37" spans="1:43" x14ac:dyDescent="0.25">
      <c r="B37" s="184">
        <f>MAX(B$16:B36)+1</f>
        <v>16</v>
      </c>
      <c r="D37" s="1" t="s">
        <v>458</v>
      </c>
      <c r="F37" s="15">
        <f>SUM(F35:F36)</f>
        <v>29039.077765513441</v>
      </c>
      <c r="H37" s="15">
        <f t="shared" ref="H37:Q37" si="8">SUM(H35:H36)</f>
        <v>5678.7233817890865</v>
      </c>
      <c r="I37" s="15">
        <f t="shared" si="8"/>
        <v>5268.9590283602065</v>
      </c>
      <c r="J37" s="15">
        <f t="shared" si="8"/>
        <v>25.157162443337974</v>
      </c>
      <c r="K37" s="15">
        <f t="shared" si="8"/>
        <v>928.43929847632012</v>
      </c>
      <c r="L37" s="15">
        <f t="shared" si="8"/>
        <v>293.52462107443284</v>
      </c>
      <c r="M37" s="15">
        <f t="shared" si="8"/>
        <v>643.54345809962319</v>
      </c>
      <c r="N37" s="15">
        <f t="shared" si="8"/>
        <v>33.828881180168935</v>
      </c>
      <c r="O37" s="15">
        <f t="shared" si="8"/>
        <v>9.8262383308238395</v>
      </c>
      <c r="P37" s="15">
        <f t="shared" si="8"/>
        <v>202.14056605624398</v>
      </c>
      <c r="Q37" s="15">
        <f t="shared" si="8"/>
        <v>178.47535286750463</v>
      </c>
      <c r="S37" s="15">
        <f>SUM(S35:S36)</f>
        <v>1257.9361144404602</v>
      </c>
      <c r="T37" s="15">
        <f>SUM(T35:T36)</f>
        <v>397.98691785145854</v>
      </c>
      <c r="U37" s="15">
        <f>SUM(U35:U36)</f>
        <v>1093.1549948025499</v>
      </c>
      <c r="V37" s="15">
        <f>SUM(V35:V36)</f>
        <v>0</v>
      </c>
      <c r="W37" s="184">
        <f>B37</f>
        <v>16</v>
      </c>
      <c r="Y37" s="1" t="str">
        <f>D37</f>
        <v>Total Distribution Revenue Requirement</v>
      </c>
      <c r="AA37" s="15">
        <f>SUM(AA35:AA36)</f>
        <v>89.151676885526328</v>
      </c>
      <c r="AB37" s="15">
        <f>SUM(AB35:AB36)</f>
        <v>953.1237197183591</v>
      </c>
      <c r="AD37" s="15">
        <f t="shared" ref="AD37:AQ37" si="9">SUM(AD35:AD36)</f>
        <v>3654.1242602043903</v>
      </c>
      <c r="AE37" s="15">
        <f t="shared" si="9"/>
        <v>1432.8217100822244</v>
      </c>
      <c r="AF37" s="15">
        <f t="shared" si="9"/>
        <v>596.91749882494219</v>
      </c>
      <c r="AG37" s="15">
        <f t="shared" si="9"/>
        <v>0.16730136379622709</v>
      </c>
      <c r="AH37" s="15">
        <f t="shared" si="9"/>
        <v>4.6749035829103356</v>
      </c>
      <c r="AI37" s="15">
        <f t="shared" si="9"/>
        <v>38.721684342952415</v>
      </c>
      <c r="AJ37" s="15">
        <f t="shared" si="9"/>
        <v>767.39190783369327</v>
      </c>
      <c r="AK37" s="15">
        <f t="shared" si="9"/>
        <v>53.421114695432081</v>
      </c>
      <c r="AL37" s="15">
        <f t="shared" si="9"/>
        <v>85.004579309287863</v>
      </c>
      <c r="AM37" s="15">
        <f t="shared" si="9"/>
        <v>367.81517615121936</v>
      </c>
      <c r="AN37" s="15">
        <f t="shared" si="9"/>
        <v>26.384395605613182</v>
      </c>
      <c r="AO37" s="15">
        <f t="shared" si="9"/>
        <v>4639.0951304615855</v>
      </c>
      <c r="AP37" s="15">
        <f t="shared" si="9"/>
        <v>29.355436280802827</v>
      </c>
      <c r="AQ37" s="15">
        <f t="shared" si="9"/>
        <v>289.21125439848805</v>
      </c>
    </row>
    <row r="38" spans="1:43" x14ac:dyDescent="0.25">
      <c r="H38" s="1"/>
      <c r="I38" s="1"/>
      <c r="J38" s="1"/>
      <c r="K38" s="1"/>
      <c r="L38" s="1"/>
      <c r="M38" s="1"/>
      <c r="N38" s="1"/>
      <c r="O38" s="1"/>
      <c r="P38" s="1"/>
      <c r="Q38" s="1"/>
      <c r="S38" s="1"/>
      <c r="T38" s="1"/>
      <c r="U38" s="1"/>
      <c r="V38" s="1"/>
      <c r="AA38" s="1"/>
      <c r="AB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spans="1:43" ht="15.75" thickBot="1" x14ac:dyDescent="0.3">
      <c r="B39" s="184">
        <f>MAX(B$16:B38)+1</f>
        <v>17</v>
      </c>
      <c r="D39" s="1" t="s">
        <v>589</v>
      </c>
      <c r="F39" s="50">
        <f>F21+F27+F32+F37</f>
        <v>2314510.6650429922</v>
      </c>
      <c r="H39" s="50">
        <f t="shared" ref="H39:Q39" si="10">H21+H27+H32+H37</f>
        <v>810072.3496977262</v>
      </c>
      <c r="I39" s="50">
        <f t="shared" si="10"/>
        <v>537561.55543912249</v>
      </c>
      <c r="J39" s="50">
        <f t="shared" si="10"/>
        <v>2535.9055659375645</v>
      </c>
      <c r="K39" s="50">
        <f t="shared" si="10"/>
        <v>33102.223460327317</v>
      </c>
      <c r="L39" s="50">
        <f t="shared" si="10"/>
        <v>5412.5293629487123</v>
      </c>
      <c r="M39" s="50">
        <f t="shared" si="10"/>
        <v>643.54345809962319</v>
      </c>
      <c r="N39" s="50">
        <f t="shared" si="10"/>
        <v>1275.6746203493763</v>
      </c>
      <c r="O39" s="50">
        <f t="shared" si="10"/>
        <v>282.50428068478578</v>
      </c>
      <c r="P39" s="50">
        <f t="shared" si="10"/>
        <v>4918.5015038017091</v>
      </c>
      <c r="Q39" s="50">
        <f t="shared" si="10"/>
        <v>22908.336635283238</v>
      </c>
      <c r="S39" s="50">
        <f>S21+S27+S32+S37</f>
        <v>189821.41239012487</v>
      </c>
      <c r="T39" s="50">
        <f>T21+T27+T32+T37</f>
        <v>40311.739235060028</v>
      </c>
      <c r="U39" s="50">
        <f>U21+U27+U32+U37</f>
        <v>7199.4339919441973</v>
      </c>
      <c r="V39" s="50">
        <f>V21+V27+V32+V37</f>
        <v>1970.7957031996702</v>
      </c>
      <c r="W39" s="184">
        <f>B39</f>
        <v>17</v>
      </c>
      <c r="Y39" s="1" t="str">
        <f>D39</f>
        <v>Total Gas Cost Revenue Requirement</v>
      </c>
      <c r="AA39" s="50">
        <f>AA21+AA27+AA32+AA37</f>
        <v>880.00688742383397</v>
      </c>
      <c r="AB39" s="50">
        <f>AB21+AB27+AB32+AB37</f>
        <v>953.1237197183591</v>
      </c>
      <c r="AD39" s="50">
        <f t="shared" ref="AD39:AQ39" si="11">AD21+AD27+AD32+AD37</f>
        <v>502205.99919741804</v>
      </c>
      <c r="AE39" s="50">
        <f t="shared" si="11"/>
        <v>115045.76357920271</v>
      </c>
      <c r="AF39" s="50">
        <f t="shared" si="11"/>
        <v>11721.395174669304</v>
      </c>
      <c r="AG39" s="50">
        <f t="shared" si="11"/>
        <v>0.52052953092825494</v>
      </c>
      <c r="AH39" s="50">
        <f t="shared" si="11"/>
        <v>68.147415307320188</v>
      </c>
      <c r="AI39" s="50">
        <f t="shared" si="11"/>
        <v>396.37057164674263</v>
      </c>
      <c r="AJ39" s="50">
        <f t="shared" si="11"/>
        <v>8685.8613600163735</v>
      </c>
      <c r="AK39" s="50">
        <f t="shared" si="11"/>
        <v>489.95308821697756</v>
      </c>
      <c r="AL39" s="50">
        <f t="shared" si="11"/>
        <v>2781.4317237306605</v>
      </c>
      <c r="AM39" s="50">
        <f t="shared" si="11"/>
        <v>1038.0700195820759</v>
      </c>
      <c r="AN39" s="50">
        <f t="shared" si="11"/>
        <v>45.295919319290675</v>
      </c>
      <c r="AO39" s="50">
        <f t="shared" si="11"/>
        <v>10948.500731529504</v>
      </c>
      <c r="AP39" s="50">
        <f t="shared" si="11"/>
        <v>50.396510620654063</v>
      </c>
      <c r="AQ39" s="50">
        <f t="shared" si="11"/>
        <v>1183.3232704495451</v>
      </c>
    </row>
    <row r="40" spans="1:43" ht="15.75" thickTop="1" x14ac:dyDescent="0.25">
      <c r="F40" s="5"/>
    </row>
    <row r="41" spans="1:43" x14ac:dyDescent="0.25">
      <c r="D41" s="8" t="s">
        <v>625</v>
      </c>
      <c r="F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S41" s="26"/>
      <c r="T41" s="26"/>
      <c r="U41" s="26"/>
      <c r="V41" s="26"/>
      <c r="Y41" s="8" t="str">
        <f>D41</f>
        <v>Gas Cost Revenue Requirement Adjustments</v>
      </c>
      <c r="AA41" s="26"/>
      <c r="AB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</row>
    <row r="42" spans="1:43" x14ac:dyDescent="0.25">
      <c r="B42" s="184">
        <f>MAX(B$16:B41)+1</f>
        <v>18</v>
      </c>
      <c r="D42" s="1" t="s">
        <v>610</v>
      </c>
      <c r="F42" s="217">
        <f>SUM(H42:U42, AA42:AQ42)</f>
        <v>0</v>
      </c>
      <c r="H42" s="217">
        <v>0</v>
      </c>
      <c r="I42" s="217">
        <v>0</v>
      </c>
      <c r="J42" s="217">
        <v>0</v>
      </c>
      <c r="K42" s="217">
        <v>0</v>
      </c>
      <c r="L42" s="217">
        <v>0</v>
      </c>
      <c r="M42" s="217">
        <v>0</v>
      </c>
      <c r="N42" s="217">
        <v>0</v>
      </c>
      <c r="O42" s="217">
        <v>0</v>
      </c>
      <c r="P42" s="217">
        <v>0</v>
      </c>
      <c r="Q42" s="217">
        <v>0</v>
      </c>
      <c r="S42" s="217">
        <v>0</v>
      </c>
      <c r="T42" s="217">
        <v>0</v>
      </c>
      <c r="U42" s="217">
        <v>0</v>
      </c>
      <c r="V42" s="217">
        <v>0</v>
      </c>
      <c r="W42" s="184">
        <f>B42</f>
        <v>18</v>
      </c>
      <c r="Y42" s="1" t="str">
        <f>D42</f>
        <v>Rate Design Adjustments</v>
      </c>
      <c r="AA42" s="217">
        <v>0</v>
      </c>
      <c r="AB42" s="217">
        <v>0</v>
      </c>
      <c r="AD42" s="217">
        <v>0</v>
      </c>
      <c r="AE42" s="217">
        <v>0</v>
      </c>
      <c r="AF42" s="217">
        <v>0</v>
      </c>
      <c r="AG42" s="225">
        <v>3</v>
      </c>
      <c r="AH42" s="217">
        <v>0</v>
      </c>
      <c r="AI42" s="225">
        <v>-3</v>
      </c>
      <c r="AJ42" s="217">
        <v>0</v>
      </c>
      <c r="AK42" s="217">
        <v>0</v>
      </c>
      <c r="AL42" s="217">
        <v>0</v>
      </c>
      <c r="AM42" s="217">
        <v>0</v>
      </c>
      <c r="AN42" s="217">
        <v>0</v>
      </c>
      <c r="AO42" s="217">
        <v>0</v>
      </c>
      <c r="AP42" s="217">
        <v>0</v>
      </c>
      <c r="AQ42" s="217">
        <v>0</v>
      </c>
    </row>
    <row r="43" spans="1:43" ht="15.75" thickBot="1" x14ac:dyDescent="0.3">
      <c r="B43" s="184">
        <f>MAX(B$16:B42)+1</f>
        <v>19</v>
      </c>
      <c r="D43" s="1" t="s">
        <v>589</v>
      </c>
      <c r="F43" s="50">
        <f>SUM(F39,F42:F42)</f>
        <v>2314510.6650429922</v>
      </c>
      <c r="H43" s="50">
        <f t="shared" ref="H43:Q43" si="12">SUM(H39,H42)</f>
        <v>810072.3496977262</v>
      </c>
      <c r="I43" s="50">
        <f t="shared" si="12"/>
        <v>537561.55543912249</v>
      </c>
      <c r="J43" s="50">
        <f t="shared" si="12"/>
        <v>2535.9055659375645</v>
      </c>
      <c r="K43" s="50">
        <f t="shared" si="12"/>
        <v>33102.223460327317</v>
      </c>
      <c r="L43" s="50">
        <f t="shared" si="12"/>
        <v>5412.5293629487123</v>
      </c>
      <c r="M43" s="50">
        <f t="shared" si="12"/>
        <v>643.54345809962319</v>
      </c>
      <c r="N43" s="50">
        <f t="shared" si="12"/>
        <v>1275.6746203493763</v>
      </c>
      <c r="O43" s="50">
        <f t="shared" si="12"/>
        <v>282.50428068478578</v>
      </c>
      <c r="P43" s="50">
        <f t="shared" si="12"/>
        <v>4918.5015038017091</v>
      </c>
      <c r="Q43" s="50">
        <f t="shared" si="12"/>
        <v>22908.336635283238</v>
      </c>
      <c r="S43" s="50">
        <f>SUM(S39,S42)</f>
        <v>189821.41239012487</v>
      </c>
      <c r="T43" s="50">
        <f>SUM(T39,T42)</f>
        <v>40311.739235060028</v>
      </c>
      <c r="U43" s="50">
        <f>SUM(U39,U42)</f>
        <v>7199.4339919441973</v>
      </c>
      <c r="V43" s="50">
        <f>SUM(V39,V42)</f>
        <v>1970.7957031996702</v>
      </c>
      <c r="W43" s="184">
        <f>B43</f>
        <v>19</v>
      </c>
      <c r="Y43" s="1" t="str">
        <f>D43</f>
        <v>Total Gas Cost Revenue Requirement</v>
      </c>
      <c r="AA43" s="50">
        <f>SUM(AA39,AA42)</f>
        <v>880.00688742383397</v>
      </c>
      <c r="AB43" s="50">
        <f>SUM(AB39,AB42)</f>
        <v>953.1237197183591</v>
      </c>
      <c r="AD43" s="50">
        <f t="shared" ref="AD43:AQ43" si="13">SUM(AD39,AD42)</f>
        <v>502205.99919741804</v>
      </c>
      <c r="AE43" s="50">
        <f t="shared" si="13"/>
        <v>115045.76357920271</v>
      </c>
      <c r="AF43" s="50">
        <f t="shared" si="13"/>
        <v>11721.395174669304</v>
      </c>
      <c r="AG43" s="50">
        <f t="shared" si="13"/>
        <v>3.5205295309282549</v>
      </c>
      <c r="AH43" s="50">
        <f t="shared" si="13"/>
        <v>68.147415307320188</v>
      </c>
      <c r="AI43" s="50">
        <f t="shared" si="13"/>
        <v>393.37057164674263</v>
      </c>
      <c r="AJ43" s="50">
        <f t="shared" si="13"/>
        <v>8685.8613600163735</v>
      </c>
      <c r="AK43" s="50">
        <f t="shared" si="13"/>
        <v>489.95308821697756</v>
      </c>
      <c r="AL43" s="50">
        <f t="shared" si="13"/>
        <v>2781.4317237306605</v>
      </c>
      <c r="AM43" s="50">
        <f t="shared" si="13"/>
        <v>1038.0700195820759</v>
      </c>
      <c r="AN43" s="50">
        <f t="shared" si="13"/>
        <v>45.295919319290675</v>
      </c>
      <c r="AO43" s="50">
        <f t="shared" si="13"/>
        <v>10948.500731529504</v>
      </c>
      <c r="AP43" s="50">
        <f t="shared" si="13"/>
        <v>50.396510620654063</v>
      </c>
      <c r="AQ43" s="50">
        <f t="shared" si="13"/>
        <v>1183.3232704495451</v>
      </c>
    </row>
    <row r="44" spans="1:43" ht="15.75" thickTop="1" x14ac:dyDescent="0.25"/>
    <row r="45" spans="1:43" x14ac:dyDescent="0.25">
      <c r="D45" s="8" t="s">
        <v>626</v>
      </c>
      <c r="F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S45" s="26"/>
      <c r="T45" s="26"/>
      <c r="U45" s="26"/>
      <c r="V45" s="26"/>
      <c r="Y45" s="8" t="str">
        <f>D45</f>
        <v>Proposed Gas Cost Revenue Requirement by Rate Design Component (2)</v>
      </c>
      <c r="AA45" s="26"/>
      <c r="AB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</row>
    <row r="46" spans="1:43" x14ac:dyDescent="0.25">
      <c r="F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S46" s="26"/>
      <c r="T46" s="26"/>
      <c r="U46" s="26"/>
      <c r="V46" s="26"/>
      <c r="AA46" s="26"/>
      <c r="AB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</row>
    <row r="47" spans="1:43" x14ac:dyDescent="0.25">
      <c r="B47" s="184">
        <f>MAX(B$16:B44)+1</f>
        <v>20</v>
      </c>
      <c r="D47" s="188" t="s">
        <v>581</v>
      </c>
      <c r="F47" s="210">
        <f t="shared" ref="F47:F54" si="14">SUM(H47:U47, AA47:AQ47)</f>
        <v>0</v>
      </c>
      <c r="H47" s="210">
        <v>0</v>
      </c>
      <c r="I47" s="210">
        <v>0</v>
      </c>
      <c r="J47" s="210">
        <v>0</v>
      </c>
      <c r="K47" s="210">
        <v>0</v>
      </c>
      <c r="L47" s="210">
        <v>0</v>
      </c>
      <c r="M47" s="210">
        <v>0</v>
      </c>
      <c r="N47" s="210">
        <v>0</v>
      </c>
      <c r="O47" s="210">
        <v>0</v>
      </c>
      <c r="P47" s="210">
        <v>0</v>
      </c>
      <c r="Q47" s="210">
        <v>0</v>
      </c>
      <c r="S47" s="210">
        <v>0</v>
      </c>
      <c r="T47" s="210">
        <v>0</v>
      </c>
      <c r="U47" s="210">
        <v>0</v>
      </c>
      <c r="V47" s="210">
        <v>0</v>
      </c>
      <c r="W47" s="184">
        <f t="shared" ref="W47:W55" si="15">B47</f>
        <v>20</v>
      </c>
      <c r="Y47" s="188" t="str">
        <f t="shared" ref="Y47:Y55" si="16">D47</f>
        <v>Monthly Customer Charge</v>
      </c>
      <c r="AA47" s="210">
        <v>0</v>
      </c>
      <c r="AB47" s="210">
        <v>0</v>
      </c>
      <c r="AD47" s="210">
        <v>0</v>
      </c>
      <c r="AE47" s="210">
        <v>0</v>
      </c>
      <c r="AF47" s="210">
        <v>0</v>
      </c>
      <c r="AG47" s="210">
        <v>0</v>
      </c>
      <c r="AH47" s="210">
        <v>0</v>
      </c>
      <c r="AI47" s="210">
        <v>0</v>
      </c>
      <c r="AJ47" s="210">
        <v>0</v>
      </c>
      <c r="AK47" s="210">
        <v>0</v>
      </c>
      <c r="AL47" s="210">
        <v>0</v>
      </c>
      <c r="AM47" s="210">
        <v>0</v>
      </c>
      <c r="AN47" s="210">
        <v>0</v>
      </c>
      <c r="AO47" s="210">
        <v>0</v>
      </c>
      <c r="AP47" s="210">
        <v>0</v>
      </c>
      <c r="AQ47" s="210">
        <v>0</v>
      </c>
    </row>
    <row r="48" spans="1:43" x14ac:dyDescent="0.25">
      <c r="B48" s="184">
        <f>MAX(B$16:B47)+1</f>
        <v>21</v>
      </c>
      <c r="D48" s="190" t="s">
        <v>582</v>
      </c>
      <c r="F48" s="208">
        <f t="shared" si="14"/>
        <v>3057.3907473081417</v>
      </c>
      <c r="H48" s="208">
        <v>0</v>
      </c>
      <c r="I48" s="208">
        <v>0</v>
      </c>
      <c r="J48" s="208">
        <v>0</v>
      </c>
      <c r="K48" s="208">
        <v>0</v>
      </c>
      <c r="L48" s="208">
        <v>0</v>
      </c>
      <c r="M48" s="208">
        <f>M35+6</f>
        <v>452.56421045742638</v>
      </c>
      <c r="N48" s="208">
        <v>0</v>
      </c>
      <c r="O48" s="208">
        <v>0</v>
      </c>
      <c r="P48" s="208">
        <v>0</v>
      </c>
      <c r="Q48" s="208">
        <v>0</v>
      </c>
      <c r="S48" s="208">
        <v>0</v>
      </c>
      <c r="T48" s="208">
        <v>0</v>
      </c>
      <c r="U48" s="208">
        <v>0</v>
      </c>
      <c r="V48" s="208">
        <v>0</v>
      </c>
      <c r="W48" s="184">
        <f t="shared" si="15"/>
        <v>21</v>
      </c>
      <c r="Y48" s="190" t="str">
        <f t="shared" si="16"/>
        <v>Delivery Demand Charge</v>
      </c>
      <c r="AA48" s="208">
        <v>0</v>
      </c>
      <c r="AB48" s="208">
        <v>0</v>
      </c>
      <c r="AD48" s="208">
        <v>0</v>
      </c>
      <c r="AE48" s="208">
        <v>0</v>
      </c>
      <c r="AF48" s="208">
        <v>0</v>
      </c>
      <c r="AG48" s="208">
        <v>0</v>
      </c>
      <c r="AH48" s="208">
        <v>0</v>
      </c>
      <c r="AI48" s="208">
        <v>0</v>
      </c>
      <c r="AJ48" s="208">
        <v>0</v>
      </c>
      <c r="AK48" s="208">
        <v>0</v>
      </c>
      <c r="AL48" s="208">
        <v>0</v>
      </c>
      <c r="AM48" s="208">
        <f>SUM(AM19,AM30,AM35)</f>
        <v>158.16078565089191</v>
      </c>
      <c r="AN48" s="208">
        <v>0</v>
      </c>
      <c r="AO48" s="208">
        <f>SUM(AO19,AO30,AO35)</f>
        <v>2308.4728091334282</v>
      </c>
      <c r="AP48" s="208">
        <v>0</v>
      </c>
      <c r="AQ48" s="208">
        <f>SUM(AQ19,AQ30,AQ35)</f>
        <v>138.19294206639552</v>
      </c>
    </row>
    <row r="49" spans="2:43" x14ac:dyDescent="0.25">
      <c r="B49" s="184">
        <f>MAX(B$16:B48)+1</f>
        <v>22</v>
      </c>
      <c r="D49" s="192" t="s">
        <v>583</v>
      </c>
      <c r="F49" s="211">
        <f t="shared" si="14"/>
        <v>88083.766553434994</v>
      </c>
      <c r="H49" s="211">
        <f>SUM(H18,H24:H26,H31,H35:H36)</f>
        <v>26566.257107396086</v>
      </c>
      <c r="I49" s="211">
        <f>SUM(I18,I24:I26,I31,I35:I36)</f>
        <v>23777.934981584978</v>
      </c>
      <c r="J49" s="211">
        <f>SUM(J18,J24:J26,J31,J35:J36)</f>
        <v>89.828280358354093</v>
      </c>
      <c r="K49" s="211">
        <f>SUM(K18,K24:K26,K31,K35:K36)</f>
        <v>2984.0728880119232</v>
      </c>
      <c r="L49" s="211">
        <f>SUM(L18,L24:L26,L31,L35:L36)</f>
        <v>706.06987743900561</v>
      </c>
      <c r="M49" s="211">
        <v>0</v>
      </c>
      <c r="N49" s="211">
        <f>SUM(N18,N24:N26,N31,N35:N36)</f>
        <v>84.730352393209671</v>
      </c>
      <c r="O49" s="211">
        <f>SUM(O18,O24:O26,O31,O35:O36)</f>
        <v>26.511061813754864</v>
      </c>
      <c r="P49" s="211">
        <f>SUM(P18,P24:P26,P31,P35:P36)</f>
        <v>521.4131706897291</v>
      </c>
      <c r="Q49" s="211">
        <f>SUM(Q18,Q24:Q26,Q31,Q35:Q36)</f>
        <v>672.28507492523659</v>
      </c>
      <c r="S49" s="211">
        <f>SUM(S35:S36)</f>
        <v>1257.9361144404602</v>
      </c>
      <c r="T49" s="211">
        <f>SUM(T35:T36)</f>
        <v>397.98691785145854</v>
      </c>
      <c r="U49" s="211">
        <f>SUM(U35:U36)</f>
        <v>1093.1549948025499</v>
      </c>
      <c r="V49" s="211">
        <v>0</v>
      </c>
      <c r="W49" s="184">
        <f t="shared" si="15"/>
        <v>22</v>
      </c>
      <c r="Y49" s="192" t="str">
        <f t="shared" si="16"/>
        <v>Delivery Commodity Charge</v>
      </c>
      <c r="AA49" s="211">
        <f>SUM(AA26,AA31,AA36)</f>
        <v>96.843406400460808</v>
      </c>
      <c r="AB49" s="211">
        <f>SUM(AB35:AB36)</f>
        <v>953.1237197183591</v>
      </c>
      <c r="AD49" s="211">
        <f>SUM(AD18,AD24:AD26,AD30:AD31,AD35:AD36)</f>
        <v>16511.036167736707</v>
      </c>
      <c r="AE49" s="211">
        <f>SUM(AE18,AE24:AE26,AE30:AE31,AE35:AE36)</f>
        <v>6160.8043307353018</v>
      </c>
      <c r="AF49" s="211">
        <f>SUM(AF18,AF24:AF26,AF30:AF31,AF35:AF36)</f>
        <v>2300.2999822905613</v>
      </c>
      <c r="AG49" s="211">
        <f>SUM(AG18,AG24:AG26,AG30:AG31,AG35:AG36,AG42)</f>
        <v>3.49500771911518</v>
      </c>
      <c r="AH49" s="211">
        <f>SUM(AH18,AH24:AH26,AH30:AH31,AH35:AH36)</f>
        <v>19.794368698333702</v>
      </c>
      <c r="AI49" s="211">
        <f>SUM(AI18,AI24:AI26,AI30:AI31,AI35:AI36,AI42)</f>
        <v>94.228227618569491</v>
      </c>
      <c r="AJ49" s="211">
        <f>SUM(AJ18,AJ24:AJ26,AJ30:AJ31,AJ35:AJ36)</f>
        <v>3337.2895368046707</v>
      </c>
      <c r="AK49" s="211">
        <f>SUM(AK18,AK24:AK26,AK30:AK31,AK35:AK36)</f>
        <v>139.10304252271487</v>
      </c>
      <c r="AL49" s="211">
        <f>SUM(AL18,AL24:AL26,AL30:AL31,AL35:AL36)</f>
        <v>281.88349247957007</v>
      </c>
      <c r="AM49" s="211">
        <v>0</v>
      </c>
      <c r="AN49" s="211">
        <f>SUM(AN19)</f>
        <v>3.6374265164997732</v>
      </c>
      <c r="AO49" s="211">
        <v>0</v>
      </c>
      <c r="AP49" s="211">
        <f>SUM(AP19)</f>
        <v>4.0470224873559362</v>
      </c>
      <c r="AQ49" s="211">
        <v>0</v>
      </c>
    </row>
    <row r="50" spans="2:43" x14ac:dyDescent="0.25">
      <c r="B50" s="184">
        <f>MAX(B$16:B49)+1</f>
        <v>23</v>
      </c>
      <c r="D50" s="194" t="s">
        <v>584</v>
      </c>
      <c r="F50" s="212">
        <f t="shared" si="14"/>
        <v>327367.81597060419</v>
      </c>
      <c r="H50" s="212">
        <f>SUM(H17,H19:H20)</f>
        <v>118709.76194349895</v>
      </c>
      <c r="I50" s="212">
        <f>SUM(I17,I19:I20)</f>
        <v>112394.54247157399</v>
      </c>
      <c r="J50" s="212">
        <f>SUM(J17,J19:J20)</f>
        <v>454.70637927340408</v>
      </c>
      <c r="K50" s="212">
        <f>SUM(K17,K19:K20)</f>
        <v>16326.937691021227</v>
      </c>
      <c r="L50" s="212">
        <f>SUM(L17,L19:L20)</f>
        <v>4483.642742061179</v>
      </c>
      <c r="M50" s="212">
        <v>0</v>
      </c>
      <c r="N50" s="212">
        <f>SUM(N17,N19:N20)</f>
        <v>598.32155337855681</v>
      </c>
      <c r="O50" s="212">
        <f>SUM(O17,O19:O20)</f>
        <v>178.58399759734809</v>
      </c>
      <c r="P50" s="212">
        <f>SUM(P17,P19:P20)</f>
        <v>3673.7426009377359</v>
      </c>
      <c r="Q50" s="212">
        <f>SUM(Q17,Q19:Q20)</f>
        <v>3302.169349800668</v>
      </c>
      <c r="S50" s="212">
        <f>SUM(S17,S19:S20,S31)</f>
        <v>48513.275763416692</v>
      </c>
      <c r="T50" s="212">
        <f>SUM(T17,T19:T20,T31)</f>
        <v>14348.274501008438</v>
      </c>
      <c r="U50" s="212">
        <f>SUM(U17,U19:U20)</f>
        <v>3593.225720122161</v>
      </c>
      <c r="V50" s="212">
        <v>0</v>
      </c>
      <c r="W50" s="184">
        <f t="shared" si="15"/>
        <v>23</v>
      </c>
      <c r="Y50" s="194" t="str">
        <f t="shared" si="16"/>
        <v>Gas Supply Transportation Charge</v>
      </c>
      <c r="AA50" s="212">
        <f>SUM(AA17,AA19:AA20)</f>
        <v>134.93844075181769</v>
      </c>
      <c r="AB50" s="212">
        <f>SUM(AB17,AB19:AB20)</f>
        <v>0</v>
      </c>
      <c r="AD50" s="212">
        <f t="shared" ref="AD50:AL50" si="17">SUM(AD17,AD19:AD20)</f>
        <v>349.65325778286405</v>
      </c>
      <c r="AE50" s="212">
        <f t="shared" si="17"/>
        <v>141.6340208426376</v>
      </c>
      <c r="AF50" s="212">
        <f t="shared" si="17"/>
        <v>63.658404892820272</v>
      </c>
      <c r="AG50" s="212">
        <f t="shared" si="17"/>
        <v>2.5521811813075067E-2</v>
      </c>
      <c r="AH50" s="212">
        <f t="shared" si="17"/>
        <v>0.4724429606239598</v>
      </c>
      <c r="AI50" s="212">
        <f t="shared" si="17"/>
        <v>5.9069903464135027</v>
      </c>
      <c r="AJ50" s="212">
        <f t="shared" si="17"/>
        <v>76.534202192006433</v>
      </c>
      <c r="AK50" s="212">
        <f t="shared" si="17"/>
        <v>8.1493874596392466</v>
      </c>
      <c r="AL50" s="212">
        <f t="shared" si="17"/>
        <v>9.6585878732751365</v>
      </c>
      <c r="AM50" s="212">
        <v>0</v>
      </c>
      <c r="AN50" s="212">
        <v>0</v>
      </c>
      <c r="AO50" s="212">
        <v>0</v>
      </c>
      <c r="AP50" s="212">
        <v>0</v>
      </c>
      <c r="AQ50" s="212">
        <v>0</v>
      </c>
    </row>
    <row r="51" spans="2:43" x14ac:dyDescent="0.25">
      <c r="B51" s="184">
        <f>MAX(B$16:B50)+1</f>
        <v>24</v>
      </c>
      <c r="D51" s="196" t="s">
        <v>585</v>
      </c>
      <c r="F51" s="213">
        <f t="shared" si="14"/>
        <v>1878311.1040714215</v>
      </c>
      <c r="H51" s="213">
        <f t="shared" ref="H51:Q51" si="18">SUM(H16)</f>
        <v>664796.33064683119</v>
      </c>
      <c r="I51" s="213">
        <f t="shared" si="18"/>
        <v>401389.07798596355</v>
      </c>
      <c r="J51" s="213">
        <f t="shared" si="18"/>
        <v>1991.3709063058059</v>
      </c>
      <c r="K51" s="213">
        <f t="shared" si="18"/>
        <v>13791.212881294165</v>
      </c>
      <c r="L51" s="213">
        <f t="shared" si="18"/>
        <v>222.81674344852809</v>
      </c>
      <c r="M51" s="213">
        <f t="shared" si="18"/>
        <v>0</v>
      </c>
      <c r="N51" s="213">
        <f t="shared" si="18"/>
        <v>592.62271457760983</v>
      </c>
      <c r="O51" s="213">
        <f t="shared" si="18"/>
        <v>77.409221273682846</v>
      </c>
      <c r="P51" s="213">
        <f t="shared" si="18"/>
        <v>723.34573217424384</v>
      </c>
      <c r="Q51" s="213">
        <f t="shared" si="18"/>
        <v>18933.882210557334</v>
      </c>
      <c r="S51" s="213">
        <f>SUM(S16)</f>
        <v>136497.68607499482</v>
      </c>
      <c r="T51" s="213">
        <f>SUM(T16)</f>
        <v>24538.972504019712</v>
      </c>
      <c r="U51" s="213">
        <f>SUM(U16)</f>
        <v>2216.3357427380693</v>
      </c>
      <c r="V51" s="213">
        <f>SUM(V16)</f>
        <v>0</v>
      </c>
      <c r="W51" s="184">
        <f t="shared" si="15"/>
        <v>24</v>
      </c>
      <c r="Y51" s="196" t="str">
        <f t="shared" si="16"/>
        <v>Gas Supply Commodity Charge</v>
      </c>
      <c r="AA51" s="213">
        <f>SUM(AA16)</f>
        <v>648.22504027155549</v>
      </c>
      <c r="AB51" s="213">
        <f>SUM(AB16)</f>
        <v>0</v>
      </c>
      <c r="AD51" s="213">
        <f t="shared" ref="AD51:AL51" si="19">SUM(AD16)</f>
        <v>485345.30977189844</v>
      </c>
      <c r="AE51" s="213">
        <f t="shared" si="19"/>
        <v>108743.32522762478</v>
      </c>
      <c r="AF51" s="213">
        <f t="shared" si="19"/>
        <v>9357.4367874859236</v>
      </c>
      <c r="AG51" s="213">
        <f t="shared" si="19"/>
        <v>0</v>
      </c>
      <c r="AH51" s="213">
        <f t="shared" si="19"/>
        <v>47.880603648362531</v>
      </c>
      <c r="AI51" s="213">
        <f t="shared" si="19"/>
        <v>293.2353536817597</v>
      </c>
      <c r="AJ51" s="213">
        <f t="shared" si="19"/>
        <v>5272.0376210196955</v>
      </c>
      <c r="AK51" s="213">
        <f t="shared" si="19"/>
        <v>342.7006582346234</v>
      </c>
      <c r="AL51" s="213">
        <f t="shared" si="19"/>
        <v>2489.8896433778154</v>
      </c>
      <c r="AM51" s="213">
        <v>0</v>
      </c>
      <c r="AN51" s="213">
        <v>0</v>
      </c>
      <c r="AO51" s="213">
        <v>0</v>
      </c>
      <c r="AP51" s="213">
        <v>0</v>
      </c>
      <c r="AQ51" s="213">
        <v>0</v>
      </c>
    </row>
    <row r="52" spans="2:43" x14ac:dyDescent="0.25">
      <c r="B52" s="184">
        <f>MAX(B$16:B51)+1</f>
        <v>25</v>
      </c>
      <c r="D52" s="198" t="s">
        <v>590</v>
      </c>
      <c r="F52" s="214">
        <f t="shared" si="14"/>
        <v>6501.6910555363374</v>
      </c>
      <c r="H52" s="214">
        <v>0</v>
      </c>
      <c r="I52" s="214">
        <v>0</v>
      </c>
      <c r="J52" s="214">
        <v>0</v>
      </c>
      <c r="K52" s="214">
        <v>0</v>
      </c>
      <c r="L52" s="214">
        <v>0</v>
      </c>
      <c r="M52" s="214">
        <f>M36-6</f>
        <v>190.97924764219687</v>
      </c>
      <c r="N52" s="214">
        <v>0</v>
      </c>
      <c r="O52" s="214">
        <v>0</v>
      </c>
      <c r="P52" s="214">
        <v>0</v>
      </c>
      <c r="Q52" s="214">
        <v>0</v>
      </c>
      <c r="S52" s="214">
        <v>0</v>
      </c>
      <c r="T52" s="214">
        <v>0</v>
      </c>
      <c r="U52" s="214">
        <v>0</v>
      </c>
      <c r="V52" s="214">
        <v>0</v>
      </c>
      <c r="W52" s="184">
        <f t="shared" si="15"/>
        <v>25</v>
      </c>
      <c r="Y52" s="198" t="str">
        <f t="shared" si="16"/>
        <v>Customer Supplied Fuel</v>
      </c>
      <c r="AA52" s="214">
        <v>0</v>
      </c>
      <c r="AB52" s="214">
        <v>0</v>
      </c>
      <c r="AD52" s="214">
        <v>0</v>
      </c>
      <c r="AE52" s="214">
        <v>0</v>
      </c>
      <c r="AF52" s="214">
        <v>0</v>
      </c>
      <c r="AG52" s="214">
        <v>0</v>
      </c>
      <c r="AH52" s="214">
        <v>0</v>
      </c>
      <c r="AI52" s="214">
        <v>0</v>
      </c>
      <c r="AJ52" s="214">
        <v>0</v>
      </c>
      <c r="AK52" s="214">
        <v>0</v>
      </c>
      <c r="AL52" s="214">
        <v>0</v>
      </c>
      <c r="AM52" s="214">
        <f>SUM(AM20,AM31,AM36)</f>
        <v>437.00489859438846</v>
      </c>
      <c r="AN52" s="214">
        <f>SUM(AN20,AN31,AN36)</f>
        <v>41.658492802790903</v>
      </c>
      <c r="AO52" s="214">
        <f>SUM(AO20,AO31,AO36)</f>
        <v>5509.1260252779921</v>
      </c>
      <c r="AP52" s="214">
        <f>SUM(AP20,AP31,AP36)</f>
        <v>46.349488133298124</v>
      </c>
      <c r="AQ52" s="214">
        <f>SUM(AQ20,AQ31,AQ36)</f>
        <v>276.57290308567053</v>
      </c>
    </row>
    <row r="53" spans="2:43" x14ac:dyDescent="0.25">
      <c r="B53" s="184">
        <f>MAX(B$16:B52)+1</f>
        <v>26</v>
      </c>
      <c r="D53" s="198" t="s">
        <v>586</v>
      </c>
      <c r="F53" s="214">
        <f t="shared" si="14"/>
        <v>296.71753428141767</v>
      </c>
      <c r="H53" s="214">
        <v>0</v>
      </c>
      <c r="I53" s="214">
        <v>0</v>
      </c>
      <c r="J53" s="214">
        <v>0</v>
      </c>
      <c r="K53" s="214">
        <v>0</v>
      </c>
      <c r="L53" s="214">
        <v>0</v>
      </c>
      <c r="M53" s="214">
        <v>0</v>
      </c>
      <c r="N53" s="214">
        <v>0</v>
      </c>
      <c r="O53" s="214">
        <v>0</v>
      </c>
      <c r="P53" s="214">
        <v>0</v>
      </c>
      <c r="Q53" s="214">
        <v>0</v>
      </c>
      <c r="S53" s="214">
        <v>0</v>
      </c>
      <c r="T53" s="214">
        <v>0</v>
      </c>
      <c r="U53" s="214">
        <f>SUM(U18,U24:U25,U26,U31)</f>
        <v>296.71753428141767</v>
      </c>
      <c r="V53" s="214">
        <v>0</v>
      </c>
      <c r="W53" s="184">
        <f t="shared" si="15"/>
        <v>26</v>
      </c>
      <c r="Y53" s="198" t="str">
        <f t="shared" si="16"/>
        <v>Gas Supply Demand Charge (Rate 20)</v>
      </c>
      <c r="AA53" s="214">
        <v>0</v>
      </c>
      <c r="AB53" s="214">
        <v>0</v>
      </c>
      <c r="AD53" s="214">
        <v>0</v>
      </c>
      <c r="AE53" s="214">
        <v>0</v>
      </c>
      <c r="AF53" s="214">
        <v>0</v>
      </c>
      <c r="AG53" s="214">
        <v>0</v>
      </c>
      <c r="AH53" s="214">
        <v>0</v>
      </c>
      <c r="AI53" s="214">
        <v>0</v>
      </c>
      <c r="AJ53" s="214">
        <v>0</v>
      </c>
      <c r="AK53" s="214">
        <v>0</v>
      </c>
      <c r="AL53" s="214">
        <v>0</v>
      </c>
      <c r="AM53" s="214">
        <v>0</v>
      </c>
      <c r="AN53" s="214">
        <v>0</v>
      </c>
      <c r="AO53" s="214">
        <v>0</v>
      </c>
      <c r="AP53" s="214">
        <v>0</v>
      </c>
      <c r="AQ53" s="214">
        <v>0</v>
      </c>
    </row>
    <row r="54" spans="2:43" x14ac:dyDescent="0.25">
      <c r="B54" s="184">
        <f>MAX(B$16:B53)+1</f>
        <v>27</v>
      </c>
      <c r="D54" s="200" t="s">
        <v>587</v>
      </c>
      <c r="F54" s="215">
        <f t="shared" si="14"/>
        <v>8921.3834072056889</v>
      </c>
      <c r="H54" s="216">
        <v>0</v>
      </c>
      <c r="I54" s="216">
        <v>0</v>
      </c>
      <c r="J54" s="216">
        <v>0</v>
      </c>
      <c r="K54" s="216">
        <v>0</v>
      </c>
      <c r="L54" s="216">
        <v>0</v>
      </c>
      <c r="M54" s="216">
        <v>0</v>
      </c>
      <c r="N54" s="216">
        <v>0</v>
      </c>
      <c r="O54" s="216">
        <v>0</v>
      </c>
      <c r="P54" s="216">
        <v>0</v>
      </c>
      <c r="Q54" s="216">
        <v>0</v>
      </c>
      <c r="S54" s="215">
        <f>SUM(S18,S24:S26)</f>
        <v>3552.5144372729078</v>
      </c>
      <c r="T54" s="215">
        <f>SUM(T18,T24:T26)</f>
        <v>1026.5053121804212</v>
      </c>
      <c r="U54" s="216">
        <v>0</v>
      </c>
      <c r="V54" s="216">
        <f>SUM(V17:V20,V24:V26,V31)</f>
        <v>1970.7957031996705</v>
      </c>
      <c r="W54" s="184">
        <f t="shared" si="15"/>
        <v>27</v>
      </c>
      <c r="Y54" s="200" t="str">
        <f t="shared" si="16"/>
        <v>Storage Charges</v>
      </c>
      <c r="AA54" s="216">
        <v>0</v>
      </c>
      <c r="AB54" s="216">
        <v>0</v>
      </c>
      <c r="AD54" s="216">
        <v>0</v>
      </c>
      <c r="AE54" s="216">
        <v>0</v>
      </c>
      <c r="AF54" s="216">
        <v>0</v>
      </c>
      <c r="AG54" s="216">
        <v>0</v>
      </c>
      <c r="AH54" s="216">
        <v>0</v>
      </c>
      <c r="AI54" s="216">
        <v>0</v>
      </c>
      <c r="AJ54" s="216">
        <v>0</v>
      </c>
      <c r="AK54" s="216">
        <v>0</v>
      </c>
      <c r="AL54" s="216">
        <v>0</v>
      </c>
      <c r="AM54" s="204">
        <f>SUM(AM18,AM24:AM26)</f>
        <v>442.90433533679567</v>
      </c>
      <c r="AN54" s="216">
        <v>0</v>
      </c>
      <c r="AO54" s="204">
        <f>SUM(AO18,AO24:AO26)</f>
        <v>3130.9018971180849</v>
      </c>
      <c r="AP54" s="216">
        <v>0</v>
      </c>
      <c r="AQ54" s="204">
        <f>SUM(AQ18,AQ24:AQ26)</f>
        <v>768.5574252974792</v>
      </c>
    </row>
    <row r="55" spans="2:43" ht="15.75" thickBot="1" x14ac:dyDescent="0.3">
      <c r="B55" s="184">
        <f>MAX(B$16:B54)+1</f>
        <v>28</v>
      </c>
      <c r="D55" s="1" t="s">
        <v>589</v>
      </c>
      <c r="F55" s="50">
        <f>SUM(F47:F54)</f>
        <v>2312539.8693397925</v>
      </c>
      <c r="H55" s="50">
        <f t="shared" ref="H55:Q55" si="20">SUM(H47:H54)</f>
        <v>810072.3496977262</v>
      </c>
      <c r="I55" s="50">
        <f t="shared" si="20"/>
        <v>537561.55543912249</v>
      </c>
      <c r="J55" s="50">
        <f t="shared" si="20"/>
        <v>2535.905565937564</v>
      </c>
      <c r="K55" s="50">
        <f t="shared" si="20"/>
        <v>33102.223460327317</v>
      </c>
      <c r="L55" s="50">
        <f t="shared" si="20"/>
        <v>5412.5293629487132</v>
      </c>
      <c r="M55" s="50">
        <f t="shared" si="20"/>
        <v>643.54345809962319</v>
      </c>
      <c r="N55" s="50">
        <f t="shared" si="20"/>
        <v>1275.6746203493763</v>
      </c>
      <c r="O55" s="50">
        <f t="shared" si="20"/>
        <v>282.50428068478584</v>
      </c>
      <c r="P55" s="50">
        <f t="shared" si="20"/>
        <v>4918.5015038017082</v>
      </c>
      <c r="Q55" s="50">
        <f t="shared" si="20"/>
        <v>22908.336635283238</v>
      </c>
      <c r="S55" s="50">
        <f>SUM(S47:S54)</f>
        <v>189821.4123901249</v>
      </c>
      <c r="T55" s="50">
        <f>SUM(T47:T54)</f>
        <v>40311.739235060028</v>
      </c>
      <c r="U55" s="50">
        <f>SUM(U47:U54)</f>
        <v>7199.4339919441982</v>
      </c>
      <c r="V55" s="50">
        <f>SUM(V47:V54)</f>
        <v>1970.7957031996705</v>
      </c>
      <c r="W55" s="184">
        <f t="shared" si="15"/>
        <v>28</v>
      </c>
      <c r="Y55" s="1" t="str">
        <f t="shared" si="16"/>
        <v>Total Gas Cost Revenue Requirement</v>
      </c>
      <c r="AA55" s="50">
        <f>SUM(AA47:AA54)</f>
        <v>880.00688742383397</v>
      </c>
      <c r="AB55" s="50">
        <f>SUM(AB47:AB54)</f>
        <v>953.1237197183591</v>
      </c>
      <c r="AD55" s="132">
        <f t="shared" ref="AD55:AQ55" si="21">SUM(AD47:AD54)</f>
        <v>502205.99919741799</v>
      </c>
      <c r="AE55" s="132">
        <f t="shared" si="21"/>
        <v>115045.76357920271</v>
      </c>
      <c r="AF55" s="132">
        <f t="shared" si="21"/>
        <v>11721.395174669306</v>
      </c>
      <c r="AG55" s="132">
        <f t="shared" si="21"/>
        <v>3.5205295309282549</v>
      </c>
      <c r="AH55" s="132">
        <f t="shared" si="21"/>
        <v>68.147415307320188</v>
      </c>
      <c r="AI55" s="132">
        <f t="shared" si="21"/>
        <v>393.37057164674269</v>
      </c>
      <c r="AJ55" s="132">
        <f t="shared" si="21"/>
        <v>8685.8613600163735</v>
      </c>
      <c r="AK55" s="132">
        <f t="shared" si="21"/>
        <v>489.95308821697756</v>
      </c>
      <c r="AL55" s="132">
        <f t="shared" si="21"/>
        <v>2781.4317237306605</v>
      </c>
      <c r="AM55" s="132">
        <f t="shared" si="21"/>
        <v>1038.0700195820759</v>
      </c>
      <c r="AN55" s="132">
        <f t="shared" si="21"/>
        <v>45.295919319290675</v>
      </c>
      <c r="AO55" s="132">
        <f t="shared" si="21"/>
        <v>10948.500731529504</v>
      </c>
      <c r="AP55" s="132">
        <f t="shared" si="21"/>
        <v>50.396510620654063</v>
      </c>
      <c r="AQ55" s="132">
        <f t="shared" si="21"/>
        <v>1183.3232704495454</v>
      </c>
    </row>
    <row r="56" spans="2:43" ht="15.75" thickTop="1" x14ac:dyDescent="0.25"/>
    <row r="57" spans="2:43" x14ac:dyDescent="0.25">
      <c r="B57" s="8" t="s">
        <v>627</v>
      </c>
      <c r="W57" s="8" t="s">
        <v>627</v>
      </c>
    </row>
    <row r="58" spans="2:43" x14ac:dyDescent="0.25">
      <c r="B58" s="103" t="s">
        <v>372</v>
      </c>
      <c r="D58" s="1" t="s">
        <v>628</v>
      </c>
      <c r="W58" s="202" t="s">
        <v>372</v>
      </c>
      <c r="Y58" s="1" t="s">
        <v>628</v>
      </c>
    </row>
    <row r="59" spans="2:43" x14ac:dyDescent="0.25">
      <c r="B59" s="103" t="s">
        <v>594</v>
      </c>
      <c r="D59" s="1" t="s">
        <v>629</v>
      </c>
      <c r="W59" s="202" t="s">
        <v>594</v>
      </c>
      <c r="Y59" s="1" t="s">
        <v>629</v>
      </c>
    </row>
    <row r="60" spans="2:43" x14ac:dyDescent="0.25">
      <c r="B60" s="103" t="s">
        <v>596</v>
      </c>
      <c r="D60" s="1" t="s">
        <v>630</v>
      </c>
      <c r="W60" s="202" t="s">
        <v>596</v>
      </c>
      <c r="Y60" s="1" t="s">
        <v>631</v>
      </c>
    </row>
    <row r="61" spans="2:43" x14ac:dyDescent="0.25">
      <c r="B61" s="7"/>
    </row>
    <row r="62" spans="2:43" x14ac:dyDescent="0.25">
      <c r="B62" s="7"/>
    </row>
    <row r="64" spans="2:43" x14ac:dyDescent="0.25">
      <c r="H64" s="220"/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AA64" s="220"/>
      <c r="AB64" s="220"/>
      <c r="AC64" s="220"/>
      <c r="AD64" s="220"/>
      <c r="AE64" s="220"/>
      <c r="AF64" s="220"/>
      <c r="AG64" s="220"/>
      <c r="AH64" s="220"/>
      <c r="AI64" s="220"/>
      <c r="AJ64" s="220"/>
      <c r="AK64" s="220"/>
      <c r="AL64" s="220"/>
      <c r="AM64" s="220"/>
      <c r="AN64" s="220"/>
      <c r="AO64" s="220"/>
      <c r="AP64" s="220"/>
      <c r="AQ64" s="220"/>
    </row>
    <row r="65" spans="8:43" x14ac:dyDescent="0.25">
      <c r="H65" s="220"/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AA65" s="220"/>
      <c r="AB65" s="220"/>
      <c r="AC65" s="220"/>
      <c r="AD65" s="220"/>
      <c r="AE65" s="220"/>
      <c r="AF65" s="220"/>
      <c r="AG65" s="220"/>
      <c r="AH65" s="220"/>
      <c r="AI65" s="220"/>
      <c r="AJ65" s="220"/>
      <c r="AK65" s="220"/>
      <c r="AL65" s="220"/>
      <c r="AM65" s="220"/>
      <c r="AN65" s="220"/>
      <c r="AO65" s="220"/>
      <c r="AP65" s="220"/>
      <c r="AQ65" s="220"/>
    </row>
    <row r="66" spans="8:43" x14ac:dyDescent="0.25">
      <c r="H66" s="220"/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AA66" s="220"/>
      <c r="AB66" s="220"/>
      <c r="AC66" s="220"/>
      <c r="AD66" s="220"/>
      <c r="AE66" s="220"/>
      <c r="AF66" s="220"/>
      <c r="AG66" s="220"/>
      <c r="AH66" s="220"/>
      <c r="AI66" s="220"/>
      <c r="AJ66" s="220"/>
      <c r="AK66" s="220"/>
      <c r="AL66" s="220"/>
      <c r="AM66" s="220"/>
      <c r="AN66" s="220"/>
      <c r="AO66" s="220"/>
      <c r="AP66" s="220"/>
      <c r="AQ66" s="220"/>
    </row>
    <row r="67" spans="8:43" x14ac:dyDescent="0.25">
      <c r="H67" s="220"/>
      <c r="I67" s="220"/>
      <c r="J67" s="220"/>
      <c r="K67" s="220"/>
      <c r="L67" s="220"/>
      <c r="M67" s="220"/>
      <c r="N67" s="220"/>
      <c r="O67" s="220"/>
      <c r="P67" s="220"/>
      <c r="Q67" s="220"/>
      <c r="S67" s="220"/>
      <c r="T67" s="220"/>
      <c r="U67" s="220"/>
      <c r="V67" s="220"/>
      <c r="AA67" s="220"/>
      <c r="AB67" s="220"/>
      <c r="AC67" s="220"/>
      <c r="AD67" s="220"/>
      <c r="AE67" s="220"/>
      <c r="AF67" s="220"/>
      <c r="AG67" s="220"/>
      <c r="AH67" s="220"/>
      <c r="AI67" s="220"/>
      <c r="AJ67" s="220"/>
      <c r="AK67" s="220"/>
      <c r="AL67" s="220"/>
      <c r="AM67" s="220"/>
      <c r="AN67" s="220"/>
      <c r="AO67" s="220"/>
      <c r="AP67" s="220"/>
      <c r="AQ67" s="220"/>
    </row>
    <row r="68" spans="8:43" x14ac:dyDescent="0.25">
      <c r="H68" s="220"/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AA68" s="220"/>
      <c r="AB68" s="220"/>
      <c r="AC68" s="220"/>
      <c r="AD68" s="220"/>
      <c r="AE68" s="220"/>
      <c r="AF68" s="220"/>
      <c r="AG68" s="220"/>
      <c r="AH68" s="220"/>
      <c r="AI68" s="220"/>
      <c r="AJ68" s="220"/>
      <c r="AK68" s="220"/>
      <c r="AL68" s="220"/>
      <c r="AM68" s="220"/>
      <c r="AN68" s="220"/>
      <c r="AO68" s="220"/>
      <c r="AP68" s="220"/>
      <c r="AQ68" s="220"/>
    </row>
    <row r="69" spans="8:43" x14ac:dyDescent="0.25">
      <c r="H69" s="220"/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AA69" s="220"/>
      <c r="AB69" s="220"/>
      <c r="AC69" s="220"/>
      <c r="AD69" s="220"/>
      <c r="AE69" s="220"/>
      <c r="AF69" s="220"/>
      <c r="AG69" s="220"/>
      <c r="AH69" s="220"/>
      <c r="AI69" s="220"/>
      <c r="AJ69" s="220"/>
      <c r="AK69" s="220"/>
      <c r="AL69" s="220"/>
      <c r="AM69" s="220"/>
      <c r="AN69" s="220"/>
      <c r="AO69" s="220"/>
      <c r="AP69" s="220"/>
      <c r="AQ69" s="220"/>
    </row>
  </sheetData>
  <mergeCells count="8">
    <mergeCell ref="B6:V6"/>
    <mergeCell ref="W6:AQ6"/>
    <mergeCell ref="B7:V7"/>
    <mergeCell ref="W7:AQ7"/>
    <mergeCell ref="H9:Q9"/>
    <mergeCell ref="S9:V9"/>
    <mergeCell ref="AA9:AB9"/>
    <mergeCell ref="AD9:AQ9"/>
  </mergeCells>
  <pageMargins left="0.7" right="0.7" top="0.75" bottom="0.75" header="0.3" footer="0.3"/>
  <pageSetup scale="48" firstPageNumber="7" fitToWidth="0" fitToHeight="0" orientation="landscape" useFirstPageNumber="1" r:id="rId1"/>
  <headerFooter>
    <oddHeader>&amp;R&amp;"Arial,Regular"&amp;10Filed: 2025-02-28
EB-2025-0064
Phase 3 Exhibit 7
Tab 3
Schedule 7
Attachment 13
Page &amp;P of 8</oddHeader>
  </headerFooter>
  <colBreaks count="1" manualBreakCount="1">
    <brk id="22" max="5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D3D8F-5F95-4EF1-89C6-A2F6CEAA3E78}">
  <dimension ref="B5:AL184"/>
  <sheetViews>
    <sheetView tabSelected="1" view="pageBreakPreview" topLeftCell="A133" zoomScale="80" zoomScaleNormal="90" zoomScaleSheetLayoutView="80" workbookViewId="0">
      <selection activeCell="F166" sqref="F166"/>
    </sheetView>
  </sheetViews>
  <sheetFormatPr defaultColWidth="9.28515625" defaultRowHeight="12.75" x14ac:dyDescent="0.2"/>
  <cols>
    <col min="1" max="1" width="1.7109375" style="1" customWidth="1"/>
    <col min="2" max="2" width="5.5703125" style="26" bestFit="1" customWidth="1"/>
    <col min="3" max="3" width="1.7109375" style="1" customWidth="1"/>
    <col min="4" max="4" width="46" style="1" bestFit="1" customWidth="1"/>
    <col min="5" max="5" width="1.7109375" style="1" customWidth="1"/>
    <col min="6" max="6" width="19.7109375" style="6" customWidth="1"/>
    <col min="7" max="7" width="1.7109375" style="6" customWidth="1"/>
    <col min="8" max="8" width="13.28515625" style="6" customWidth="1"/>
    <col min="9" max="9" width="1.7109375" style="6" customWidth="1"/>
    <col min="10" max="10" width="19.28515625" style="6" customWidth="1"/>
    <col min="11" max="11" width="1.7109375" style="6" customWidth="1"/>
    <col min="12" max="12" width="13.28515625" style="6" customWidth="1"/>
    <col min="13" max="13" width="1.7109375" style="6" customWidth="1"/>
    <col min="14" max="14" width="19.7109375" style="6" customWidth="1"/>
    <col min="15" max="15" width="2" style="6" customWidth="1"/>
    <col min="16" max="16" width="1.7109375" style="28" hidden="1" customWidth="1"/>
    <col min="17" max="17" width="15.42578125" style="1" customWidth="1"/>
    <col min="18" max="18" width="1.7109375" style="1" customWidth="1"/>
    <col min="19" max="19" width="15.42578125" style="1" customWidth="1"/>
    <col min="20" max="20" width="1.7109375" style="1" customWidth="1"/>
    <col min="21" max="21" width="15.42578125" style="1" customWidth="1"/>
    <col min="22" max="22" width="1.7109375" style="1" customWidth="1"/>
    <col min="23" max="23" width="15.42578125" style="1" customWidth="1"/>
    <col min="24" max="24" width="1.7109375" style="1" customWidth="1"/>
    <col min="25" max="25" width="15.42578125" style="1" customWidth="1"/>
    <col min="26" max="26" width="1.7109375" style="1" customWidth="1"/>
    <col min="27" max="27" width="15.42578125" style="1" customWidth="1"/>
    <col min="28" max="28" width="1.7109375" style="1" customWidth="1"/>
    <col min="29" max="29" width="15.42578125" style="1" hidden="1" customWidth="1"/>
    <col min="30" max="30" width="9.28515625" style="1"/>
    <col min="31" max="31" width="0" style="1" hidden="1" customWidth="1"/>
    <col min="32" max="16384" width="9.28515625" style="1"/>
  </cols>
  <sheetData>
    <row r="5" spans="2:32" ht="15" customHeight="1" x14ac:dyDescent="0.2"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</row>
    <row r="6" spans="2:32" ht="15" customHeight="1" x14ac:dyDescent="0.2">
      <c r="B6" s="227" t="s">
        <v>0</v>
      </c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  <c r="AA6" s="227"/>
      <c r="AB6" s="227"/>
      <c r="AC6" s="227"/>
    </row>
    <row r="7" spans="2:32" ht="15" customHeight="1" x14ac:dyDescent="0.2">
      <c r="B7" s="227" t="s">
        <v>253</v>
      </c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7"/>
    </row>
    <row r="10" spans="2:32" x14ac:dyDescent="0.2">
      <c r="H10" s="19" t="s">
        <v>124</v>
      </c>
      <c r="J10" s="19" t="s">
        <v>125</v>
      </c>
      <c r="L10" s="19" t="s">
        <v>126</v>
      </c>
      <c r="N10" s="19" t="s">
        <v>8</v>
      </c>
      <c r="O10" s="19"/>
      <c r="X10" s="40"/>
    </row>
    <row r="11" spans="2:32" x14ac:dyDescent="0.2">
      <c r="B11" s="26" t="s">
        <v>3</v>
      </c>
      <c r="F11" s="19" t="s">
        <v>4</v>
      </c>
      <c r="H11" s="19" t="s">
        <v>125</v>
      </c>
      <c r="J11" s="19" t="s">
        <v>128</v>
      </c>
      <c r="L11" s="19" t="s">
        <v>129</v>
      </c>
      <c r="N11" s="19" t="s">
        <v>254</v>
      </c>
      <c r="O11" s="19"/>
      <c r="Q11" s="26" t="s">
        <v>8</v>
      </c>
      <c r="R11" s="26"/>
      <c r="S11" s="19" t="s">
        <v>255</v>
      </c>
      <c r="T11" s="19"/>
      <c r="U11" s="19" t="s">
        <v>255</v>
      </c>
      <c r="V11" s="40"/>
      <c r="W11" s="19" t="s">
        <v>256</v>
      </c>
      <c r="X11" s="40"/>
      <c r="Y11" s="26" t="s">
        <v>256</v>
      </c>
      <c r="Z11" s="26"/>
      <c r="AA11" s="26"/>
    </row>
    <row r="12" spans="2:32" x14ac:dyDescent="0.2">
      <c r="B12" s="98" t="s">
        <v>5</v>
      </c>
      <c r="D12" s="2" t="s">
        <v>6</v>
      </c>
      <c r="F12" s="18" t="s">
        <v>7</v>
      </c>
      <c r="H12" s="18" t="s">
        <v>128</v>
      </c>
      <c r="J12" s="18" t="s">
        <v>131</v>
      </c>
      <c r="L12" s="18" t="s">
        <v>257</v>
      </c>
      <c r="N12" s="18" t="s">
        <v>131</v>
      </c>
      <c r="O12" s="19"/>
      <c r="P12" s="29" t="s">
        <v>132</v>
      </c>
      <c r="Q12" s="98" t="s">
        <v>258</v>
      </c>
      <c r="R12" s="26"/>
      <c r="S12" s="98" t="s">
        <v>259</v>
      </c>
      <c r="T12" s="26"/>
      <c r="U12" s="98" t="s">
        <v>258</v>
      </c>
      <c r="V12" s="26"/>
      <c r="W12" s="98" t="s">
        <v>260</v>
      </c>
      <c r="X12" s="26"/>
      <c r="Y12" s="98" t="s">
        <v>258</v>
      </c>
      <c r="Z12" s="26"/>
      <c r="AA12" s="98" t="s">
        <v>261</v>
      </c>
      <c r="AC12" s="98" t="s">
        <v>124</v>
      </c>
      <c r="AE12" s="30" t="s">
        <v>134</v>
      </c>
      <c r="AF12" s="31"/>
    </row>
    <row r="13" spans="2:32" x14ac:dyDescent="0.2">
      <c r="F13" s="19" t="s">
        <v>86</v>
      </c>
      <c r="H13" s="19" t="s">
        <v>13</v>
      </c>
      <c r="J13" s="19" t="s">
        <v>14</v>
      </c>
      <c r="L13" s="19" t="s">
        <v>262</v>
      </c>
      <c r="N13" s="19" t="s">
        <v>16</v>
      </c>
      <c r="O13" s="19"/>
      <c r="P13" s="29"/>
      <c r="Q13" s="26" t="s">
        <v>87</v>
      </c>
      <c r="R13" s="26"/>
      <c r="S13" s="26" t="s">
        <v>88</v>
      </c>
      <c r="T13" s="26"/>
      <c r="U13" s="26" t="s">
        <v>89</v>
      </c>
      <c r="V13" s="26"/>
      <c r="W13" s="26" t="s">
        <v>90</v>
      </c>
      <c r="X13" s="26"/>
      <c r="Y13" s="26" t="s">
        <v>91</v>
      </c>
      <c r="Z13" s="26"/>
      <c r="AA13" s="26" t="s">
        <v>92</v>
      </c>
      <c r="AC13" s="26" t="s">
        <v>263</v>
      </c>
      <c r="AE13" s="32"/>
    </row>
    <row r="14" spans="2:32" s="28" customFormat="1" ht="5.0999999999999996" customHeight="1" x14ac:dyDescent="0.2">
      <c r="B14" s="29"/>
      <c r="F14" s="6"/>
      <c r="G14" s="6"/>
      <c r="H14" s="6"/>
      <c r="I14" s="6"/>
      <c r="J14" s="6"/>
      <c r="K14" s="6"/>
      <c r="L14" s="6"/>
      <c r="M14" s="6"/>
      <c r="N14" s="6"/>
      <c r="O14" s="6"/>
      <c r="Q14" s="28">
        <v>4</v>
      </c>
      <c r="S14" s="28">
        <v>6</v>
      </c>
      <c r="U14" s="28">
        <v>8</v>
      </c>
      <c r="W14" s="28">
        <v>10</v>
      </c>
      <c r="Y14" s="28">
        <v>12</v>
      </c>
      <c r="Z14" s="29"/>
      <c r="AA14" s="28">
        <v>14</v>
      </c>
      <c r="AE14" s="41"/>
    </row>
    <row r="15" spans="2:32" x14ac:dyDescent="0.2">
      <c r="D15" s="8"/>
      <c r="E15" s="8"/>
      <c r="F15" s="11"/>
      <c r="Z15" s="26"/>
      <c r="AE15" s="33"/>
    </row>
    <row r="16" spans="2:32" x14ac:dyDescent="0.2">
      <c r="D16" s="8" t="s">
        <v>264</v>
      </c>
      <c r="E16" s="27"/>
      <c r="F16" s="34"/>
      <c r="J16" s="19"/>
      <c r="AA16" s="42"/>
    </row>
    <row r="17" spans="2:38" x14ac:dyDescent="0.2">
      <c r="J17" s="19"/>
      <c r="AA17" s="42"/>
    </row>
    <row r="18" spans="2:38" x14ac:dyDescent="0.2">
      <c r="B18" s="26">
        <v>1</v>
      </c>
      <c r="D18" s="1" t="s">
        <v>138</v>
      </c>
      <c r="F18" s="35">
        <v>0</v>
      </c>
      <c r="H18" s="35"/>
      <c r="J18" s="19"/>
      <c r="L18" s="35">
        <f>F18-H18</f>
        <v>0</v>
      </c>
      <c r="N18" s="19"/>
      <c r="O18" s="19"/>
      <c r="P18" s="29">
        <v>0</v>
      </c>
      <c r="Q18" s="10">
        <v>0</v>
      </c>
      <c r="S18" s="10">
        <v>0</v>
      </c>
      <c r="T18" s="10"/>
      <c r="U18" s="10">
        <v>0</v>
      </c>
      <c r="V18" s="10"/>
      <c r="W18" s="10">
        <v>0</v>
      </c>
      <c r="X18" s="10"/>
      <c r="Y18" s="10">
        <v>0</v>
      </c>
      <c r="AA18" s="10">
        <v>0</v>
      </c>
      <c r="AC18" s="10">
        <f>Q18+S18+W18+Y18+AA18+U18</f>
        <v>0</v>
      </c>
      <c r="AE18" s="33" t="str">
        <f>IF(ROUND(F18,4)=ROUND(AC18,4), "", "check")</f>
        <v/>
      </c>
    </row>
    <row r="19" spans="2:38" x14ac:dyDescent="0.2">
      <c r="B19" s="26">
        <f>B18+1</f>
        <v>2</v>
      </c>
      <c r="D19" s="1" t="s">
        <v>140</v>
      </c>
      <c r="F19" s="35">
        <v>0</v>
      </c>
      <c r="H19" s="35"/>
      <c r="J19" s="19"/>
      <c r="L19" s="35">
        <f t="shared" ref="L19:L30" si="0">F19-H19</f>
        <v>0</v>
      </c>
      <c r="N19" s="19"/>
      <c r="O19" s="19"/>
      <c r="P19" s="29">
        <v>0</v>
      </c>
      <c r="Q19" s="10">
        <v>0</v>
      </c>
      <c r="S19" s="10">
        <v>0</v>
      </c>
      <c r="T19" s="10"/>
      <c r="U19" s="10">
        <v>0</v>
      </c>
      <c r="V19" s="10"/>
      <c r="W19" s="10">
        <v>0</v>
      </c>
      <c r="X19" s="10"/>
      <c r="Y19" s="10">
        <v>0</v>
      </c>
      <c r="AA19" s="10">
        <v>0</v>
      </c>
      <c r="AC19" s="10">
        <f t="shared" ref="AC19:AC30" si="1">Q19+S19+W19+Y19+AA19+U19</f>
        <v>0</v>
      </c>
      <c r="AE19" s="33"/>
    </row>
    <row r="20" spans="2:38" x14ac:dyDescent="0.2">
      <c r="B20" s="26">
        <f t="shared" ref="B20:B31" si="2">B19+1</f>
        <v>3</v>
      </c>
      <c r="D20" s="1" t="s">
        <v>142</v>
      </c>
      <c r="F20" s="35">
        <v>0</v>
      </c>
      <c r="H20" s="35"/>
      <c r="J20" s="19"/>
      <c r="L20" s="35">
        <f t="shared" si="0"/>
        <v>0</v>
      </c>
      <c r="N20" s="19"/>
      <c r="O20" s="19"/>
      <c r="P20" s="29">
        <v>0</v>
      </c>
      <c r="Q20" s="10">
        <v>0</v>
      </c>
      <c r="S20" s="10">
        <v>0</v>
      </c>
      <c r="T20" s="10"/>
      <c r="U20" s="10">
        <v>0</v>
      </c>
      <c r="V20" s="10"/>
      <c r="W20" s="10">
        <v>0</v>
      </c>
      <c r="X20" s="10"/>
      <c r="Y20" s="10">
        <v>0</v>
      </c>
      <c r="AA20" s="10">
        <v>0</v>
      </c>
      <c r="AC20" s="10">
        <f t="shared" si="1"/>
        <v>0</v>
      </c>
      <c r="AE20" s="33" t="str">
        <f t="shared" ref="AE20:AE23" si="3">IF(ROUND(F20,4)=ROUND(AC20,4), "", "check")</f>
        <v/>
      </c>
    </row>
    <row r="21" spans="2:38" x14ac:dyDescent="0.2">
      <c r="B21" s="26">
        <f t="shared" si="2"/>
        <v>4</v>
      </c>
      <c r="D21" s="1" t="s">
        <v>144</v>
      </c>
      <c r="F21" s="35">
        <v>0</v>
      </c>
      <c r="H21" s="35"/>
      <c r="J21" s="19"/>
      <c r="L21" s="35">
        <f t="shared" si="0"/>
        <v>0</v>
      </c>
      <c r="N21" s="19"/>
      <c r="O21" s="19"/>
      <c r="P21" s="29">
        <v>0</v>
      </c>
      <c r="Q21" s="10">
        <v>0</v>
      </c>
      <c r="S21" s="10">
        <v>0</v>
      </c>
      <c r="T21" s="10"/>
      <c r="U21" s="10">
        <v>0</v>
      </c>
      <c r="V21" s="10"/>
      <c r="W21" s="10">
        <v>0</v>
      </c>
      <c r="X21" s="10"/>
      <c r="Y21" s="10">
        <v>0</v>
      </c>
      <c r="AA21" s="10">
        <v>0</v>
      </c>
      <c r="AC21" s="10">
        <f t="shared" si="1"/>
        <v>0</v>
      </c>
      <c r="AE21" s="33" t="str">
        <f t="shared" si="3"/>
        <v/>
      </c>
    </row>
    <row r="22" spans="2:38" x14ac:dyDescent="0.2">
      <c r="B22" s="26">
        <f t="shared" si="2"/>
        <v>5</v>
      </c>
      <c r="D22" s="1" t="s">
        <v>146</v>
      </c>
      <c r="F22" s="35">
        <v>0</v>
      </c>
      <c r="H22" s="35"/>
      <c r="J22" s="19"/>
      <c r="L22" s="35">
        <f t="shared" si="0"/>
        <v>0</v>
      </c>
      <c r="N22" s="19"/>
      <c r="O22" s="19"/>
      <c r="P22" s="29">
        <v>0</v>
      </c>
      <c r="Q22" s="10">
        <v>0</v>
      </c>
      <c r="S22" s="10">
        <v>0</v>
      </c>
      <c r="T22" s="10"/>
      <c r="U22" s="10">
        <v>0</v>
      </c>
      <c r="V22" s="10"/>
      <c r="W22" s="10">
        <v>0</v>
      </c>
      <c r="X22" s="10"/>
      <c r="Y22" s="10">
        <v>0</v>
      </c>
      <c r="AA22" s="10">
        <v>0</v>
      </c>
      <c r="AC22" s="10">
        <f t="shared" si="1"/>
        <v>0</v>
      </c>
      <c r="AE22" s="33" t="str">
        <f t="shared" si="3"/>
        <v/>
      </c>
    </row>
    <row r="23" spans="2:38" x14ac:dyDescent="0.2">
      <c r="B23" s="26">
        <f t="shared" si="2"/>
        <v>6</v>
      </c>
      <c r="D23" s="1" t="s">
        <v>148</v>
      </c>
      <c r="F23" s="35">
        <v>0</v>
      </c>
      <c r="H23" s="35"/>
      <c r="L23" s="35">
        <f t="shared" si="0"/>
        <v>0</v>
      </c>
      <c r="N23" s="19"/>
      <c r="O23" s="19"/>
      <c r="P23" s="29">
        <v>0</v>
      </c>
      <c r="Q23" s="10">
        <v>0</v>
      </c>
      <c r="S23" s="10">
        <v>0</v>
      </c>
      <c r="T23" s="10"/>
      <c r="U23" s="10">
        <v>0</v>
      </c>
      <c r="V23" s="10"/>
      <c r="W23" s="10">
        <v>0</v>
      </c>
      <c r="X23" s="10"/>
      <c r="Y23" s="10">
        <v>0</v>
      </c>
      <c r="AA23" s="10">
        <v>0</v>
      </c>
      <c r="AC23" s="10">
        <f t="shared" si="1"/>
        <v>0</v>
      </c>
      <c r="AE23" s="33" t="str">
        <f t="shared" si="3"/>
        <v/>
      </c>
      <c r="AL23" s="14"/>
    </row>
    <row r="24" spans="2:38" x14ac:dyDescent="0.2">
      <c r="B24" s="26">
        <f t="shared" si="2"/>
        <v>7</v>
      </c>
      <c r="D24" s="1" t="s">
        <v>150</v>
      </c>
      <c r="F24" s="35">
        <v>0</v>
      </c>
      <c r="H24" s="35"/>
      <c r="L24" s="35">
        <f t="shared" si="0"/>
        <v>0</v>
      </c>
      <c r="N24" s="19"/>
      <c r="O24" s="19"/>
      <c r="P24" s="29">
        <v>0</v>
      </c>
      <c r="Q24" s="10">
        <v>0</v>
      </c>
      <c r="S24" s="10">
        <v>0</v>
      </c>
      <c r="T24" s="10"/>
      <c r="U24" s="10">
        <v>0</v>
      </c>
      <c r="V24" s="10"/>
      <c r="W24" s="10">
        <v>0</v>
      </c>
      <c r="X24" s="10"/>
      <c r="Y24" s="10">
        <v>0</v>
      </c>
      <c r="AA24" s="10">
        <v>0</v>
      </c>
      <c r="AC24" s="10">
        <f t="shared" si="1"/>
        <v>0</v>
      </c>
      <c r="AE24" s="33" t="str">
        <f>IF(ROUND(F24,4)=ROUND(AC24,4), "", "check")</f>
        <v/>
      </c>
      <c r="AL24" s="14"/>
    </row>
    <row r="25" spans="2:38" x14ac:dyDescent="0.2">
      <c r="B25" s="26">
        <f t="shared" si="2"/>
        <v>8</v>
      </c>
      <c r="D25" s="1" t="s">
        <v>152</v>
      </c>
      <c r="F25" s="35">
        <v>0</v>
      </c>
      <c r="H25" s="35"/>
      <c r="L25" s="35">
        <f t="shared" si="0"/>
        <v>0</v>
      </c>
      <c r="N25" s="19"/>
      <c r="O25" s="19"/>
      <c r="P25" s="29">
        <v>0</v>
      </c>
      <c r="Q25" s="10">
        <v>0</v>
      </c>
      <c r="S25" s="10">
        <v>0</v>
      </c>
      <c r="T25" s="10"/>
      <c r="U25" s="10">
        <v>0</v>
      </c>
      <c r="V25" s="10"/>
      <c r="W25" s="10">
        <v>0</v>
      </c>
      <c r="X25" s="10"/>
      <c r="Y25" s="10">
        <v>0</v>
      </c>
      <c r="AA25" s="10">
        <v>0</v>
      </c>
      <c r="AC25" s="10">
        <f t="shared" si="1"/>
        <v>0</v>
      </c>
      <c r="AE25" s="33" t="str">
        <f t="shared" ref="AE25:AE35" si="4">IF(ROUND(F25,4)=ROUND(AC25,4), "", "check")</f>
        <v/>
      </c>
    </row>
    <row r="26" spans="2:38" x14ac:dyDescent="0.2">
      <c r="B26" s="26">
        <f t="shared" si="2"/>
        <v>9</v>
      </c>
      <c r="D26" s="1" t="s">
        <v>153</v>
      </c>
      <c r="F26" s="35">
        <v>0</v>
      </c>
      <c r="H26" s="35"/>
      <c r="L26" s="35">
        <f t="shared" si="0"/>
        <v>0</v>
      </c>
      <c r="N26" s="19"/>
      <c r="O26" s="19"/>
      <c r="P26" s="29">
        <v>0</v>
      </c>
      <c r="Q26" s="10">
        <v>0</v>
      </c>
      <c r="S26" s="10">
        <v>0</v>
      </c>
      <c r="T26" s="10"/>
      <c r="U26" s="10">
        <v>0</v>
      </c>
      <c r="V26" s="10"/>
      <c r="W26" s="10">
        <v>0</v>
      </c>
      <c r="X26" s="10"/>
      <c r="Y26" s="10">
        <v>0</v>
      </c>
      <c r="AA26" s="10">
        <v>0</v>
      </c>
      <c r="AC26" s="10">
        <f t="shared" si="1"/>
        <v>0</v>
      </c>
      <c r="AE26" s="33" t="str">
        <f t="shared" si="4"/>
        <v/>
      </c>
    </row>
    <row r="27" spans="2:38" x14ac:dyDescent="0.2">
      <c r="B27" s="26">
        <f t="shared" si="2"/>
        <v>10</v>
      </c>
      <c r="D27" s="1" t="s">
        <v>154</v>
      </c>
      <c r="F27" s="35">
        <v>0</v>
      </c>
      <c r="H27" s="35"/>
      <c r="L27" s="35">
        <f t="shared" si="0"/>
        <v>0</v>
      </c>
      <c r="N27" s="19"/>
      <c r="O27" s="19"/>
      <c r="P27" s="29">
        <v>0</v>
      </c>
      <c r="Q27" s="10">
        <v>0</v>
      </c>
      <c r="S27" s="10">
        <v>0</v>
      </c>
      <c r="T27" s="10"/>
      <c r="U27" s="10">
        <v>0</v>
      </c>
      <c r="V27" s="10"/>
      <c r="W27" s="10">
        <v>0</v>
      </c>
      <c r="X27" s="10"/>
      <c r="Y27" s="10">
        <v>0</v>
      </c>
      <c r="AA27" s="10">
        <v>0</v>
      </c>
      <c r="AC27" s="10">
        <f t="shared" si="1"/>
        <v>0</v>
      </c>
      <c r="AE27" s="33" t="str">
        <f t="shared" si="4"/>
        <v/>
      </c>
    </row>
    <row r="28" spans="2:38" x14ac:dyDescent="0.2">
      <c r="B28" s="26">
        <f t="shared" si="2"/>
        <v>11</v>
      </c>
      <c r="D28" s="1" t="s">
        <v>156</v>
      </c>
      <c r="F28" s="35">
        <v>0</v>
      </c>
      <c r="H28" s="35"/>
      <c r="L28" s="35">
        <f t="shared" si="0"/>
        <v>0</v>
      </c>
      <c r="N28" s="19"/>
      <c r="O28" s="19"/>
      <c r="P28" s="29">
        <v>0</v>
      </c>
      <c r="Q28" s="10">
        <v>0</v>
      </c>
      <c r="S28" s="10">
        <v>0</v>
      </c>
      <c r="T28" s="10"/>
      <c r="U28" s="10">
        <v>0</v>
      </c>
      <c r="V28" s="10"/>
      <c r="W28" s="10">
        <v>0</v>
      </c>
      <c r="X28" s="10"/>
      <c r="Y28" s="10">
        <v>0</v>
      </c>
      <c r="AA28" s="10">
        <v>0</v>
      </c>
      <c r="AC28" s="10">
        <f t="shared" si="1"/>
        <v>0</v>
      </c>
      <c r="AE28" s="33" t="str">
        <f t="shared" si="4"/>
        <v/>
      </c>
    </row>
    <row r="29" spans="2:38" x14ac:dyDescent="0.2">
      <c r="B29" s="26">
        <f>B28+1</f>
        <v>12</v>
      </c>
      <c r="D29" s="1" t="s">
        <v>157</v>
      </c>
      <c r="F29" s="35">
        <v>0</v>
      </c>
      <c r="H29" s="35"/>
      <c r="L29" s="35">
        <f t="shared" si="0"/>
        <v>0</v>
      </c>
      <c r="N29" s="19"/>
      <c r="O29" s="19"/>
      <c r="P29" s="29">
        <v>0</v>
      </c>
      <c r="Q29" s="10">
        <v>0</v>
      </c>
      <c r="S29" s="10">
        <v>0</v>
      </c>
      <c r="T29" s="10"/>
      <c r="U29" s="10">
        <v>0</v>
      </c>
      <c r="V29" s="10"/>
      <c r="W29" s="10">
        <v>0</v>
      </c>
      <c r="X29" s="10"/>
      <c r="Y29" s="10">
        <v>0</v>
      </c>
      <c r="AA29" s="10">
        <v>0</v>
      </c>
      <c r="AC29" s="10">
        <f t="shared" si="1"/>
        <v>0</v>
      </c>
      <c r="AE29" s="33" t="str">
        <f t="shared" si="4"/>
        <v/>
      </c>
    </row>
    <row r="30" spans="2:38" x14ac:dyDescent="0.2">
      <c r="B30" s="26">
        <f>B29+1</f>
        <v>13</v>
      </c>
      <c r="D30" s="1" t="s">
        <v>158</v>
      </c>
      <c r="F30" s="35">
        <v>0</v>
      </c>
      <c r="H30" s="35"/>
      <c r="L30" s="35">
        <f t="shared" si="0"/>
        <v>0</v>
      </c>
      <c r="N30" s="19"/>
      <c r="O30" s="19"/>
      <c r="P30" s="29">
        <v>0</v>
      </c>
      <c r="Q30" s="10">
        <v>0</v>
      </c>
      <c r="S30" s="10">
        <v>0</v>
      </c>
      <c r="T30" s="10"/>
      <c r="U30" s="10">
        <v>0</v>
      </c>
      <c r="V30" s="10"/>
      <c r="W30" s="10">
        <v>0</v>
      </c>
      <c r="X30" s="10"/>
      <c r="Y30" s="10">
        <v>0</v>
      </c>
      <c r="AA30" s="10">
        <v>0</v>
      </c>
      <c r="AC30" s="10">
        <f t="shared" si="1"/>
        <v>0</v>
      </c>
      <c r="AE30" s="33" t="str">
        <f t="shared" si="4"/>
        <v/>
      </c>
    </row>
    <row r="31" spans="2:38" x14ac:dyDescent="0.2">
      <c r="B31" s="26">
        <f t="shared" si="2"/>
        <v>14</v>
      </c>
      <c r="D31" s="1" t="s">
        <v>160</v>
      </c>
      <c r="F31" s="36">
        <f>SUM(F18:F30)</f>
        <v>0</v>
      </c>
      <c r="H31" s="36">
        <f>SUM(H18:H30)</f>
        <v>0</v>
      </c>
      <c r="L31" s="36">
        <f>SUM(L18:L30)</f>
        <v>0</v>
      </c>
      <c r="Q31" s="43">
        <f>SUM(Q18:Q30)</f>
        <v>0</v>
      </c>
      <c r="R31" s="44"/>
      <c r="S31" s="43">
        <f>SUM(S18:S30)</f>
        <v>0</v>
      </c>
      <c r="T31" s="23"/>
      <c r="U31" s="43">
        <f>SUM(U18:U30)</f>
        <v>0</v>
      </c>
      <c r="V31" s="23"/>
      <c r="W31" s="43">
        <f>SUM(W18:W30)</f>
        <v>0</v>
      </c>
      <c r="X31" s="23"/>
      <c r="Y31" s="43">
        <f>SUM(Y18:Y30)</f>
        <v>0</v>
      </c>
      <c r="Z31" s="26"/>
      <c r="AA31" s="43">
        <f>SUM(AA18:AA30)</f>
        <v>0</v>
      </c>
      <c r="AC31" s="43">
        <f>SUM(AC18:AC30)</f>
        <v>0</v>
      </c>
      <c r="AE31" s="33" t="str">
        <f t="shared" si="4"/>
        <v/>
      </c>
    </row>
    <row r="32" spans="2:38" x14ac:dyDescent="0.2">
      <c r="Z32" s="26"/>
      <c r="AC32" s="5"/>
      <c r="AE32" s="33" t="str">
        <f t="shared" si="4"/>
        <v/>
      </c>
    </row>
    <row r="33" spans="2:38" x14ac:dyDescent="0.2">
      <c r="B33" s="26">
        <f>B31+1</f>
        <v>15</v>
      </c>
      <c r="D33" s="1" t="s">
        <v>161</v>
      </c>
      <c r="F33" s="35">
        <v>0</v>
      </c>
      <c r="H33" s="35"/>
      <c r="L33" s="35">
        <f t="shared" ref="L33" si="5">F33-H33</f>
        <v>0</v>
      </c>
      <c r="N33" s="19"/>
      <c r="O33" s="19"/>
      <c r="P33" s="29">
        <v>0</v>
      </c>
      <c r="Q33" s="10">
        <v>0</v>
      </c>
      <c r="S33" s="10">
        <v>0</v>
      </c>
      <c r="T33" s="10"/>
      <c r="U33" s="10">
        <v>0</v>
      </c>
      <c r="V33" s="10"/>
      <c r="W33" s="10">
        <v>0</v>
      </c>
      <c r="X33" s="10"/>
      <c r="Y33" s="10">
        <v>0</v>
      </c>
      <c r="AA33" s="10">
        <v>0</v>
      </c>
      <c r="AC33" s="10">
        <f>Q33+S33+W33+Y33+AA33+U33</f>
        <v>0</v>
      </c>
      <c r="AE33" s="33" t="str">
        <f t="shared" si="4"/>
        <v/>
      </c>
    </row>
    <row r="34" spans="2:38" x14ac:dyDescent="0.2">
      <c r="Z34" s="26"/>
      <c r="AC34" s="5"/>
      <c r="AE34" s="33" t="str">
        <f t="shared" si="4"/>
        <v/>
      </c>
    </row>
    <row r="35" spans="2:38" x14ac:dyDescent="0.2">
      <c r="B35" s="26">
        <f>B33+1</f>
        <v>16</v>
      </c>
      <c r="D35" s="1" t="s">
        <v>163</v>
      </c>
      <c r="F35" s="36">
        <f>F31+F33</f>
        <v>0</v>
      </c>
      <c r="H35" s="36">
        <f>H31+H33</f>
        <v>0</v>
      </c>
      <c r="L35" s="36">
        <f>L31+L33</f>
        <v>0</v>
      </c>
      <c r="Q35" s="45">
        <f>Q31+Q33</f>
        <v>0</v>
      </c>
      <c r="R35" s="16"/>
      <c r="S35" s="45">
        <f>S31+S33</f>
        <v>0</v>
      </c>
      <c r="T35" s="5"/>
      <c r="U35" s="45">
        <f>U31+U33</f>
        <v>0</v>
      </c>
      <c r="V35" s="5"/>
      <c r="W35" s="45">
        <f>W31+W33</f>
        <v>0</v>
      </c>
      <c r="X35" s="5"/>
      <c r="Y35" s="45">
        <f>Y31+Y33</f>
        <v>0</v>
      </c>
      <c r="Z35" s="26"/>
      <c r="AA35" s="45">
        <f>AA31+AA33</f>
        <v>0</v>
      </c>
      <c r="AC35" s="45">
        <f>AC31+AC33</f>
        <v>0</v>
      </c>
      <c r="AE35" s="33" t="str">
        <f t="shared" si="4"/>
        <v/>
      </c>
    </row>
    <row r="36" spans="2:38" x14ac:dyDescent="0.2">
      <c r="D36" s="8"/>
      <c r="E36" s="8"/>
      <c r="F36" s="11"/>
      <c r="H36" s="11"/>
      <c r="J36" s="19"/>
      <c r="L36" s="11"/>
    </row>
    <row r="37" spans="2:38" x14ac:dyDescent="0.2">
      <c r="F37" s="35"/>
      <c r="J37" s="19"/>
    </row>
    <row r="38" spans="2:38" x14ac:dyDescent="0.2">
      <c r="D38" s="8" t="s">
        <v>164</v>
      </c>
      <c r="E38" s="27"/>
      <c r="F38" s="34"/>
      <c r="J38" s="19"/>
    </row>
    <row r="39" spans="2:38" x14ac:dyDescent="0.2">
      <c r="J39" s="19"/>
    </row>
    <row r="40" spans="2:38" x14ac:dyDescent="0.2">
      <c r="B40" s="26">
        <f>B35+1</f>
        <v>17</v>
      </c>
      <c r="D40" s="1" t="s">
        <v>138</v>
      </c>
      <c r="F40" s="35">
        <v>0</v>
      </c>
      <c r="H40" s="35"/>
      <c r="J40" s="19"/>
      <c r="L40" s="35">
        <f>F40-H40</f>
        <v>0</v>
      </c>
      <c r="N40" s="19"/>
      <c r="O40" s="19"/>
      <c r="P40" s="29">
        <v>0</v>
      </c>
      <c r="Q40" s="10">
        <v>0</v>
      </c>
      <c r="S40" s="10">
        <v>0</v>
      </c>
      <c r="T40" s="10"/>
      <c r="U40" s="10">
        <v>0</v>
      </c>
      <c r="V40" s="10"/>
      <c r="W40" s="10">
        <v>0</v>
      </c>
      <c r="X40" s="10"/>
      <c r="Y40" s="10">
        <v>0</v>
      </c>
      <c r="AA40" s="10">
        <v>0</v>
      </c>
      <c r="AC40" s="10">
        <f>Q40+S40+W40+Y40+AA40+U40</f>
        <v>0</v>
      </c>
      <c r="AE40" s="33" t="str">
        <f>IF(ROUND(F40,4)=ROUND(AC40,4), "", "check")</f>
        <v/>
      </c>
    </row>
    <row r="41" spans="2:38" x14ac:dyDescent="0.2">
      <c r="B41" s="26">
        <f>B40+1</f>
        <v>18</v>
      </c>
      <c r="D41" s="1" t="s">
        <v>140</v>
      </c>
      <c r="F41" s="35">
        <v>0</v>
      </c>
      <c r="H41" s="35"/>
      <c r="J41" s="19"/>
      <c r="L41" s="35">
        <f t="shared" ref="L41:L52" si="6">F41-H41</f>
        <v>0</v>
      </c>
      <c r="N41" s="19"/>
      <c r="O41" s="19"/>
      <c r="P41" s="29">
        <v>0</v>
      </c>
      <c r="Q41" s="10">
        <v>0</v>
      </c>
      <c r="S41" s="10">
        <v>0</v>
      </c>
      <c r="T41" s="10"/>
      <c r="U41" s="10">
        <v>0</v>
      </c>
      <c r="V41" s="10"/>
      <c r="W41" s="10">
        <v>0</v>
      </c>
      <c r="X41" s="10"/>
      <c r="Y41" s="10">
        <v>0</v>
      </c>
      <c r="AA41" s="10">
        <v>0</v>
      </c>
      <c r="AC41" s="10">
        <f t="shared" ref="AC41:AC52" si="7">Q41+S41+W41+Y41+AA41+U41</f>
        <v>0</v>
      </c>
      <c r="AE41" s="33"/>
    </row>
    <row r="42" spans="2:38" x14ac:dyDescent="0.2">
      <c r="B42" s="26">
        <f t="shared" ref="B42:B53" si="8">B41+1</f>
        <v>19</v>
      </c>
      <c r="D42" s="1" t="s">
        <v>142</v>
      </c>
      <c r="F42" s="35">
        <v>0</v>
      </c>
      <c r="H42" s="35"/>
      <c r="J42" s="19"/>
      <c r="L42" s="35">
        <f t="shared" si="6"/>
        <v>0</v>
      </c>
      <c r="N42" s="19"/>
      <c r="O42" s="19"/>
      <c r="P42" s="29">
        <v>0</v>
      </c>
      <c r="Q42" s="10">
        <v>0</v>
      </c>
      <c r="S42" s="10">
        <v>0</v>
      </c>
      <c r="T42" s="10"/>
      <c r="U42" s="10">
        <v>0</v>
      </c>
      <c r="V42" s="10"/>
      <c r="W42" s="10">
        <v>0</v>
      </c>
      <c r="X42" s="10"/>
      <c r="Y42" s="10">
        <v>0</v>
      </c>
      <c r="AA42" s="10">
        <v>0</v>
      </c>
      <c r="AC42" s="10">
        <f t="shared" si="7"/>
        <v>0</v>
      </c>
      <c r="AE42" s="33" t="str">
        <f t="shared" ref="AE42:AE45" si="9">IF(ROUND(F42,4)=ROUND(AC42,4), "", "check")</f>
        <v/>
      </c>
    </row>
    <row r="43" spans="2:38" x14ac:dyDescent="0.2">
      <c r="B43" s="26">
        <f t="shared" si="8"/>
        <v>20</v>
      </c>
      <c r="D43" s="1" t="s">
        <v>144</v>
      </c>
      <c r="F43" s="35">
        <v>0</v>
      </c>
      <c r="H43" s="35"/>
      <c r="J43" s="19"/>
      <c r="L43" s="35">
        <f t="shared" si="6"/>
        <v>0</v>
      </c>
      <c r="N43" s="19"/>
      <c r="O43" s="19"/>
      <c r="P43" s="29">
        <v>0</v>
      </c>
      <c r="Q43" s="10">
        <v>0</v>
      </c>
      <c r="S43" s="10">
        <v>0</v>
      </c>
      <c r="T43" s="10"/>
      <c r="U43" s="10">
        <v>0</v>
      </c>
      <c r="V43" s="10"/>
      <c r="W43" s="10">
        <v>0</v>
      </c>
      <c r="X43" s="10"/>
      <c r="Y43" s="10">
        <v>0</v>
      </c>
      <c r="AA43" s="10">
        <v>0</v>
      </c>
      <c r="AC43" s="10">
        <f t="shared" si="7"/>
        <v>0</v>
      </c>
      <c r="AE43" s="33" t="str">
        <f t="shared" si="9"/>
        <v/>
      </c>
    </row>
    <row r="44" spans="2:38" x14ac:dyDescent="0.2">
      <c r="B44" s="26">
        <f t="shared" si="8"/>
        <v>21</v>
      </c>
      <c r="D44" s="1" t="s">
        <v>146</v>
      </c>
      <c r="F44" s="35">
        <v>0</v>
      </c>
      <c r="H44" s="35"/>
      <c r="J44" s="19"/>
      <c r="L44" s="35">
        <f t="shared" si="6"/>
        <v>0</v>
      </c>
      <c r="N44" s="19"/>
      <c r="O44" s="19"/>
      <c r="P44" s="29">
        <v>0</v>
      </c>
      <c r="Q44" s="10">
        <v>0</v>
      </c>
      <c r="S44" s="10">
        <v>0</v>
      </c>
      <c r="T44" s="10"/>
      <c r="U44" s="10">
        <v>0</v>
      </c>
      <c r="V44" s="10"/>
      <c r="W44" s="10">
        <v>0</v>
      </c>
      <c r="X44" s="10"/>
      <c r="Y44" s="10">
        <v>0</v>
      </c>
      <c r="AA44" s="10">
        <v>0</v>
      </c>
      <c r="AC44" s="10">
        <f t="shared" si="7"/>
        <v>0</v>
      </c>
      <c r="AE44" s="33" t="str">
        <f t="shared" si="9"/>
        <v/>
      </c>
    </row>
    <row r="45" spans="2:38" x14ac:dyDescent="0.2">
      <c r="B45" s="26">
        <f t="shared" si="8"/>
        <v>22</v>
      </c>
      <c r="D45" s="1" t="s">
        <v>148</v>
      </c>
      <c r="F45" s="35">
        <v>0</v>
      </c>
      <c r="H45" s="35"/>
      <c r="L45" s="35">
        <f t="shared" si="6"/>
        <v>0</v>
      </c>
      <c r="N45" s="19"/>
      <c r="O45" s="19"/>
      <c r="P45" s="29">
        <v>0</v>
      </c>
      <c r="Q45" s="10">
        <v>0</v>
      </c>
      <c r="S45" s="10">
        <v>0</v>
      </c>
      <c r="T45" s="10"/>
      <c r="U45" s="10">
        <v>0</v>
      </c>
      <c r="V45" s="10"/>
      <c r="W45" s="10">
        <v>0</v>
      </c>
      <c r="X45" s="10"/>
      <c r="Y45" s="10">
        <v>0</v>
      </c>
      <c r="AA45" s="10">
        <v>0</v>
      </c>
      <c r="AC45" s="10">
        <f t="shared" si="7"/>
        <v>0</v>
      </c>
      <c r="AE45" s="33" t="str">
        <f t="shared" si="9"/>
        <v/>
      </c>
      <c r="AL45" s="14"/>
    </row>
    <row r="46" spans="2:38" x14ac:dyDescent="0.2">
      <c r="B46" s="26">
        <f t="shared" si="8"/>
        <v>23</v>
      </c>
      <c r="D46" s="1" t="s">
        <v>150</v>
      </c>
      <c r="F46" s="35">
        <v>0</v>
      </c>
      <c r="H46" s="35"/>
      <c r="L46" s="35">
        <f t="shared" si="6"/>
        <v>0</v>
      </c>
      <c r="N46" s="19"/>
      <c r="O46" s="19"/>
      <c r="P46" s="29">
        <v>0</v>
      </c>
      <c r="Q46" s="10">
        <v>0</v>
      </c>
      <c r="S46" s="10">
        <v>0</v>
      </c>
      <c r="T46" s="10"/>
      <c r="U46" s="10">
        <v>0</v>
      </c>
      <c r="V46" s="10"/>
      <c r="W46" s="10">
        <v>0</v>
      </c>
      <c r="X46" s="10"/>
      <c r="Y46" s="10">
        <v>0</v>
      </c>
      <c r="AA46" s="10">
        <v>0</v>
      </c>
      <c r="AC46" s="10">
        <f t="shared" si="7"/>
        <v>0</v>
      </c>
      <c r="AE46" s="33" t="str">
        <f>IF(ROUND(F46,4)=ROUND(AC46,4), "", "check")</f>
        <v/>
      </c>
      <c r="AL46" s="14"/>
    </row>
    <row r="47" spans="2:38" x14ac:dyDescent="0.2">
      <c r="B47" s="26">
        <f t="shared" si="8"/>
        <v>24</v>
      </c>
      <c r="D47" s="1" t="s">
        <v>152</v>
      </c>
      <c r="F47" s="35">
        <v>0</v>
      </c>
      <c r="H47" s="35"/>
      <c r="L47" s="35">
        <f t="shared" si="6"/>
        <v>0</v>
      </c>
      <c r="N47" s="19"/>
      <c r="O47" s="19"/>
      <c r="P47" s="29">
        <v>0</v>
      </c>
      <c r="Q47" s="10">
        <v>0</v>
      </c>
      <c r="S47" s="10">
        <v>0</v>
      </c>
      <c r="T47" s="10"/>
      <c r="U47" s="10">
        <v>0</v>
      </c>
      <c r="V47" s="10"/>
      <c r="W47" s="10">
        <v>0</v>
      </c>
      <c r="X47" s="10"/>
      <c r="Y47" s="10">
        <v>0</v>
      </c>
      <c r="AA47" s="10">
        <v>0</v>
      </c>
      <c r="AC47" s="10">
        <f t="shared" si="7"/>
        <v>0</v>
      </c>
      <c r="AE47" s="33" t="str">
        <f t="shared" ref="AE47:AE57" si="10">IF(ROUND(F47,4)=ROUND(AC47,4), "", "check")</f>
        <v/>
      </c>
    </row>
    <row r="48" spans="2:38" x14ac:dyDescent="0.2">
      <c r="B48" s="26">
        <f t="shared" si="8"/>
        <v>25</v>
      </c>
      <c r="D48" s="1" t="s">
        <v>153</v>
      </c>
      <c r="F48" s="35">
        <v>0</v>
      </c>
      <c r="H48" s="35"/>
      <c r="L48" s="35">
        <f t="shared" si="6"/>
        <v>0</v>
      </c>
      <c r="N48" s="19"/>
      <c r="O48" s="19"/>
      <c r="P48" s="29">
        <v>0</v>
      </c>
      <c r="Q48" s="10">
        <v>0</v>
      </c>
      <c r="S48" s="10">
        <v>0</v>
      </c>
      <c r="T48" s="10"/>
      <c r="U48" s="10">
        <v>0</v>
      </c>
      <c r="V48" s="10"/>
      <c r="W48" s="10">
        <v>0</v>
      </c>
      <c r="X48" s="10"/>
      <c r="Y48" s="10">
        <v>0</v>
      </c>
      <c r="AA48" s="10">
        <v>0</v>
      </c>
      <c r="AC48" s="10">
        <f t="shared" si="7"/>
        <v>0</v>
      </c>
      <c r="AE48" s="33" t="str">
        <f t="shared" si="10"/>
        <v/>
      </c>
    </row>
    <row r="49" spans="2:31" x14ac:dyDescent="0.2">
      <c r="B49" s="26">
        <f t="shared" si="8"/>
        <v>26</v>
      </c>
      <c r="D49" s="1" t="s">
        <v>154</v>
      </c>
      <c r="F49" s="35">
        <v>0</v>
      </c>
      <c r="H49" s="35"/>
      <c r="L49" s="35">
        <f t="shared" si="6"/>
        <v>0</v>
      </c>
      <c r="N49" s="19"/>
      <c r="O49" s="19"/>
      <c r="P49" s="29">
        <v>0</v>
      </c>
      <c r="Q49" s="10">
        <v>0</v>
      </c>
      <c r="S49" s="10">
        <v>0</v>
      </c>
      <c r="T49" s="10"/>
      <c r="U49" s="10">
        <v>0</v>
      </c>
      <c r="V49" s="10"/>
      <c r="W49" s="10">
        <v>0</v>
      </c>
      <c r="X49" s="10"/>
      <c r="Y49" s="10">
        <v>0</v>
      </c>
      <c r="AA49" s="10">
        <v>0</v>
      </c>
      <c r="AC49" s="10">
        <f t="shared" si="7"/>
        <v>0</v>
      </c>
      <c r="AE49" s="33" t="str">
        <f t="shared" si="10"/>
        <v/>
      </c>
    </row>
    <row r="50" spans="2:31" x14ac:dyDescent="0.2">
      <c r="B50" s="26">
        <f t="shared" si="8"/>
        <v>27</v>
      </c>
      <c r="D50" s="1" t="s">
        <v>156</v>
      </c>
      <c r="F50" s="35">
        <v>0</v>
      </c>
      <c r="H50" s="35"/>
      <c r="L50" s="35">
        <f t="shared" si="6"/>
        <v>0</v>
      </c>
      <c r="N50" s="19"/>
      <c r="O50" s="19"/>
      <c r="P50" s="29">
        <v>0</v>
      </c>
      <c r="Q50" s="10">
        <v>0</v>
      </c>
      <c r="S50" s="10">
        <v>0</v>
      </c>
      <c r="T50" s="10"/>
      <c r="U50" s="10">
        <v>0</v>
      </c>
      <c r="V50" s="10"/>
      <c r="W50" s="10">
        <v>0</v>
      </c>
      <c r="X50" s="10"/>
      <c r="Y50" s="10">
        <v>0</v>
      </c>
      <c r="AA50" s="10">
        <v>0</v>
      </c>
      <c r="AC50" s="10">
        <f t="shared" si="7"/>
        <v>0</v>
      </c>
      <c r="AE50" s="33" t="str">
        <f t="shared" si="10"/>
        <v/>
      </c>
    </row>
    <row r="51" spans="2:31" x14ac:dyDescent="0.2">
      <c r="B51" s="26">
        <f>B50+1</f>
        <v>28</v>
      </c>
      <c r="D51" s="1" t="s">
        <v>157</v>
      </c>
      <c r="F51" s="35">
        <v>0</v>
      </c>
      <c r="H51" s="35"/>
      <c r="L51" s="35">
        <f t="shared" si="6"/>
        <v>0</v>
      </c>
      <c r="N51" s="19"/>
      <c r="O51" s="19"/>
      <c r="P51" s="29">
        <v>0</v>
      </c>
      <c r="Q51" s="10">
        <v>0</v>
      </c>
      <c r="S51" s="10">
        <v>0</v>
      </c>
      <c r="T51" s="10"/>
      <c r="U51" s="10">
        <v>0</v>
      </c>
      <c r="V51" s="10"/>
      <c r="W51" s="10">
        <v>0</v>
      </c>
      <c r="X51" s="10"/>
      <c r="Y51" s="10">
        <v>0</v>
      </c>
      <c r="AA51" s="10">
        <v>0</v>
      </c>
      <c r="AC51" s="10">
        <f t="shared" si="7"/>
        <v>0</v>
      </c>
      <c r="AE51" s="33" t="str">
        <f t="shared" si="10"/>
        <v/>
      </c>
    </row>
    <row r="52" spans="2:31" x14ac:dyDescent="0.2">
      <c r="B52" s="26">
        <f>B51+1</f>
        <v>29</v>
      </c>
      <c r="D52" s="1" t="s">
        <v>158</v>
      </c>
      <c r="F52" s="35">
        <v>0</v>
      </c>
      <c r="H52" s="35"/>
      <c r="L52" s="35">
        <f t="shared" si="6"/>
        <v>0</v>
      </c>
      <c r="N52" s="19"/>
      <c r="O52" s="19"/>
      <c r="P52" s="29">
        <v>0</v>
      </c>
      <c r="Q52" s="10">
        <v>0</v>
      </c>
      <c r="S52" s="10">
        <v>0</v>
      </c>
      <c r="T52" s="10"/>
      <c r="U52" s="10">
        <v>0</v>
      </c>
      <c r="V52" s="10"/>
      <c r="W52" s="10">
        <v>0</v>
      </c>
      <c r="X52" s="10"/>
      <c r="Y52" s="10">
        <v>0</v>
      </c>
      <c r="AA52" s="10">
        <v>0</v>
      </c>
      <c r="AC52" s="10">
        <f t="shared" si="7"/>
        <v>0</v>
      </c>
      <c r="AE52" s="33" t="str">
        <f t="shared" si="10"/>
        <v/>
      </c>
    </row>
    <row r="53" spans="2:31" x14ac:dyDescent="0.2">
      <c r="B53" s="26">
        <f t="shared" si="8"/>
        <v>30</v>
      </c>
      <c r="D53" s="1" t="s">
        <v>170</v>
      </c>
      <c r="F53" s="36">
        <f>SUM(F40:F52)</f>
        <v>0</v>
      </c>
      <c r="H53" s="36">
        <f>SUM(H40:H52)</f>
        <v>0</v>
      </c>
      <c r="L53" s="36">
        <f>SUM(L40:L52)</f>
        <v>0</v>
      </c>
      <c r="Q53" s="43">
        <f>SUM(Q40:Q52)</f>
        <v>0</v>
      </c>
      <c r="R53" s="44"/>
      <c r="S53" s="43">
        <f>SUM(S40:S52)</f>
        <v>0</v>
      </c>
      <c r="T53" s="23"/>
      <c r="U53" s="43">
        <f>SUM(U40:U52)</f>
        <v>0</v>
      </c>
      <c r="V53" s="23"/>
      <c r="W53" s="43">
        <f>SUM(W40:W52)</f>
        <v>0</v>
      </c>
      <c r="X53" s="23"/>
      <c r="Y53" s="43">
        <f>SUM(Y40:Y52)</f>
        <v>0</v>
      </c>
      <c r="Z53" s="26"/>
      <c r="AA53" s="43">
        <f>SUM(AA40:AA52)</f>
        <v>0</v>
      </c>
      <c r="AC53" s="43">
        <f>SUM(AC40:AC52)</f>
        <v>0</v>
      </c>
      <c r="AE53" s="33" t="str">
        <f t="shared" si="10"/>
        <v/>
      </c>
    </row>
    <row r="54" spans="2:31" x14ac:dyDescent="0.2">
      <c r="Z54" s="26"/>
      <c r="AC54" s="5"/>
      <c r="AE54" s="33" t="str">
        <f t="shared" si="10"/>
        <v/>
      </c>
    </row>
    <row r="55" spans="2:31" x14ac:dyDescent="0.2">
      <c r="B55" s="26">
        <f>B53+1</f>
        <v>31</v>
      </c>
      <c r="D55" s="1" t="s">
        <v>161</v>
      </c>
      <c r="F55" s="35">
        <v>0</v>
      </c>
      <c r="H55" s="35"/>
      <c r="L55" s="35">
        <f t="shared" ref="L55" si="11">F55-H55</f>
        <v>0</v>
      </c>
      <c r="N55" s="19"/>
      <c r="O55" s="19"/>
      <c r="P55" s="29">
        <v>0</v>
      </c>
      <c r="Q55" s="10">
        <v>0</v>
      </c>
      <c r="S55" s="10">
        <v>0</v>
      </c>
      <c r="T55" s="10"/>
      <c r="U55" s="10">
        <v>0</v>
      </c>
      <c r="V55" s="10"/>
      <c r="W55" s="10">
        <v>0</v>
      </c>
      <c r="X55" s="10"/>
      <c r="Y55" s="10">
        <v>0</v>
      </c>
      <c r="AA55" s="10">
        <v>0</v>
      </c>
      <c r="AC55" s="10">
        <f>Q55+S55+W55+Y55+AA55+U55</f>
        <v>0</v>
      </c>
      <c r="AE55" s="33" t="str">
        <f t="shared" si="10"/>
        <v/>
      </c>
    </row>
    <row r="56" spans="2:31" x14ac:dyDescent="0.2">
      <c r="Z56" s="26"/>
      <c r="AC56" s="5"/>
      <c r="AE56" s="33" t="str">
        <f t="shared" si="10"/>
        <v/>
      </c>
    </row>
    <row r="57" spans="2:31" x14ac:dyDescent="0.2">
      <c r="B57" s="26">
        <f>B55+1</f>
        <v>32</v>
      </c>
      <c r="D57" s="1" t="s">
        <v>171</v>
      </c>
      <c r="F57" s="36">
        <f>F53+F55</f>
        <v>0</v>
      </c>
      <c r="H57" s="36">
        <f>H53+H55</f>
        <v>0</v>
      </c>
      <c r="L57" s="36">
        <f>L53+L55</f>
        <v>0</v>
      </c>
      <c r="Q57" s="45">
        <f>Q53+Q55</f>
        <v>0</v>
      </c>
      <c r="R57" s="16"/>
      <c r="S57" s="45">
        <f>S53+S55</f>
        <v>0</v>
      </c>
      <c r="T57" s="5"/>
      <c r="U57" s="45">
        <f>U53+U55</f>
        <v>0</v>
      </c>
      <c r="V57" s="5"/>
      <c r="W57" s="45">
        <f>W53+W55</f>
        <v>0</v>
      </c>
      <c r="X57" s="5"/>
      <c r="Y57" s="45">
        <f>Y53+Y55</f>
        <v>0</v>
      </c>
      <c r="Z57" s="26"/>
      <c r="AA57" s="45">
        <f>AA53+AA55</f>
        <v>0</v>
      </c>
      <c r="AC57" s="45">
        <f>AC53+AC55</f>
        <v>0</v>
      </c>
      <c r="AE57" s="33" t="str">
        <f t="shared" si="10"/>
        <v/>
      </c>
    </row>
    <row r="58" spans="2:31" x14ac:dyDescent="0.2">
      <c r="D58" s="8"/>
      <c r="E58" s="8"/>
      <c r="F58" s="11"/>
      <c r="H58" s="11"/>
      <c r="J58" s="19"/>
      <c r="L58" s="11"/>
    </row>
    <row r="59" spans="2:31" x14ac:dyDescent="0.2">
      <c r="F59" s="35"/>
      <c r="J59" s="19"/>
    </row>
    <row r="60" spans="2:31" x14ac:dyDescent="0.2">
      <c r="D60" s="8" t="s">
        <v>172</v>
      </c>
      <c r="E60" s="27"/>
      <c r="F60" s="34"/>
      <c r="Z60" s="26"/>
      <c r="AE60" s="32"/>
    </row>
    <row r="61" spans="2:31" x14ac:dyDescent="0.2">
      <c r="Z61" s="26"/>
      <c r="AE61" s="32"/>
    </row>
    <row r="62" spans="2:31" x14ac:dyDescent="0.2">
      <c r="B62" s="26">
        <f>B57+1</f>
        <v>33</v>
      </c>
      <c r="D62" s="1" t="s">
        <v>138</v>
      </c>
      <c r="F62" s="35">
        <v>0</v>
      </c>
      <c r="H62" s="35"/>
      <c r="J62" s="19"/>
      <c r="L62" s="35">
        <f>F62-H62</f>
        <v>0</v>
      </c>
      <c r="N62" s="19"/>
      <c r="O62" s="19"/>
      <c r="P62" s="29">
        <v>0</v>
      </c>
      <c r="Q62" s="10">
        <v>0</v>
      </c>
      <c r="S62" s="10">
        <v>0</v>
      </c>
      <c r="T62" s="10"/>
      <c r="U62" s="10">
        <v>0</v>
      </c>
      <c r="V62" s="10"/>
      <c r="W62" s="10">
        <v>0</v>
      </c>
      <c r="X62" s="10"/>
      <c r="Y62" s="10">
        <v>0</v>
      </c>
      <c r="AA62" s="10">
        <v>0</v>
      </c>
      <c r="AC62" s="10">
        <f>Q62+S62+W62+Y62+AA62+U62</f>
        <v>0</v>
      </c>
      <c r="AE62" s="33" t="str">
        <f>IF(ROUND(F62,4)=ROUND(AC62,4), "", "check")</f>
        <v/>
      </c>
    </row>
    <row r="63" spans="2:31" x14ac:dyDescent="0.2">
      <c r="B63" s="26">
        <f>B62+1</f>
        <v>34</v>
      </c>
      <c r="D63" s="1" t="s">
        <v>140</v>
      </c>
      <c r="F63" s="35">
        <v>0</v>
      </c>
      <c r="H63" s="35"/>
      <c r="J63" s="19"/>
      <c r="L63" s="35">
        <f t="shared" ref="L63:L74" si="12">F63-H63</f>
        <v>0</v>
      </c>
      <c r="N63" s="19"/>
      <c r="O63" s="19"/>
      <c r="P63" s="29">
        <v>0</v>
      </c>
      <c r="Q63" s="10">
        <v>0</v>
      </c>
      <c r="S63" s="10">
        <v>0</v>
      </c>
      <c r="T63" s="10"/>
      <c r="U63" s="10">
        <v>0</v>
      </c>
      <c r="V63" s="10"/>
      <c r="W63" s="10">
        <v>0</v>
      </c>
      <c r="X63" s="10"/>
      <c r="Y63" s="10">
        <v>0</v>
      </c>
      <c r="AA63" s="10">
        <v>0</v>
      </c>
      <c r="AC63" s="10">
        <f t="shared" ref="AC63:AC74" si="13">Q63+S63+W63+Y63+AA63+U63</f>
        <v>0</v>
      </c>
      <c r="AE63" s="33"/>
    </row>
    <row r="64" spans="2:31" x14ac:dyDescent="0.2">
      <c r="B64" s="26">
        <f t="shared" ref="B64:B75" si="14">B63+1</f>
        <v>35</v>
      </c>
      <c r="D64" s="1" t="s">
        <v>142</v>
      </c>
      <c r="F64" s="35">
        <v>0</v>
      </c>
      <c r="H64" s="35"/>
      <c r="J64" s="19"/>
      <c r="L64" s="35">
        <f t="shared" si="12"/>
        <v>0</v>
      </c>
      <c r="N64" s="19"/>
      <c r="O64" s="19"/>
      <c r="P64" s="29">
        <v>0</v>
      </c>
      <c r="Q64" s="10">
        <v>0</v>
      </c>
      <c r="S64" s="10">
        <v>0</v>
      </c>
      <c r="T64" s="10"/>
      <c r="U64" s="10">
        <v>0</v>
      </c>
      <c r="V64" s="10"/>
      <c r="W64" s="10">
        <v>0</v>
      </c>
      <c r="X64" s="10"/>
      <c r="Y64" s="10">
        <v>0</v>
      </c>
      <c r="AA64" s="10">
        <v>0</v>
      </c>
      <c r="AC64" s="10">
        <f t="shared" si="13"/>
        <v>0</v>
      </c>
      <c r="AE64" s="33" t="str">
        <f t="shared" ref="AE64:AE152" si="15">IF(ROUND(F64,4)=ROUND(AC64,4), "", "check")</f>
        <v/>
      </c>
    </row>
    <row r="65" spans="2:31" x14ac:dyDescent="0.2">
      <c r="B65" s="26">
        <f t="shared" si="14"/>
        <v>36</v>
      </c>
      <c r="D65" s="1" t="s">
        <v>144</v>
      </c>
      <c r="F65" s="35">
        <v>0</v>
      </c>
      <c r="H65" s="35"/>
      <c r="J65" s="19"/>
      <c r="L65" s="35">
        <f t="shared" si="12"/>
        <v>0</v>
      </c>
      <c r="N65" s="19"/>
      <c r="O65" s="19"/>
      <c r="P65" s="29">
        <v>0</v>
      </c>
      <c r="Q65" s="10">
        <v>0</v>
      </c>
      <c r="S65" s="10">
        <v>0</v>
      </c>
      <c r="T65" s="10"/>
      <c r="U65" s="10">
        <v>0</v>
      </c>
      <c r="V65" s="10"/>
      <c r="W65" s="10">
        <v>0</v>
      </c>
      <c r="X65" s="10"/>
      <c r="Y65" s="10">
        <v>0</v>
      </c>
      <c r="AA65" s="10">
        <v>0</v>
      </c>
      <c r="AC65" s="10">
        <f t="shared" si="13"/>
        <v>0</v>
      </c>
      <c r="AE65" s="33" t="str">
        <f t="shared" si="15"/>
        <v/>
      </c>
    </row>
    <row r="66" spans="2:31" x14ac:dyDescent="0.2">
      <c r="B66" s="26">
        <f t="shared" si="14"/>
        <v>37</v>
      </c>
      <c r="D66" s="1" t="s">
        <v>146</v>
      </c>
      <c r="F66" s="35">
        <v>0</v>
      </c>
      <c r="H66" s="35"/>
      <c r="J66" s="19"/>
      <c r="L66" s="35">
        <f t="shared" si="12"/>
        <v>0</v>
      </c>
      <c r="N66" s="19"/>
      <c r="O66" s="19"/>
      <c r="P66" s="29">
        <v>0</v>
      </c>
      <c r="Q66" s="10">
        <v>0</v>
      </c>
      <c r="S66" s="10">
        <v>0</v>
      </c>
      <c r="T66" s="10"/>
      <c r="U66" s="10">
        <v>0</v>
      </c>
      <c r="V66" s="10"/>
      <c r="W66" s="10">
        <v>0</v>
      </c>
      <c r="X66" s="10"/>
      <c r="Y66" s="10">
        <v>0</v>
      </c>
      <c r="AA66" s="10">
        <v>0</v>
      </c>
      <c r="AC66" s="10">
        <f t="shared" si="13"/>
        <v>0</v>
      </c>
      <c r="AE66" s="33" t="str">
        <f t="shared" si="15"/>
        <v/>
      </c>
    </row>
    <row r="67" spans="2:31" x14ac:dyDescent="0.2">
      <c r="B67" s="26">
        <f t="shared" si="14"/>
        <v>38</v>
      </c>
      <c r="D67" s="1" t="s">
        <v>148</v>
      </c>
      <c r="F67" s="35">
        <v>0</v>
      </c>
      <c r="H67" s="35"/>
      <c r="L67" s="35">
        <f t="shared" si="12"/>
        <v>0</v>
      </c>
      <c r="N67" s="19"/>
      <c r="O67" s="19"/>
      <c r="P67" s="29">
        <v>0</v>
      </c>
      <c r="Q67" s="10">
        <v>0</v>
      </c>
      <c r="S67" s="10">
        <v>0</v>
      </c>
      <c r="T67" s="10"/>
      <c r="U67" s="10">
        <v>0</v>
      </c>
      <c r="V67" s="10"/>
      <c r="W67" s="10">
        <v>0</v>
      </c>
      <c r="X67" s="10"/>
      <c r="Y67" s="10">
        <v>0</v>
      </c>
      <c r="AA67" s="10">
        <v>0</v>
      </c>
      <c r="AC67" s="10">
        <f t="shared" si="13"/>
        <v>0</v>
      </c>
      <c r="AE67" s="33" t="str">
        <f t="shared" si="15"/>
        <v/>
      </c>
    </row>
    <row r="68" spans="2:31" x14ac:dyDescent="0.2">
      <c r="B68" s="26">
        <f t="shared" si="14"/>
        <v>39</v>
      </c>
      <c r="D68" s="1" t="s">
        <v>150</v>
      </c>
      <c r="F68" s="35">
        <v>0</v>
      </c>
      <c r="H68" s="35"/>
      <c r="L68" s="35">
        <f t="shared" si="12"/>
        <v>0</v>
      </c>
      <c r="N68" s="19"/>
      <c r="O68" s="19"/>
      <c r="P68" s="29">
        <v>0</v>
      </c>
      <c r="Q68" s="10">
        <v>0</v>
      </c>
      <c r="S68" s="10">
        <v>0</v>
      </c>
      <c r="T68" s="10"/>
      <c r="U68" s="10">
        <v>0</v>
      </c>
      <c r="V68" s="10"/>
      <c r="W68" s="10">
        <v>0</v>
      </c>
      <c r="X68" s="10"/>
      <c r="Y68" s="10">
        <v>0</v>
      </c>
      <c r="AA68" s="10">
        <v>0</v>
      </c>
      <c r="AC68" s="10">
        <f t="shared" si="13"/>
        <v>0</v>
      </c>
      <c r="AE68" s="33" t="str">
        <f>IF(ROUND(F68,4)=ROUND(AC68,4), "", "check")</f>
        <v/>
      </c>
    </row>
    <row r="69" spans="2:31" x14ac:dyDescent="0.2">
      <c r="B69" s="26">
        <f t="shared" si="14"/>
        <v>40</v>
      </c>
      <c r="D69" s="1" t="s">
        <v>152</v>
      </c>
      <c r="F69" s="35">
        <v>0</v>
      </c>
      <c r="H69" s="35"/>
      <c r="L69" s="35">
        <f t="shared" si="12"/>
        <v>0</v>
      </c>
      <c r="N69" s="19"/>
      <c r="O69" s="19"/>
      <c r="P69" s="29">
        <v>0</v>
      </c>
      <c r="Q69" s="10">
        <v>0</v>
      </c>
      <c r="S69" s="10">
        <v>0</v>
      </c>
      <c r="T69" s="10"/>
      <c r="U69" s="10">
        <v>0</v>
      </c>
      <c r="V69" s="10"/>
      <c r="W69" s="10">
        <v>0</v>
      </c>
      <c r="X69" s="10"/>
      <c r="Y69" s="10">
        <v>0</v>
      </c>
      <c r="AA69" s="10">
        <v>0</v>
      </c>
      <c r="AC69" s="10">
        <f t="shared" si="13"/>
        <v>0</v>
      </c>
      <c r="AE69" s="33" t="str">
        <f t="shared" si="15"/>
        <v/>
      </c>
    </row>
    <row r="70" spans="2:31" x14ac:dyDescent="0.2">
      <c r="B70" s="26">
        <f t="shared" si="14"/>
        <v>41</v>
      </c>
      <c r="D70" s="1" t="s">
        <v>153</v>
      </c>
      <c r="F70" s="35">
        <v>0</v>
      </c>
      <c r="H70" s="35"/>
      <c r="L70" s="35">
        <f t="shared" si="12"/>
        <v>0</v>
      </c>
      <c r="N70" s="19"/>
      <c r="O70" s="19"/>
      <c r="P70" s="29">
        <v>0</v>
      </c>
      <c r="Q70" s="10">
        <v>0</v>
      </c>
      <c r="S70" s="10">
        <v>0</v>
      </c>
      <c r="T70" s="10"/>
      <c r="U70" s="10">
        <v>0</v>
      </c>
      <c r="V70" s="10"/>
      <c r="W70" s="10">
        <v>0</v>
      </c>
      <c r="X70" s="10"/>
      <c r="Y70" s="10">
        <v>0</v>
      </c>
      <c r="AA70" s="10">
        <v>0</v>
      </c>
      <c r="AC70" s="10">
        <f t="shared" si="13"/>
        <v>0</v>
      </c>
      <c r="AE70" s="33" t="str">
        <f t="shared" si="15"/>
        <v/>
      </c>
    </row>
    <row r="71" spans="2:31" x14ac:dyDescent="0.2">
      <c r="B71" s="26">
        <f t="shared" si="14"/>
        <v>42</v>
      </c>
      <c r="D71" s="1" t="s">
        <v>154</v>
      </c>
      <c r="F71" s="35">
        <v>0</v>
      </c>
      <c r="H71" s="35"/>
      <c r="L71" s="35">
        <f t="shared" si="12"/>
        <v>0</v>
      </c>
      <c r="N71" s="19"/>
      <c r="O71" s="19"/>
      <c r="P71" s="29">
        <v>0</v>
      </c>
      <c r="Q71" s="10">
        <v>0</v>
      </c>
      <c r="S71" s="10">
        <v>0</v>
      </c>
      <c r="T71" s="10"/>
      <c r="U71" s="10">
        <v>0</v>
      </c>
      <c r="V71" s="10"/>
      <c r="W71" s="10">
        <v>0</v>
      </c>
      <c r="X71" s="10"/>
      <c r="Y71" s="10">
        <v>0</v>
      </c>
      <c r="AA71" s="10">
        <v>0</v>
      </c>
      <c r="AC71" s="10">
        <f t="shared" si="13"/>
        <v>0</v>
      </c>
      <c r="AE71" s="33" t="str">
        <f t="shared" si="15"/>
        <v/>
      </c>
    </row>
    <row r="72" spans="2:31" x14ac:dyDescent="0.2">
      <c r="B72" s="26">
        <f t="shared" si="14"/>
        <v>43</v>
      </c>
      <c r="D72" s="1" t="s">
        <v>156</v>
      </c>
      <c r="F72" s="35">
        <v>0</v>
      </c>
      <c r="H72" s="35"/>
      <c r="L72" s="35">
        <f t="shared" si="12"/>
        <v>0</v>
      </c>
      <c r="N72" s="19"/>
      <c r="O72" s="19"/>
      <c r="P72" s="29">
        <v>0</v>
      </c>
      <c r="Q72" s="10">
        <v>0</v>
      </c>
      <c r="S72" s="10">
        <v>0</v>
      </c>
      <c r="T72" s="10"/>
      <c r="U72" s="10">
        <v>0</v>
      </c>
      <c r="V72" s="10"/>
      <c r="W72" s="10">
        <v>0</v>
      </c>
      <c r="X72" s="10"/>
      <c r="Y72" s="10">
        <v>0</v>
      </c>
      <c r="AA72" s="10">
        <v>0</v>
      </c>
      <c r="AC72" s="10">
        <f t="shared" si="13"/>
        <v>0</v>
      </c>
      <c r="AE72" s="33" t="str">
        <f t="shared" si="15"/>
        <v/>
      </c>
    </row>
    <row r="73" spans="2:31" x14ac:dyDescent="0.2">
      <c r="B73" s="26">
        <f>B72+1</f>
        <v>44</v>
      </c>
      <c r="D73" s="1" t="s">
        <v>157</v>
      </c>
      <c r="F73" s="35">
        <v>0</v>
      </c>
      <c r="H73" s="35"/>
      <c r="L73" s="35">
        <f t="shared" si="12"/>
        <v>0</v>
      </c>
      <c r="N73" s="19"/>
      <c r="O73" s="19"/>
      <c r="P73" s="29">
        <v>0</v>
      </c>
      <c r="Q73" s="10">
        <v>0</v>
      </c>
      <c r="S73" s="10">
        <v>0</v>
      </c>
      <c r="T73" s="10"/>
      <c r="U73" s="10">
        <v>0</v>
      </c>
      <c r="V73" s="10"/>
      <c r="W73" s="10">
        <v>0</v>
      </c>
      <c r="X73" s="10"/>
      <c r="Y73" s="10">
        <v>0</v>
      </c>
      <c r="AA73" s="10">
        <v>0</v>
      </c>
      <c r="AC73" s="10">
        <f t="shared" si="13"/>
        <v>0</v>
      </c>
      <c r="AE73" s="33" t="str">
        <f t="shared" si="15"/>
        <v/>
      </c>
    </row>
    <row r="74" spans="2:31" x14ac:dyDescent="0.2">
      <c r="B74" s="26">
        <f>B73+1</f>
        <v>45</v>
      </c>
      <c r="D74" s="1" t="s">
        <v>158</v>
      </c>
      <c r="F74" s="35">
        <v>0</v>
      </c>
      <c r="H74" s="35"/>
      <c r="L74" s="35">
        <f t="shared" si="12"/>
        <v>0</v>
      </c>
      <c r="N74" s="19"/>
      <c r="O74" s="19"/>
      <c r="P74" s="29">
        <v>0</v>
      </c>
      <c r="Q74" s="10">
        <v>0</v>
      </c>
      <c r="S74" s="10">
        <v>0</v>
      </c>
      <c r="T74" s="10"/>
      <c r="U74" s="10">
        <v>0</v>
      </c>
      <c r="V74" s="10"/>
      <c r="W74" s="10">
        <v>0</v>
      </c>
      <c r="X74" s="10"/>
      <c r="Y74" s="10">
        <v>0</v>
      </c>
      <c r="AA74" s="10">
        <v>0</v>
      </c>
      <c r="AC74" s="10">
        <f t="shared" si="13"/>
        <v>0</v>
      </c>
      <c r="AE74" s="33" t="str">
        <f t="shared" si="15"/>
        <v/>
      </c>
    </row>
    <row r="75" spans="2:31" x14ac:dyDescent="0.2">
      <c r="B75" s="26">
        <f t="shared" si="14"/>
        <v>46</v>
      </c>
      <c r="D75" s="1" t="s">
        <v>173</v>
      </c>
      <c r="F75" s="36">
        <f>SUM(F62:F74)</f>
        <v>0</v>
      </c>
      <c r="H75" s="36">
        <f>SUM(H62:H74)</f>
        <v>0</v>
      </c>
      <c r="L75" s="36">
        <f>SUM(L62:L74)</f>
        <v>0</v>
      </c>
      <c r="Q75" s="43">
        <f>SUM(Q62:Q74)</f>
        <v>0</v>
      </c>
      <c r="R75" s="44"/>
      <c r="S75" s="43">
        <f>SUM(S62:S74)</f>
        <v>0</v>
      </c>
      <c r="T75" s="23"/>
      <c r="U75" s="43">
        <f>SUM(U62:U74)</f>
        <v>0</v>
      </c>
      <c r="V75" s="23"/>
      <c r="W75" s="43">
        <f>SUM(W62:W74)</f>
        <v>0</v>
      </c>
      <c r="X75" s="23"/>
      <c r="Y75" s="43">
        <f>SUM(Y62:Y74)</f>
        <v>0</v>
      </c>
      <c r="Z75" s="26"/>
      <c r="AA75" s="43">
        <f>SUM(AA62:AA74)</f>
        <v>0</v>
      </c>
      <c r="AC75" s="43">
        <f>SUM(AC62:AC74)</f>
        <v>0</v>
      </c>
      <c r="AE75" s="33" t="str">
        <f t="shared" si="15"/>
        <v/>
      </c>
    </row>
    <row r="76" spans="2:31" x14ac:dyDescent="0.2">
      <c r="Z76" s="26"/>
      <c r="AC76" s="5"/>
      <c r="AE76" s="33" t="str">
        <f t="shared" si="15"/>
        <v/>
      </c>
    </row>
    <row r="77" spans="2:31" x14ac:dyDescent="0.2">
      <c r="B77" s="26">
        <f>B75+1</f>
        <v>47</v>
      </c>
      <c r="D77" s="1" t="s">
        <v>161</v>
      </c>
      <c r="F77" s="35">
        <v>0</v>
      </c>
      <c r="H77" s="35"/>
      <c r="L77" s="35">
        <f t="shared" ref="L77" si="16">F77-H77</f>
        <v>0</v>
      </c>
      <c r="N77" s="19"/>
      <c r="O77" s="19"/>
      <c r="P77" s="29">
        <v>0</v>
      </c>
      <c r="Q77" s="10">
        <v>0</v>
      </c>
      <c r="S77" s="10">
        <v>0</v>
      </c>
      <c r="T77" s="10"/>
      <c r="U77" s="10">
        <v>0</v>
      </c>
      <c r="V77" s="10"/>
      <c r="W77" s="10">
        <v>0</v>
      </c>
      <c r="X77" s="10"/>
      <c r="Y77" s="10">
        <v>0</v>
      </c>
      <c r="AA77" s="10">
        <v>0</v>
      </c>
      <c r="AC77" s="10">
        <f>Q77+S77+W77+Y77+AA77+U77</f>
        <v>0</v>
      </c>
      <c r="AE77" s="33" t="str">
        <f t="shared" si="15"/>
        <v/>
      </c>
    </row>
    <row r="78" spans="2:31" x14ac:dyDescent="0.2">
      <c r="Z78" s="26"/>
      <c r="AC78" s="5"/>
      <c r="AE78" s="33" t="str">
        <f t="shared" si="15"/>
        <v/>
      </c>
    </row>
    <row r="79" spans="2:31" x14ac:dyDescent="0.2">
      <c r="B79" s="26">
        <f>B77+1</f>
        <v>48</v>
      </c>
      <c r="D79" s="1" t="s">
        <v>174</v>
      </c>
      <c r="F79" s="36">
        <f>F75+F77</f>
        <v>0</v>
      </c>
      <c r="H79" s="36">
        <f>H75+H77</f>
        <v>0</v>
      </c>
      <c r="L79" s="36">
        <f>L75+L77</f>
        <v>0</v>
      </c>
      <c r="Q79" s="45">
        <f>Q75+Q77</f>
        <v>0</v>
      </c>
      <c r="R79" s="16"/>
      <c r="S79" s="45">
        <f>S75+S77</f>
        <v>0</v>
      </c>
      <c r="T79" s="5"/>
      <c r="U79" s="45">
        <f>U75+U77</f>
        <v>0</v>
      </c>
      <c r="V79" s="5"/>
      <c r="W79" s="45">
        <f>W75+W77</f>
        <v>0</v>
      </c>
      <c r="X79" s="5"/>
      <c r="Y79" s="45">
        <f>Y75+Y77</f>
        <v>0</v>
      </c>
      <c r="Z79" s="26"/>
      <c r="AA79" s="45">
        <f>AA75+AA77</f>
        <v>0</v>
      </c>
      <c r="AC79" s="45">
        <f>AC75+AC77</f>
        <v>0</v>
      </c>
      <c r="AE79" s="33" t="str">
        <f t="shared" si="15"/>
        <v/>
      </c>
    </row>
    <row r="80" spans="2:31" x14ac:dyDescent="0.2">
      <c r="D80" s="8"/>
      <c r="E80" s="8"/>
      <c r="F80" s="11"/>
      <c r="H80" s="11"/>
      <c r="L80" s="11"/>
      <c r="Z80" s="26"/>
      <c r="AE80" s="33" t="str">
        <f t="shared" si="15"/>
        <v/>
      </c>
    </row>
    <row r="81" spans="2:31" x14ac:dyDescent="0.2">
      <c r="F81" s="35"/>
      <c r="J81" s="19"/>
      <c r="AE81" s="33" t="str">
        <f t="shared" si="15"/>
        <v/>
      </c>
    </row>
    <row r="82" spans="2:31" x14ac:dyDescent="0.2">
      <c r="D82" s="8" t="s">
        <v>175</v>
      </c>
      <c r="F82" s="34"/>
      <c r="Z82" s="26"/>
      <c r="AE82" s="33" t="str">
        <f t="shared" si="15"/>
        <v/>
      </c>
    </row>
    <row r="83" spans="2:31" x14ac:dyDescent="0.2">
      <c r="Z83" s="26"/>
      <c r="AE83" s="33" t="str">
        <f t="shared" si="15"/>
        <v/>
      </c>
    </row>
    <row r="84" spans="2:31" x14ac:dyDescent="0.2">
      <c r="B84" s="26">
        <f>B79+1</f>
        <v>49</v>
      </c>
      <c r="D84" s="1" t="s">
        <v>176</v>
      </c>
      <c r="F84" s="35">
        <v>0</v>
      </c>
      <c r="H84" s="35"/>
      <c r="L84" s="35">
        <f t="shared" ref="L84:L88" si="17">F84-H84</f>
        <v>0</v>
      </c>
      <c r="N84" s="19"/>
      <c r="O84" s="19"/>
      <c r="P84" s="29">
        <v>0</v>
      </c>
      <c r="Q84" s="10">
        <v>0</v>
      </c>
      <c r="S84" s="10">
        <v>0</v>
      </c>
      <c r="T84" s="10"/>
      <c r="U84" s="10">
        <v>0</v>
      </c>
      <c r="V84" s="10"/>
      <c r="W84" s="10">
        <v>0</v>
      </c>
      <c r="X84" s="10"/>
      <c r="Y84" s="10">
        <v>0</v>
      </c>
      <c r="AA84" s="10">
        <v>0</v>
      </c>
      <c r="AC84" s="10">
        <f t="shared" ref="AC84:AC88" si="18">Q84+S84+W84+Y84+AA84+U84</f>
        <v>0</v>
      </c>
      <c r="AE84" s="33" t="str">
        <f t="shared" si="15"/>
        <v/>
      </c>
    </row>
    <row r="85" spans="2:31" x14ac:dyDescent="0.2">
      <c r="B85" s="26">
        <f>B84+1</f>
        <v>50</v>
      </c>
      <c r="D85" s="1" t="s">
        <v>178</v>
      </c>
      <c r="F85" s="35">
        <v>0</v>
      </c>
      <c r="H85" s="35"/>
      <c r="L85" s="35">
        <f t="shared" si="17"/>
        <v>0</v>
      </c>
      <c r="N85" s="19"/>
      <c r="O85" s="19"/>
      <c r="P85" s="29">
        <v>0</v>
      </c>
      <c r="Q85" s="10">
        <v>0</v>
      </c>
      <c r="S85" s="10">
        <v>0</v>
      </c>
      <c r="T85" s="10"/>
      <c r="U85" s="10">
        <v>0</v>
      </c>
      <c r="V85" s="10"/>
      <c r="W85" s="10">
        <v>0</v>
      </c>
      <c r="X85" s="10"/>
      <c r="Y85" s="10">
        <v>0</v>
      </c>
      <c r="AA85" s="10">
        <v>0</v>
      </c>
      <c r="AC85" s="10">
        <f t="shared" si="18"/>
        <v>0</v>
      </c>
      <c r="AE85" s="33" t="str">
        <f t="shared" si="15"/>
        <v/>
      </c>
    </row>
    <row r="86" spans="2:31" x14ac:dyDescent="0.2">
      <c r="B86" s="26">
        <f t="shared" ref="B86:B89" si="19">B85+1</f>
        <v>51</v>
      </c>
      <c r="D86" s="1" t="s">
        <v>179</v>
      </c>
      <c r="F86" s="35">
        <v>0</v>
      </c>
      <c r="H86" s="35"/>
      <c r="L86" s="35">
        <f t="shared" si="17"/>
        <v>0</v>
      </c>
      <c r="N86" s="19"/>
      <c r="O86" s="19"/>
      <c r="P86" s="29">
        <v>0</v>
      </c>
      <c r="Q86" s="10">
        <v>0</v>
      </c>
      <c r="S86" s="10">
        <v>0</v>
      </c>
      <c r="T86" s="10"/>
      <c r="U86" s="10">
        <v>0</v>
      </c>
      <c r="V86" s="10"/>
      <c r="W86" s="10">
        <v>0</v>
      </c>
      <c r="X86" s="10"/>
      <c r="Y86" s="10">
        <v>0</v>
      </c>
      <c r="AA86" s="10">
        <v>0</v>
      </c>
      <c r="AC86" s="10">
        <f t="shared" si="18"/>
        <v>0</v>
      </c>
      <c r="AE86" s="33" t="str">
        <f t="shared" si="15"/>
        <v/>
      </c>
    </row>
    <row r="87" spans="2:31" x14ac:dyDescent="0.2">
      <c r="B87" s="26">
        <f t="shared" si="19"/>
        <v>52</v>
      </c>
      <c r="D87" s="1" t="s">
        <v>180</v>
      </c>
      <c r="F87" s="35">
        <v>0</v>
      </c>
      <c r="H87" s="35"/>
      <c r="L87" s="35">
        <f t="shared" si="17"/>
        <v>0</v>
      </c>
      <c r="N87" s="19"/>
      <c r="O87" s="19"/>
      <c r="P87" s="29">
        <v>0</v>
      </c>
      <c r="Q87" s="10">
        <v>0</v>
      </c>
      <c r="S87" s="10">
        <v>0</v>
      </c>
      <c r="T87" s="10"/>
      <c r="U87" s="10">
        <v>0</v>
      </c>
      <c r="V87" s="10"/>
      <c r="W87" s="10">
        <v>0</v>
      </c>
      <c r="X87" s="10"/>
      <c r="Y87" s="10">
        <v>0</v>
      </c>
      <c r="AA87" s="10">
        <v>0</v>
      </c>
      <c r="AC87" s="10">
        <f t="shared" si="18"/>
        <v>0</v>
      </c>
      <c r="AE87" s="33" t="str">
        <f t="shared" si="15"/>
        <v/>
      </c>
    </row>
    <row r="88" spans="2:31" x14ac:dyDescent="0.2">
      <c r="B88" s="26">
        <f t="shared" si="19"/>
        <v>53</v>
      </c>
      <c r="D88" s="1" t="s">
        <v>181</v>
      </c>
      <c r="F88" s="35">
        <v>0</v>
      </c>
      <c r="H88" s="35"/>
      <c r="L88" s="35">
        <f t="shared" si="17"/>
        <v>0</v>
      </c>
      <c r="P88" s="29">
        <v>0</v>
      </c>
      <c r="Q88" s="10">
        <v>0</v>
      </c>
      <c r="S88" s="10">
        <v>0</v>
      </c>
      <c r="T88" s="10"/>
      <c r="U88" s="10">
        <v>0</v>
      </c>
      <c r="V88" s="10"/>
      <c r="W88" s="10">
        <v>0</v>
      </c>
      <c r="X88" s="10"/>
      <c r="Y88" s="10">
        <v>0</v>
      </c>
      <c r="AA88" s="10">
        <v>0</v>
      </c>
      <c r="AC88" s="10">
        <f t="shared" si="18"/>
        <v>0</v>
      </c>
      <c r="AE88" s="33" t="str">
        <f t="shared" si="15"/>
        <v/>
      </c>
    </row>
    <row r="89" spans="2:31" x14ac:dyDescent="0.2">
      <c r="B89" s="26">
        <f t="shared" si="19"/>
        <v>54</v>
      </c>
      <c r="D89" s="1" t="s">
        <v>182</v>
      </c>
      <c r="F89" s="36">
        <f>SUM(F82:F88)</f>
        <v>0</v>
      </c>
      <c r="H89" s="36">
        <f>SUM(H82:H88)</f>
        <v>0</v>
      </c>
      <c r="L89" s="36">
        <f>SUM(L82:L88)</f>
        <v>0</v>
      </c>
      <c r="Q89" s="46">
        <f>SUM(Q82:Q88)</f>
        <v>0</v>
      </c>
      <c r="R89" s="44"/>
      <c r="S89" s="46">
        <f>SUM(S82:S88)</f>
        <v>0</v>
      </c>
      <c r="T89" s="44"/>
      <c r="U89" s="46">
        <f>SUM(U82:U88)</f>
        <v>0</v>
      </c>
      <c r="V89" s="44"/>
      <c r="W89" s="46">
        <f>SUM(W82:W88)</f>
        <v>0</v>
      </c>
      <c r="X89" s="44"/>
      <c r="Y89" s="46">
        <f>SUM(Y82:Y88)</f>
        <v>0</v>
      </c>
      <c r="Z89" s="26"/>
      <c r="AA89" s="46">
        <f>SUM(AA82:AA88)</f>
        <v>0</v>
      </c>
      <c r="AC89" s="46">
        <f>SUM(AC82:AC88)</f>
        <v>0</v>
      </c>
      <c r="AE89" s="33" t="str">
        <f t="shared" si="15"/>
        <v/>
      </c>
    </row>
    <row r="90" spans="2:31" x14ac:dyDescent="0.2">
      <c r="Z90" s="26"/>
      <c r="AE90" s="33" t="str">
        <f t="shared" si="15"/>
        <v/>
      </c>
    </row>
    <row r="91" spans="2:31" x14ac:dyDescent="0.2">
      <c r="AE91" s="33" t="str">
        <f t="shared" si="15"/>
        <v/>
      </c>
    </row>
    <row r="92" spans="2:31" x14ac:dyDescent="0.2">
      <c r="B92" s="26">
        <f>B89+1</f>
        <v>55</v>
      </c>
      <c r="D92" s="1" t="s">
        <v>183</v>
      </c>
      <c r="F92" s="36">
        <f>F79+F89</f>
        <v>0</v>
      </c>
      <c r="H92" s="36">
        <f>H79+H89</f>
        <v>0</v>
      </c>
      <c r="L92" s="36">
        <f>L79+L89</f>
        <v>0</v>
      </c>
      <c r="Q92" s="43">
        <f>Q79+Q89</f>
        <v>0</v>
      </c>
      <c r="R92" s="5"/>
      <c r="S92" s="45">
        <f>S79+S89</f>
        <v>0</v>
      </c>
      <c r="T92" s="5"/>
      <c r="U92" s="45">
        <f>U79+U89</f>
        <v>0</v>
      </c>
      <c r="V92" s="5"/>
      <c r="W92" s="45">
        <f>W79+W89</f>
        <v>0</v>
      </c>
      <c r="X92" s="5"/>
      <c r="Y92" s="45">
        <f>Y79+Y89</f>
        <v>0</v>
      </c>
      <c r="Z92" s="5"/>
      <c r="AA92" s="45">
        <f>AA79+AA89</f>
        <v>0</v>
      </c>
      <c r="AB92" s="5"/>
      <c r="AC92" s="45">
        <f>AC79+AC89</f>
        <v>0</v>
      </c>
      <c r="AE92" s="33" t="str">
        <f t="shared" si="15"/>
        <v/>
      </c>
    </row>
    <row r="93" spans="2:31" x14ac:dyDescent="0.2">
      <c r="AE93" s="33" t="str">
        <f t="shared" si="15"/>
        <v/>
      </c>
    </row>
    <row r="94" spans="2:31" x14ac:dyDescent="0.2">
      <c r="AE94" s="33" t="str">
        <f t="shared" si="15"/>
        <v/>
      </c>
    </row>
    <row r="95" spans="2:31" x14ac:dyDescent="0.2">
      <c r="B95" s="26">
        <f>B92+1</f>
        <v>56</v>
      </c>
      <c r="D95" s="1" t="s">
        <v>184</v>
      </c>
      <c r="F95" s="105">
        <v>6.0821321807016528E-2</v>
      </c>
      <c r="G95" s="106"/>
      <c r="H95" s="105">
        <v>6.0821321807016528E-2</v>
      </c>
      <c r="I95" s="106"/>
      <c r="J95" s="106"/>
      <c r="K95" s="106"/>
      <c r="L95" s="105">
        <v>6.0821321807016528E-2</v>
      </c>
      <c r="M95" s="106"/>
      <c r="N95" s="106"/>
      <c r="O95" s="106"/>
      <c r="P95" s="107"/>
      <c r="Q95" s="108">
        <f>$F$95</f>
        <v>6.0821321807016528E-2</v>
      </c>
      <c r="R95" s="109"/>
      <c r="S95" s="108">
        <f>$F$95</f>
        <v>6.0821321807016528E-2</v>
      </c>
      <c r="T95" s="108"/>
      <c r="U95" s="108">
        <f>$F$95</f>
        <v>6.0821321807016528E-2</v>
      </c>
      <c r="V95" s="109"/>
      <c r="W95" s="108">
        <f>$F$95</f>
        <v>6.0821321807016528E-2</v>
      </c>
      <c r="X95" s="109"/>
      <c r="Y95" s="108">
        <f>$F$95</f>
        <v>6.0821321807016528E-2</v>
      </c>
      <c r="Z95" s="108"/>
      <c r="AA95" s="108">
        <f>$F$95</f>
        <v>6.0821321807016528E-2</v>
      </c>
      <c r="AC95" s="48">
        <f>F95</f>
        <v>6.0821321807016528E-2</v>
      </c>
      <c r="AE95" s="33" t="str">
        <f t="shared" si="15"/>
        <v/>
      </c>
    </row>
    <row r="96" spans="2:31" x14ac:dyDescent="0.2">
      <c r="AE96" s="33" t="str">
        <f t="shared" si="15"/>
        <v/>
      </c>
    </row>
    <row r="97" spans="2:31" x14ac:dyDescent="0.2">
      <c r="B97" s="26">
        <f>B95+1</f>
        <v>57</v>
      </c>
      <c r="D97" s="1" t="s">
        <v>185</v>
      </c>
      <c r="F97" s="36">
        <f>F92*F95</f>
        <v>0</v>
      </c>
      <c r="H97" s="36">
        <f>H92*H95</f>
        <v>0</v>
      </c>
      <c r="L97" s="36">
        <f>L92*L95</f>
        <v>0</v>
      </c>
      <c r="Q97" s="45">
        <f>Q92*Q95</f>
        <v>0</v>
      </c>
      <c r="S97" s="45">
        <f>S92*S95</f>
        <v>0</v>
      </c>
      <c r="T97" s="5"/>
      <c r="U97" s="45">
        <f>U92*U95</f>
        <v>0</v>
      </c>
      <c r="W97" s="45">
        <f>W92*W95</f>
        <v>0</v>
      </c>
      <c r="Y97" s="45">
        <f>Y92*Y95</f>
        <v>0</v>
      </c>
      <c r="AA97" s="45">
        <f>AA92*AA95</f>
        <v>0</v>
      </c>
      <c r="AC97" s="45">
        <f t="shared" ref="AC97" si="20">Q97+S97+W97+Y97+AA97+U97</f>
        <v>0</v>
      </c>
      <c r="AE97" s="33" t="str">
        <f t="shared" si="15"/>
        <v/>
      </c>
    </row>
    <row r="98" spans="2:31" x14ac:dyDescent="0.2">
      <c r="F98" s="35"/>
      <c r="H98" s="35"/>
      <c r="L98" s="35"/>
      <c r="AE98" s="33" t="str">
        <f t="shared" si="15"/>
        <v/>
      </c>
    </row>
    <row r="99" spans="2:31" x14ac:dyDescent="0.2">
      <c r="F99" s="35"/>
      <c r="H99" s="35"/>
      <c r="L99" s="35"/>
      <c r="AE99" s="33" t="str">
        <f t="shared" si="15"/>
        <v/>
      </c>
    </row>
    <row r="100" spans="2:31" x14ac:dyDescent="0.2">
      <c r="D100" s="8" t="s">
        <v>21</v>
      </c>
      <c r="AE100" s="33" t="str">
        <f t="shared" si="15"/>
        <v/>
      </c>
    </row>
    <row r="101" spans="2:31" x14ac:dyDescent="0.2">
      <c r="AE101" s="33" t="str">
        <f t="shared" si="15"/>
        <v/>
      </c>
    </row>
    <row r="102" spans="2:31" x14ac:dyDescent="0.2">
      <c r="B102" s="26">
        <f>B97+1</f>
        <v>58</v>
      </c>
      <c r="D102" s="1" t="s">
        <v>186</v>
      </c>
      <c r="F102" s="35">
        <v>0</v>
      </c>
      <c r="H102" s="35"/>
      <c r="L102" s="35">
        <f t="shared" ref="L102:L103" si="21">F102-H102</f>
        <v>0</v>
      </c>
      <c r="P102" s="29">
        <v>0</v>
      </c>
      <c r="Q102" s="10">
        <v>0</v>
      </c>
      <c r="S102" s="10">
        <v>0</v>
      </c>
      <c r="T102" s="10"/>
      <c r="U102" s="10">
        <v>0</v>
      </c>
      <c r="V102" s="10"/>
      <c r="W102" s="10">
        <v>0</v>
      </c>
      <c r="X102" s="10"/>
      <c r="Y102" s="10">
        <v>0</v>
      </c>
      <c r="AA102" s="10">
        <v>0</v>
      </c>
      <c r="AC102" s="10">
        <f t="shared" ref="AC102:AC103" si="22">Q102+S102+W102+Y102+AA102+U102</f>
        <v>0</v>
      </c>
      <c r="AE102" s="33" t="str">
        <f t="shared" si="15"/>
        <v/>
      </c>
    </row>
    <row r="103" spans="2:31" x14ac:dyDescent="0.2">
      <c r="B103" s="26">
        <f>B102+1</f>
        <v>59</v>
      </c>
      <c r="D103" s="1" t="s">
        <v>161</v>
      </c>
      <c r="F103" s="35">
        <v>0</v>
      </c>
      <c r="H103" s="35"/>
      <c r="L103" s="35">
        <f t="shared" si="21"/>
        <v>0</v>
      </c>
      <c r="N103" s="19"/>
      <c r="O103" s="19"/>
      <c r="P103" s="29">
        <v>0</v>
      </c>
      <c r="Q103" s="10">
        <v>0</v>
      </c>
      <c r="S103" s="10">
        <v>0</v>
      </c>
      <c r="T103" s="10"/>
      <c r="U103" s="10">
        <v>0</v>
      </c>
      <c r="V103" s="10"/>
      <c r="W103" s="10">
        <v>0</v>
      </c>
      <c r="X103" s="10"/>
      <c r="Y103" s="10">
        <v>0</v>
      </c>
      <c r="AA103" s="10">
        <v>0</v>
      </c>
      <c r="AC103" s="10">
        <f t="shared" si="22"/>
        <v>0</v>
      </c>
      <c r="AE103" s="33" t="str">
        <f t="shared" si="15"/>
        <v/>
      </c>
    </row>
    <row r="104" spans="2:31" x14ac:dyDescent="0.2">
      <c r="B104" s="26">
        <f>B103+1</f>
        <v>60</v>
      </c>
      <c r="D104" s="1" t="s">
        <v>188</v>
      </c>
      <c r="F104" s="36">
        <f>F102+F103</f>
        <v>0</v>
      </c>
      <c r="H104" s="36">
        <f>H102+H103</f>
        <v>0</v>
      </c>
      <c r="L104" s="36">
        <f>L102+L103</f>
        <v>0</v>
      </c>
      <c r="Q104" s="36">
        <f>Q102+Q103</f>
        <v>0</v>
      </c>
      <c r="S104" s="36">
        <f>S102+S103</f>
        <v>0</v>
      </c>
      <c r="T104" s="35"/>
      <c r="U104" s="36">
        <f>U102+U103</f>
        <v>0</v>
      </c>
      <c r="V104" s="10"/>
      <c r="W104" s="36">
        <f>W102+W103</f>
        <v>0</v>
      </c>
      <c r="X104" s="10"/>
      <c r="Y104" s="36">
        <f>Y102+Y103</f>
        <v>0</v>
      </c>
      <c r="AA104" s="36">
        <f>AA102+AA103</f>
        <v>0</v>
      </c>
      <c r="AC104" s="36">
        <f>AC102+AC103</f>
        <v>0</v>
      </c>
      <c r="AE104" s="33" t="str">
        <f t="shared" si="15"/>
        <v/>
      </c>
    </row>
    <row r="105" spans="2:31" x14ac:dyDescent="0.2">
      <c r="AE105" s="33" t="str">
        <f t="shared" si="15"/>
        <v/>
      </c>
    </row>
    <row r="106" spans="2:31" x14ac:dyDescent="0.2">
      <c r="D106" s="8" t="s">
        <v>189</v>
      </c>
      <c r="F106" s="35"/>
      <c r="H106" s="35"/>
      <c r="L106" s="35"/>
      <c r="AE106" s="33" t="str">
        <f t="shared" si="15"/>
        <v/>
      </c>
    </row>
    <row r="107" spans="2:31" x14ac:dyDescent="0.2">
      <c r="F107" s="35"/>
      <c r="H107" s="35"/>
      <c r="L107" s="35"/>
      <c r="AE107" s="33" t="str">
        <f t="shared" si="15"/>
        <v/>
      </c>
    </row>
    <row r="108" spans="2:31" x14ac:dyDescent="0.2">
      <c r="B108" s="26">
        <f>B104+1</f>
        <v>61</v>
      </c>
      <c r="D108" s="1" t="s">
        <v>190</v>
      </c>
      <c r="F108" s="35">
        <v>0</v>
      </c>
      <c r="H108" s="35"/>
      <c r="L108" s="35">
        <f t="shared" ref="L108:L109" si="23">F108-H108</f>
        <v>0</v>
      </c>
      <c r="N108" s="19"/>
      <c r="O108" s="19"/>
      <c r="P108" s="29">
        <v>0</v>
      </c>
      <c r="Q108" s="10">
        <v>0</v>
      </c>
      <c r="S108" s="10">
        <v>0</v>
      </c>
      <c r="T108" s="10"/>
      <c r="U108" s="10">
        <v>0</v>
      </c>
      <c r="V108" s="10"/>
      <c r="W108" s="10">
        <v>0</v>
      </c>
      <c r="X108" s="10"/>
      <c r="Y108" s="10">
        <v>0</v>
      </c>
      <c r="AA108" s="10">
        <v>0</v>
      </c>
      <c r="AC108" s="10">
        <f t="shared" ref="AC108:AC109" si="24">Q108+S108+W108+Y108+AA108+U108</f>
        <v>0</v>
      </c>
      <c r="AE108" s="33" t="str">
        <f t="shared" si="15"/>
        <v/>
      </c>
    </row>
    <row r="109" spans="2:31" x14ac:dyDescent="0.2">
      <c r="B109" s="26">
        <f>B108+1</f>
        <v>62</v>
      </c>
      <c r="D109" s="1" t="s">
        <v>192</v>
      </c>
      <c r="F109" s="35">
        <v>0</v>
      </c>
      <c r="H109" s="35"/>
      <c r="L109" s="35">
        <f t="shared" si="23"/>
        <v>0</v>
      </c>
      <c r="P109" s="29">
        <v>0</v>
      </c>
      <c r="Q109" s="10">
        <v>0</v>
      </c>
      <c r="S109" s="10">
        <v>0</v>
      </c>
      <c r="T109" s="10"/>
      <c r="U109" s="10">
        <v>0</v>
      </c>
      <c r="V109" s="10"/>
      <c r="W109" s="10">
        <v>0</v>
      </c>
      <c r="X109" s="10"/>
      <c r="Y109" s="10">
        <v>0</v>
      </c>
      <c r="AA109" s="10">
        <v>0</v>
      </c>
      <c r="AC109" s="10">
        <f t="shared" si="24"/>
        <v>0</v>
      </c>
      <c r="AE109" s="33" t="str">
        <f t="shared" si="15"/>
        <v/>
      </c>
    </row>
    <row r="110" spans="2:31" x14ac:dyDescent="0.2">
      <c r="B110" s="26">
        <f>B109+1</f>
        <v>63</v>
      </c>
      <c r="D110" s="1" t="s">
        <v>194</v>
      </c>
      <c r="F110" s="36">
        <f>F108+F109</f>
        <v>0</v>
      </c>
      <c r="H110" s="36">
        <f>H108+H109</f>
        <v>0</v>
      </c>
      <c r="L110" s="36">
        <f>L108+L109</f>
        <v>0</v>
      </c>
      <c r="Q110" s="36">
        <f>Q108+Q109</f>
        <v>0</v>
      </c>
      <c r="S110" s="36">
        <f>S108+S109</f>
        <v>0</v>
      </c>
      <c r="T110" s="35"/>
      <c r="U110" s="36">
        <f>U108+U109</f>
        <v>0</v>
      </c>
      <c r="V110" s="10"/>
      <c r="W110" s="36">
        <f>W108+W109</f>
        <v>0</v>
      </c>
      <c r="X110" s="10"/>
      <c r="Y110" s="36">
        <f>Y108+Y109</f>
        <v>0</v>
      </c>
      <c r="AA110" s="36">
        <f>AA108+AA109</f>
        <v>0</v>
      </c>
      <c r="AC110" s="36">
        <f>AC108+AC109</f>
        <v>0</v>
      </c>
      <c r="AE110" s="33" t="str">
        <f t="shared" si="15"/>
        <v/>
      </c>
    </row>
    <row r="111" spans="2:31" x14ac:dyDescent="0.2">
      <c r="AE111" s="33" t="str">
        <f t="shared" si="15"/>
        <v/>
      </c>
    </row>
    <row r="112" spans="2:31" x14ac:dyDescent="0.2">
      <c r="AE112" s="33" t="str">
        <f t="shared" si="15"/>
        <v/>
      </c>
    </row>
    <row r="113" spans="2:31" x14ac:dyDescent="0.2">
      <c r="D113" s="8" t="s">
        <v>195</v>
      </c>
      <c r="AE113" s="33" t="str">
        <f t="shared" si="15"/>
        <v/>
      </c>
    </row>
    <row r="114" spans="2:31" x14ac:dyDescent="0.2">
      <c r="AE114" s="33" t="str">
        <f t="shared" si="15"/>
        <v/>
      </c>
    </row>
    <row r="115" spans="2:31" x14ac:dyDescent="0.2">
      <c r="D115" s="1" t="s">
        <v>8</v>
      </c>
      <c r="AE115" s="33" t="str">
        <f t="shared" si="15"/>
        <v/>
      </c>
    </row>
    <row r="116" spans="2:31" x14ac:dyDescent="0.2">
      <c r="B116" s="26">
        <f>B110+1</f>
        <v>64</v>
      </c>
      <c r="D116" s="12" t="s">
        <v>196</v>
      </c>
      <c r="F116" s="35">
        <v>2247538.0139059885</v>
      </c>
      <c r="H116" s="17"/>
      <c r="L116" s="35">
        <f t="shared" ref="L116:L160" si="25">F116-H116</f>
        <v>2247538.0139059885</v>
      </c>
      <c r="N116" s="19" t="s">
        <v>265</v>
      </c>
      <c r="O116" s="19"/>
      <c r="P116" s="29">
        <v>4</v>
      </c>
      <c r="Q116" s="10">
        <v>1878311.1040714213</v>
      </c>
      <c r="S116" s="10">
        <v>161486.41315728414</v>
      </c>
      <c r="T116" s="10"/>
      <c r="U116" s="10">
        <v>40328.527901042762</v>
      </c>
      <c r="V116" s="10"/>
      <c r="W116" s="10">
        <v>152523.42553920622</v>
      </c>
      <c r="X116" s="10"/>
      <c r="Y116" s="10">
        <v>14888.543237034275</v>
      </c>
      <c r="AA116" s="10">
        <v>0</v>
      </c>
      <c r="AC116" s="10">
        <f t="shared" ref="AC116:AC131" si="26">Q116+S116+W116+Y116+AA116+U116</f>
        <v>2247538.0139059885</v>
      </c>
      <c r="AE116" s="33" t="str">
        <f t="shared" si="15"/>
        <v/>
      </c>
    </row>
    <row r="117" spans="2:31" x14ac:dyDescent="0.2">
      <c r="B117" s="26">
        <f t="shared" ref="B117:B122" si="27">B116+1</f>
        <v>65</v>
      </c>
      <c r="D117" s="12" t="s">
        <v>198</v>
      </c>
      <c r="F117" s="35">
        <v>0</v>
      </c>
      <c r="H117" s="17"/>
      <c r="L117" s="35">
        <f t="shared" si="25"/>
        <v>0</v>
      </c>
      <c r="P117" s="29">
        <v>0</v>
      </c>
      <c r="Q117" s="10">
        <v>0</v>
      </c>
      <c r="S117" s="10">
        <v>0</v>
      </c>
      <c r="T117" s="10"/>
      <c r="U117" s="10">
        <v>0</v>
      </c>
      <c r="V117" s="10"/>
      <c r="W117" s="10">
        <v>0</v>
      </c>
      <c r="X117" s="10"/>
      <c r="Y117" s="10">
        <v>0</v>
      </c>
      <c r="AA117" s="10">
        <v>0</v>
      </c>
      <c r="AC117" s="10">
        <f t="shared" si="26"/>
        <v>0</v>
      </c>
      <c r="AE117" s="33" t="str">
        <f t="shared" si="15"/>
        <v/>
      </c>
    </row>
    <row r="118" spans="2:31" x14ac:dyDescent="0.2">
      <c r="B118" s="26">
        <f t="shared" si="27"/>
        <v>66</v>
      </c>
      <c r="D118" s="12" t="s">
        <v>200</v>
      </c>
      <c r="F118" s="35">
        <v>0</v>
      </c>
      <c r="H118" s="17"/>
      <c r="L118" s="35">
        <f t="shared" si="25"/>
        <v>0</v>
      </c>
      <c r="P118" s="29">
        <v>0</v>
      </c>
      <c r="Q118" s="10">
        <v>0</v>
      </c>
      <c r="S118" s="10">
        <v>0</v>
      </c>
      <c r="T118" s="10"/>
      <c r="U118" s="10">
        <v>0</v>
      </c>
      <c r="V118" s="10"/>
      <c r="W118" s="10">
        <v>0</v>
      </c>
      <c r="X118" s="10"/>
      <c r="Y118" s="10">
        <v>0</v>
      </c>
      <c r="AA118" s="10">
        <v>0</v>
      </c>
      <c r="AC118" s="10">
        <f t="shared" si="26"/>
        <v>0</v>
      </c>
      <c r="AE118" s="33" t="str">
        <f t="shared" si="15"/>
        <v/>
      </c>
    </row>
    <row r="119" spans="2:31" x14ac:dyDescent="0.2">
      <c r="B119" s="26">
        <f t="shared" si="27"/>
        <v>67</v>
      </c>
      <c r="D119" s="12" t="s">
        <v>202</v>
      </c>
      <c r="F119" s="35">
        <v>0</v>
      </c>
      <c r="H119" s="17"/>
      <c r="L119" s="35">
        <f t="shared" si="25"/>
        <v>0</v>
      </c>
      <c r="N119" s="19"/>
      <c r="O119" s="19"/>
      <c r="P119" s="29">
        <v>0</v>
      </c>
      <c r="Q119" s="10">
        <v>0</v>
      </c>
      <c r="S119" s="10">
        <v>0</v>
      </c>
      <c r="T119" s="10"/>
      <c r="U119" s="10">
        <v>0</v>
      </c>
      <c r="V119" s="10"/>
      <c r="W119" s="10">
        <v>0</v>
      </c>
      <c r="X119" s="10"/>
      <c r="Y119" s="10">
        <v>0</v>
      </c>
      <c r="AA119" s="10">
        <v>0</v>
      </c>
      <c r="AC119" s="10">
        <f t="shared" si="26"/>
        <v>0</v>
      </c>
      <c r="AE119" s="33" t="str">
        <f t="shared" si="15"/>
        <v/>
      </c>
    </row>
    <row r="120" spans="2:31" x14ac:dyDescent="0.2">
      <c r="B120" s="26">
        <f t="shared" si="27"/>
        <v>68</v>
      </c>
      <c r="D120" s="12" t="s">
        <v>204</v>
      </c>
      <c r="F120" s="35">
        <v>0</v>
      </c>
      <c r="H120" s="17"/>
      <c r="L120" s="35">
        <f t="shared" si="25"/>
        <v>0</v>
      </c>
      <c r="N120" s="6" t="s">
        <v>266</v>
      </c>
      <c r="P120" s="29">
        <v>0</v>
      </c>
      <c r="Q120" s="10">
        <v>0</v>
      </c>
      <c r="S120" s="10">
        <v>0</v>
      </c>
      <c r="T120" s="10"/>
      <c r="U120" s="10">
        <v>0</v>
      </c>
      <c r="V120" s="10"/>
      <c r="W120" s="10">
        <v>0</v>
      </c>
      <c r="X120" s="10"/>
      <c r="Y120" s="10">
        <v>0</v>
      </c>
      <c r="AA120" s="10">
        <v>0</v>
      </c>
      <c r="AC120" s="10">
        <f t="shared" si="26"/>
        <v>0</v>
      </c>
      <c r="AE120" s="33" t="str">
        <f t="shared" si="15"/>
        <v/>
      </c>
    </row>
    <row r="121" spans="2:31" x14ac:dyDescent="0.2">
      <c r="B121" s="26">
        <f t="shared" si="27"/>
        <v>69</v>
      </c>
      <c r="D121" s="12" t="s">
        <v>205</v>
      </c>
      <c r="F121" s="35">
        <v>0</v>
      </c>
      <c r="H121" s="17"/>
      <c r="L121" s="35">
        <f t="shared" si="25"/>
        <v>0</v>
      </c>
      <c r="P121" s="29">
        <v>0</v>
      </c>
      <c r="Q121" s="10">
        <v>0</v>
      </c>
      <c r="S121" s="10">
        <v>0</v>
      </c>
      <c r="T121" s="10"/>
      <c r="U121" s="10">
        <v>0</v>
      </c>
      <c r="V121" s="10"/>
      <c r="W121" s="10">
        <v>0</v>
      </c>
      <c r="X121" s="10"/>
      <c r="Y121" s="10">
        <v>0</v>
      </c>
      <c r="AA121" s="10">
        <v>0</v>
      </c>
      <c r="AC121" s="10">
        <f t="shared" si="26"/>
        <v>0</v>
      </c>
      <c r="AE121" s="33" t="str">
        <f t="shared" si="15"/>
        <v/>
      </c>
    </row>
    <row r="122" spans="2:31" x14ac:dyDescent="0.2">
      <c r="B122" s="26">
        <f t="shared" si="27"/>
        <v>70</v>
      </c>
      <c r="D122" s="12" t="s">
        <v>207</v>
      </c>
      <c r="F122" s="35">
        <v>0</v>
      </c>
      <c r="H122" s="17"/>
      <c r="L122" s="35">
        <f t="shared" si="25"/>
        <v>0</v>
      </c>
      <c r="P122" s="29">
        <v>0</v>
      </c>
      <c r="Q122" s="10">
        <v>0</v>
      </c>
      <c r="S122" s="10">
        <v>0</v>
      </c>
      <c r="T122" s="10"/>
      <c r="U122" s="10">
        <v>0</v>
      </c>
      <c r="V122" s="10"/>
      <c r="W122" s="10">
        <v>0</v>
      </c>
      <c r="X122" s="10"/>
      <c r="Y122" s="10">
        <v>0</v>
      </c>
      <c r="AA122" s="10">
        <v>0</v>
      </c>
      <c r="AC122" s="10">
        <f t="shared" si="26"/>
        <v>0</v>
      </c>
      <c r="AE122" s="33" t="str">
        <f t="shared" si="15"/>
        <v/>
      </c>
    </row>
    <row r="123" spans="2:31" x14ac:dyDescent="0.2">
      <c r="D123" s="1" t="s">
        <v>9</v>
      </c>
      <c r="U123" s="10"/>
      <c r="AE123" s="33" t="str">
        <f t="shared" si="15"/>
        <v/>
      </c>
    </row>
    <row r="124" spans="2:31" x14ac:dyDescent="0.2">
      <c r="B124" s="26">
        <f>B122+1</f>
        <v>71</v>
      </c>
      <c r="D124" s="12" t="s">
        <v>209</v>
      </c>
      <c r="F124" s="35">
        <v>0</v>
      </c>
      <c r="H124" s="17"/>
      <c r="L124" s="35">
        <f t="shared" si="25"/>
        <v>0</v>
      </c>
      <c r="P124" s="29">
        <v>0</v>
      </c>
      <c r="Q124" s="10">
        <v>0</v>
      </c>
      <c r="S124" s="10">
        <v>0</v>
      </c>
      <c r="T124" s="10"/>
      <c r="U124" s="10">
        <v>0</v>
      </c>
      <c r="V124" s="10"/>
      <c r="W124" s="10">
        <v>0</v>
      </c>
      <c r="X124" s="10"/>
      <c r="Y124" s="10">
        <v>0</v>
      </c>
      <c r="AA124" s="10">
        <v>0</v>
      </c>
      <c r="AC124" s="10">
        <f t="shared" si="26"/>
        <v>0</v>
      </c>
      <c r="AE124" s="33" t="str">
        <f t="shared" si="15"/>
        <v/>
      </c>
    </row>
    <row r="125" spans="2:31" x14ac:dyDescent="0.2">
      <c r="B125" s="26">
        <f t="shared" ref="B125:B131" si="28">B124+1</f>
        <v>72</v>
      </c>
      <c r="D125" s="12" t="s">
        <v>210</v>
      </c>
      <c r="F125" s="35">
        <v>0</v>
      </c>
      <c r="H125" s="17"/>
      <c r="L125" s="35">
        <f t="shared" si="25"/>
        <v>0</v>
      </c>
      <c r="P125" s="29">
        <v>0</v>
      </c>
      <c r="Q125" s="10">
        <v>0</v>
      </c>
      <c r="S125" s="10">
        <v>0</v>
      </c>
      <c r="T125" s="10"/>
      <c r="U125" s="10">
        <v>0</v>
      </c>
      <c r="V125" s="10"/>
      <c r="W125" s="10">
        <v>0</v>
      </c>
      <c r="X125" s="10"/>
      <c r="Y125" s="10">
        <v>0</v>
      </c>
      <c r="AA125" s="10">
        <v>0</v>
      </c>
      <c r="AC125" s="10">
        <f t="shared" si="26"/>
        <v>0</v>
      </c>
      <c r="AE125" s="33" t="str">
        <f t="shared" si="15"/>
        <v/>
      </c>
    </row>
    <row r="126" spans="2:31" x14ac:dyDescent="0.2">
      <c r="B126" s="26">
        <f t="shared" si="28"/>
        <v>73</v>
      </c>
      <c r="D126" s="12" t="s">
        <v>212</v>
      </c>
      <c r="F126" s="35">
        <v>0</v>
      </c>
      <c r="H126" s="17"/>
      <c r="L126" s="35">
        <f t="shared" si="25"/>
        <v>0</v>
      </c>
      <c r="P126" s="29">
        <v>0</v>
      </c>
      <c r="Q126" s="10">
        <v>0</v>
      </c>
      <c r="S126" s="10">
        <v>0</v>
      </c>
      <c r="T126" s="10"/>
      <c r="U126" s="10">
        <v>0</v>
      </c>
      <c r="V126" s="10"/>
      <c r="W126" s="10">
        <v>0</v>
      </c>
      <c r="X126" s="10"/>
      <c r="Y126" s="10">
        <v>0</v>
      </c>
      <c r="AA126" s="10">
        <v>0</v>
      </c>
      <c r="AC126" s="10">
        <f t="shared" si="26"/>
        <v>0</v>
      </c>
      <c r="AE126" s="33" t="str">
        <f t="shared" si="15"/>
        <v/>
      </c>
    </row>
    <row r="127" spans="2:31" x14ac:dyDescent="0.2">
      <c r="B127" s="26">
        <f t="shared" si="28"/>
        <v>74</v>
      </c>
      <c r="D127" s="12" t="s">
        <v>213</v>
      </c>
      <c r="F127" s="35">
        <v>0</v>
      </c>
      <c r="H127" s="17"/>
      <c r="L127" s="35">
        <f t="shared" si="25"/>
        <v>0</v>
      </c>
      <c r="P127" s="29">
        <v>0</v>
      </c>
      <c r="Q127" s="10">
        <v>0</v>
      </c>
      <c r="S127" s="10">
        <v>0</v>
      </c>
      <c r="T127" s="10"/>
      <c r="U127" s="10">
        <v>0</v>
      </c>
      <c r="V127" s="10"/>
      <c r="W127" s="10">
        <v>0</v>
      </c>
      <c r="X127" s="10"/>
      <c r="Y127" s="10">
        <v>0</v>
      </c>
      <c r="AA127" s="10">
        <v>0</v>
      </c>
      <c r="AC127" s="10">
        <f t="shared" si="26"/>
        <v>0</v>
      </c>
      <c r="AE127" s="33" t="str">
        <f t="shared" si="15"/>
        <v/>
      </c>
    </row>
    <row r="128" spans="2:31" x14ac:dyDescent="0.2">
      <c r="B128" s="26">
        <f t="shared" si="28"/>
        <v>75</v>
      </c>
      <c r="D128" s="12" t="s">
        <v>144</v>
      </c>
      <c r="F128" s="35">
        <v>0</v>
      </c>
      <c r="H128" s="17"/>
      <c r="L128" s="35">
        <f t="shared" si="25"/>
        <v>0</v>
      </c>
      <c r="P128" s="29">
        <v>0</v>
      </c>
      <c r="Q128" s="10">
        <v>0</v>
      </c>
      <c r="S128" s="10">
        <v>0</v>
      </c>
      <c r="T128" s="10"/>
      <c r="U128" s="10">
        <v>0</v>
      </c>
      <c r="V128" s="10"/>
      <c r="W128" s="10">
        <v>0</v>
      </c>
      <c r="X128" s="10"/>
      <c r="Y128" s="10">
        <v>0</v>
      </c>
      <c r="AA128" s="10">
        <v>0</v>
      </c>
      <c r="AC128" s="10">
        <f t="shared" si="26"/>
        <v>0</v>
      </c>
      <c r="AE128" s="33" t="str">
        <f t="shared" si="15"/>
        <v/>
      </c>
    </row>
    <row r="129" spans="2:31" x14ac:dyDescent="0.2">
      <c r="B129" s="26">
        <f t="shared" si="28"/>
        <v>76</v>
      </c>
      <c r="D129" s="12" t="s">
        <v>215</v>
      </c>
      <c r="F129" s="35">
        <v>0</v>
      </c>
      <c r="H129" s="17"/>
      <c r="L129" s="35">
        <f t="shared" si="25"/>
        <v>0</v>
      </c>
      <c r="P129" s="29">
        <v>0</v>
      </c>
      <c r="Q129" s="10">
        <v>0</v>
      </c>
      <c r="S129" s="10">
        <v>0</v>
      </c>
      <c r="T129" s="10"/>
      <c r="U129" s="10">
        <v>0</v>
      </c>
      <c r="V129" s="10"/>
      <c r="W129" s="10">
        <v>0</v>
      </c>
      <c r="X129" s="10"/>
      <c r="Y129" s="10">
        <v>0</v>
      </c>
      <c r="AA129" s="10">
        <v>0</v>
      </c>
      <c r="AC129" s="10">
        <f t="shared" si="26"/>
        <v>0</v>
      </c>
      <c r="AE129" s="33" t="str">
        <f t="shared" si="15"/>
        <v/>
      </c>
    </row>
    <row r="130" spans="2:31" x14ac:dyDescent="0.2">
      <c r="B130" s="26">
        <f t="shared" si="28"/>
        <v>77</v>
      </c>
      <c r="D130" s="12" t="s">
        <v>216</v>
      </c>
      <c r="F130" s="35">
        <v>0</v>
      </c>
      <c r="H130" s="17"/>
      <c r="L130" s="35">
        <f t="shared" si="25"/>
        <v>0</v>
      </c>
      <c r="P130" s="29">
        <v>0</v>
      </c>
      <c r="Q130" s="10">
        <v>0</v>
      </c>
      <c r="S130" s="10">
        <v>0</v>
      </c>
      <c r="T130" s="10"/>
      <c r="U130" s="10">
        <v>0</v>
      </c>
      <c r="V130" s="10"/>
      <c r="W130" s="10">
        <v>0</v>
      </c>
      <c r="X130" s="10"/>
      <c r="Y130" s="10">
        <v>0</v>
      </c>
      <c r="AA130" s="10">
        <v>0</v>
      </c>
      <c r="AC130" s="10">
        <f t="shared" si="26"/>
        <v>0</v>
      </c>
      <c r="AE130" s="33" t="str">
        <f t="shared" si="15"/>
        <v/>
      </c>
    </row>
    <row r="131" spans="2:31" x14ac:dyDescent="0.2">
      <c r="B131" s="26">
        <f t="shared" si="28"/>
        <v>78</v>
      </c>
      <c r="D131" s="12" t="s">
        <v>217</v>
      </c>
      <c r="F131" s="35">
        <v>0</v>
      </c>
      <c r="H131" s="17"/>
      <c r="L131" s="35">
        <f t="shared" si="25"/>
        <v>0</v>
      </c>
      <c r="P131" s="29">
        <v>0</v>
      </c>
      <c r="Q131" s="10">
        <v>0</v>
      </c>
      <c r="S131" s="10">
        <v>0</v>
      </c>
      <c r="T131" s="10"/>
      <c r="U131" s="10">
        <v>0</v>
      </c>
      <c r="V131" s="10"/>
      <c r="W131" s="10">
        <v>0</v>
      </c>
      <c r="X131" s="10"/>
      <c r="Y131" s="10">
        <v>0</v>
      </c>
      <c r="AA131" s="10">
        <v>0</v>
      </c>
      <c r="AC131" s="10">
        <f t="shared" si="26"/>
        <v>0</v>
      </c>
      <c r="AE131" s="33" t="str">
        <f t="shared" si="15"/>
        <v/>
      </c>
    </row>
    <row r="132" spans="2:31" x14ac:dyDescent="0.2">
      <c r="D132" s="1" t="s">
        <v>10</v>
      </c>
      <c r="U132" s="10"/>
      <c r="AE132" s="33" t="str">
        <f t="shared" si="15"/>
        <v/>
      </c>
    </row>
    <row r="133" spans="2:31" x14ac:dyDescent="0.2">
      <c r="B133" s="26">
        <f>B131+1</f>
        <v>79</v>
      </c>
      <c r="D133" s="1" t="s">
        <v>267</v>
      </c>
      <c r="F133" s="35">
        <v>0</v>
      </c>
      <c r="L133" s="35">
        <f t="shared" si="25"/>
        <v>0</v>
      </c>
      <c r="Q133" s="10">
        <v>0</v>
      </c>
      <c r="S133" s="10">
        <v>0</v>
      </c>
      <c r="U133" s="10">
        <v>0</v>
      </c>
      <c r="W133" s="10">
        <v>0</v>
      </c>
      <c r="X133" s="10"/>
      <c r="Y133" s="10">
        <v>0</v>
      </c>
      <c r="AA133" s="10">
        <v>0</v>
      </c>
      <c r="AE133" s="33" t="str">
        <f t="shared" si="15"/>
        <v/>
      </c>
    </row>
    <row r="134" spans="2:31" x14ac:dyDescent="0.2">
      <c r="B134" s="26">
        <f>B133+1</f>
        <v>80</v>
      </c>
      <c r="D134" s="12" t="s">
        <v>218</v>
      </c>
      <c r="F134" s="35">
        <v>0</v>
      </c>
      <c r="H134" s="17"/>
      <c r="L134" s="35">
        <f t="shared" si="25"/>
        <v>0</v>
      </c>
      <c r="P134" s="29">
        <v>0</v>
      </c>
      <c r="Q134" s="10">
        <v>0</v>
      </c>
      <c r="S134" s="10">
        <v>0</v>
      </c>
      <c r="T134" s="10"/>
      <c r="U134" s="10">
        <v>0</v>
      </c>
      <c r="V134" s="10"/>
      <c r="W134" s="10">
        <v>0</v>
      </c>
      <c r="X134" s="10"/>
      <c r="Y134" s="10">
        <v>0</v>
      </c>
      <c r="AA134" s="10">
        <v>0</v>
      </c>
      <c r="AC134" s="10">
        <f t="shared" ref="AC134:AC136" si="29">Q134+S134+W134+Y134+AA134+U134</f>
        <v>0</v>
      </c>
      <c r="AE134" s="33" t="str">
        <f t="shared" si="15"/>
        <v/>
      </c>
    </row>
    <row r="135" spans="2:31" x14ac:dyDescent="0.2">
      <c r="B135" s="26">
        <f t="shared" ref="B135:B136" si="30">B134+1</f>
        <v>81</v>
      </c>
      <c r="D135" s="12" t="s">
        <v>213</v>
      </c>
      <c r="F135" s="35">
        <v>0</v>
      </c>
      <c r="H135" s="17"/>
      <c r="L135" s="35">
        <f t="shared" si="25"/>
        <v>0</v>
      </c>
      <c r="P135" s="29">
        <v>0</v>
      </c>
      <c r="Q135" s="10">
        <v>0</v>
      </c>
      <c r="S135" s="10">
        <v>0</v>
      </c>
      <c r="T135" s="10"/>
      <c r="U135" s="10">
        <v>0</v>
      </c>
      <c r="V135" s="10"/>
      <c r="W135" s="10">
        <v>0</v>
      </c>
      <c r="X135" s="10"/>
      <c r="Y135" s="10">
        <v>0</v>
      </c>
      <c r="AA135" s="10">
        <v>0</v>
      </c>
      <c r="AC135" s="10">
        <f t="shared" si="29"/>
        <v>0</v>
      </c>
      <c r="AE135" s="33" t="str">
        <f t="shared" si="15"/>
        <v/>
      </c>
    </row>
    <row r="136" spans="2:31" x14ac:dyDescent="0.2">
      <c r="B136" s="26">
        <f t="shared" si="30"/>
        <v>82</v>
      </c>
      <c r="D136" s="12" t="s">
        <v>144</v>
      </c>
      <c r="F136" s="35">
        <v>0</v>
      </c>
      <c r="H136" s="17"/>
      <c r="L136" s="35">
        <f t="shared" si="25"/>
        <v>0</v>
      </c>
      <c r="P136" s="29">
        <v>0</v>
      </c>
      <c r="Q136" s="10">
        <v>0</v>
      </c>
      <c r="S136" s="10">
        <v>0</v>
      </c>
      <c r="T136" s="10"/>
      <c r="U136" s="10">
        <v>0</v>
      </c>
      <c r="V136" s="10"/>
      <c r="W136" s="10">
        <v>0</v>
      </c>
      <c r="X136" s="10"/>
      <c r="Y136" s="10">
        <v>0</v>
      </c>
      <c r="AA136" s="10">
        <v>0</v>
      </c>
      <c r="AC136" s="10">
        <f t="shared" si="29"/>
        <v>0</v>
      </c>
      <c r="AE136" s="33" t="str">
        <f t="shared" si="15"/>
        <v/>
      </c>
    </row>
    <row r="137" spans="2:31" x14ac:dyDescent="0.2">
      <c r="D137" s="1" t="s">
        <v>11</v>
      </c>
      <c r="U137" s="10"/>
      <c r="AE137" s="33" t="str">
        <f t="shared" si="15"/>
        <v/>
      </c>
    </row>
    <row r="138" spans="2:31" x14ac:dyDescent="0.2">
      <c r="B138" s="26">
        <f>B136+1</f>
        <v>83</v>
      </c>
      <c r="D138" s="1" t="s">
        <v>219</v>
      </c>
      <c r="F138" s="35">
        <v>0</v>
      </c>
      <c r="L138" s="35">
        <f t="shared" si="25"/>
        <v>0</v>
      </c>
      <c r="P138" s="29"/>
      <c r="Q138" s="10">
        <v>0</v>
      </c>
      <c r="S138" s="10">
        <v>0</v>
      </c>
      <c r="T138" s="10"/>
      <c r="U138" s="10">
        <v>0</v>
      </c>
      <c r="V138" s="10"/>
      <c r="W138" s="10">
        <v>0</v>
      </c>
      <c r="X138" s="10"/>
      <c r="Y138" s="10">
        <v>0</v>
      </c>
      <c r="AA138" s="10">
        <v>0</v>
      </c>
      <c r="AE138" s="33" t="str">
        <f t="shared" si="15"/>
        <v/>
      </c>
    </row>
    <row r="139" spans="2:31" x14ac:dyDescent="0.2">
      <c r="B139" s="26">
        <f>B138+1</f>
        <v>84</v>
      </c>
      <c r="D139" s="12" t="s">
        <v>220</v>
      </c>
      <c r="F139" s="35">
        <v>0</v>
      </c>
      <c r="H139" s="17"/>
      <c r="L139" s="35">
        <f t="shared" si="25"/>
        <v>0</v>
      </c>
      <c r="P139" s="29">
        <v>0</v>
      </c>
      <c r="Q139" s="10">
        <v>0</v>
      </c>
      <c r="S139" s="10">
        <v>0</v>
      </c>
      <c r="T139" s="10"/>
      <c r="U139" s="10">
        <v>0</v>
      </c>
      <c r="V139" s="10"/>
      <c r="W139" s="10">
        <v>0</v>
      </c>
      <c r="X139" s="10"/>
      <c r="Y139" s="10">
        <v>0</v>
      </c>
      <c r="AA139" s="10">
        <v>0</v>
      </c>
      <c r="AC139" s="10">
        <f t="shared" ref="AC139:AC143" si="31">Q139+S139+W139+Y139+AA139+U139</f>
        <v>0</v>
      </c>
      <c r="AE139" s="33" t="str">
        <f t="shared" si="15"/>
        <v/>
      </c>
    </row>
    <row r="140" spans="2:31" x14ac:dyDescent="0.2">
      <c r="B140" s="26">
        <f t="shared" ref="B140:B143" si="32">B139+1</f>
        <v>85</v>
      </c>
      <c r="D140" s="12" t="s">
        <v>221</v>
      </c>
      <c r="F140" s="35">
        <v>0</v>
      </c>
      <c r="H140" s="17"/>
      <c r="L140" s="35">
        <f t="shared" si="25"/>
        <v>0</v>
      </c>
      <c r="P140" s="29">
        <v>0</v>
      </c>
      <c r="Q140" s="10">
        <v>0</v>
      </c>
      <c r="S140" s="10">
        <v>0</v>
      </c>
      <c r="T140" s="10"/>
      <c r="U140" s="10">
        <v>0</v>
      </c>
      <c r="V140" s="10"/>
      <c r="W140" s="10">
        <v>0</v>
      </c>
      <c r="X140" s="10"/>
      <c r="Y140" s="10">
        <v>0</v>
      </c>
      <c r="AA140" s="10">
        <v>0</v>
      </c>
      <c r="AC140" s="10">
        <f t="shared" si="31"/>
        <v>0</v>
      </c>
      <c r="AE140" s="33" t="str">
        <f t="shared" si="15"/>
        <v/>
      </c>
    </row>
    <row r="141" spans="2:31" x14ac:dyDescent="0.2">
      <c r="B141" s="26">
        <f t="shared" si="32"/>
        <v>86</v>
      </c>
      <c r="D141" s="12" t="s">
        <v>222</v>
      </c>
      <c r="F141" s="35">
        <v>0</v>
      </c>
      <c r="H141" s="17"/>
      <c r="L141" s="35">
        <f t="shared" si="25"/>
        <v>0</v>
      </c>
      <c r="P141" s="29">
        <v>0</v>
      </c>
      <c r="Q141" s="10">
        <v>0</v>
      </c>
      <c r="S141" s="10">
        <v>0</v>
      </c>
      <c r="T141" s="10"/>
      <c r="U141" s="10">
        <v>0</v>
      </c>
      <c r="V141" s="10"/>
      <c r="W141" s="10">
        <v>0</v>
      </c>
      <c r="X141" s="10"/>
      <c r="Y141" s="10">
        <v>0</v>
      </c>
      <c r="AA141" s="10">
        <v>0</v>
      </c>
      <c r="AC141" s="10">
        <f t="shared" si="31"/>
        <v>0</v>
      </c>
      <c r="AE141" s="33" t="str">
        <f t="shared" si="15"/>
        <v/>
      </c>
    </row>
    <row r="142" spans="2:31" x14ac:dyDescent="0.2">
      <c r="B142" s="26">
        <f t="shared" si="32"/>
        <v>87</v>
      </c>
      <c r="D142" s="12" t="s">
        <v>144</v>
      </c>
      <c r="F142" s="35">
        <v>0</v>
      </c>
      <c r="H142" s="17"/>
      <c r="L142" s="35">
        <f t="shared" si="25"/>
        <v>0</v>
      </c>
      <c r="P142" s="29">
        <v>0</v>
      </c>
      <c r="Q142" s="10">
        <v>0</v>
      </c>
      <c r="S142" s="10">
        <v>0</v>
      </c>
      <c r="T142" s="10"/>
      <c r="U142" s="10">
        <v>0</v>
      </c>
      <c r="V142" s="10"/>
      <c r="W142" s="10">
        <v>0</v>
      </c>
      <c r="X142" s="10"/>
      <c r="Y142" s="10">
        <v>0</v>
      </c>
      <c r="AA142" s="10">
        <v>0</v>
      </c>
      <c r="AC142" s="10">
        <f t="shared" si="31"/>
        <v>0</v>
      </c>
      <c r="AE142" s="33" t="str">
        <f t="shared" si="15"/>
        <v/>
      </c>
    </row>
    <row r="143" spans="2:31" x14ac:dyDescent="0.2">
      <c r="B143" s="26">
        <f t="shared" si="32"/>
        <v>88</v>
      </c>
      <c r="D143" s="12" t="s">
        <v>223</v>
      </c>
      <c r="F143" s="35">
        <v>0</v>
      </c>
      <c r="H143" s="17"/>
      <c r="L143" s="35">
        <f t="shared" si="25"/>
        <v>0</v>
      </c>
      <c r="P143" s="29">
        <v>0</v>
      </c>
      <c r="Q143" s="10">
        <v>0</v>
      </c>
      <c r="S143" s="10">
        <v>0</v>
      </c>
      <c r="T143" s="10"/>
      <c r="U143" s="10">
        <v>0</v>
      </c>
      <c r="V143" s="10"/>
      <c r="W143" s="10">
        <v>0</v>
      </c>
      <c r="X143" s="10"/>
      <c r="Y143" s="10">
        <v>0</v>
      </c>
      <c r="AA143" s="10">
        <v>0</v>
      </c>
      <c r="AC143" s="10">
        <f t="shared" si="31"/>
        <v>0</v>
      </c>
      <c r="AE143" s="33" t="str">
        <f t="shared" si="15"/>
        <v/>
      </c>
    </row>
    <row r="144" spans="2:31" x14ac:dyDescent="0.2">
      <c r="D144" s="1" t="s">
        <v>27</v>
      </c>
      <c r="U144" s="10"/>
      <c r="AE144" s="33" t="str">
        <f t="shared" si="15"/>
        <v/>
      </c>
    </row>
    <row r="145" spans="2:31" x14ac:dyDescent="0.2">
      <c r="B145" s="26">
        <f>B143+1</f>
        <v>89</v>
      </c>
      <c r="D145" s="12" t="s">
        <v>224</v>
      </c>
      <c r="F145" s="35">
        <v>2546.4739944630078</v>
      </c>
      <c r="H145" s="17"/>
      <c r="L145" s="35">
        <f t="shared" si="25"/>
        <v>2546.4739944630078</v>
      </c>
      <c r="N145" s="19" t="s">
        <v>268</v>
      </c>
      <c r="O145" s="19"/>
      <c r="P145" s="29">
        <v>1</v>
      </c>
      <c r="Q145" s="10">
        <v>0</v>
      </c>
      <c r="S145" s="10">
        <v>0</v>
      </c>
      <c r="T145" s="10"/>
      <c r="U145" s="10">
        <v>0</v>
      </c>
      <c r="V145" s="10"/>
      <c r="W145" s="10">
        <v>0</v>
      </c>
      <c r="X145" s="10"/>
      <c r="Y145" s="10">
        <v>0</v>
      </c>
      <c r="AA145" s="10">
        <v>2546.4739944630078</v>
      </c>
      <c r="AC145" s="10">
        <f t="shared" ref="AC145" si="33">Q145+S145+W145+Y145+AA145+U145</f>
        <v>2546.4739944630078</v>
      </c>
      <c r="AE145" s="33" t="str">
        <f t="shared" si="15"/>
        <v/>
      </c>
    </row>
    <row r="146" spans="2:31" x14ac:dyDescent="0.2">
      <c r="D146" s="1" t="s">
        <v>28</v>
      </c>
      <c r="U146" s="10"/>
      <c r="AE146" s="33" t="str">
        <f t="shared" si="15"/>
        <v/>
      </c>
    </row>
    <row r="147" spans="2:31" x14ac:dyDescent="0.2">
      <c r="B147" s="26">
        <f>B145+1</f>
        <v>90</v>
      </c>
      <c r="D147" s="12" t="s">
        <v>227</v>
      </c>
      <c r="F147" s="35">
        <v>0</v>
      </c>
      <c r="H147" s="17"/>
      <c r="L147" s="35">
        <f t="shared" si="25"/>
        <v>0</v>
      </c>
      <c r="P147" s="29">
        <v>0</v>
      </c>
      <c r="Q147" s="10">
        <v>0</v>
      </c>
      <c r="S147" s="10">
        <v>0</v>
      </c>
      <c r="T147" s="10"/>
      <c r="U147" s="10">
        <v>0</v>
      </c>
      <c r="V147" s="10"/>
      <c r="W147" s="10">
        <v>0</v>
      </c>
      <c r="X147" s="10"/>
      <c r="Y147" s="10">
        <v>0</v>
      </c>
      <c r="AA147" s="10">
        <v>0</v>
      </c>
      <c r="AC147" s="10">
        <f t="shared" ref="AC147:AC149" si="34">Q147+S147+W147+Y147+AA147+U147</f>
        <v>0</v>
      </c>
      <c r="AE147" s="33" t="str">
        <f t="shared" si="15"/>
        <v/>
      </c>
    </row>
    <row r="148" spans="2:31" x14ac:dyDescent="0.2">
      <c r="B148" s="26">
        <f>B147+1</f>
        <v>91</v>
      </c>
      <c r="D148" s="12" t="s">
        <v>228</v>
      </c>
      <c r="F148" s="35">
        <v>0</v>
      </c>
      <c r="H148" s="17"/>
      <c r="L148" s="35">
        <f t="shared" si="25"/>
        <v>0</v>
      </c>
      <c r="P148" s="29">
        <v>0</v>
      </c>
      <c r="Q148" s="10">
        <v>0</v>
      </c>
      <c r="S148" s="10">
        <v>0</v>
      </c>
      <c r="T148" s="10"/>
      <c r="U148" s="10">
        <v>0</v>
      </c>
      <c r="V148" s="10"/>
      <c r="W148" s="10">
        <v>0</v>
      </c>
      <c r="X148" s="10"/>
      <c r="Y148" s="10">
        <v>0</v>
      </c>
      <c r="AA148" s="10">
        <v>0</v>
      </c>
      <c r="AC148" s="10">
        <f t="shared" si="34"/>
        <v>0</v>
      </c>
      <c r="AE148" s="33" t="str">
        <f t="shared" si="15"/>
        <v/>
      </c>
    </row>
    <row r="149" spans="2:31" x14ac:dyDescent="0.2">
      <c r="B149" s="26">
        <f t="shared" ref="B149" si="35">B148+1</f>
        <v>92</v>
      </c>
      <c r="D149" s="12" t="s">
        <v>229</v>
      </c>
      <c r="F149" s="35">
        <v>0</v>
      </c>
      <c r="H149" s="17"/>
      <c r="L149" s="35">
        <f t="shared" si="25"/>
        <v>0</v>
      </c>
      <c r="P149" s="29">
        <v>0</v>
      </c>
      <c r="Q149" s="10">
        <v>0</v>
      </c>
      <c r="S149" s="10">
        <v>0</v>
      </c>
      <c r="T149" s="10"/>
      <c r="U149" s="10">
        <v>0</v>
      </c>
      <c r="V149" s="10"/>
      <c r="W149" s="10">
        <v>0</v>
      </c>
      <c r="X149" s="10"/>
      <c r="Y149" s="10">
        <v>0</v>
      </c>
      <c r="AA149" s="10">
        <v>0</v>
      </c>
      <c r="AC149" s="10">
        <f t="shared" si="34"/>
        <v>0</v>
      </c>
      <c r="AE149" s="33" t="str">
        <f t="shared" si="15"/>
        <v/>
      </c>
    </row>
    <row r="150" spans="2:31" x14ac:dyDescent="0.2">
      <c r="D150" s="1" t="s">
        <v>29</v>
      </c>
      <c r="U150" s="10"/>
      <c r="AE150" s="33" t="str">
        <f t="shared" si="15"/>
        <v/>
      </c>
    </row>
    <row r="151" spans="2:31" x14ac:dyDescent="0.2">
      <c r="B151" s="26">
        <f>B149+1</f>
        <v>93</v>
      </c>
      <c r="D151" s="12" t="s">
        <v>210</v>
      </c>
      <c r="F151" s="35">
        <v>1295.4715209674002</v>
      </c>
      <c r="H151" s="17"/>
      <c r="L151" s="35">
        <f t="shared" si="25"/>
        <v>1295.4715209674002</v>
      </c>
      <c r="N151" s="19" t="s">
        <v>268</v>
      </c>
      <c r="O151" s="19"/>
      <c r="P151" s="29">
        <v>1</v>
      </c>
      <c r="Q151" s="10">
        <v>0</v>
      </c>
      <c r="S151" s="10">
        <v>0</v>
      </c>
      <c r="T151" s="10"/>
      <c r="U151" s="10">
        <v>0</v>
      </c>
      <c r="V151" s="10"/>
      <c r="W151" s="10">
        <v>0</v>
      </c>
      <c r="X151" s="10"/>
      <c r="Y151" s="10">
        <v>0</v>
      </c>
      <c r="AA151" s="10">
        <v>1295.4715209674002</v>
      </c>
      <c r="AC151" s="10">
        <f t="shared" ref="AC151:AC157" si="36">Q151+S151+W151+Y151+AA151+U151</f>
        <v>1295.4715209674002</v>
      </c>
      <c r="AE151" s="33" t="str">
        <f t="shared" si="15"/>
        <v/>
      </c>
    </row>
    <row r="152" spans="2:31" x14ac:dyDescent="0.2">
      <c r="B152" s="26">
        <f>B151+1</f>
        <v>94</v>
      </c>
      <c r="D152" s="12" t="s">
        <v>231</v>
      </c>
      <c r="F152" s="35">
        <v>0</v>
      </c>
      <c r="H152" s="17"/>
      <c r="L152" s="35">
        <f t="shared" si="25"/>
        <v>0</v>
      </c>
      <c r="P152" s="29">
        <v>0</v>
      </c>
      <c r="Q152" s="10">
        <v>0</v>
      </c>
      <c r="S152" s="10">
        <v>0</v>
      </c>
      <c r="T152" s="10"/>
      <c r="U152" s="10">
        <v>0</v>
      </c>
      <c r="V152" s="10"/>
      <c r="W152" s="10">
        <v>0</v>
      </c>
      <c r="X152" s="10"/>
      <c r="Y152" s="10">
        <v>0</v>
      </c>
      <c r="AA152" s="10">
        <v>0</v>
      </c>
      <c r="AC152" s="10">
        <f t="shared" si="36"/>
        <v>0</v>
      </c>
      <c r="AE152" s="33" t="str">
        <f t="shared" si="15"/>
        <v/>
      </c>
    </row>
    <row r="153" spans="2:31" x14ac:dyDescent="0.2">
      <c r="B153" s="26">
        <f>B152+1</f>
        <v>95</v>
      </c>
      <c r="D153" s="12" t="s">
        <v>232</v>
      </c>
      <c r="F153" s="35">
        <v>0</v>
      </c>
      <c r="H153" s="17"/>
      <c r="L153" s="35">
        <f t="shared" si="25"/>
        <v>0</v>
      </c>
      <c r="P153" s="29">
        <v>0</v>
      </c>
      <c r="Q153" s="10">
        <v>0</v>
      </c>
      <c r="S153" s="10">
        <v>0</v>
      </c>
      <c r="T153" s="10"/>
      <c r="U153" s="10">
        <v>0</v>
      </c>
      <c r="V153" s="10"/>
      <c r="W153" s="10">
        <v>0</v>
      </c>
      <c r="X153" s="10"/>
      <c r="Y153" s="10">
        <v>0</v>
      </c>
      <c r="AA153" s="10">
        <v>0</v>
      </c>
      <c r="AC153" s="10">
        <f t="shared" si="36"/>
        <v>0</v>
      </c>
      <c r="AE153" s="33" t="str">
        <f t="shared" ref="AE153:AE180" si="37">IF(ROUND(F153,4)=ROUND(AC153,4), "", "check")</f>
        <v/>
      </c>
    </row>
    <row r="154" spans="2:31" x14ac:dyDescent="0.2">
      <c r="B154" s="26">
        <f t="shared" ref="B154:B157" si="38">B153+1</f>
        <v>96</v>
      </c>
      <c r="D154" s="12" t="s">
        <v>233</v>
      </c>
      <c r="F154" s="35">
        <v>0</v>
      </c>
      <c r="H154" s="17"/>
      <c r="L154" s="35">
        <f t="shared" si="25"/>
        <v>0</v>
      </c>
      <c r="P154" s="29">
        <v>0</v>
      </c>
      <c r="Q154" s="10">
        <v>0</v>
      </c>
      <c r="S154" s="10">
        <v>0</v>
      </c>
      <c r="T154" s="10"/>
      <c r="U154" s="10">
        <v>0</v>
      </c>
      <c r="V154" s="10"/>
      <c r="W154" s="10">
        <v>0</v>
      </c>
      <c r="X154" s="10"/>
      <c r="Y154" s="10">
        <v>0</v>
      </c>
      <c r="AA154" s="10">
        <v>0</v>
      </c>
      <c r="AC154" s="10">
        <f t="shared" si="36"/>
        <v>0</v>
      </c>
      <c r="AE154" s="33" t="str">
        <f t="shared" si="37"/>
        <v/>
      </c>
    </row>
    <row r="155" spans="2:31" x14ac:dyDescent="0.2">
      <c r="B155" s="26">
        <f t="shared" si="38"/>
        <v>97</v>
      </c>
      <c r="D155" s="12" t="s">
        <v>234</v>
      </c>
      <c r="F155" s="35">
        <v>0</v>
      </c>
      <c r="H155" s="17"/>
      <c r="L155" s="35">
        <f t="shared" si="25"/>
        <v>0</v>
      </c>
      <c r="P155" s="29">
        <v>0</v>
      </c>
      <c r="Q155" s="10">
        <v>0</v>
      </c>
      <c r="S155" s="10">
        <v>0</v>
      </c>
      <c r="T155" s="10"/>
      <c r="U155" s="10">
        <v>0</v>
      </c>
      <c r="V155" s="10"/>
      <c r="W155" s="10">
        <v>0</v>
      </c>
      <c r="X155" s="10"/>
      <c r="Y155" s="10">
        <v>0</v>
      </c>
      <c r="AA155" s="10">
        <v>0</v>
      </c>
      <c r="AC155" s="10">
        <f t="shared" si="36"/>
        <v>0</v>
      </c>
      <c r="AE155" s="33" t="str">
        <f t="shared" si="37"/>
        <v/>
      </c>
    </row>
    <row r="156" spans="2:31" x14ac:dyDescent="0.2">
      <c r="B156" s="26">
        <f t="shared" si="38"/>
        <v>98</v>
      </c>
      <c r="D156" s="12" t="s">
        <v>235</v>
      </c>
      <c r="F156" s="35">
        <v>0</v>
      </c>
      <c r="H156" s="17"/>
      <c r="L156" s="35">
        <f t="shared" si="25"/>
        <v>0</v>
      </c>
      <c r="P156" s="29">
        <v>0</v>
      </c>
      <c r="Q156" s="10">
        <v>0</v>
      </c>
      <c r="S156" s="10">
        <v>0</v>
      </c>
      <c r="T156" s="10"/>
      <c r="U156" s="10">
        <v>0</v>
      </c>
      <c r="V156" s="10"/>
      <c r="W156" s="10">
        <v>0</v>
      </c>
      <c r="X156" s="10"/>
      <c r="Y156" s="10">
        <v>0</v>
      </c>
      <c r="AA156" s="10">
        <v>0</v>
      </c>
      <c r="AC156" s="10">
        <f t="shared" si="36"/>
        <v>0</v>
      </c>
      <c r="AE156" s="33" t="str">
        <f t="shared" si="37"/>
        <v/>
      </c>
    </row>
    <row r="157" spans="2:31" x14ac:dyDescent="0.2">
      <c r="B157" s="26">
        <f t="shared" si="38"/>
        <v>99</v>
      </c>
      <c r="D157" s="12" t="s">
        <v>236</v>
      </c>
      <c r="F157" s="35">
        <v>10151.221525209376</v>
      </c>
      <c r="H157" s="17"/>
      <c r="L157" s="35">
        <f t="shared" si="25"/>
        <v>10151.221525209376</v>
      </c>
      <c r="N157" s="19" t="s">
        <v>268</v>
      </c>
      <c r="O157" s="19"/>
      <c r="P157" s="29">
        <v>1</v>
      </c>
      <c r="Q157" s="10">
        <v>0</v>
      </c>
      <c r="S157" s="10">
        <v>0</v>
      </c>
      <c r="T157" s="10"/>
      <c r="U157" s="10">
        <v>0</v>
      </c>
      <c r="V157" s="10"/>
      <c r="W157" s="10">
        <v>0</v>
      </c>
      <c r="X157" s="10"/>
      <c r="Y157" s="10">
        <v>0</v>
      </c>
      <c r="AA157" s="10">
        <v>10151.221525209376</v>
      </c>
      <c r="AC157" s="10">
        <f t="shared" si="36"/>
        <v>10151.221525209376</v>
      </c>
      <c r="AE157" s="33" t="str">
        <f t="shared" si="37"/>
        <v/>
      </c>
    </row>
    <row r="158" spans="2:31" x14ac:dyDescent="0.2">
      <c r="D158" s="1" t="s">
        <v>30</v>
      </c>
      <c r="U158" s="10"/>
      <c r="AE158" s="33" t="str">
        <f t="shared" si="37"/>
        <v/>
      </c>
    </row>
    <row r="159" spans="2:31" x14ac:dyDescent="0.2">
      <c r="B159" s="26">
        <f>B157+1</f>
        <v>100</v>
      </c>
      <c r="D159" s="12" t="s">
        <v>31</v>
      </c>
      <c r="F159" s="35">
        <v>2104.1517941099964</v>
      </c>
      <c r="H159" s="17"/>
      <c r="L159" s="35">
        <f t="shared" si="25"/>
        <v>2104.1517941099964</v>
      </c>
      <c r="N159" s="19" t="s">
        <v>268</v>
      </c>
      <c r="O159" s="19"/>
      <c r="P159" s="29">
        <v>1</v>
      </c>
      <c r="Q159" s="10">
        <v>0</v>
      </c>
      <c r="S159" s="10">
        <v>0</v>
      </c>
      <c r="T159" s="10"/>
      <c r="U159" s="10">
        <v>0</v>
      </c>
      <c r="V159" s="10"/>
      <c r="W159" s="10">
        <v>0</v>
      </c>
      <c r="X159" s="10"/>
      <c r="Y159" s="10">
        <v>0</v>
      </c>
      <c r="AA159" s="10">
        <v>2104.1517941099964</v>
      </c>
      <c r="AC159" s="10">
        <f t="shared" ref="AC159:AC160" si="39">Q159+S159+W159+Y159+AA159+U159</f>
        <v>2104.1517941099964</v>
      </c>
      <c r="AE159" s="33" t="str">
        <f t="shared" si="37"/>
        <v/>
      </c>
    </row>
    <row r="160" spans="2:31" x14ac:dyDescent="0.2">
      <c r="B160" s="26">
        <f>B159+1</f>
        <v>101</v>
      </c>
      <c r="D160" s="12" t="s">
        <v>32</v>
      </c>
      <c r="F160" s="35">
        <v>4758.6044086021757</v>
      </c>
      <c r="H160" s="38"/>
      <c r="L160" s="35">
        <f t="shared" si="25"/>
        <v>4758.6044086021757</v>
      </c>
      <c r="N160" s="19" t="s">
        <v>268</v>
      </c>
      <c r="O160" s="19"/>
      <c r="P160" s="29">
        <v>1</v>
      </c>
      <c r="Q160" s="23">
        <v>0</v>
      </c>
      <c r="S160" s="23">
        <v>0</v>
      </c>
      <c r="T160" s="23"/>
      <c r="U160" s="23">
        <v>0</v>
      </c>
      <c r="V160" s="23"/>
      <c r="W160" s="23">
        <v>0</v>
      </c>
      <c r="X160" s="23"/>
      <c r="Y160" s="23">
        <v>0</v>
      </c>
      <c r="AA160" s="23">
        <v>4758.6044086021757</v>
      </c>
      <c r="AC160" s="23">
        <f t="shared" si="39"/>
        <v>4758.6044086021757</v>
      </c>
      <c r="AE160" s="33" t="str">
        <f t="shared" si="37"/>
        <v/>
      </c>
    </row>
    <row r="161" spans="2:31" x14ac:dyDescent="0.2">
      <c r="V161" s="10"/>
      <c r="X161" s="10"/>
      <c r="AE161" s="33" t="str">
        <f t="shared" si="37"/>
        <v/>
      </c>
    </row>
    <row r="162" spans="2:31" x14ac:dyDescent="0.2">
      <c r="B162" s="26">
        <f>B160+1</f>
        <v>102</v>
      </c>
      <c r="D162" s="1" t="s">
        <v>242</v>
      </c>
      <c r="F162" s="37">
        <f>SUM(F115:F160)</f>
        <v>2268393.9371493408</v>
      </c>
      <c r="H162" s="37">
        <f>SUM(H115:H160)</f>
        <v>0</v>
      </c>
      <c r="L162" s="37">
        <f>SUM(L115:L160)</f>
        <v>2268393.9371493408</v>
      </c>
      <c r="Q162" s="15">
        <f>SUM(Q115:Q160)</f>
        <v>1878311.1040714213</v>
      </c>
      <c r="S162" s="15">
        <f>SUM(S115:S160)</f>
        <v>161486.41315728414</v>
      </c>
      <c r="T162" s="49"/>
      <c r="U162" s="15">
        <f>SUM(U115:U160)</f>
        <v>40328.527901042762</v>
      </c>
      <c r="V162" s="10"/>
      <c r="W162" s="15">
        <f>SUM(W115:W160)</f>
        <v>152523.42553920622</v>
      </c>
      <c r="X162" s="10"/>
      <c r="Y162" s="15">
        <f>SUM(Y115:Y160)</f>
        <v>14888.543237034275</v>
      </c>
      <c r="AA162" s="15">
        <f>SUM(AA115:AA160)</f>
        <v>20855.923243351954</v>
      </c>
      <c r="AC162" s="15">
        <f>SUM(AC115:AC160)</f>
        <v>2268393.9371493408</v>
      </c>
      <c r="AE162" s="33" t="str">
        <f t="shared" si="37"/>
        <v/>
      </c>
    </row>
    <row r="163" spans="2:31" x14ac:dyDescent="0.2">
      <c r="V163" s="10"/>
      <c r="X163" s="10"/>
      <c r="AE163" s="33" t="str">
        <f t="shared" si="37"/>
        <v/>
      </c>
    </row>
    <row r="164" spans="2:31" ht="13.5" thickBot="1" x14ac:dyDescent="0.25">
      <c r="B164" s="26">
        <f>B162+1</f>
        <v>103</v>
      </c>
      <c r="D164" s="1" t="s">
        <v>243</v>
      </c>
      <c r="F164" s="39">
        <f>F162+F104+F109+F108+F97</f>
        <v>2268393.9371493408</v>
      </c>
      <c r="H164" s="39">
        <f>H162+H104+H109+H108+H97</f>
        <v>0</v>
      </c>
      <c r="L164" s="39">
        <f>L162+L104+L109+L108+L97</f>
        <v>2268393.9371493408</v>
      </c>
      <c r="Q164" s="50">
        <f>Q162+Q104+Q109+Q108+Q97</f>
        <v>1878311.1040714213</v>
      </c>
      <c r="S164" s="50">
        <f>S162+S104+S109+S108+S97</f>
        <v>161486.41315728414</v>
      </c>
      <c r="T164" s="5"/>
      <c r="U164" s="50">
        <f>U162+U104+U109+U108+U97</f>
        <v>40328.527901042762</v>
      </c>
      <c r="V164" s="10"/>
      <c r="W164" s="50">
        <f>W162+W104+W109+W108+W97</f>
        <v>152523.42553920622</v>
      </c>
      <c r="X164" s="10"/>
      <c r="Y164" s="50">
        <f>Y162+Y104+Y109+Y108+Y97</f>
        <v>14888.543237034275</v>
      </c>
      <c r="AA164" s="50">
        <f>AA162+AA104+AA109+AA108+AA97</f>
        <v>20855.923243351954</v>
      </c>
      <c r="AC164" s="50">
        <f>AC162+AC104+AC109+AC108+AC97</f>
        <v>2268393.9371493408</v>
      </c>
      <c r="AE164" s="33" t="str">
        <f t="shared" si="37"/>
        <v/>
      </c>
    </row>
    <row r="165" spans="2:31" ht="13.5" thickTop="1" x14ac:dyDescent="0.2">
      <c r="F165" s="35"/>
      <c r="H165" s="35"/>
      <c r="L165" s="35"/>
      <c r="Q165" s="51"/>
      <c r="S165" s="51"/>
      <c r="U165" s="51"/>
      <c r="V165" s="10"/>
      <c r="W165" s="51"/>
      <c r="X165" s="10"/>
      <c r="Y165" s="51"/>
      <c r="AA165" s="51"/>
      <c r="AC165" s="51"/>
      <c r="AE165" s="33" t="str">
        <f t="shared" si="37"/>
        <v/>
      </c>
    </row>
    <row r="166" spans="2:31" x14ac:dyDescent="0.2">
      <c r="F166" s="35"/>
      <c r="H166" s="35"/>
      <c r="L166" s="35"/>
      <c r="V166" s="10"/>
      <c r="X166" s="10"/>
      <c r="AE166" s="33" t="str">
        <f t="shared" si="37"/>
        <v/>
      </c>
    </row>
    <row r="167" spans="2:31" x14ac:dyDescent="0.2">
      <c r="F167" s="35"/>
      <c r="H167" s="35"/>
      <c r="L167" s="35"/>
      <c r="V167" s="10"/>
      <c r="X167" s="10"/>
      <c r="AE167" s="33" t="str">
        <f t="shared" si="37"/>
        <v/>
      </c>
    </row>
    <row r="168" spans="2:31" x14ac:dyDescent="0.2">
      <c r="D168" s="8" t="s">
        <v>35</v>
      </c>
      <c r="V168" s="10"/>
      <c r="X168" s="10"/>
      <c r="AE168" s="33" t="str">
        <f t="shared" si="37"/>
        <v/>
      </c>
    </row>
    <row r="169" spans="2:31" x14ac:dyDescent="0.2">
      <c r="D169" s="8"/>
      <c r="F169" s="35"/>
      <c r="H169" s="17"/>
      <c r="L169" s="35"/>
      <c r="N169" s="19"/>
      <c r="O169" s="19"/>
      <c r="P169" s="29"/>
      <c r="Q169" s="10"/>
      <c r="S169" s="10"/>
      <c r="T169" s="10"/>
      <c r="U169" s="10"/>
      <c r="V169" s="10"/>
      <c r="W169" s="10"/>
      <c r="X169" s="10"/>
      <c r="Y169" s="10"/>
      <c r="AA169" s="10"/>
      <c r="AC169" s="10"/>
      <c r="AE169" s="33" t="str">
        <f t="shared" si="37"/>
        <v/>
      </c>
    </row>
    <row r="170" spans="2:31" x14ac:dyDescent="0.2">
      <c r="B170" s="26">
        <f>B164+1</f>
        <v>104</v>
      </c>
      <c r="D170" s="1" t="s">
        <v>244</v>
      </c>
      <c r="F170" s="35">
        <v>2942.6114096800702</v>
      </c>
      <c r="H170" s="17"/>
      <c r="L170" s="35">
        <f t="shared" ref="L170:L176" si="40">F170-H170</f>
        <v>2942.6114096800702</v>
      </c>
      <c r="N170" s="19" t="s">
        <v>268</v>
      </c>
      <c r="O170" s="19"/>
      <c r="P170" s="29">
        <v>1</v>
      </c>
      <c r="Q170" s="10">
        <v>0</v>
      </c>
      <c r="S170" s="10">
        <v>0</v>
      </c>
      <c r="T170" s="10"/>
      <c r="U170" s="10">
        <v>0</v>
      </c>
      <c r="V170" s="10"/>
      <c r="W170" s="10">
        <v>0</v>
      </c>
      <c r="X170" s="10"/>
      <c r="Y170" s="10">
        <v>0</v>
      </c>
      <c r="AA170" s="10">
        <v>2942.6114096800702</v>
      </c>
      <c r="AC170" s="10">
        <f t="shared" ref="AC170:AC176" si="41">Q170+S170+W170+Y170+AA170+U170</f>
        <v>2942.6114096800702</v>
      </c>
      <c r="AE170" s="33" t="str">
        <f t="shared" si="37"/>
        <v/>
      </c>
    </row>
    <row r="171" spans="2:31" x14ac:dyDescent="0.2">
      <c r="B171" s="26">
        <f t="shared" ref="B171:B176" si="42">B170+1</f>
        <v>105</v>
      </c>
      <c r="D171" s="1" t="s">
        <v>245</v>
      </c>
      <c r="F171" s="35">
        <v>2421.6385455058507</v>
      </c>
      <c r="H171" s="17"/>
      <c r="J171" s="19"/>
      <c r="L171" s="35">
        <f t="shared" si="40"/>
        <v>2421.6385455058507</v>
      </c>
      <c r="N171" s="19" t="s">
        <v>268</v>
      </c>
      <c r="O171" s="19"/>
      <c r="P171" s="29">
        <v>1</v>
      </c>
      <c r="Q171" s="10">
        <v>0</v>
      </c>
      <c r="S171" s="10">
        <v>0</v>
      </c>
      <c r="T171" s="10"/>
      <c r="U171" s="10">
        <v>0</v>
      </c>
      <c r="V171" s="10"/>
      <c r="W171" s="10">
        <v>0</v>
      </c>
      <c r="X171" s="10"/>
      <c r="Y171" s="10">
        <v>0</v>
      </c>
      <c r="AA171" s="10">
        <v>2421.6385455058507</v>
      </c>
      <c r="AC171" s="10">
        <f t="shared" si="41"/>
        <v>2421.6385455058507</v>
      </c>
      <c r="AE171" s="33" t="str">
        <f t="shared" si="37"/>
        <v/>
      </c>
    </row>
    <row r="172" spans="2:31" x14ac:dyDescent="0.2">
      <c r="B172" s="26">
        <f t="shared" si="42"/>
        <v>106</v>
      </c>
      <c r="D172" s="1" t="s">
        <v>246</v>
      </c>
      <c r="F172" s="35">
        <v>15336.5926054518</v>
      </c>
      <c r="H172" s="17"/>
      <c r="J172" s="19"/>
      <c r="L172" s="35">
        <f t="shared" si="40"/>
        <v>15336.5926054518</v>
      </c>
      <c r="N172" s="19" t="s">
        <v>269</v>
      </c>
      <c r="O172" s="19"/>
      <c r="P172" s="29">
        <v>7</v>
      </c>
      <c r="Q172" s="10">
        <v>0</v>
      </c>
      <c r="S172" s="10">
        <v>7887.1774852340614</v>
      </c>
      <c r="T172" s="10"/>
      <c r="U172" s="10">
        <v>0</v>
      </c>
      <c r="V172" s="10"/>
      <c r="W172" s="10">
        <v>7449.4151202177381</v>
      </c>
      <c r="X172" s="10"/>
      <c r="Y172" s="10">
        <v>0</v>
      </c>
      <c r="AA172" s="10">
        <v>0</v>
      </c>
      <c r="AC172" s="10">
        <f t="shared" si="41"/>
        <v>15336.592605451799</v>
      </c>
      <c r="AE172" s="33" t="str">
        <f t="shared" si="37"/>
        <v/>
      </c>
    </row>
    <row r="173" spans="2:31" x14ac:dyDescent="0.2">
      <c r="B173" s="26">
        <f t="shared" si="42"/>
        <v>107</v>
      </c>
      <c r="D173" s="1" t="s">
        <v>247</v>
      </c>
      <c r="F173" s="35">
        <v>0</v>
      </c>
      <c r="H173" s="17"/>
      <c r="J173" s="19"/>
      <c r="L173" s="35">
        <f t="shared" si="40"/>
        <v>0</v>
      </c>
      <c r="P173" s="29">
        <v>0</v>
      </c>
      <c r="Q173" s="10">
        <v>0</v>
      </c>
      <c r="S173" s="10">
        <v>0</v>
      </c>
      <c r="T173" s="10"/>
      <c r="U173" s="10">
        <v>0</v>
      </c>
      <c r="V173" s="10"/>
      <c r="W173" s="10">
        <v>0</v>
      </c>
      <c r="X173" s="10"/>
      <c r="Y173" s="10">
        <v>0</v>
      </c>
      <c r="AA173" s="10">
        <v>0</v>
      </c>
      <c r="AC173" s="10">
        <f t="shared" si="41"/>
        <v>0</v>
      </c>
      <c r="AE173" s="33" t="str">
        <f t="shared" si="37"/>
        <v/>
      </c>
    </row>
    <row r="174" spans="2:31" x14ac:dyDescent="0.2">
      <c r="B174" s="26">
        <f t="shared" si="42"/>
        <v>108</v>
      </c>
      <c r="D174" s="1" t="s">
        <v>248</v>
      </c>
      <c r="F174" s="35">
        <v>0</v>
      </c>
      <c r="H174" s="17"/>
      <c r="J174" s="19"/>
      <c r="L174" s="35">
        <f t="shared" si="40"/>
        <v>0</v>
      </c>
      <c r="P174" s="29">
        <v>0</v>
      </c>
      <c r="Q174" s="10">
        <v>0</v>
      </c>
      <c r="S174" s="10">
        <v>0</v>
      </c>
      <c r="T174" s="10"/>
      <c r="U174" s="10">
        <v>0</v>
      </c>
      <c r="V174" s="10"/>
      <c r="W174" s="10">
        <v>0</v>
      </c>
      <c r="X174" s="10"/>
      <c r="Y174" s="10">
        <v>0</v>
      </c>
      <c r="AA174" s="10">
        <v>0</v>
      </c>
      <c r="AC174" s="10">
        <f t="shared" si="41"/>
        <v>0</v>
      </c>
      <c r="AE174" s="33" t="str">
        <f t="shared" si="37"/>
        <v/>
      </c>
    </row>
    <row r="175" spans="2:31" x14ac:dyDescent="0.2">
      <c r="B175" s="26">
        <f t="shared" si="42"/>
        <v>109</v>
      </c>
      <c r="D175" s="1" t="s">
        <v>249</v>
      </c>
      <c r="F175" s="35">
        <v>0</v>
      </c>
      <c r="H175" s="17"/>
      <c r="J175" s="19"/>
      <c r="L175" s="35">
        <f t="shared" si="40"/>
        <v>0</v>
      </c>
      <c r="P175" s="29">
        <v>0</v>
      </c>
      <c r="Q175" s="10">
        <v>0</v>
      </c>
      <c r="S175" s="10">
        <v>0</v>
      </c>
      <c r="T175" s="10"/>
      <c r="U175" s="10">
        <v>0</v>
      </c>
      <c r="V175" s="10"/>
      <c r="W175" s="10">
        <v>0</v>
      </c>
      <c r="X175" s="10"/>
      <c r="Y175" s="10">
        <v>0</v>
      </c>
      <c r="AA175" s="10">
        <v>0</v>
      </c>
      <c r="AC175" s="10">
        <f t="shared" si="41"/>
        <v>0</v>
      </c>
      <c r="AE175" s="33" t="str">
        <f t="shared" si="37"/>
        <v/>
      </c>
    </row>
    <row r="176" spans="2:31" x14ac:dyDescent="0.2">
      <c r="B176" s="26">
        <f t="shared" si="42"/>
        <v>110</v>
      </c>
      <c r="D176" s="1" t="s">
        <v>250</v>
      </c>
      <c r="F176" s="35">
        <v>0</v>
      </c>
      <c r="H176" s="17"/>
      <c r="J176" s="19"/>
      <c r="L176" s="35">
        <f t="shared" si="40"/>
        <v>0</v>
      </c>
      <c r="P176" s="29">
        <v>0</v>
      </c>
      <c r="Q176" s="10">
        <v>0</v>
      </c>
      <c r="S176" s="10">
        <v>0</v>
      </c>
      <c r="T176" s="10"/>
      <c r="U176" s="10">
        <v>0</v>
      </c>
      <c r="V176" s="10"/>
      <c r="W176" s="10">
        <v>0</v>
      </c>
      <c r="X176" s="10"/>
      <c r="Y176" s="10">
        <v>0</v>
      </c>
      <c r="AA176" s="10">
        <v>0</v>
      </c>
      <c r="AC176" s="10">
        <f t="shared" si="41"/>
        <v>0</v>
      </c>
      <c r="AE176" s="33" t="str">
        <f t="shared" si="37"/>
        <v/>
      </c>
    </row>
    <row r="177" spans="2:31" x14ac:dyDescent="0.2">
      <c r="U177" s="10"/>
      <c r="V177" s="10"/>
      <c r="X177" s="10"/>
      <c r="AE177" s="33" t="str">
        <f t="shared" si="37"/>
        <v/>
      </c>
    </row>
    <row r="178" spans="2:31" x14ac:dyDescent="0.2">
      <c r="B178" s="26">
        <f>B176+1</f>
        <v>111</v>
      </c>
      <c r="D178" s="1" t="s">
        <v>251</v>
      </c>
      <c r="F178" s="36">
        <f>SUM(F170:F176)</f>
        <v>20700.84256063772</v>
      </c>
      <c r="H178" s="36">
        <f>SUM(H170:H176)</f>
        <v>0</v>
      </c>
      <c r="J178" s="19"/>
      <c r="L178" s="36">
        <f>SUM(L170:L176)</f>
        <v>20700.84256063772</v>
      </c>
      <c r="Q178" s="45">
        <f>SUM(Q170:Q176)</f>
        <v>0</v>
      </c>
      <c r="S178" s="45">
        <f>SUM(S170:S176)</f>
        <v>7887.1774852340614</v>
      </c>
      <c r="T178" s="5"/>
      <c r="U178" s="45">
        <f>SUM(U170:U176)</f>
        <v>0</v>
      </c>
      <c r="V178" s="10"/>
      <c r="W178" s="45">
        <f>SUM(W170:W176)</f>
        <v>7449.4151202177381</v>
      </c>
      <c r="X178" s="10"/>
      <c r="Y178" s="45">
        <f>SUM(Y170:Y176)</f>
        <v>0</v>
      </c>
      <c r="AA178" s="45">
        <f>SUM(AA170:AA176)</f>
        <v>5364.249955185921</v>
      </c>
      <c r="AC178" s="45">
        <f>SUM(AC170:AC176)</f>
        <v>20700.84256063772</v>
      </c>
      <c r="AE178" s="33" t="str">
        <f t="shared" si="37"/>
        <v/>
      </c>
    </row>
    <row r="179" spans="2:31" x14ac:dyDescent="0.2">
      <c r="V179" s="10"/>
      <c r="X179" s="10"/>
      <c r="AE179" s="33" t="str">
        <f t="shared" si="37"/>
        <v/>
      </c>
    </row>
    <row r="180" spans="2:31" ht="13.5" thickBot="1" x14ac:dyDescent="0.25">
      <c r="B180" s="26">
        <f>B178+1</f>
        <v>112</v>
      </c>
      <c r="D180" s="1" t="s">
        <v>36</v>
      </c>
      <c r="F180" s="39">
        <f>F164-F178</f>
        <v>2247693.094588703</v>
      </c>
      <c r="H180" s="39">
        <f>H164-H178</f>
        <v>0</v>
      </c>
      <c r="L180" s="39">
        <f>L164-L178</f>
        <v>2247693.094588703</v>
      </c>
      <c r="Q180" s="50">
        <f>Q164-Q178</f>
        <v>1878311.1040714213</v>
      </c>
      <c r="S180" s="50">
        <f>S164-S178</f>
        <v>153599.23567205007</v>
      </c>
      <c r="T180" s="5"/>
      <c r="U180" s="50">
        <f>U164-U178</f>
        <v>40328.527901042762</v>
      </c>
      <c r="V180" s="10"/>
      <c r="W180" s="50">
        <f>W164-W178</f>
        <v>145074.01041898847</v>
      </c>
      <c r="X180" s="10"/>
      <c r="Y180" s="50">
        <f>Y164-Y178</f>
        <v>14888.543237034275</v>
      </c>
      <c r="AA180" s="50">
        <f>AA164-AA178</f>
        <v>15491.673288166032</v>
      </c>
      <c r="AC180" s="50">
        <f>AC164-AC178</f>
        <v>2247693.094588703</v>
      </c>
      <c r="AE180" s="33" t="str">
        <f t="shared" si="37"/>
        <v/>
      </c>
    </row>
    <row r="181" spans="2:31" ht="13.5" thickTop="1" x14ac:dyDescent="0.2">
      <c r="D181" s="1" t="s">
        <v>270</v>
      </c>
      <c r="V181" s="10"/>
      <c r="X181" s="10"/>
    </row>
    <row r="182" spans="2:31" x14ac:dyDescent="0.2">
      <c r="X182" s="10"/>
    </row>
    <row r="183" spans="2:31" x14ac:dyDescent="0.2">
      <c r="X183" s="10"/>
    </row>
    <row r="184" spans="2:31" x14ac:dyDescent="0.2">
      <c r="X184" s="10"/>
    </row>
  </sheetData>
  <mergeCells count="3">
    <mergeCell ref="B5:AC5"/>
    <mergeCell ref="B6:AC6"/>
    <mergeCell ref="B7:AC7"/>
  </mergeCells>
  <pageMargins left="1" right="1" top="1" bottom="1" header="0.5" footer="0.5"/>
  <pageSetup scale="45" fitToHeight="0" orientation="landscape" blackAndWhite="1" r:id="rId1"/>
  <headerFooter scaleWithDoc="0">
    <oddHeader>&amp;R&amp;"Arial,Regular"&amp;10Filed: 2025-02-28
EB-2025-0064
Phase 3 Exhibit 7
Tab 3
Schedule 7
Attachment 4
Page &amp;P of &amp;N</oddHeader>
  </headerFooter>
  <rowBreaks count="4" manualBreakCount="4">
    <brk id="58" max="26" man="1"/>
    <brk id="111" max="26" man="1"/>
    <brk id="166" max="26" man="1"/>
    <brk id="18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FDA65-E1AE-4F3D-AEF6-1D5FDBC00331}">
  <sheetPr>
    <pageSetUpPr fitToPage="1"/>
  </sheetPr>
  <dimension ref="B2:AN302"/>
  <sheetViews>
    <sheetView view="pageBreakPreview" zoomScale="80" zoomScaleNormal="100" zoomScaleSheetLayoutView="80" workbookViewId="0">
      <selection activeCell="B2" sqref="B2:R2"/>
    </sheetView>
  </sheetViews>
  <sheetFormatPr defaultColWidth="9.28515625" defaultRowHeight="15" customHeight="1" x14ac:dyDescent="0.2"/>
  <cols>
    <col min="1" max="1" width="1.7109375" style="59" customWidth="1"/>
    <col min="2" max="2" width="5.5703125" style="97" bestFit="1" customWidth="1"/>
    <col min="3" max="3" width="1.7109375" style="59" customWidth="1"/>
    <col min="4" max="4" width="46" style="59" bestFit="1" customWidth="1"/>
    <col min="5" max="5" width="1.7109375" style="59" customWidth="1"/>
    <col min="6" max="6" width="19.7109375" style="60" customWidth="1"/>
    <col min="7" max="7" width="1.7109375" style="60" customWidth="1"/>
    <col min="8" max="8" width="13.28515625" style="60" customWidth="1"/>
    <col min="9" max="9" width="1.7109375" style="60" customWidth="1"/>
    <col min="10" max="10" width="20.7109375" style="60" customWidth="1"/>
    <col min="11" max="11" width="1.5703125" style="60" customWidth="1"/>
    <col min="12" max="12" width="13.28515625" style="60" customWidth="1"/>
    <col min="13" max="13" width="1.7109375" style="59" customWidth="1"/>
    <col min="14" max="14" width="19.7109375" style="59" customWidth="1"/>
    <col min="15" max="15" width="1" style="62" customWidth="1"/>
    <col min="16" max="16" width="15.42578125" style="59" customWidth="1"/>
    <col min="17" max="17" width="1.7109375" style="59" customWidth="1"/>
    <col min="18" max="18" width="15.42578125" style="59" customWidth="1"/>
    <col min="19" max="19" width="1.7109375" style="59" customWidth="1"/>
    <col min="20" max="20" width="15.42578125" style="59" customWidth="1"/>
    <col min="21" max="21" width="1.7109375" style="59" customWidth="1"/>
    <col min="22" max="22" width="15.42578125" style="59" customWidth="1"/>
    <col min="23" max="23" width="1.7109375" style="59" customWidth="1"/>
    <col min="24" max="24" width="15.42578125" style="59" hidden="1" customWidth="1"/>
    <col min="25" max="25" width="9.28515625" style="59"/>
    <col min="26" max="26" width="0" style="59" hidden="1" customWidth="1"/>
    <col min="27" max="27" width="9.5703125" style="59" bestFit="1" customWidth="1"/>
    <col min="28" max="28" width="9.28515625" style="59"/>
    <col min="29" max="29" width="12" style="60" customWidth="1"/>
    <col min="30" max="30" width="9.28515625" style="60"/>
    <col min="31" max="31" width="1.7109375" style="60" customWidth="1"/>
    <col min="32" max="32" width="11.42578125" style="60" customWidth="1"/>
    <col min="33" max="33" width="2.28515625" style="60" customWidth="1"/>
    <col min="34" max="34" width="11.42578125" style="60" customWidth="1"/>
    <col min="35" max="35" width="2" style="60" customWidth="1"/>
    <col min="36" max="36" width="11.42578125" style="60" customWidth="1"/>
    <col min="37" max="37" width="1.7109375" style="60" customWidth="1"/>
    <col min="38" max="38" width="11.42578125" style="60" customWidth="1"/>
    <col min="39" max="39" width="1.7109375" style="60" customWidth="1"/>
    <col min="40" max="40" width="12" style="60" customWidth="1"/>
    <col min="41" max="16384" width="9.28515625" style="59"/>
  </cols>
  <sheetData>
    <row r="2" spans="2:40" ht="25.9" customHeight="1" x14ac:dyDescent="0.2"/>
    <row r="3" spans="2:40" ht="15" hidden="1" customHeight="1" x14ac:dyDescent="0.2"/>
    <row r="4" spans="2:40" ht="15" hidden="1" customHeight="1" x14ac:dyDescent="0.2"/>
    <row r="5" spans="2:40" ht="15" customHeight="1" x14ac:dyDescent="0.2"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</row>
    <row r="6" spans="2:40" ht="15" customHeight="1" x14ac:dyDescent="0.2">
      <c r="B6" s="229" t="s">
        <v>0</v>
      </c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</row>
    <row r="7" spans="2:40" ht="15" customHeight="1" x14ac:dyDescent="0.2">
      <c r="B7" s="229" t="s">
        <v>271</v>
      </c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  <c r="T7" s="229"/>
      <c r="U7" s="229"/>
      <c r="V7" s="229"/>
      <c r="W7" s="229"/>
      <c r="X7" s="229"/>
    </row>
    <row r="8" spans="2:40" ht="12.75" x14ac:dyDescent="0.2"/>
    <row r="9" spans="2:40" ht="12.75" x14ac:dyDescent="0.2"/>
    <row r="10" spans="2:40" ht="12.75" x14ac:dyDescent="0.2">
      <c r="H10" s="61" t="s">
        <v>124</v>
      </c>
      <c r="J10" s="61" t="s">
        <v>125</v>
      </c>
      <c r="L10" s="61" t="s">
        <v>126</v>
      </c>
      <c r="N10" s="97" t="s">
        <v>9</v>
      </c>
      <c r="P10" s="230" t="s">
        <v>272</v>
      </c>
      <c r="Q10" s="230"/>
      <c r="R10" s="230"/>
      <c r="S10" s="230"/>
      <c r="T10" s="230"/>
      <c r="U10" s="85"/>
    </row>
    <row r="11" spans="2:40" ht="12.75" x14ac:dyDescent="0.2">
      <c r="B11" s="97" t="s">
        <v>3</v>
      </c>
      <c r="F11" s="61" t="s">
        <v>4</v>
      </c>
      <c r="H11" s="61" t="s">
        <v>125</v>
      </c>
      <c r="J11" s="61" t="s">
        <v>128</v>
      </c>
      <c r="L11" s="61" t="s">
        <v>129</v>
      </c>
      <c r="N11" s="97" t="s">
        <v>254</v>
      </c>
      <c r="P11" s="97"/>
      <c r="Q11" s="97"/>
      <c r="R11" s="61"/>
      <c r="S11" s="85"/>
      <c r="T11" s="61" t="s">
        <v>273</v>
      </c>
      <c r="U11" s="85"/>
      <c r="V11" s="97" t="s">
        <v>9</v>
      </c>
    </row>
    <row r="12" spans="2:40" ht="12.75" x14ac:dyDescent="0.2">
      <c r="B12" s="128" t="s">
        <v>5</v>
      </c>
      <c r="D12" s="63" t="s">
        <v>6</v>
      </c>
      <c r="F12" s="64" t="s">
        <v>7</v>
      </c>
      <c r="H12" s="64" t="s">
        <v>128</v>
      </c>
      <c r="J12" s="64" t="s">
        <v>131</v>
      </c>
      <c r="L12" s="64" t="s">
        <v>257</v>
      </c>
      <c r="N12" s="128" t="s">
        <v>131</v>
      </c>
      <c r="O12" s="65"/>
      <c r="P12" s="128" t="s">
        <v>274</v>
      </c>
      <c r="Q12" s="97"/>
      <c r="R12" s="128" t="s">
        <v>275</v>
      </c>
      <c r="S12" s="97"/>
      <c r="T12" s="128" t="s">
        <v>276</v>
      </c>
      <c r="U12" s="97"/>
      <c r="V12" s="128" t="s">
        <v>258</v>
      </c>
      <c r="X12" s="128" t="s">
        <v>124</v>
      </c>
      <c r="Z12" s="66"/>
      <c r="AB12" s="110"/>
    </row>
    <row r="13" spans="2:40" ht="12.75" x14ac:dyDescent="0.2">
      <c r="F13" s="61" t="s">
        <v>86</v>
      </c>
      <c r="H13" s="61" t="s">
        <v>13</v>
      </c>
      <c r="J13" s="61" t="s">
        <v>14</v>
      </c>
      <c r="L13" s="61" t="s">
        <v>135</v>
      </c>
      <c r="N13" s="97" t="s">
        <v>16</v>
      </c>
      <c r="O13" s="65"/>
      <c r="P13" s="97" t="s">
        <v>87</v>
      </c>
      <c r="Q13" s="97"/>
      <c r="R13" s="97" t="s">
        <v>88</v>
      </c>
      <c r="S13" s="97"/>
      <c r="T13" s="97" t="s">
        <v>89</v>
      </c>
      <c r="U13" s="97"/>
      <c r="V13" s="97" t="s">
        <v>90</v>
      </c>
      <c r="X13" s="97" t="s">
        <v>136</v>
      </c>
    </row>
    <row r="14" spans="2:40" s="62" customFormat="1" ht="2.65" customHeight="1" x14ac:dyDescent="0.2">
      <c r="B14" s="65"/>
      <c r="F14" s="60"/>
      <c r="G14" s="60"/>
      <c r="H14" s="60"/>
      <c r="I14" s="60"/>
      <c r="J14" s="60"/>
      <c r="K14" s="60"/>
      <c r="L14" s="60"/>
      <c r="P14" s="62">
        <v>4</v>
      </c>
      <c r="R14" s="62">
        <v>6</v>
      </c>
      <c r="T14" s="62">
        <v>8</v>
      </c>
      <c r="V14" s="62">
        <v>10</v>
      </c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</row>
    <row r="15" spans="2:40" ht="12.75" x14ac:dyDescent="0.2">
      <c r="D15" s="67"/>
      <c r="E15" s="67"/>
      <c r="F15" s="68"/>
      <c r="Z15" s="69"/>
      <c r="AC15" s="61"/>
      <c r="AF15" s="61"/>
      <c r="AG15" s="61"/>
      <c r="AH15" s="61"/>
      <c r="AI15" s="61"/>
      <c r="AJ15" s="61"/>
      <c r="AK15" s="61"/>
      <c r="AL15" s="61"/>
      <c r="AM15" s="61"/>
      <c r="AN15" s="61"/>
    </row>
    <row r="16" spans="2:40" ht="12.75" x14ac:dyDescent="0.2">
      <c r="D16" s="67" t="s">
        <v>264</v>
      </c>
      <c r="E16" s="81"/>
      <c r="F16" s="70"/>
      <c r="AC16" s="61"/>
      <c r="AF16" s="61"/>
      <c r="AG16" s="61"/>
      <c r="AH16" s="61"/>
      <c r="AI16" s="61"/>
      <c r="AJ16" s="61"/>
      <c r="AK16" s="61"/>
      <c r="AL16" s="61"/>
      <c r="AM16" s="61"/>
      <c r="AN16" s="61"/>
    </row>
    <row r="17" spans="2:40" ht="12.75" x14ac:dyDescent="0.2"/>
    <row r="18" spans="2:40" ht="12.75" x14ac:dyDescent="0.2">
      <c r="B18" s="97">
        <v>1</v>
      </c>
      <c r="D18" s="59" t="s">
        <v>138</v>
      </c>
      <c r="F18" s="71">
        <v>13017.78562077151</v>
      </c>
      <c r="H18" s="35">
        <v>7.3027000000000006</v>
      </c>
      <c r="J18" s="19" t="s">
        <v>277</v>
      </c>
      <c r="K18" s="61">
        <v>9</v>
      </c>
      <c r="L18" s="71">
        <f>F18-H18</f>
        <v>13010.48292077151</v>
      </c>
      <c r="N18" s="97" t="s">
        <v>278</v>
      </c>
      <c r="O18" s="65">
        <v>27</v>
      </c>
      <c r="P18" s="82">
        <v>13017.78562077151</v>
      </c>
      <c r="R18" s="82">
        <v>0</v>
      </c>
      <c r="S18" s="82"/>
      <c r="T18" s="82">
        <v>0</v>
      </c>
      <c r="U18" s="82"/>
      <c r="V18" s="82">
        <v>0</v>
      </c>
      <c r="X18" s="82">
        <f t="shared" ref="X18:X30" si="0">P18+R18+T18+V18</f>
        <v>13017.78562077151</v>
      </c>
      <c r="Z18" s="69"/>
      <c r="AA18" s="83"/>
      <c r="AB18" s="86"/>
      <c r="AC18" s="87"/>
      <c r="AF18" s="76"/>
      <c r="AG18" s="76"/>
      <c r="AH18" s="76"/>
      <c r="AI18" s="76"/>
      <c r="AJ18" s="76"/>
      <c r="AK18" s="76"/>
      <c r="AL18" s="76"/>
      <c r="AM18" s="76"/>
      <c r="AN18" s="76"/>
    </row>
    <row r="19" spans="2:40" ht="12.75" x14ac:dyDescent="0.2">
      <c r="B19" s="97">
        <f>B18+1</f>
        <v>2</v>
      </c>
      <c r="D19" s="59" t="s">
        <v>140</v>
      </c>
      <c r="F19" s="71">
        <v>74787.01496</v>
      </c>
      <c r="H19" s="71"/>
      <c r="J19" s="61"/>
      <c r="K19" s="61">
        <v>0</v>
      </c>
      <c r="L19" s="71">
        <f>F19-H19</f>
        <v>74787.01496</v>
      </c>
      <c r="N19" s="97" t="s">
        <v>279</v>
      </c>
      <c r="O19" s="65">
        <v>24</v>
      </c>
      <c r="P19" s="82">
        <v>37393.50748</v>
      </c>
      <c r="R19" s="82">
        <v>34467.551306072164</v>
      </c>
      <c r="S19" s="82"/>
      <c r="T19" s="82">
        <v>2925.9561739278333</v>
      </c>
      <c r="U19" s="82"/>
      <c r="V19" s="82">
        <v>0</v>
      </c>
      <c r="X19" s="82">
        <f t="shared" si="0"/>
        <v>74787.014959999986</v>
      </c>
      <c r="Z19" s="69"/>
      <c r="AA19" s="83"/>
      <c r="AB19" s="86"/>
      <c r="AC19" s="87"/>
      <c r="AF19" s="76"/>
      <c r="AG19" s="76"/>
      <c r="AH19" s="76"/>
      <c r="AI19" s="76"/>
      <c r="AJ19" s="76"/>
      <c r="AK19" s="76"/>
      <c r="AL19" s="76"/>
      <c r="AM19" s="76"/>
      <c r="AN19" s="76"/>
    </row>
    <row r="20" spans="2:40" ht="12.75" x14ac:dyDescent="0.2">
      <c r="B20" s="97">
        <f t="shared" ref="B20:B31" si="1">B19+1</f>
        <v>3</v>
      </c>
      <c r="D20" s="59" t="s">
        <v>142</v>
      </c>
      <c r="F20" s="71">
        <v>79798.549934962299</v>
      </c>
      <c r="H20" s="71">
        <v>9113.3284516697677</v>
      </c>
      <c r="J20" s="19" t="s">
        <v>280</v>
      </c>
      <c r="K20" s="61">
        <v>15</v>
      </c>
      <c r="L20" s="71">
        <f t="shared" ref="L20:L30" si="2">F20-H20</f>
        <v>70685.221483292524</v>
      </c>
      <c r="N20" s="97" t="s">
        <v>278</v>
      </c>
      <c r="O20" s="65">
        <v>27</v>
      </c>
      <c r="P20" s="82">
        <v>79798.549934962299</v>
      </c>
      <c r="R20" s="82">
        <v>0</v>
      </c>
      <c r="S20" s="82"/>
      <c r="T20" s="82">
        <v>0</v>
      </c>
      <c r="U20" s="82"/>
      <c r="V20" s="82">
        <v>0</v>
      </c>
      <c r="X20" s="82">
        <f t="shared" si="0"/>
        <v>79798.549934962299</v>
      </c>
      <c r="Z20" s="69"/>
      <c r="AA20" s="83"/>
      <c r="AB20" s="86"/>
      <c r="AC20" s="87"/>
      <c r="AF20" s="76"/>
      <c r="AG20" s="76"/>
      <c r="AH20" s="76"/>
      <c r="AI20" s="76"/>
      <c r="AJ20" s="76"/>
      <c r="AK20" s="76"/>
      <c r="AL20" s="76"/>
      <c r="AM20" s="76"/>
      <c r="AN20" s="76"/>
    </row>
    <row r="21" spans="2:40" ht="12.75" x14ac:dyDescent="0.2">
      <c r="B21" s="97">
        <f t="shared" si="1"/>
        <v>4</v>
      </c>
      <c r="D21" s="59" t="s">
        <v>144</v>
      </c>
      <c r="F21" s="71">
        <v>40301.815387977447</v>
      </c>
      <c r="H21" s="71"/>
      <c r="J21" s="61"/>
      <c r="K21" s="61">
        <v>0</v>
      </c>
      <c r="L21" s="71">
        <f t="shared" si="2"/>
        <v>40301.815387977447</v>
      </c>
      <c r="N21" s="97" t="s">
        <v>278</v>
      </c>
      <c r="O21" s="65">
        <v>27</v>
      </c>
      <c r="P21" s="82">
        <v>40301.815387977447</v>
      </c>
      <c r="R21" s="82">
        <v>0</v>
      </c>
      <c r="S21" s="82"/>
      <c r="T21" s="82">
        <v>0</v>
      </c>
      <c r="U21" s="82"/>
      <c r="V21" s="82">
        <v>0</v>
      </c>
      <c r="X21" s="82">
        <f t="shared" si="0"/>
        <v>40301.815387977447</v>
      </c>
      <c r="Z21" s="69"/>
      <c r="AA21" s="83"/>
      <c r="AB21" s="86"/>
      <c r="AC21" s="87"/>
      <c r="AF21" s="76"/>
      <c r="AG21" s="76"/>
      <c r="AH21" s="76"/>
      <c r="AI21" s="76"/>
      <c r="AJ21" s="76"/>
      <c r="AK21" s="76"/>
      <c r="AL21" s="76"/>
      <c r="AM21" s="76"/>
      <c r="AN21" s="76"/>
    </row>
    <row r="22" spans="2:40" ht="12.75" x14ac:dyDescent="0.2">
      <c r="B22" s="97">
        <f t="shared" si="1"/>
        <v>5</v>
      </c>
      <c r="D22" s="59" t="s">
        <v>146</v>
      </c>
      <c r="F22" s="71">
        <v>0</v>
      </c>
      <c r="H22" s="71"/>
      <c r="J22" s="61"/>
      <c r="K22" s="61">
        <v>0</v>
      </c>
      <c r="L22" s="71">
        <f t="shared" si="2"/>
        <v>0</v>
      </c>
      <c r="N22" s="97" t="s">
        <v>278</v>
      </c>
      <c r="O22" s="65">
        <v>27</v>
      </c>
      <c r="P22" s="82">
        <v>0</v>
      </c>
      <c r="R22" s="82">
        <v>0</v>
      </c>
      <c r="S22" s="82"/>
      <c r="T22" s="82">
        <v>0</v>
      </c>
      <c r="U22" s="82"/>
      <c r="V22" s="82">
        <v>0</v>
      </c>
      <c r="X22" s="82">
        <f t="shared" si="0"/>
        <v>0</v>
      </c>
      <c r="Z22" s="69"/>
      <c r="AA22" s="83"/>
      <c r="AB22" s="86"/>
      <c r="AC22" s="87"/>
      <c r="AF22" s="76"/>
      <c r="AG22" s="76"/>
      <c r="AH22" s="76"/>
      <c r="AI22" s="76"/>
      <c r="AJ22" s="76"/>
      <c r="AK22" s="76"/>
      <c r="AL22" s="76"/>
      <c r="AM22" s="76"/>
      <c r="AN22" s="76"/>
    </row>
    <row r="23" spans="2:40" ht="12.75" x14ac:dyDescent="0.2">
      <c r="B23" s="97">
        <f t="shared" si="1"/>
        <v>6</v>
      </c>
      <c r="D23" s="59" t="s">
        <v>148</v>
      </c>
      <c r="F23" s="71">
        <v>376124.00347801473</v>
      </c>
      <c r="H23" s="71"/>
      <c r="K23" s="61">
        <v>0</v>
      </c>
      <c r="L23" s="71">
        <f t="shared" si="2"/>
        <v>376124.00347801473</v>
      </c>
      <c r="N23" s="97" t="s">
        <v>278</v>
      </c>
      <c r="O23" s="65">
        <v>27</v>
      </c>
      <c r="P23" s="82">
        <v>376124.00347801473</v>
      </c>
      <c r="R23" s="82">
        <v>0</v>
      </c>
      <c r="S23" s="82"/>
      <c r="T23" s="82">
        <v>0</v>
      </c>
      <c r="U23" s="82"/>
      <c r="V23" s="82">
        <v>0</v>
      </c>
      <c r="X23" s="82">
        <f t="shared" si="0"/>
        <v>376124.00347801473</v>
      </c>
      <c r="Z23" s="69"/>
      <c r="AA23" s="83"/>
      <c r="AB23" s="86"/>
      <c r="AC23" s="87"/>
      <c r="AF23" s="76"/>
      <c r="AG23" s="76"/>
      <c r="AH23" s="76"/>
      <c r="AI23" s="76"/>
      <c r="AJ23" s="76"/>
      <c r="AK23" s="76"/>
      <c r="AL23" s="76"/>
      <c r="AM23" s="76"/>
      <c r="AN23" s="76"/>
    </row>
    <row r="24" spans="2:40" ht="12.75" x14ac:dyDescent="0.2">
      <c r="B24" s="97">
        <f t="shared" si="1"/>
        <v>7</v>
      </c>
      <c r="D24" s="59" t="s">
        <v>150</v>
      </c>
      <c r="F24" s="71">
        <v>30022.717863727081</v>
      </c>
      <c r="H24" s="71">
        <v>30022.717863727081</v>
      </c>
      <c r="J24" s="19" t="s">
        <v>281</v>
      </c>
      <c r="K24" s="61">
        <v>3</v>
      </c>
      <c r="L24" s="71">
        <f t="shared" si="2"/>
        <v>0</v>
      </c>
      <c r="N24" s="97" t="s">
        <v>278</v>
      </c>
      <c r="O24" s="65">
        <v>27</v>
      </c>
      <c r="P24" s="82">
        <v>30022.717863727081</v>
      </c>
      <c r="R24" s="82">
        <v>0</v>
      </c>
      <c r="S24" s="82"/>
      <c r="T24" s="82">
        <v>0</v>
      </c>
      <c r="U24" s="82"/>
      <c r="V24" s="82">
        <v>0</v>
      </c>
      <c r="X24" s="82">
        <f t="shared" si="0"/>
        <v>30022.717863727081</v>
      </c>
      <c r="Z24" s="69"/>
      <c r="AA24" s="83"/>
      <c r="AB24" s="86"/>
      <c r="AC24" s="87"/>
      <c r="AF24" s="76"/>
      <c r="AH24" s="76"/>
      <c r="AI24" s="76"/>
      <c r="AJ24" s="76"/>
      <c r="AK24" s="76"/>
      <c r="AL24" s="76"/>
      <c r="AM24" s="76"/>
      <c r="AN24" s="76"/>
    </row>
    <row r="25" spans="2:40" ht="12.75" x14ac:dyDescent="0.2">
      <c r="B25" s="97">
        <f t="shared" si="1"/>
        <v>8</v>
      </c>
      <c r="D25" s="59" t="s">
        <v>152</v>
      </c>
      <c r="F25" s="71">
        <v>385344.82101507834</v>
      </c>
      <c r="H25" s="71"/>
      <c r="K25" s="61">
        <v>0</v>
      </c>
      <c r="L25" s="71">
        <f t="shared" si="2"/>
        <v>385344.82101507834</v>
      </c>
      <c r="N25" s="97" t="s">
        <v>279</v>
      </c>
      <c r="O25" s="65">
        <v>24</v>
      </c>
      <c r="P25" s="82">
        <v>192672.41050753917</v>
      </c>
      <c r="R25" s="82">
        <v>177596.23640507992</v>
      </c>
      <c r="S25" s="82"/>
      <c r="T25" s="82">
        <v>15076.174102459248</v>
      </c>
      <c r="U25" s="82"/>
      <c r="V25" s="82">
        <v>0</v>
      </c>
      <c r="X25" s="82">
        <f t="shared" si="0"/>
        <v>385344.82101507834</v>
      </c>
      <c r="Z25" s="69"/>
      <c r="AA25" s="83"/>
      <c r="AB25" s="86"/>
      <c r="AC25" s="87"/>
      <c r="AF25" s="76"/>
      <c r="AH25" s="76"/>
      <c r="AI25" s="76"/>
      <c r="AJ25" s="76"/>
      <c r="AK25" s="76"/>
      <c r="AL25" s="76"/>
      <c r="AM25" s="76"/>
      <c r="AN25" s="76"/>
    </row>
    <row r="26" spans="2:40" ht="12.75" x14ac:dyDescent="0.2">
      <c r="B26" s="97">
        <f t="shared" si="1"/>
        <v>9</v>
      </c>
      <c r="D26" s="59" t="s">
        <v>153</v>
      </c>
      <c r="F26" s="71">
        <v>68466.485990000001</v>
      </c>
      <c r="H26" s="71"/>
      <c r="K26" s="61">
        <v>0</v>
      </c>
      <c r="L26" s="71">
        <f t="shared" si="2"/>
        <v>68466.485990000001</v>
      </c>
      <c r="N26" s="97" t="s">
        <v>282</v>
      </c>
      <c r="O26" s="65">
        <v>36</v>
      </c>
      <c r="P26" s="82">
        <v>0</v>
      </c>
      <c r="R26" s="82">
        <v>63109.14053379398</v>
      </c>
      <c r="S26" s="82"/>
      <c r="T26" s="82">
        <v>5357.3454562060251</v>
      </c>
      <c r="U26" s="82"/>
      <c r="V26" s="82">
        <v>0</v>
      </c>
      <c r="X26" s="82">
        <f t="shared" si="0"/>
        <v>68466.485990000001</v>
      </c>
      <c r="Z26" s="69"/>
      <c r="AA26" s="83"/>
      <c r="AB26" s="86"/>
      <c r="AC26" s="87"/>
      <c r="AF26" s="76"/>
      <c r="AH26" s="76"/>
      <c r="AI26" s="76"/>
      <c r="AJ26" s="76"/>
      <c r="AK26" s="76"/>
      <c r="AL26" s="76"/>
      <c r="AM26" s="76"/>
      <c r="AN26" s="76"/>
    </row>
    <row r="27" spans="2:40" ht="12.75" x14ac:dyDescent="0.2">
      <c r="B27" s="97">
        <f t="shared" si="1"/>
        <v>10</v>
      </c>
      <c r="D27" s="59" t="s">
        <v>154</v>
      </c>
      <c r="F27" s="71">
        <v>0</v>
      </c>
      <c r="H27" s="71"/>
      <c r="K27" s="61">
        <v>0</v>
      </c>
      <c r="L27" s="71">
        <f t="shared" si="2"/>
        <v>0</v>
      </c>
      <c r="N27" s="97"/>
      <c r="O27" s="65">
        <v>0</v>
      </c>
      <c r="P27" s="82">
        <v>0</v>
      </c>
      <c r="R27" s="82">
        <v>0</v>
      </c>
      <c r="S27" s="82"/>
      <c r="T27" s="82">
        <v>0</v>
      </c>
      <c r="U27" s="82"/>
      <c r="V27" s="82">
        <v>0</v>
      </c>
      <c r="X27" s="82">
        <f t="shared" si="0"/>
        <v>0</v>
      </c>
      <c r="Z27" s="69"/>
      <c r="AA27" s="83"/>
      <c r="AB27" s="86"/>
      <c r="AC27" s="87"/>
      <c r="AF27" s="76"/>
      <c r="AH27" s="76"/>
      <c r="AI27" s="76"/>
      <c r="AJ27" s="76"/>
      <c r="AK27" s="76"/>
      <c r="AL27" s="76"/>
      <c r="AM27" s="76"/>
      <c r="AN27" s="76"/>
    </row>
    <row r="28" spans="2:40" ht="12.75" x14ac:dyDescent="0.2">
      <c r="B28" s="97">
        <f t="shared" si="1"/>
        <v>11</v>
      </c>
      <c r="D28" s="59" t="s">
        <v>156</v>
      </c>
      <c r="F28" s="71">
        <v>0</v>
      </c>
      <c r="H28" s="71"/>
      <c r="K28" s="61">
        <v>0</v>
      </c>
      <c r="L28" s="71">
        <f t="shared" si="2"/>
        <v>0</v>
      </c>
      <c r="N28" s="97"/>
      <c r="O28" s="65">
        <v>0</v>
      </c>
      <c r="P28" s="82">
        <v>0</v>
      </c>
      <c r="R28" s="82">
        <v>0</v>
      </c>
      <c r="S28" s="82"/>
      <c r="T28" s="82">
        <v>0</v>
      </c>
      <c r="U28" s="82"/>
      <c r="V28" s="82">
        <v>0</v>
      </c>
      <c r="X28" s="82">
        <f t="shared" si="0"/>
        <v>0</v>
      </c>
      <c r="Z28" s="69"/>
      <c r="AA28" s="83"/>
      <c r="AB28" s="86"/>
      <c r="AC28" s="87"/>
      <c r="AF28" s="76"/>
      <c r="AH28" s="76"/>
      <c r="AI28" s="76"/>
      <c r="AJ28" s="76"/>
      <c r="AK28" s="76"/>
      <c r="AL28" s="76"/>
      <c r="AM28" s="76"/>
      <c r="AN28" s="76"/>
    </row>
    <row r="29" spans="2:40" ht="12.75" x14ac:dyDescent="0.2">
      <c r="B29" s="97">
        <f>B28+1</f>
        <v>12</v>
      </c>
      <c r="D29" s="59" t="s">
        <v>157</v>
      </c>
      <c r="F29" s="71">
        <v>0</v>
      </c>
      <c r="H29" s="71"/>
      <c r="K29" s="61">
        <v>0</v>
      </c>
      <c r="L29" s="71">
        <f t="shared" si="2"/>
        <v>0</v>
      </c>
      <c r="N29" s="97"/>
      <c r="O29" s="65">
        <v>0</v>
      </c>
      <c r="P29" s="82">
        <v>0</v>
      </c>
      <c r="R29" s="82">
        <v>0</v>
      </c>
      <c r="S29" s="82"/>
      <c r="T29" s="82">
        <v>0</v>
      </c>
      <c r="U29" s="82"/>
      <c r="V29" s="82">
        <v>0</v>
      </c>
      <c r="X29" s="82">
        <f t="shared" si="0"/>
        <v>0</v>
      </c>
      <c r="Z29" s="69"/>
      <c r="AA29" s="83"/>
      <c r="AB29" s="86"/>
      <c r="AC29" s="87"/>
      <c r="AF29" s="76"/>
      <c r="AH29" s="76"/>
      <c r="AI29" s="76"/>
      <c r="AJ29" s="76"/>
      <c r="AK29" s="76"/>
      <c r="AL29" s="76"/>
      <c r="AM29" s="76"/>
      <c r="AN29" s="76"/>
    </row>
    <row r="30" spans="2:40" ht="12.75" x14ac:dyDescent="0.2">
      <c r="B30" s="97">
        <f>B29+1</f>
        <v>13</v>
      </c>
      <c r="D30" s="59" t="s">
        <v>158</v>
      </c>
      <c r="F30" s="71">
        <v>477.03131475162303</v>
      </c>
      <c r="H30" s="71"/>
      <c r="K30" s="61">
        <v>0</v>
      </c>
      <c r="L30" s="71">
        <f t="shared" si="2"/>
        <v>477.03131475162303</v>
      </c>
      <c r="N30" s="97" t="s">
        <v>278</v>
      </c>
      <c r="O30" s="65">
        <v>27</v>
      </c>
      <c r="P30" s="82">
        <v>477.03131475162303</v>
      </c>
      <c r="R30" s="82">
        <v>0</v>
      </c>
      <c r="S30" s="82"/>
      <c r="T30" s="82">
        <v>0</v>
      </c>
      <c r="U30" s="82"/>
      <c r="V30" s="82">
        <v>0</v>
      </c>
      <c r="X30" s="82">
        <f t="shared" si="0"/>
        <v>477.03131475162303</v>
      </c>
      <c r="Z30" s="69"/>
      <c r="AA30" s="83"/>
      <c r="AB30" s="86"/>
      <c r="AC30" s="87"/>
      <c r="AF30" s="76"/>
      <c r="AH30" s="76"/>
      <c r="AI30" s="76"/>
      <c r="AJ30" s="76"/>
      <c r="AK30" s="76"/>
      <c r="AL30" s="76"/>
      <c r="AM30" s="76"/>
      <c r="AN30" s="76"/>
    </row>
    <row r="31" spans="2:40" ht="12.75" x14ac:dyDescent="0.2">
      <c r="B31" s="97">
        <f t="shared" si="1"/>
        <v>14</v>
      </c>
      <c r="D31" s="59" t="s">
        <v>160</v>
      </c>
      <c r="F31" s="73">
        <f>SUM(F18:F30)</f>
        <v>1068340.2255652831</v>
      </c>
      <c r="H31" s="73">
        <f>SUM(H18:H30)</f>
        <v>39143.349015396845</v>
      </c>
      <c r="L31" s="73">
        <f>SUM(L18:L30)</f>
        <v>1029196.8765498861</v>
      </c>
      <c r="P31" s="88">
        <f>SUM(P18:P30)</f>
        <v>769807.82158774382</v>
      </c>
      <c r="Q31" s="89"/>
      <c r="R31" s="88">
        <f>SUM(R18:R30)</f>
        <v>275172.92824494606</v>
      </c>
      <c r="S31" s="86"/>
      <c r="T31" s="88">
        <f>SUM(T18:T30)</f>
        <v>23359.475732593106</v>
      </c>
      <c r="U31" s="86"/>
      <c r="V31" s="88">
        <f>SUM(V18:V30)</f>
        <v>0</v>
      </c>
      <c r="W31" s="97"/>
      <c r="X31" s="88">
        <f>SUM(X18:X30)</f>
        <v>1068340.2255652831</v>
      </c>
      <c r="Y31" s="83"/>
      <c r="Z31" s="69"/>
      <c r="AB31" s="86"/>
      <c r="AC31" s="76"/>
      <c r="AF31" s="76"/>
      <c r="AG31" s="76"/>
      <c r="AH31" s="76"/>
      <c r="AI31" s="76"/>
      <c r="AJ31" s="76"/>
      <c r="AK31" s="76"/>
      <c r="AL31" s="76"/>
      <c r="AM31" s="76"/>
      <c r="AN31" s="76"/>
    </row>
    <row r="32" spans="2:40" ht="12.75" x14ac:dyDescent="0.2">
      <c r="R32" s="84"/>
      <c r="W32" s="97"/>
      <c r="Z32" s="69"/>
      <c r="AB32" s="86"/>
    </row>
    <row r="33" spans="2:37" ht="12.75" x14ac:dyDescent="0.2">
      <c r="B33" s="97">
        <f>B31+1</f>
        <v>15</v>
      </c>
      <c r="D33" s="59" t="s">
        <v>161</v>
      </c>
      <c r="F33" s="71">
        <v>43180.32742920662</v>
      </c>
      <c r="H33" s="71"/>
      <c r="K33" s="61">
        <v>0</v>
      </c>
      <c r="L33" s="71">
        <f t="shared" ref="L33" si="3">F33-H33</f>
        <v>43180.32742920662</v>
      </c>
      <c r="N33" s="97" t="s">
        <v>283</v>
      </c>
      <c r="O33" s="65">
        <v>45</v>
      </c>
      <c r="P33" s="82">
        <v>31429.981992504654</v>
      </c>
      <c r="R33" s="82">
        <v>10830.907863356069</v>
      </c>
      <c r="S33" s="82"/>
      <c r="T33" s="82">
        <v>919.43757334589725</v>
      </c>
      <c r="U33" s="82"/>
      <c r="V33" s="82">
        <v>0</v>
      </c>
      <c r="X33" s="82">
        <f t="shared" ref="X33" si="4">P33+R33+T33+V33</f>
        <v>43180.32742920662</v>
      </c>
      <c r="Z33" s="69"/>
      <c r="AB33" s="86"/>
    </row>
    <row r="34" spans="2:37" ht="12.75" x14ac:dyDescent="0.2">
      <c r="W34" s="97"/>
      <c r="Z34" s="69"/>
      <c r="AB34" s="86"/>
    </row>
    <row r="35" spans="2:37" ht="12.75" x14ac:dyDescent="0.2">
      <c r="B35" s="97">
        <f>B33+1</f>
        <v>16</v>
      </c>
      <c r="D35" s="59" t="s">
        <v>163</v>
      </c>
      <c r="F35" s="73">
        <f>F31+F33</f>
        <v>1111520.5529944897</v>
      </c>
      <c r="H35" s="73">
        <f>H31+H33</f>
        <v>39143.349015396845</v>
      </c>
      <c r="L35" s="73">
        <f>L31+L33</f>
        <v>1072377.2039790927</v>
      </c>
      <c r="P35" s="90">
        <f>P31+P33</f>
        <v>801237.8035802485</v>
      </c>
      <c r="Q35" s="84"/>
      <c r="R35" s="90">
        <f>R31+R33</f>
        <v>286003.83610830212</v>
      </c>
      <c r="S35" s="83"/>
      <c r="T35" s="90">
        <f>T31+T33</f>
        <v>24278.913305939004</v>
      </c>
      <c r="U35" s="83"/>
      <c r="V35" s="90">
        <f>V31+V33</f>
        <v>0</v>
      </c>
      <c r="W35" s="97"/>
      <c r="X35" s="90">
        <f>X31+X33</f>
        <v>1111520.5529944897</v>
      </c>
      <c r="Z35" s="69"/>
      <c r="AA35" s="83"/>
      <c r="AB35" s="86"/>
    </row>
    <row r="36" spans="2:37" ht="12.75" x14ac:dyDescent="0.2">
      <c r="D36" s="67"/>
      <c r="F36" s="68"/>
      <c r="H36" s="68"/>
      <c r="L36" s="68"/>
      <c r="W36" s="97"/>
      <c r="Z36" s="69"/>
      <c r="AB36" s="86"/>
    </row>
    <row r="37" spans="2:37" ht="12.75" x14ac:dyDescent="0.2">
      <c r="E37" s="67"/>
      <c r="W37" s="97"/>
      <c r="Z37" s="69"/>
      <c r="AB37" s="86"/>
    </row>
    <row r="38" spans="2:37" ht="12.75" x14ac:dyDescent="0.2">
      <c r="D38" s="67" t="s">
        <v>164</v>
      </c>
      <c r="E38" s="81"/>
      <c r="F38" s="70"/>
    </row>
    <row r="39" spans="2:37" ht="12.75" x14ac:dyDescent="0.2"/>
    <row r="40" spans="2:37" ht="12.75" x14ac:dyDescent="0.2">
      <c r="B40" s="97">
        <f>B35+1</f>
        <v>17</v>
      </c>
      <c r="D40" s="59" t="s">
        <v>138</v>
      </c>
      <c r="F40" s="71">
        <v>0</v>
      </c>
      <c r="H40" s="71"/>
      <c r="J40" s="61"/>
      <c r="K40" s="61">
        <v>0</v>
      </c>
      <c r="L40" s="71">
        <f>F40-H40</f>
        <v>0</v>
      </c>
      <c r="N40" s="97" t="s">
        <v>278</v>
      </c>
      <c r="O40" s="65">
        <v>27</v>
      </c>
      <c r="P40" s="82">
        <v>0</v>
      </c>
      <c r="R40" s="82">
        <v>0</v>
      </c>
      <c r="S40" s="82"/>
      <c r="T40" s="82">
        <v>0</v>
      </c>
      <c r="U40" s="82"/>
      <c r="V40" s="82">
        <v>0</v>
      </c>
      <c r="X40" s="82">
        <f t="shared" ref="X40:X52" si="5">P40+R40+T40+V40</f>
        <v>0</v>
      </c>
      <c r="Z40" s="69"/>
      <c r="AA40" s="83"/>
      <c r="AB40" s="86"/>
    </row>
    <row r="41" spans="2:37" ht="12.75" x14ac:dyDescent="0.2">
      <c r="B41" s="97">
        <f>B40+1</f>
        <v>18</v>
      </c>
      <c r="D41" s="59" t="s">
        <v>140</v>
      </c>
      <c r="F41" s="71">
        <v>-48713.415889674274</v>
      </c>
      <c r="H41" s="71"/>
      <c r="J41" s="61"/>
      <c r="K41" s="61">
        <v>0</v>
      </c>
      <c r="L41" s="71">
        <f>F41-H41</f>
        <v>-48713.415889674274</v>
      </c>
      <c r="N41" s="97" t="s">
        <v>279</v>
      </c>
      <c r="O41" s="65">
        <v>24</v>
      </c>
      <c r="P41" s="82">
        <v>-24356.707944837137</v>
      </c>
      <c r="R41" s="82">
        <v>-22450.851426138794</v>
      </c>
      <c r="S41" s="82"/>
      <c r="T41" s="82">
        <v>-1905.8565186983451</v>
      </c>
      <c r="U41" s="82"/>
      <c r="V41" s="82">
        <v>0</v>
      </c>
      <c r="X41" s="82">
        <f t="shared" si="5"/>
        <v>-48713.415889674274</v>
      </c>
      <c r="Z41" s="69"/>
      <c r="AA41" s="83"/>
      <c r="AB41" s="86"/>
    </row>
    <row r="42" spans="2:37" ht="12.75" x14ac:dyDescent="0.2">
      <c r="B42" s="97">
        <f t="shared" ref="B42:B53" si="6">B41+1</f>
        <v>19</v>
      </c>
      <c r="D42" s="59" t="s">
        <v>142</v>
      </c>
      <c r="F42" s="71">
        <v>-30467.610982604227</v>
      </c>
      <c r="H42" s="71">
        <v>-2950.0008695332904</v>
      </c>
      <c r="J42" s="19" t="s">
        <v>284</v>
      </c>
      <c r="K42" s="61">
        <v>18</v>
      </c>
      <c r="L42" s="71">
        <f t="shared" ref="L42:L52" si="7">F42-H42</f>
        <v>-27517.610113070936</v>
      </c>
      <c r="N42" s="97" t="s">
        <v>278</v>
      </c>
      <c r="O42" s="65">
        <v>27</v>
      </c>
      <c r="P42" s="82">
        <v>-30467.610982604227</v>
      </c>
      <c r="R42" s="82">
        <v>0</v>
      </c>
      <c r="S42" s="82"/>
      <c r="T42" s="82">
        <v>0</v>
      </c>
      <c r="U42" s="82"/>
      <c r="V42" s="82">
        <v>0</v>
      </c>
      <c r="X42" s="82">
        <f t="shared" si="5"/>
        <v>-30467.610982604227</v>
      </c>
      <c r="Z42" s="69"/>
      <c r="AA42" s="83"/>
      <c r="AB42" s="86"/>
    </row>
    <row r="43" spans="2:37" ht="12.75" x14ac:dyDescent="0.2">
      <c r="B43" s="97">
        <f t="shared" si="6"/>
        <v>20</v>
      </c>
      <c r="D43" s="59" t="s">
        <v>144</v>
      </c>
      <c r="F43" s="71">
        <v>-30169.664755768776</v>
      </c>
      <c r="H43" s="71"/>
      <c r="J43" s="61"/>
      <c r="K43" s="61">
        <v>0</v>
      </c>
      <c r="L43" s="71">
        <f t="shared" si="7"/>
        <v>-30169.664755768776</v>
      </c>
      <c r="N43" s="97" t="s">
        <v>278</v>
      </c>
      <c r="O43" s="65">
        <v>27</v>
      </c>
      <c r="P43" s="82">
        <v>-30169.664755768776</v>
      </c>
      <c r="R43" s="82">
        <v>0</v>
      </c>
      <c r="S43" s="82"/>
      <c r="T43" s="82">
        <v>0</v>
      </c>
      <c r="U43" s="82"/>
      <c r="V43" s="82">
        <v>0</v>
      </c>
      <c r="X43" s="82">
        <f t="shared" si="5"/>
        <v>-30169.664755768776</v>
      </c>
      <c r="Z43" s="69"/>
      <c r="AA43" s="83"/>
      <c r="AB43" s="86"/>
    </row>
    <row r="44" spans="2:37" ht="12.75" x14ac:dyDescent="0.2">
      <c r="B44" s="97">
        <f t="shared" si="6"/>
        <v>21</v>
      </c>
      <c r="D44" s="59" t="s">
        <v>146</v>
      </c>
      <c r="F44" s="71">
        <v>0</v>
      </c>
      <c r="H44" s="71"/>
      <c r="J44" s="61"/>
      <c r="K44" s="61">
        <v>0</v>
      </c>
      <c r="L44" s="71">
        <f t="shared" si="7"/>
        <v>0</v>
      </c>
      <c r="N44" s="97" t="s">
        <v>278</v>
      </c>
      <c r="O44" s="65">
        <v>27</v>
      </c>
      <c r="P44" s="82">
        <v>0</v>
      </c>
      <c r="R44" s="82">
        <v>0</v>
      </c>
      <c r="S44" s="82"/>
      <c r="T44" s="82">
        <v>0</v>
      </c>
      <c r="U44" s="82"/>
      <c r="V44" s="82">
        <v>0</v>
      </c>
      <c r="X44" s="82">
        <f t="shared" si="5"/>
        <v>0</v>
      </c>
      <c r="Z44" s="69"/>
      <c r="AA44" s="83"/>
      <c r="AB44" s="86"/>
    </row>
    <row r="45" spans="2:37" ht="12.75" x14ac:dyDescent="0.2">
      <c r="B45" s="97">
        <f t="shared" si="6"/>
        <v>22</v>
      </c>
      <c r="D45" s="59" t="s">
        <v>148</v>
      </c>
      <c r="F45" s="71">
        <v>-153844.17287634031</v>
      </c>
      <c r="H45" s="71"/>
      <c r="K45" s="61">
        <v>0</v>
      </c>
      <c r="L45" s="71">
        <f t="shared" si="7"/>
        <v>-153844.17287634031</v>
      </c>
      <c r="N45" s="97" t="s">
        <v>278</v>
      </c>
      <c r="O45" s="65">
        <v>27</v>
      </c>
      <c r="P45" s="82">
        <v>-153844.17287634031</v>
      </c>
      <c r="R45" s="82">
        <v>0</v>
      </c>
      <c r="S45" s="82"/>
      <c r="T45" s="82">
        <v>0</v>
      </c>
      <c r="U45" s="82"/>
      <c r="V45" s="82">
        <v>0</v>
      </c>
      <c r="X45" s="82">
        <f t="shared" si="5"/>
        <v>-153844.17287634031</v>
      </c>
      <c r="Z45" s="69"/>
      <c r="AA45" s="83"/>
      <c r="AB45" s="86"/>
      <c r="AK45" s="75"/>
    </row>
    <row r="46" spans="2:37" ht="12.75" x14ac:dyDescent="0.2">
      <c r="B46" s="97">
        <f t="shared" si="6"/>
        <v>23</v>
      </c>
      <c r="D46" s="59" t="s">
        <v>150</v>
      </c>
      <c r="F46" s="71">
        <v>-17354.751934163171</v>
      </c>
      <c r="H46" s="71">
        <v>-17354.751934163171</v>
      </c>
      <c r="J46" s="19" t="s">
        <v>285</v>
      </c>
      <c r="K46" s="61">
        <v>6</v>
      </c>
      <c r="L46" s="71">
        <f t="shared" si="7"/>
        <v>0</v>
      </c>
      <c r="N46" s="97" t="s">
        <v>278</v>
      </c>
      <c r="O46" s="65">
        <v>27</v>
      </c>
      <c r="P46" s="82">
        <v>-17354.751934163171</v>
      </c>
      <c r="R46" s="82">
        <v>0</v>
      </c>
      <c r="S46" s="82"/>
      <c r="T46" s="82">
        <v>0</v>
      </c>
      <c r="U46" s="82"/>
      <c r="V46" s="82">
        <v>0</v>
      </c>
      <c r="X46" s="82">
        <f t="shared" si="5"/>
        <v>-17354.751934163171</v>
      </c>
      <c r="Z46" s="69"/>
      <c r="AA46" s="83"/>
      <c r="AB46" s="86"/>
      <c r="AK46" s="75"/>
    </row>
    <row r="47" spans="2:37" ht="12.75" x14ac:dyDescent="0.2">
      <c r="B47" s="97">
        <f t="shared" si="6"/>
        <v>24</v>
      </c>
      <c r="D47" s="59" t="s">
        <v>152</v>
      </c>
      <c r="F47" s="71">
        <v>-127950.16722804983</v>
      </c>
      <c r="H47" s="71"/>
      <c r="K47" s="61">
        <v>0</v>
      </c>
      <c r="L47" s="71">
        <f t="shared" si="7"/>
        <v>-127950.16722804983</v>
      </c>
      <c r="N47" s="97" t="s">
        <v>279</v>
      </c>
      <c r="O47" s="65">
        <v>24</v>
      </c>
      <c r="P47" s="82">
        <v>-63975.083614024916</v>
      </c>
      <c r="R47" s="82">
        <v>-58969.180089780137</v>
      </c>
      <c r="S47" s="82"/>
      <c r="T47" s="82">
        <v>-5005.9035242447808</v>
      </c>
      <c r="U47" s="82"/>
      <c r="V47" s="82">
        <v>0</v>
      </c>
      <c r="X47" s="82">
        <f t="shared" si="5"/>
        <v>-127950.16722804983</v>
      </c>
      <c r="Z47" s="69"/>
      <c r="AA47" s="83"/>
      <c r="AB47" s="86"/>
    </row>
    <row r="48" spans="2:37" ht="12.75" x14ac:dyDescent="0.2">
      <c r="B48" s="97">
        <f t="shared" si="6"/>
        <v>25</v>
      </c>
      <c r="D48" s="59" t="s">
        <v>153</v>
      </c>
      <c r="F48" s="71">
        <v>0</v>
      </c>
      <c r="H48" s="71"/>
      <c r="K48" s="61">
        <v>0</v>
      </c>
      <c r="L48" s="71">
        <f t="shared" si="7"/>
        <v>0</v>
      </c>
      <c r="N48" s="97" t="s">
        <v>282</v>
      </c>
      <c r="O48" s="65">
        <v>36</v>
      </c>
      <c r="P48" s="82">
        <v>0</v>
      </c>
      <c r="R48" s="82">
        <v>0</v>
      </c>
      <c r="S48" s="82"/>
      <c r="T48" s="82">
        <v>0</v>
      </c>
      <c r="U48" s="82"/>
      <c r="V48" s="82">
        <v>0</v>
      </c>
      <c r="X48" s="82">
        <f t="shared" si="5"/>
        <v>0</v>
      </c>
      <c r="Z48" s="69"/>
      <c r="AA48" s="83"/>
      <c r="AB48" s="86"/>
    </row>
    <row r="49" spans="2:28" ht="12.75" x14ac:dyDescent="0.2">
      <c r="B49" s="97">
        <f t="shared" si="6"/>
        <v>26</v>
      </c>
      <c r="D49" s="59" t="s">
        <v>154</v>
      </c>
      <c r="F49" s="71">
        <v>0</v>
      </c>
      <c r="H49" s="71"/>
      <c r="K49" s="61">
        <v>0</v>
      </c>
      <c r="L49" s="71">
        <f t="shared" si="7"/>
        <v>0</v>
      </c>
      <c r="N49" s="97"/>
      <c r="O49" s="65">
        <v>0</v>
      </c>
      <c r="P49" s="82">
        <v>0</v>
      </c>
      <c r="R49" s="82">
        <v>0</v>
      </c>
      <c r="S49" s="82"/>
      <c r="T49" s="82">
        <v>0</v>
      </c>
      <c r="U49" s="82"/>
      <c r="V49" s="82">
        <v>0</v>
      </c>
      <c r="X49" s="82">
        <f t="shared" si="5"/>
        <v>0</v>
      </c>
      <c r="Z49" s="69"/>
      <c r="AA49" s="83"/>
      <c r="AB49" s="86"/>
    </row>
    <row r="50" spans="2:28" ht="12.75" x14ac:dyDescent="0.2">
      <c r="B50" s="97">
        <f t="shared" si="6"/>
        <v>27</v>
      </c>
      <c r="D50" s="59" t="s">
        <v>156</v>
      </c>
      <c r="F50" s="71">
        <v>0</v>
      </c>
      <c r="H50" s="71"/>
      <c r="K50" s="61">
        <v>0</v>
      </c>
      <c r="L50" s="71">
        <f t="shared" si="7"/>
        <v>0</v>
      </c>
      <c r="N50" s="97"/>
      <c r="O50" s="65">
        <v>0</v>
      </c>
      <c r="P50" s="82">
        <v>0</v>
      </c>
      <c r="R50" s="82">
        <v>0</v>
      </c>
      <c r="S50" s="82"/>
      <c r="T50" s="82">
        <v>0</v>
      </c>
      <c r="U50" s="82"/>
      <c r="V50" s="82">
        <v>0</v>
      </c>
      <c r="X50" s="82">
        <f t="shared" si="5"/>
        <v>0</v>
      </c>
      <c r="Z50" s="69"/>
      <c r="AA50" s="83"/>
      <c r="AB50" s="86"/>
    </row>
    <row r="51" spans="2:28" ht="12.75" x14ac:dyDescent="0.2">
      <c r="B51" s="97">
        <f>B50+1</f>
        <v>28</v>
      </c>
      <c r="D51" s="59" t="s">
        <v>157</v>
      </c>
      <c r="F51" s="71">
        <v>0</v>
      </c>
      <c r="H51" s="71"/>
      <c r="K51" s="61">
        <v>0</v>
      </c>
      <c r="L51" s="71">
        <f t="shared" si="7"/>
        <v>0</v>
      </c>
      <c r="N51" s="97"/>
      <c r="O51" s="65">
        <v>0</v>
      </c>
      <c r="P51" s="82">
        <v>0</v>
      </c>
      <c r="R51" s="82">
        <v>0</v>
      </c>
      <c r="S51" s="82"/>
      <c r="T51" s="82">
        <v>0</v>
      </c>
      <c r="U51" s="82"/>
      <c r="V51" s="82">
        <v>0</v>
      </c>
      <c r="X51" s="82">
        <f t="shared" si="5"/>
        <v>0</v>
      </c>
      <c r="Z51" s="69"/>
      <c r="AA51" s="83"/>
      <c r="AB51" s="86"/>
    </row>
    <row r="52" spans="2:28" ht="12.75" x14ac:dyDescent="0.2">
      <c r="B52" s="97">
        <f>B51+1</f>
        <v>29</v>
      </c>
      <c r="D52" s="59" t="s">
        <v>158</v>
      </c>
      <c r="F52" s="71">
        <v>0</v>
      </c>
      <c r="H52" s="71"/>
      <c r="K52" s="61">
        <v>0</v>
      </c>
      <c r="L52" s="71">
        <f t="shared" si="7"/>
        <v>0</v>
      </c>
      <c r="N52" s="97" t="s">
        <v>278</v>
      </c>
      <c r="O52" s="65">
        <v>27</v>
      </c>
      <c r="P52" s="82">
        <v>0</v>
      </c>
      <c r="R52" s="82">
        <v>0</v>
      </c>
      <c r="S52" s="82"/>
      <c r="T52" s="82">
        <v>0</v>
      </c>
      <c r="U52" s="82"/>
      <c r="V52" s="82">
        <v>0</v>
      </c>
      <c r="X52" s="82">
        <f t="shared" si="5"/>
        <v>0</v>
      </c>
      <c r="Z52" s="69"/>
      <c r="AA52" s="83"/>
      <c r="AB52" s="86"/>
    </row>
    <row r="53" spans="2:28" ht="12.75" x14ac:dyDescent="0.2">
      <c r="B53" s="97">
        <f t="shared" si="6"/>
        <v>30</v>
      </c>
      <c r="D53" s="59" t="s">
        <v>170</v>
      </c>
      <c r="F53" s="73">
        <f>SUM(F40:F52)</f>
        <v>-408499.78366660059</v>
      </c>
      <c r="H53" s="73">
        <f>SUM(H40:H52)</f>
        <v>-20304.752803696461</v>
      </c>
      <c r="L53" s="73">
        <f>SUM(L40:L52)</f>
        <v>-388195.03086290415</v>
      </c>
      <c r="P53" s="88">
        <f>SUM(P40:P52)</f>
        <v>-320167.99210773851</v>
      </c>
      <c r="Q53" s="89"/>
      <c r="R53" s="88">
        <f>SUM(R40:R52)</f>
        <v>-81420.031515918934</v>
      </c>
      <c r="S53" s="86"/>
      <c r="T53" s="88">
        <f>SUM(T40:T52)</f>
        <v>-6911.7600429431259</v>
      </c>
      <c r="U53" s="86"/>
      <c r="V53" s="88">
        <f>SUM(V40:V52)</f>
        <v>0</v>
      </c>
      <c r="W53" s="97"/>
      <c r="X53" s="88">
        <f>SUM(X40:X52)</f>
        <v>-408499.78366660059</v>
      </c>
      <c r="Y53" s="83"/>
      <c r="Z53" s="69"/>
      <c r="AB53" s="86"/>
    </row>
    <row r="54" spans="2:28" ht="12.75" x14ac:dyDescent="0.2">
      <c r="R54" s="84"/>
      <c r="W54" s="97"/>
      <c r="Z54" s="69"/>
      <c r="AB54" s="86"/>
    </row>
    <row r="55" spans="2:28" ht="12.75" x14ac:dyDescent="0.2">
      <c r="B55" s="97">
        <f>B53+1</f>
        <v>31</v>
      </c>
      <c r="D55" s="59" t="s">
        <v>161</v>
      </c>
      <c r="F55" s="71">
        <v>-21589.070931578164</v>
      </c>
      <c r="H55" s="71"/>
      <c r="K55" s="61">
        <v>0</v>
      </c>
      <c r="L55" s="71">
        <f t="shared" ref="L55" si="8">F55-H55</f>
        <v>-21589.070931578164</v>
      </c>
      <c r="N55" s="97" t="s">
        <v>283</v>
      </c>
      <c r="O55" s="65">
        <v>45</v>
      </c>
      <c r="P55" s="82">
        <v>-15714.195584247675</v>
      </c>
      <c r="R55" s="82">
        <v>-5415.1798292576814</v>
      </c>
      <c r="S55" s="82"/>
      <c r="T55" s="82">
        <v>-459.69551807280931</v>
      </c>
      <c r="U55" s="82"/>
      <c r="V55" s="82">
        <v>0</v>
      </c>
      <c r="X55" s="82">
        <f t="shared" ref="X55" si="9">P55+R55+T55+V55</f>
        <v>-21589.070931578168</v>
      </c>
      <c r="Z55" s="69"/>
      <c r="AB55" s="86"/>
    </row>
    <row r="56" spans="2:28" ht="12.75" x14ac:dyDescent="0.2">
      <c r="W56" s="97"/>
      <c r="Z56" s="69"/>
      <c r="AB56" s="86"/>
    </row>
    <row r="57" spans="2:28" ht="12.75" x14ac:dyDescent="0.2">
      <c r="B57" s="97">
        <f>B55+1</f>
        <v>32</v>
      </c>
      <c r="D57" s="59" t="s">
        <v>171</v>
      </c>
      <c r="F57" s="73">
        <f>F53+F55</f>
        <v>-430088.85459817876</v>
      </c>
      <c r="H57" s="73">
        <f>H53+H55</f>
        <v>-20304.752803696461</v>
      </c>
      <c r="L57" s="73">
        <f>L53+L55</f>
        <v>-409784.10179448233</v>
      </c>
      <c r="P57" s="90">
        <f>P53+P55</f>
        <v>-335882.18769198621</v>
      </c>
      <c r="Q57" s="84"/>
      <c r="R57" s="90">
        <f>R53+R55</f>
        <v>-86835.21134517662</v>
      </c>
      <c r="S57" s="83"/>
      <c r="T57" s="90">
        <f>T53+T55</f>
        <v>-7371.455561015935</v>
      </c>
      <c r="U57" s="83"/>
      <c r="V57" s="90">
        <f>V53+V55</f>
        <v>0</v>
      </c>
      <c r="W57" s="97"/>
      <c r="X57" s="90">
        <f>X53+X55</f>
        <v>-430088.85459817876</v>
      </c>
      <c r="Z57" s="69"/>
      <c r="AA57" s="83"/>
      <c r="AB57" s="86"/>
    </row>
    <row r="58" spans="2:28" ht="12.75" x14ac:dyDescent="0.2">
      <c r="D58" s="67"/>
      <c r="F58" s="68"/>
      <c r="H58" s="68"/>
      <c r="L58" s="68"/>
      <c r="W58" s="97"/>
      <c r="Z58" s="69"/>
      <c r="AB58" s="86"/>
    </row>
    <row r="59" spans="2:28" ht="12.75" x14ac:dyDescent="0.2">
      <c r="E59" s="67"/>
      <c r="W59" s="97"/>
      <c r="Z59" s="69"/>
      <c r="AB59" s="86"/>
    </row>
    <row r="60" spans="2:28" ht="12.75" x14ac:dyDescent="0.2">
      <c r="D60" s="67" t="s">
        <v>172</v>
      </c>
      <c r="E60" s="81"/>
      <c r="F60" s="70"/>
    </row>
    <row r="61" spans="2:28" ht="12.75" x14ac:dyDescent="0.2"/>
    <row r="62" spans="2:28" ht="12.75" x14ac:dyDescent="0.2">
      <c r="B62" s="97">
        <f>B57+1</f>
        <v>33</v>
      </c>
      <c r="D62" s="59" t="s">
        <v>138</v>
      </c>
      <c r="F62" s="71">
        <f>F18+F40</f>
        <v>13017.78562077151</v>
      </c>
      <c r="H62" s="35">
        <f>H18+H40</f>
        <v>7.3027000000000006</v>
      </c>
      <c r="J62" s="61"/>
      <c r="K62" s="61">
        <v>0</v>
      </c>
      <c r="L62" s="71">
        <f>F62-H62</f>
        <v>13010.48292077151</v>
      </c>
      <c r="N62" s="97"/>
      <c r="O62" s="65">
        <v>0</v>
      </c>
      <c r="P62" s="82">
        <f>P18+P40</f>
        <v>13017.78562077151</v>
      </c>
      <c r="R62" s="82">
        <f>R18+R40</f>
        <v>0</v>
      </c>
      <c r="S62" s="82"/>
      <c r="T62" s="82">
        <f>T18+T40</f>
        <v>0</v>
      </c>
      <c r="U62" s="82"/>
      <c r="V62" s="82">
        <f>V18+V40</f>
        <v>0</v>
      </c>
      <c r="X62" s="82">
        <f t="shared" ref="X62:X74" si="10">P62+R62+T62+V62</f>
        <v>13017.78562077151</v>
      </c>
      <c r="Z62" s="69"/>
      <c r="AB62" s="86"/>
    </row>
    <row r="63" spans="2:28" ht="12.75" x14ac:dyDescent="0.2">
      <c r="B63" s="97">
        <f>B62+1</f>
        <v>34</v>
      </c>
      <c r="D63" s="59" t="s">
        <v>140</v>
      </c>
      <c r="F63" s="71">
        <f t="shared" ref="F63:F74" si="11">F19+F41</f>
        <v>26073.599070325727</v>
      </c>
      <c r="H63" s="71"/>
      <c r="J63" s="61"/>
      <c r="K63" s="61">
        <v>0</v>
      </c>
      <c r="L63" s="71">
        <f>F63-H63</f>
        <v>26073.599070325727</v>
      </c>
      <c r="N63" s="97"/>
      <c r="O63" s="65">
        <v>0</v>
      </c>
      <c r="P63" s="82">
        <f t="shared" ref="P63:R74" si="12">P19+P41</f>
        <v>13036.799535162863</v>
      </c>
      <c r="R63" s="82">
        <f t="shared" si="12"/>
        <v>12016.699879933371</v>
      </c>
      <c r="S63" s="82"/>
      <c r="T63" s="82">
        <f t="shared" ref="T63:T74" si="13">T19+T41</f>
        <v>1020.0996552294882</v>
      </c>
      <c r="U63" s="82"/>
      <c r="V63" s="82">
        <f t="shared" ref="V63:V74" si="14">V19+V41</f>
        <v>0</v>
      </c>
      <c r="X63" s="82">
        <f t="shared" si="10"/>
        <v>26073.599070325723</v>
      </c>
      <c r="Z63" s="69"/>
      <c r="AB63" s="86"/>
    </row>
    <row r="64" spans="2:28" ht="12.75" x14ac:dyDescent="0.2">
      <c r="B64" s="97">
        <f t="shared" ref="B64:B75" si="15">B63+1</f>
        <v>35</v>
      </c>
      <c r="D64" s="59" t="s">
        <v>142</v>
      </c>
      <c r="F64" s="71">
        <f t="shared" si="11"/>
        <v>49330.938952358076</v>
      </c>
      <c r="H64" s="71">
        <f>H20+H42</f>
        <v>6163.3275821364768</v>
      </c>
      <c r="J64" s="61"/>
      <c r="K64" s="61">
        <v>0</v>
      </c>
      <c r="L64" s="71">
        <f t="shared" ref="L64:L74" si="16">F64-H64</f>
        <v>43167.611370221595</v>
      </c>
      <c r="N64" s="97"/>
      <c r="O64" s="65">
        <v>0</v>
      </c>
      <c r="P64" s="82">
        <f t="shared" si="12"/>
        <v>49330.938952358076</v>
      </c>
      <c r="R64" s="82">
        <f t="shared" si="12"/>
        <v>0</v>
      </c>
      <c r="S64" s="82"/>
      <c r="T64" s="82">
        <f t="shared" si="13"/>
        <v>0</v>
      </c>
      <c r="U64" s="82"/>
      <c r="V64" s="82">
        <f t="shared" si="14"/>
        <v>0</v>
      </c>
      <c r="X64" s="82">
        <f t="shared" si="10"/>
        <v>49330.938952358076</v>
      </c>
      <c r="Z64" s="69"/>
      <c r="AB64" s="86"/>
    </row>
    <row r="65" spans="2:37" ht="12.75" x14ac:dyDescent="0.2">
      <c r="B65" s="97">
        <f t="shared" si="15"/>
        <v>36</v>
      </c>
      <c r="D65" s="59" t="s">
        <v>144</v>
      </c>
      <c r="F65" s="71">
        <f t="shared" si="11"/>
        <v>10132.150632208672</v>
      </c>
      <c r="H65" s="71"/>
      <c r="J65" s="61"/>
      <c r="K65" s="61">
        <v>0</v>
      </c>
      <c r="L65" s="71">
        <f t="shared" si="16"/>
        <v>10132.150632208672</v>
      </c>
      <c r="N65" s="97"/>
      <c r="O65" s="65">
        <v>0</v>
      </c>
      <c r="P65" s="82">
        <f t="shared" si="12"/>
        <v>10132.150632208672</v>
      </c>
      <c r="R65" s="82">
        <f t="shared" si="12"/>
        <v>0</v>
      </c>
      <c r="S65" s="82"/>
      <c r="T65" s="82">
        <f t="shared" si="13"/>
        <v>0</v>
      </c>
      <c r="U65" s="82"/>
      <c r="V65" s="82">
        <f t="shared" si="14"/>
        <v>0</v>
      </c>
      <c r="X65" s="82">
        <f t="shared" si="10"/>
        <v>10132.150632208672</v>
      </c>
      <c r="Z65" s="69"/>
      <c r="AB65" s="86"/>
    </row>
    <row r="66" spans="2:37" ht="12.75" x14ac:dyDescent="0.2">
      <c r="B66" s="97">
        <f t="shared" si="15"/>
        <v>37</v>
      </c>
      <c r="D66" s="59" t="s">
        <v>146</v>
      </c>
      <c r="F66" s="71">
        <f t="shared" si="11"/>
        <v>0</v>
      </c>
      <c r="H66" s="71"/>
      <c r="J66" s="61"/>
      <c r="K66" s="61">
        <v>0</v>
      </c>
      <c r="L66" s="71">
        <f t="shared" si="16"/>
        <v>0</v>
      </c>
      <c r="N66" s="97"/>
      <c r="O66" s="65">
        <v>0</v>
      </c>
      <c r="P66" s="82">
        <f t="shared" si="12"/>
        <v>0</v>
      </c>
      <c r="R66" s="82">
        <f t="shared" si="12"/>
        <v>0</v>
      </c>
      <c r="S66" s="82"/>
      <c r="T66" s="82">
        <f t="shared" si="13"/>
        <v>0</v>
      </c>
      <c r="U66" s="82"/>
      <c r="V66" s="82">
        <f t="shared" si="14"/>
        <v>0</v>
      </c>
      <c r="X66" s="82">
        <f t="shared" si="10"/>
        <v>0</v>
      </c>
      <c r="Z66" s="69"/>
      <c r="AB66" s="86"/>
    </row>
    <row r="67" spans="2:37" ht="12.75" x14ac:dyDescent="0.2">
      <c r="B67" s="97">
        <f t="shared" si="15"/>
        <v>38</v>
      </c>
      <c r="D67" s="59" t="s">
        <v>148</v>
      </c>
      <c r="F67" s="71">
        <f t="shared" si="11"/>
        <v>222279.83060167442</v>
      </c>
      <c r="H67" s="71"/>
      <c r="K67" s="61">
        <v>0</v>
      </c>
      <c r="L67" s="71">
        <f t="shared" si="16"/>
        <v>222279.83060167442</v>
      </c>
      <c r="N67" s="97"/>
      <c r="O67" s="65">
        <v>0</v>
      </c>
      <c r="P67" s="82">
        <f t="shared" si="12"/>
        <v>222279.83060167442</v>
      </c>
      <c r="R67" s="82">
        <f t="shared" si="12"/>
        <v>0</v>
      </c>
      <c r="S67" s="82"/>
      <c r="T67" s="82">
        <f t="shared" si="13"/>
        <v>0</v>
      </c>
      <c r="U67" s="82"/>
      <c r="V67" s="82">
        <f t="shared" si="14"/>
        <v>0</v>
      </c>
      <c r="X67" s="82">
        <f t="shared" si="10"/>
        <v>222279.83060167442</v>
      </c>
      <c r="Z67" s="69"/>
      <c r="AB67" s="86"/>
      <c r="AK67" s="75"/>
    </row>
    <row r="68" spans="2:37" ht="12.75" x14ac:dyDescent="0.2">
      <c r="B68" s="97">
        <f t="shared" si="15"/>
        <v>39</v>
      </c>
      <c r="D68" s="59" t="s">
        <v>150</v>
      </c>
      <c r="F68" s="71">
        <f t="shared" si="11"/>
        <v>12667.96592956391</v>
      </c>
      <c r="H68" s="71">
        <f>H24+H46</f>
        <v>12667.96592956391</v>
      </c>
      <c r="J68" s="61"/>
      <c r="K68" s="61">
        <v>0</v>
      </c>
      <c r="L68" s="71">
        <f t="shared" si="16"/>
        <v>0</v>
      </c>
      <c r="N68" s="97"/>
      <c r="O68" s="65">
        <v>0</v>
      </c>
      <c r="P68" s="82">
        <f t="shared" si="12"/>
        <v>12667.96592956391</v>
      </c>
      <c r="R68" s="82">
        <f t="shared" si="12"/>
        <v>0</v>
      </c>
      <c r="S68" s="82"/>
      <c r="T68" s="82">
        <f t="shared" si="13"/>
        <v>0</v>
      </c>
      <c r="U68" s="82"/>
      <c r="V68" s="82">
        <f t="shared" si="14"/>
        <v>0</v>
      </c>
      <c r="X68" s="82">
        <f t="shared" si="10"/>
        <v>12667.96592956391</v>
      </c>
      <c r="Z68" s="69"/>
      <c r="AB68" s="86"/>
      <c r="AK68" s="75"/>
    </row>
    <row r="69" spans="2:37" ht="12.75" x14ac:dyDescent="0.2">
      <c r="B69" s="97">
        <f t="shared" si="15"/>
        <v>40</v>
      </c>
      <c r="D69" s="59" t="s">
        <v>152</v>
      </c>
      <c r="F69" s="71">
        <f t="shared" si="11"/>
        <v>257394.65378702851</v>
      </c>
      <c r="H69" s="71"/>
      <c r="K69" s="61">
        <v>0</v>
      </c>
      <c r="L69" s="71">
        <f t="shared" si="16"/>
        <v>257394.65378702851</v>
      </c>
      <c r="N69" s="97"/>
      <c r="O69" s="65">
        <v>0</v>
      </c>
      <c r="P69" s="82">
        <f t="shared" si="12"/>
        <v>128697.32689351426</v>
      </c>
      <c r="R69" s="82">
        <f t="shared" si="12"/>
        <v>118627.05631529979</v>
      </c>
      <c r="S69" s="82"/>
      <c r="T69" s="82">
        <f t="shared" si="13"/>
        <v>10070.270578214468</v>
      </c>
      <c r="U69" s="82"/>
      <c r="V69" s="82">
        <f t="shared" si="14"/>
        <v>0</v>
      </c>
      <c r="X69" s="82">
        <f t="shared" si="10"/>
        <v>257394.65378702851</v>
      </c>
      <c r="Z69" s="69"/>
      <c r="AB69" s="86"/>
    </row>
    <row r="70" spans="2:37" ht="12.75" x14ac:dyDescent="0.2">
      <c r="B70" s="97">
        <f t="shared" si="15"/>
        <v>41</v>
      </c>
      <c r="D70" s="59" t="s">
        <v>153</v>
      </c>
      <c r="F70" s="71">
        <f t="shared" si="11"/>
        <v>68466.485990000001</v>
      </c>
      <c r="H70" s="71"/>
      <c r="K70" s="61">
        <v>0</v>
      </c>
      <c r="L70" s="71">
        <f t="shared" si="16"/>
        <v>68466.485990000001</v>
      </c>
      <c r="N70" s="97"/>
      <c r="O70" s="65">
        <v>0</v>
      </c>
      <c r="P70" s="82">
        <f t="shared" si="12"/>
        <v>0</v>
      </c>
      <c r="R70" s="82">
        <f t="shared" si="12"/>
        <v>63109.14053379398</v>
      </c>
      <c r="S70" s="82"/>
      <c r="T70" s="82">
        <f t="shared" si="13"/>
        <v>5357.3454562060251</v>
      </c>
      <c r="U70" s="82"/>
      <c r="V70" s="82">
        <f t="shared" si="14"/>
        <v>0</v>
      </c>
      <c r="X70" s="82">
        <f t="shared" si="10"/>
        <v>68466.485990000001</v>
      </c>
      <c r="Z70" s="69"/>
      <c r="AB70" s="86"/>
    </row>
    <row r="71" spans="2:37" ht="12.75" x14ac:dyDescent="0.2">
      <c r="B71" s="97">
        <f t="shared" si="15"/>
        <v>42</v>
      </c>
      <c r="D71" s="59" t="s">
        <v>154</v>
      </c>
      <c r="F71" s="71">
        <f t="shared" si="11"/>
        <v>0</v>
      </c>
      <c r="H71" s="71"/>
      <c r="K71" s="61">
        <v>0</v>
      </c>
      <c r="L71" s="71">
        <f t="shared" si="16"/>
        <v>0</v>
      </c>
      <c r="N71" s="97"/>
      <c r="O71" s="65">
        <v>0</v>
      </c>
      <c r="P71" s="82">
        <f t="shared" si="12"/>
        <v>0</v>
      </c>
      <c r="R71" s="82">
        <f t="shared" si="12"/>
        <v>0</v>
      </c>
      <c r="S71" s="82"/>
      <c r="T71" s="82">
        <f t="shared" si="13"/>
        <v>0</v>
      </c>
      <c r="U71" s="82"/>
      <c r="V71" s="82">
        <f t="shared" si="14"/>
        <v>0</v>
      </c>
      <c r="X71" s="82">
        <f t="shared" si="10"/>
        <v>0</v>
      </c>
      <c r="Z71" s="69"/>
      <c r="AB71" s="86"/>
    </row>
    <row r="72" spans="2:37" ht="12.75" x14ac:dyDescent="0.2">
      <c r="B72" s="97">
        <f t="shared" si="15"/>
        <v>43</v>
      </c>
      <c r="D72" s="59" t="s">
        <v>156</v>
      </c>
      <c r="F72" s="71">
        <f t="shared" si="11"/>
        <v>0</v>
      </c>
      <c r="H72" s="71"/>
      <c r="K72" s="61">
        <v>0</v>
      </c>
      <c r="L72" s="71">
        <f t="shared" si="16"/>
        <v>0</v>
      </c>
      <c r="N72" s="97"/>
      <c r="O72" s="65">
        <v>0</v>
      </c>
      <c r="P72" s="82">
        <f t="shared" si="12"/>
        <v>0</v>
      </c>
      <c r="R72" s="82">
        <f t="shared" si="12"/>
        <v>0</v>
      </c>
      <c r="S72" s="82"/>
      <c r="T72" s="82">
        <f t="shared" si="13"/>
        <v>0</v>
      </c>
      <c r="U72" s="82"/>
      <c r="V72" s="82">
        <f t="shared" si="14"/>
        <v>0</v>
      </c>
      <c r="X72" s="82">
        <f t="shared" si="10"/>
        <v>0</v>
      </c>
      <c r="Z72" s="69"/>
      <c r="AB72" s="86"/>
    </row>
    <row r="73" spans="2:37" ht="12.75" x14ac:dyDescent="0.2">
      <c r="B73" s="97">
        <f>B72+1</f>
        <v>44</v>
      </c>
      <c r="D73" s="59" t="s">
        <v>157</v>
      </c>
      <c r="F73" s="71">
        <f t="shared" si="11"/>
        <v>0</v>
      </c>
      <c r="H73" s="71"/>
      <c r="K73" s="61">
        <v>0</v>
      </c>
      <c r="L73" s="71">
        <f t="shared" si="16"/>
        <v>0</v>
      </c>
      <c r="N73" s="97"/>
      <c r="O73" s="65">
        <v>0</v>
      </c>
      <c r="P73" s="82">
        <f t="shared" si="12"/>
        <v>0</v>
      </c>
      <c r="R73" s="82">
        <f t="shared" si="12"/>
        <v>0</v>
      </c>
      <c r="S73" s="82"/>
      <c r="T73" s="82">
        <f t="shared" si="13"/>
        <v>0</v>
      </c>
      <c r="U73" s="82"/>
      <c r="V73" s="82">
        <f t="shared" si="14"/>
        <v>0</v>
      </c>
      <c r="X73" s="82">
        <f t="shared" si="10"/>
        <v>0</v>
      </c>
      <c r="Z73" s="69"/>
      <c r="AB73" s="86"/>
    </row>
    <row r="74" spans="2:37" ht="12.75" x14ac:dyDescent="0.2">
      <c r="B74" s="97">
        <f>B73+1</f>
        <v>45</v>
      </c>
      <c r="D74" s="59" t="s">
        <v>158</v>
      </c>
      <c r="F74" s="71">
        <f t="shared" si="11"/>
        <v>477.03131475162303</v>
      </c>
      <c r="H74" s="71"/>
      <c r="K74" s="61">
        <v>0</v>
      </c>
      <c r="L74" s="71">
        <f t="shared" si="16"/>
        <v>477.03131475162303</v>
      </c>
      <c r="N74" s="97"/>
      <c r="O74" s="65">
        <v>0</v>
      </c>
      <c r="P74" s="82">
        <f t="shared" si="12"/>
        <v>477.03131475162303</v>
      </c>
      <c r="R74" s="82">
        <f t="shared" si="12"/>
        <v>0</v>
      </c>
      <c r="S74" s="82"/>
      <c r="T74" s="82">
        <f t="shared" si="13"/>
        <v>0</v>
      </c>
      <c r="U74" s="82"/>
      <c r="V74" s="82">
        <f t="shared" si="14"/>
        <v>0</v>
      </c>
      <c r="X74" s="82">
        <f t="shared" si="10"/>
        <v>477.03131475162303</v>
      </c>
      <c r="Z74" s="69"/>
      <c r="AB74" s="86"/>
    </row>
    <row r="75" spans="2:37" ht="12.75" x14ac:dyDescent="0.2">
      <c r="B75" s="97">
        <f t="shared" si="15"/>
        <v>46</v>
      </c>
      <c r="D75" s="59" t="s">
        <v>173</v>
      </c>
      <c r="F75" s="73">
        <f>SUM(F62:F74)</f>
        <v>659840.44189868239</v>
      </c>
      <c r="H75" s="73">
        <f>SUM(H62:H74)</f>
        <v>18838.596211700387</v>
      </c>
      <c r="L75" s="73">
        <f>SUM(L62:L74)</f>
        <v>641001.84568698192</v>
      </c>
      <c r="P75" s="88">
        <f>SUM(P62:P74)</f>
        <v>449639.82948000531</v>
      </c>
      <c r="Q75" s="89"/>
      <c r="R75" s="88">
        <f>SUM(R62:R74)</f>
        <v>193752.89672902715</v>
      </c>
      <c r="S75" s="86"/>
      <c r="T75" s="88">
        <f>SUM(T62:T74)</f>
        <v>16447.71568964998</v>
      </c>
      <c r="U75" s="86"/>
      <c r="V75" s="88">
        <f>SUM(V62:V74)</f>
        <v>0</v>
      </c>
      <c r="W75" s="97"/>
      <c r="X75" s="88">
        <f>SUM(X62:X74)</f>
        <v>659840.44189868239</v>
      </c>
      <c r="Y75" s="83"/>
      <c r="Z75" s="69"/>
      <c r="AB75" s="86"/>
    </row>
    <row r="76" spans="2:37" ht="12.75" x14ac:dyDescent="0.2">
      <c r="W76" s="97"/>
      <c r="Z76" s="69"/>
      <c r="AB76" s="86"/>
    </row>
    <row r="77" spans="2:37" ht="12.75" x14ac:dyDescent="0.2">
      <c r="B77" s="97">
        <f>B75+1</f>
        <v>47</v>
      </c>
      <c r="D77" s="59" t="s">
        <v>161</v>
      </c>
      <c r="F77" s="71">
        <f>F33+F55</f>
        <v>21591.256497628456</v>
      </c>
      <c r="H77" s="71"/>
      <c r="K77" s="61">
        <v>0</v>
      </c>
      <c r="L77" s="71">
        <f t="shared" ref="L77" si="17">F77-H77</f>
        <v>21591.256497628456</v>
      </c>
      <c r="N77" s="97"/>
      <c r="O77" s="65">
        <v>0</v>
      </c>
      <c r="P77" s="82">
        <f>P33+P55</f>
        <v>15715.786408256979</v>
      </c>
      <c r="R77" s="82">
        <f>R33+R55</f>
        <v>5415.728034098388</v>
      </c>
      <c r="S77" s="82"/>
      <c r="T77" s="82">
        <f>T33+T55</f>
        <v>459.74205527308794</v>
      </c>
      <c r="U77" s="82"/>
      <c r="V77" s="82">
        <f>V33+V55</f>
        <v>0</v>
      </c>
      <c r="X77" s="82">
        <f t="shared" ref="X77" si="18">P77+R77+T77+V77</f>
        <v>21591.256497628456</v>
      </c>
      <c r="Z77" s="69"/>
      <c r="AB77" s="86"/>
    </row>
    <row r="78" spans="2:37" ht="12.75" x14ac:dyDescent="0.2">
      <c r="W78" s="97"/>
      <c r="Z78" s="69"/>
      <c r="AB78" s="86"/>
    </row>
    <row r="79" spans="2:37" ht="12.75" x14ac:dyDescent="0.2">
      <c r="B79" s="97">
        <f>B77+1</f>
        <v>48</v>
      </c>
      <c r="D79" s="59" t="s">
        <v>174</v>
      </c>
      <c r="F79" s="73">
        <f>F75+F77</f>
        <v>681431.69839631079</v>
      </c>
      <c r="H79" s="73">
        <f>H75+H77</f>
        <v>18838.596211700387</v>
      </c>
      <c r="L79" s="73">
        <f>L75+L77</f>
        <v>662593.10218461032</v>
      </c>
      <c r="P79" s="90">
        <f>P75+P77</f>
        <v>465355.61588826228</v>
      </c>
      <c r="Q79" s="84"/>
      <c r="R79" s="90">
        <f>R75+R77</f>
        <v>199168.62476312555</v>
      </c>
      <c r="S79" s="83"/>
      <c r="T79" s="90">
        <f>T75+T77</f>
        <v>16907.457744923067</v>
      </c>
      <c r="U79" s="83"/>
      <c r="V79" s="90">
        <f>V75+V77</f>
        <v>0</v>
      </c>
      <c r="W79" s="97"/>
      <c r="X79" s="90">
        <f>X75+X77</f>
        <v>681431.69839631079</v>
      </c>
      <c r="Z79" s="69"/>
      <c r="AA79" s="83"/>
      <c r="AB79" s="86"/>
    </row>
    <row r="80" spans="2:37" ht="12.75" x14ac:dyDescent="0.2">
      <c r="D80" s="67"/>
      <c r="F80" s="68"/>
      <c r="H80" s="68"/>
      <c r="L80" s="68"/>
      <c r="W80" s="97"/>
      <c r="Z80" s="69"/>
      <c r="AB80" s="86"/>
    </row>
    <row r="81" spans="2:29" ht="12.75" x14ac:dyDescent="0.2">
      <c r="E81" s="67"/>
      <c r="W81" s="97"/>
      <c r="Z81" s="69"/>
      <c r="AB81" s="86"/>
    </row>
    <row r="82" spans="2:29" ht="12.75" x14ac:dyDescent="0.2">
      <c r="D82" s="67" t="s">
        <v>175</v>
      </c>
      <c r="F82" s="68"/>
      <c r="H82" s="68"/>
      <c r="L82" s="68"/>
      <c r="W82" s="97"/>
      <c r="Z82" s="69"/>
      <c r="AB82" s="86"/>
    </row>
    <row r="83" spans="2:29" ht="12.75" x14ac:dyDescent="0.2">
      <c r="W83" s="97"/>
      <c r="Z83" s="69"/>
      <c r="AB83" s="86"/>
    </row>
    <row r="84" spans="2:29" ht="12.75" x14ac:dyDescent="0.2">
      <c r="B84" s="97">
        <f>B79+1</f>
        <v>49</v>
      </c>
      <c r="D84" s="59" t="s">
        <v>176</v>
      </c>
      <c r="F84" s="71">
        <v>4345.1165095733522</v>
      </c>
      <c r="H84" s="71"/>
      <c r="K84" s="61">
        <v>0</v>
      </c>
      <c r="L84" s="71">
        <f t="shared" ref="L84:L88" si="19">F84-H84</f>
        <v>4345.1165095733522</v>
      </c>
      <c r="N84" s="97" t="s">
        <v>286</v>
      </c>
      <c r="O84" s="65">
        <v>51</v>
      </c>
      <c r="P84" s="82">
        <v>3302.8851709377354</v>
      </c>
      <c r="R84" s="82">
        <v>960.67912742427245</v>
      </c>
      <c r="S84" s="82"/>
      <c r="T84" s="82">
        <v>81.552211211344584</v>
      </c>
      <c r="U84" s="82"/>
      <c r="V84" s="82">
        <v>0</v>
      </c>
      <c r="X84" s="82">
        <f t="shared" ref="X84:X88" si="20">P84+R84+T84+V84</f>
        <v>4345.1165095733531</v>
      </c>
      <c r="Z84" s="69"/>
      <c r="AB84" s="86"/>
    </row>
    <row r="85" spans="2:29" ht="12.75" x14ac:dyDescent="0.2">
      <c r="B85" s="97">
        <f>B84+1</f>
        <v>50</v>
      </c>
      <c r="D85" s="59" t="s">
        <v>178</v>
      </c>
      <c r="F85" s="71">
        <v>-206.16452215560537</v>
      </c>
      <c r="H85" s="71"/>
      <c r="K85" s="61">
        <v>0</v>
      </c>
      <c r="L85" s="71">
        <f t="shared" si="19"/>
        <v>-206.16452215560537</v>
      </c>
      <c r="N85" s="97" t="s">
        <v>286</v>
      </c>
      <c r="O85" s="65">
        <v>51</v>
      </c>
      <c r="P85" s="82">
        <v>-156.71334508544044</v>
      </c>
      <c r="R85" s="82">
        <v>-45.581735912930995</v>
      </c>
      <c r="S85" s="82"/>
      <c r="T85" s="82">
        <v>-3.8694411572339513</v>
      </c>
      <c r="U85" s="82"/>
      <c r="V85" s="82">
        <v>0</v>
      </c>
      <c r="X85" s="82">
        <f t="shared" si="20"/>
        <v>-206.16452215560537</v>
      </c>
      <c r="Z85" s="69"/>
      <c r="AB85" s="86"/>
    </row>
    <row r="86" spans="2:29" ht="12.75" x14ac:dyDescent="0.2">
      <c r="B86" s="97">
        <f t="shared" ref="B86:B89" si="21">B85+1</f>
        <v>51</v>
      </c>
      <c r="D86" s="59" t="s">
        <v>179</v>
      </c>
      <c r="F86" s="71">
        <v>-2444.2915726439505</v>
      </c>
      <c r="H86" s="71"/>
      <c r="K86" s="61">
        <v>0</v>
      </c>
      <c r="L86" s="71">
        <f t="shared" si="19"/>
        <v>-2444.2915726439505</v>
      </c>
      <c r="N86" s="97" t="s">
        <v>286</v>
      </c>
      <c r="O86" s="65">
        <v>51</v>
      </c>
      <c r="P86" s="82">
        <v>-1857.9972184742385</v>
      </c>
      <c r="R86" s="82">
        <v>-540.41816600417496</v>
      </c>
      <c r="S86" s="82"/>
      <c r="T86" s="82">
        <v>-45.876188165537137</v>
      </c>
      <c r="U86" s="82"/>
      <c r="V86" s="82">
        <v>0</v>
      </c>
      <c r="X86" s="82">
        <f t="shared" si="20"/>
        <v>-2444.2915726439505</v>
      </c>
      <c r="Z86" s="69"/>
      <c r="AB86" s="86"/>
    </row>
    <row r="87" spans="2:29" ht="12.75" x14ac:dyDescent="0.2">
      <c r="B87" s="97">
        <f t="shared" si="21"/>
        <v>52</v>
      </c>
      <c r="D87" s="59" t="s">
        <v>180</v>
      </c>
      <c r="F87" s="71">
        <v>450894.64997650369</v>
      </c>
      <c r="H87" s="71"/>
      <c r="K87" s="61">
        <v>0</v>
      </c>
      <c r="L87" s="71">
        <f t="shared" si="19"/>
        <v>450894.64997650369</v>
      </c>
      <c r="N87" s="97" t="s">
        <v>287</v>
      </c>
      <c r="O87" s="65">
        <v>30</v>
      </c>
      <c r="P87" s="82">
        <v>0</v>
      </c>
      <c r="R87" s="82">
        <v>411482.44165298209</v>
      </c>
      <c r="S87" s="82"/>
      <c r="T87" s="82">
        <v>39412.208323521612</v>
      </c>
      <c r="U87" s="82"/>
      <c r="V87" s="82">
        <v>0</v>
      </c>
      <c r="X87" s="82">
        <f t="shared" si="20"/>
        <v>450894.64997650369</v>
      </c>
      <c r="Z87" s="69"/>
      <c r="AB87" s="86"/>
    </row>
    <row r="88" spans="2:29" ht="12.75" x14ac:dyDescent="0.2">
      <c r="B88" s="97">
        <f t="shared" si="21"/>
        <v>53</v>
      </c>
      <c r="D88" s="59" t="s">
        <v>181</v>
      </c>
      <c r="F88" s="71">
        <v>-5295.833184271617</v>
      </c>
      <c r="H88" s="71"/>
      <c r="K88" s="61">
        <v>0</v>
      </c>
      <c r="L88" s="71">
        <f t="shared" si="19"/>
        <v>-5295.833184271617</v>
      </c>
      <c r="N88" s="97" t="s">
        <v>286</v>
      </c>
      <c r="O88" s="65">
        <v>51</v>
      </c>
      <c r="P88" s="82">
        <v>-4025.56038567725</v>
      </c>
      <c r="R88" s="82">
        <v>-1170.8768663029741</v>
      </c>
      <c r="S88" s="82"/>
      <c r="T88" s="82">
        <v>-99.395932291392924</v>
      </c>
      <c r="U88" s="82"/>
      <c r="V88" s="82">
        <v>0</v>
      </c>
      <c r="X88" s="82">
        <f t="shared" si="20"/>
        <v>-5295.833184271617</v>
      </c>
      <c r="Z88" s="69"/>
      <c r="AB88" s="86"/>
    </row>
    <row r="89" spans="2:29" ht="12.75" x14ac:dyDescent="0.2">
      <c r="B89" s="97">
        <f t="shared" si="21"/>
        <v>54</v>
      </c>
      <c r="D89" s="59" t="s">
        <v>182</v>
      </c>
      <c r="F89" s="73">
        <f>SUM(F82:F88)</f>
        <v>447293.47720700584</v>
      </c>
      <c r="H89" s="73">
        <f>SUM(H82:H88)</f>
        <v>0</v>
      </c>
      <c r="L89" s="73">
        <f>SUM(L82:L88)</f>
        <v>447293.47720700584</v>
      </c>
      <c r="P89" s="88">
        <f>SUM(P82:P88)</f>
        <v>-2737.3857782991936</v>
      </c>
      <c r="Q89" s="89"/>
      <c r="R89" s="88">
        <f>SUM(R82:R88)</f>
        <v>410686.2440121863</v>
      </c>
      <c r="S89" s="89"/>
      <c r="T89" s="88">
        <f>SUM(T82:T88)</f>
        <v>39344.618973118791</v>
      </c>
      <c r="U89" s="89"/>
      <c r="V89" s="91">
        <f>SUM(V82:V88)</f>
        <v>0</v>
      </c>
      <c r="W89" s="97"/>
      <c r="X89" s="88">
        <f>SUM(X82:X88)</f>
        <v>447293.47720700584</v>
      </c>
      <c r="Z89" s="69"/>
      <c r="AB89" s="86"/>
      <c r="AC89" s="76"/>
    </row>
    <row r="90" spans="2:29" ht="12.75" x14ac:dyDescent="0.2">
      <c r="W90" s="97"/>
      <c r="X90" s="83"/>
      <c r="Z90" s="69"/>
      <c r="AB90" s="86"/>
      <c r="AC90" s="92"/>
    </row>
    <row r="91" spans="2:29" ht="12.75" x14ac:dyDescent="0.2">
      <c r="X91" s="83"/>
      <c r="Z91" s="69"/>
      <c r="AB91" s="86"/>
      <c r="AC91" s="76"/>
    </row>
    <row r="92" spans="2:29" ht="12.75" x14ac:dyDescent="0.2">
      <c r="B92" s="97">
        <f>B89+1</f>
        <v>55</v>
      </c>
      <c r="D92" s="59" t="s">
        <v>183</v>
      </c>
      <c r="F92" s="73">
        <f>F79+F89</f>
        <v>1128725.1756033166</v>
      </c>
      <c r="H92" s="73">
        <f>H79+H89</f>
        <v>18838.596211700387</v>
      </c>
      <c r="L92" s="73">
        <f>L79+L89</f>
        <v>1109886.5793916162</v>
      </c>
      <c r="P92" s="90">
        <f>P79+P89</f>
        <v>462618.2301099631</v>
      </c>
      <c r="Q92" s="83"/>
      <c r="R92" s="90">
        <f>R79+R89</f>
        <v>609854.86877531186</v>
      </c>
      <c r="S92" s="83"/>
      <c r="T92" s="90">
        <f>T79+T89</f>
        <v>56252.076718041862</v>
      </c>
      <c r="U92" s="83"/>
      <c r="V92" s="90">
        <f>V79+V89</f>
        <v>0</v>
      </c>
      <c r="W92" s="83"/>
      <c r="X92" s="90">
        <f>X79+X89</f>
        <v>1128725.1756033166</v>
      </c>
      <c r="Z92" s="69"/>
      <c r="AA92" s="83"/>
      <c r="AB92" s="86"/>
      <c r="AC92" s="76"/>
    </row>
    <row r="93" spans="2:29" ht="12.75" x14ac:dyDescent="0.2">
      <c r="Z93" s="69"/>
      <c r="AB93" s="86"/>
      <c r="AC93" s="76"/>
    </row>
    <row r="94" spans="2:29" ht="12.75" x14ac:dyDescent="0.2">
      <c r="Z94" s="69"/>
      <c r="AB94" s="86"/>
    </row>
    <row r="95" spans="2:29" ht="12.75" x14ac:dyDescent="0.2">
      <c r="B95" s="97">
        <f>B92+1</f>
        <v>56</v>
      </c>
      <c r="D95" s="59" t="s">
        <v>184</v>
      </c>
      <c r="F95" s="77">
        <v>6.0821321807016528E-2</v>
      </c>
      <c r="G95" s="78"/>
      <c r="H95" s="77">
        <v>6.0821321807016528E-2</v>
      </c>
      <c r="I95" s="78"/>
      <c r="J95" s="78"/>
      <c r="K95" s="78"/>
      <c r="L95" s="77">
        <v>6.0821321807016528E-2</v>
      </c>
      <c r="M95" s="111"/>
      <c r="N95" s="111"/>
      <c r="O95" s="112"/>
      <c r="P95" s="113">
        <f>$F$95</f>
        <v>6.0821321807016528E-2</v>
      </c>
      <c r="Q95" s="111"/>
      <c r="R95" s="113">
        <f>$F$95</f>
        <v>6.0821321807016528E-2</v>
      </c>
      <c r="S95" s="111"/>
      <c r="T95" s="113">
        <f>$F$95</f>
        <v>6.0821321807016528E-2</v>
      </c>
      <c r="U95" s="111"/>
      <c r="V95" s="113">
        <f>$F$95</f>
        <v>6.0821321807016528E-2</v>
      </c>
      <c r="W95" s="93"/>
      <c r="X95" s="93">
        <f>V95</f>
        <v>6.0821321807016528E-2</v>
      </c>
      <c r="Z95" s="69"/>
      <c r="AB95" s="86"/>
    </row>
    <row r="96" spans="2:29" ht="12.75" x14ac:dyDescent="0.2">
      <c r="Z96" s="69"/>
      <c r="AB96" s="86"/>
    </row>
    <row r="97" spans="2:28" ht="12.75" x14ac:dyDescent="0.2">
      <c r="B97" s="97">
        <f>B95+1</f>
        <v>57</v>
      </c>
      <c r="D97" s="59" t="s">
        <v>185</v>
      </c>
      <c r="F97" s="73">
        <f>F92*F95</f>
        <v>68650.557137050564</v>
      </c>
      <c r="H97" s="73">
        <f>H92*H95</f>
        <v>1145.7883225842718</v>
      </c>
      <c r="L97" s="73">
        <f>L92*L95</f>
        <v>67504.768814466282</v>
      </c>
      <c r="P97" s="90">
        <f>P92*P95</f>
        <v>28137.05224731049</v>
      </c>
      <c r="R97" s="90">
        <f>R92*R95</f>
        <v>37092.179229359077</v>
      </c>
      <c r="T97" s="90">
        <f>T92*T95</f>
        <v>3421.3256603810064</v>
      </c>
      <c r="V97" s="90">
        <f>V92*V95</f>
        <v>0</v>
      </c>
      <c r="X97" s="90">
        <f t="shared" ref="X97" si="22">P97+R97+T97+V97</f>
        <v>68650.557137050564</v>
      </c>
      <c r="Z97" s="69"/>
      <c r="AB97" s="86"/>
    </row>
    <row r="98" spans="2:28" ht="12.75" x14ac:dyDescent="0.2">
      <c r="F98" s="71"/>
      <c r="H98" s="71"/>
      <c r="L98" s="71"/>
      <c r="Z98" s="69"/>
      <c r="AB98" s="86"/>
    </row>
    <row r="99" spans="2:28" ht="12.75" x14ac:dyDescent="0.2">
      <c r="F99" s="71"/>
      <c r="H99" s="71"/>
      <c r="L99" s="71"/>
      <c r="Z99" s="69"/>
    </row>
    <row r="100" spans="2:28" ht="12.75" x14ac:dyDescent="0.2">
      <c r="D100" s="67" t="s">
        <v>21</v>
      </c>
      <c r="Z100" s="69"/>
    </row>
    <row r="101" spans="2:28" ht="12.75" x14ac:dyDescent="0.2">
      <c r="Z101" s="69"/>
    </row>
    <row r="102" spans="2:28" ht="12.75" x14ac:dyDescent="0.2">
      <c r="B102" s="97">
        <f>B97+1</f>
        <v>58</v>
      </c>
      <c r="D102" s="59" t="s">
        <v>186</v>
      </c>
      <c r="F102" s="71">
        <v>24853.346732706683</v>
      </c>
      <c r="H102" s="71"/>
      <c r="K102" s="61">
        <v>0</v>
      </c>
      <c r="L102" s="71">
        <f t="shared" ref="L102:L104" si="23">F102-H102</f>
        <v>24853.346732706683</v>
      </c>
      <c r="N102" s="97" t="s">
        <v>288</v>
      </c>
      <c r="O102" s="65">
        <v>42</v>
      </c>
      <c r="P102" s="82">
        <v>18544.471545173583</v>
      </c>
      <c r="R102" s="82">
        <v>5815.2201776259453</v>
      </c>
      <c r="S102" s="82"/>
      <c r="T102" s="82">
        <v>493.65500990715259</v>
      </c>
      <c r="U102" s="82"/>
      <c r="V102" s="82">
        <v>0</v>
      </c>
      <c r="X102" s="82">
        <f t="shared" ref="X102:X103" si="24">P102+R102+T102+V102</f>
        <v>24853.346732706683</v>
      </c>
      <c r="Z102" s="69"/>
      <c r="AB102" s="86"/>
    </row>
    <row r="103" spans="2:28" ht="12.75" x14ac:dyDescent="0.2">
      <c r="B103" s="97">
        <f>B102+1</f>
        <v>59</v>
      </c>
      <c r="D103" s="59" t="s">
        <v>161</v>
      </c>
      <c r="F103" s="71">
        <v>3002.3106592115464</v>
      </c>
      <c r="H103" s="71"/>
      <c r="K103" s="61">
        <v>0</v>
      </c>
      <c r="L103" s="71">
        <f t="shared" si="23"/>
        <v>3002.3106592115464</v>
      </c>
      <c r="N103" s="97" t="s">
        <v>283</v>
      </c>
      <c r="O103" s="65">
        <v>45</v>
      </c>
      <c r="P103" s="82">
        <v>2185.3139050330137</v>
      </c>
      <c r="R103" s="82">
        <v>753.06863247862952</v>
      </c>
      <c r="S103" s="82"/>
      <c r="T103" s="82">
        <v>63.928121699903116</v>
      </c>
      <c r="U103" s="82"/>
      <c r="V103" s="82">
        <v>0</v>
      </c>
      <c r="X103" s="82">
        <f t="shared" si="24"/>
        <v>3002.310659211546</v>
      </c>
      <c r="Z103" s="69"/>
    </row>
    <row r="104" spans="2:28" ht="12.75" x14ac:dyDescent="0.2">
      <c r="B104" s="97">
        <f>B103+1</f>
        <v>60</v>
      </c>
      <c r="D104" s="59" t="s">
        <v>188</v>
      </c>
      <c r="F104" s="73">
        <v>27855.65739191823</v>
      </c>
      <c r="H104" s="73"/>
      <c r="L104" s="73">
        <f t="shared" si="23"/>
        <v>27855.65739191823</v>
      </c>
      <c r="P104" s="90">
        <f>P103+P102</f>
        <v>20729.785450206597</v>
      </c>
      <c r="R104" s="90">
        <f>R103+R102</f>
        <v>6568.2888101045746</v>
      </c>
      <c r="T104" s="90">
        <f>T103+T102</f>
        <v>557.58313160705575</v>
      </c>
      <c r="V104" s="90">
        <f>V103+V102</f>
        <v>0</v>
      </c>
      <c r="X104" s="88">
        <f>P104+R104+T104+V104</f>
        <v>27855.657391918226</v>
      </c>
      <c r="Z104" s="69"/>
    </row>
    <row r="105" spans="2:28" ht="12.75" x14ac:dyDescent="0.2">
      <c r="Z105" s="69"/>
    </row>
    <row r="106" spans="2:28" ht="12.75" x14ac:dyDescent="0.2">
      <c r="D106" s="67" t="s">
        <v>189</v>
      </c>
      <c r="F106" s="71"/>
      <c r="H106" s="71"/>
      <c r="L106" s="71"/>
      <c r="Z106" s="69"/>
    </row>
    <row r="107" spans="2:28" ht="12.75" x14ac:dyDescent="0.2">
      <c r="F107" s="71"/>
      <c r="H107" s="71"/>
      <c r="L107" s="71"/>
      <c r="Z107" s="69"/>
    </row>
    <row r="108" spans="2:28" ht="12.75" x14ac:dyDescent="0.2">
      <c r="B108" s="97">
        <f>B104+1</f>
        <v>61</v>
      </c>
      <c r="D108" s="59" t="s">
        <v>190</v>
      </c>
      <c r="F108" s="71">
        <v>8859.1519217401892</v>
      </c>
      <c r="H108" s="71"/>
      <c r="K108" s="61">
        <v>0</v>
      </c>
      <c r="L108" s="71">
        <f t="shared" ref="L108:L110" si="25">F108-H108</f>
        <v>8859.1519217401892</v>
      </c>
      <c r="N108" s="97" t="s">
        <v>289</v>
      </c>
      <c r="O108" s="65">
        <v>60</v>
      </c>
      <c r="P108" s="82">
        <v>3631.0036055677406</v>
      </c>
      <c r="R108" s="82">
        <v>4786.6363305005189</v>
      </c>
      <c r="S108" s="82"/>
      <c r="T108" s="82">
        <v>441.51198567192898</v>
      </c>
      <c r="U108" s="82"/>
      <c r="V108" s="82">
        <v>0</v>
      </c>
      <c r="X108" s="82">
        <f t="shared" ref="X108:X109" si="26">P108+R108+T108+V108</f>
        <v>8859.1519217401874</v>
      </c>
      <c r="Z108" s="69"/>
      <c r="AB108" s="86"/>
    </row>
    <row r="109" spans="2:28" ht="12.75" x14ac:dyDescent="0.2">
      <c r="B109" s="97">
        <f>B108+1</f>
        <v>62</v>
      </c>
      <c r="D109" s="59" t="s">
        <v>192</v>
      </c>
      <c r="F109" s="71">
        <v>4332.8583914291694</v>
      </c>
      <c r="H109" s="71"/>
      <c r="K109" s="61">
        <v>0</v>
      </c>
      <c r="L109" s="71">
        <f t="shared" si="25"/>
        <v>4332.8583914291694</v>
      </c>
      <c r="N109" s="97" t="s">
        <v>290</v>
      </c>
      <c r="O109" s="65">
        <v>57</v>
      </c>
      <c r="P109" s="82">
        <v>4268.143739508665</v>
      </c>
      <c r="R109" s="82">
        <v>59.650878872959638</v>
      </c>
      <c r="S109" s="82"/>
      <c r="T109" s="82">
        <v>5.0637730475448528</v>
      </c>
      <c r="U109" s="82"/>
      <c r="V109" s="82">
        <v>0</v>
      </c>
      <c r="X109" s="82">
        <f t="shared" si="26"/>
        <v>4332.8583914291694</v>
      </c>
      <c r="Z109" s="69"/>
      <c r="AB109" s="86"/>
    </row>
    <row r="110" spans="2:28" ht="12.75" x14ac:dyDescent="0.2">
      <c r="B110" s="97">
        <f>B109+1</f>
        <v>63</v>
      </c>
      <c r="D110" s="59" t="s">
        <v>194</v>
      </c>
      <c r="F110" s="73">
        <v>13192.010313169358</v>
      </c>
      <c r="H110" s="73"/>
      <c r="L110" s="73">
        <f t="shared" si="25"/>
        <v>13192.010313169358</v>
      </c>
      <c r="P110" s="90">
        <f>P109+P108</f>
        <v>7899.1473450764061</v>
      </c>
      <c r="R110" s="90">
        <f>R109+R108</f>
        <v>4846.2872093734786</v>
      </c>
      <c r="T110" s="90">
        <f>T109+T108</f>
        <v>446.57575871947381</v>
      </c>
      <c r="V110" s="90">
        <f>V109+V108</f>
        <v>0</v>
      </c>
      <c r="X110" s="88">
        <f>P110+R110+T110+V110</f>
        <v>13192.010313169358</v>
      </c>
      <c r="Z110" s="69"/>
    </row>
    <row r="111" spans="2:28" ht="12.75" x14ac:dyDescent="0.2">
      <c r="Z111" s="69"/>
    </row>
    <row r="112" spans="2:28" ht="12.75" x14ac:dyDescent="0.2">
      <c r="Z112" s="69"/>
    </row>
    <row r="113" spans="2:40" ht="12.75" x14ac:dyDescent="0.2">
      <c r="D113" s="67" t="s">
        <v>195</v>
      </c>
      <c r="Z113" s="69"/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</row>
    <row r="114" spans="2:40" ht="12.75" x14ac:dyDescent="0.2">
      <c r="Z114" s="69"/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</row>
    <row r="115" spans="2:40" ht="12.75" x14ac:dyDescent="0.2">
      <c r="D115" s="59" t="s">
        <v>8</v>
      </c>
      <c r="P115" s="82"/>
      <c r="R115" s="82"/>
      <c r="S115" s="82"/>
      <c r="T115" s="82"/>
      <c r="U115" s="82"/>
      <c r="V115" s="82"/>
      <c r="X115" s="82"/>
      <c r="Z115" s="69"/>
      <c r="AB115" s="86"/>
    </row>
    <row r="116" spans="2:40" ht="12.75" x14ac:dyDescent="0.2">
      <c r="B116" s="97">
        <f>B110+1</f>
        <v>64</v>
      </c>
      <c r="D116" s="79" t="s">
        <v>196</v>
      </c>
      <c r="F116" s="71">
        <v>0</v>
      </c>
      <c r="H116" s="72"/>
      <c r="K116" s="61">
        <v>0</v>
      </c>
      <c r="L116" s="71">
        <f>F116-H116</f>
        <v>0</v>
      </c>
      <c r="O116" s="65">
        <v>0</v>
      </c>
      <c r="P116" s="82">
        <v>0</v>
      </c>
      <c r="R116" s="82">
        <v>0</v>
      </c>
      <c r="S116" s="82"/>
      <c r="T116" s="82">
        <v>0</v>
      </c>
      <c r="U116" s="82"/>
      <c r="V116" s="82">
        <v>0</v>
      </c>
      <c r="X116" s="82">
        <f t="shared" ref="X116:X131" si="27">P116+R116+T116+V116</f>
        <v>0</v>
      </c>
      <c r="Z116" s="69"/>
      <c r="AB116" s="86"/>
      <c r="AC116" s="76"/>
      <c r="AD116" s="94"/>
      <c r="AF116" s="71"/>
      <c r="AH116" s="71"/>
      <c r="AJ116" s="71"/>
      <c r="AL116" s="71"/>
      <c r="AN116" s="71"/>
    </row>
    <row r="117" spans="2:40" ht="12.75" x14ac:dyDescent="0.2">
      <c r="B117" s="97">
        <f t="shared" ref="B117:B122" si="28">B116+1</f>
        <v>65</v>
      </c>
      <c r="D117" s="79" t="s">
        <v>198</v>
      </c>
      <c r="F117" s="71">
        <v>5732.3451488280325</v>
      </c>
      <c r="H117" s="72"/>
      <c r="K117" s="61">
        <v>0</v>
      </c>
      <c r="L117" s="71">
        <f t="shared" ref="L117:L122" si="29">F117-H117</f>
        <v>5732.3451488280325</v>
      </c>
      <c r="N117" s="97" t="s">
        <v>291</v>
      </c>
      <c r="O117" s="65">
        <v>39</v>
      </c>
      <c r="P117" s="82">
        <v>0</v>
      </c>
      <c r="R117" s="82">
        <v>0</v>
      </c>
      <c r="S117" s="82"/>
      <c r="T117" s="82">
        <v>0</v>
      </c>
      <c r="U117" s="82"/>
      <c r="V117" s="82">
        <v>5732.3451488280325</v>
      </c>
      <c r="X117" s="82">
        <f t="shared" si="27"/>
        <v>5732.3451488280325</v>
      </c>
      <c r="Z117" s="69"/>
      <c r="AB117" s="86"/>
      <c r="AC117" s="76"/>
      <c r="AD117" s="94"/>
      <c r="AF117" s="71"/>
      <c r="AH117" s="71"/>
      <c r="AJ117" s="71"/>
      <c r="AL117" s="71"/>
      <c r="AN117" s="71"/>
    </row>
    <row r="118" spans="2:40" ht="12.75" x14ac:dyDescent="0.2">
      <c r="B118" s="97">
        <f t="shared" si="28"/>
        <v>66</v>
      </c>
      <c r="D118" s="79" t="s">
        <v>200</v>
      </c>
      <c r="F118" s="71">
        <v>7509.5133219631934</v>
      </c>
      <c r="H118" s="72"/>
      <c r="K118" s="61">
        <v>0</v>
      </c>
      <c r="L118" s="71">
        <f t="shared" si="29"/>
        <v>7509.5133219631934</v>
      </c>
      <c r="N118" s="97" t="s">
        <v>291</v>
      </c>
      <c r="O118" s="65">
        <v>39</v>
      </c>
      <c r="P118" s="82">
        <v>0</v>
      </c>
      <c r="R118" s="82">
        <v>0</v>
      </c>
      <c r="S118" s="82"/>
      <c r="T118" s="82">
        <v>0</v>
      </c>
      <c r="U118" s="82"/>
      <c r="V118" s="82">
        <v>7509.5133219631934</v>
      </c>
      <c r="X118" s="82">
        <f t="shared" si="27"/>
        <v>7509.5133219631934</v>
      </c>
      <c r="Z118" s="69"/>
      <c r="AB118" s="86"/>
      <c r="AC118" s="76"/>
      <c r="AD118" s="94"/>
      <c r="AF118" s="71"/>
      <c r="AH118" s="71"/>
      <c r="AJ118" s="71"/>
      <c r="AL118" s="71"/>
      <c r="AN118" s="71"/>
    </row>
    <row r="119" spans="2:40" ht="12.75" x14ac:dyDescent="0.2">
      <c r="B119" s="97">
        <f t="shared" si="28"/>
        <v>67</v>
      </c>
      <c r="D119" s="79" t="s">
        <v>202</v>
      </c>
      <c r="F119" s="71">
        <v>192.8819400195122</v>
      </c>
      <c r="H119" s="72"/>
      <c r="K119" s="61">
        <v>0</v>
      </c>
      <c r="L119" s="71">
        <f t="shared" si="29"/>
        <v>192.8819400195122</v>
      </c>
      <c r="N119" s="97" t="s">
        <v>291</v>
      </c>
      <c r="O119" s="65">
        <v>39</v>
      </c>
      <c r="P119" s="82">
        <v>0</v>
      </c>
      <c r="R119" s="82">
        <v>0</v>
      </c>
      <c r="S119" s="82"/>
      <c r="T119" s="82">
        <v>0</v>
      </c>
      <c r="U119" s="82"/>
      <c r="V119" s="82">
        <v>192.8819400195122</v>
      </c>
      <c r="X119" s="82">
        <f t="shared" si="27"/>
        <v>192.8819400195122</v>
      </c>
      <c r="Z119" s="69"/>
      <c r="AB119" s="86"/>
      <c r="AC119" s="76"/>
      <c r="AD119" s="94"/>
      <c r="AF119" s="71"/>
      <c r="AH119" s="71"/>
      <c r="AJ119" s="71"/>
      <c r="AL119" s="71"/>
      <c r="AN119" s="71"/>
    </row>
    <row r="120" spans="2:40" ht="12.75" x14ac:dyDescent="0.2">
      <c r="B120" s="97">
        <f t="shared" si="28"/>
        <v>68</v>
      </c>
      <c r="D120" s="79" t="s">
        <v>204</v>
      </c>
      <c r="F120" s="71">
        <v>13946.739835347375</v>
      </c>
      <c r="H120" s="71">
        <v>700.84706149023225</v>
      </c>
      <c r="J120" s="19" t="s">
        <v>292</v>
      </c>
      <c r="K120" s="61">
        <v>21</v>
      </c>
      <c r="L120" s="71">
        <f t="shared" si="29"/>
        <v>13245.892773857142</v>
      </c>
      <c r="N120" s="97" t="s">
        <v>293</v>
      </c>
      <c r="O120" s="65">
        <v>33</v>
      </c>
      <c r="P120" s="82">
        <v>10261.28838620118</v>
      </c>
      <c r="R120" s="82">
        <v>2984.6043876559602</v>
      </c>
      <c r="S120" s="82"/>
      <c r="T120" s="82">
        <v>0</v>
      </c>
      <c r="U120" s="82"/>
      <c r="V120" s="82">
        <v>700.84706149023225</v>
      </c>
      <c r="X120" s="82">
        <f t="shared" si="27"/>
        <v>13946.739835347373</v>
      </c>
      <c r="Z120" s="69"/>
      <c r="AB120" s="86"/>
      <c r="AC120" s="76"/>
      <c r="AD120" s="94"/>
      <c r="AF120" s="71"/>
      <c r="AH120" s="71"/>
      <c r="AJ120" s="71"/>
      <c r="AL120" s="71"/>
      <c r="AN120" s="71"/>
    </row>
    <row r="121" spans="2:40" ht="12.75" x14ac:dyDescent="0.2">
      <c r="B121" s="97">
        <f t="shared" si="28"/>
        <v>69</v>
      </c>
      <c r="D121" s="79" t="s">
        <v>205</v>
      </c>
      <c r="F121" s="71"/>
      <c r="H121" s="72"/>
      <c r="J121" s="61"/>
      <c r="K121" s="61">
        <v>0</v>
      </c>
      <c r="L121" s="71"/>
      <c r="N121" s="97"/>
      <c r="O121" s="65">
        <v>0</v>
      </c>
      <c r="P121" s="82">
        <v>0</v>
      </c>
      <c r="R121" s="82">
        <v>0</v>
      </c>
      <c r="S121" s="82"/>
      <c r="T121" s="82">
        <v>0</v>
      </c>
      <c r="U121" s="82"/>
      <c r="V121" s="82">
        <v>0</v>
      </c>
      <c r="X121" s="82"/>
      <c r="Z121" s="69"/>
      <c r="AB121" s="86"/>
      <c r="AC121" s="76"/>
      <c r="AD121" s="94"/>
      <c r="AF121" s="71"/>
      <c r="AH121" s="71"/>
      <c r="AJ121" s="71"/>
      <c r="AL121" s="71"/>
      <c r="AN121" s="71"/>
    </row>
    <row r="122" spans="2:40" ht="12.75" x14ac:dyDescent="0.2">
      <c r="B122" s="97">
        <f t="shared" si="28"/>
        <v>70</v>
      </c>
      <c r="D122" s="79" t="s">
        <v>207</v>
      </c>
      <c r="F122" s="71">
        <v>0</v>
      </c>
      <c r="H122" s="72"/>
      <c r="J122" s="61"/>
      <c r="K122" s="61">
        <v>0</v>
      </c>
      <c r="L122" s="71">
        <f t="shared" si="29"/>
        <v>0</v>
      </c>
      <c r="N122" s="97"/>
      <c r="O122" s="65">
        <v>0</v>
      </c>
      <c r="P122" s="82">
        <v>0</v>
      </c>
      <c r="R122" s="82">
        <v>0</v>
      </c>
      <c r="S122" s="82"/>
      <c r="T122" s="82">
        <v>0</v>
      </c>
      <c r="U122" s="82"/>
      <c r="V122" s="82">
        <v>0</v>
      </c>
      <c r="X122" s="82">
        <f t="shared" si="27"/>
        <v>0</v>
      </c>
      <c r="Z122" s="69"/>
      <c r="AB122" s="86"/>
      <c r="AC122" s="76"/>
      <c r="AD122" s="94"/>
      <c r="AF122" s="71"/>
      <c r="AH122" s="71"/>
      <c r="AJ122" s="71"/>
      <c r="AL122" s="71"/>
      <c r="AN122" s="71"/>
    </row>
    <row r="123" spans="2:40" ht="12.75" x14ac:dyDescent="0.2">
      <c r="D123" s="59" t="s">
        <v>9</v>
      </c>
      <c r="N123" s="97"/>
      <c r="Z123" s="69"/>
      <c r="AB123" s="86"/>
      <c r="AF123" s="71"/>
      <c r="AH123" s="71"/>
      <c r="AJ123" s="71"/>
      <c r="AL123" s="71"/>
      <c r="AN123" s="71"/>
    </row>
    <row r="124" spans="2:40" ht="12.75" x14ac:dyDescent="0.2">
      <c r="B124" s="97">
        <f>B122+1</f>
        <v>71</v>
      </c>
      <c r="D124" s="79" t="s">
        <v>209</v>
      </c>
      <c r="F124" s="71">
        <v>1640.1810497976596</v>
      </c>
      <c r="H124" s="71">
        <v>1640.1810497976596</v>
      </c>
      <c r="J124" s="19" t="s">
        <v>294</v>
      </c>
      <c r="K124" s="61">
        <v>12</v>
      </c>
      <c r="L124" s="71">
        <f t="shared" ref="L124:L131" si="30">F124-H124</f>
        <v>0</v>
      </c>
      <c r="N124" s="97"/>
      <c r="O124" s="65">
        <v>0</v>
      </c>
      <c r="P124" s="82">
        <v>1640.1810497976596</v>
      </c>
      <c r="R124" s="82">
        <v>0</v>
      </c>
      <c r="S124" s="82"/>
      <c r="T124" s="82">
        <v>0</v>
      </c>
      <c r="U124" s="82"/>
      <c r="V124" s="82">
        <v>0</v>
      </c>
      <c r="X124" s="82">
        <f t="shared" si="27"/>
        <v>1640.1810497976596</v>
      </c>
      <c r="Z124" s="69"/>
      <c r="AB124" s="86"/>
      <c r="AC124" s="76"/>
      <c r="AD124" s="94"/>
      <c r="AF124" s="71"/>
      <c r="AH124" s="71"/>
      <c r="AJ124" s="71"/>
      <c r="AL124" s="71"/>
      <c r="AN124" s="71"/>
    </row>
    <row r="125" spans="2:40" ht="12.75" x14ac:dyDescent="0.2">
      <c r="B125" s="97">
        <f t="shared" ref="B125:B131" si="31">B124+1</f>
        <v>72</v>
      </c>
      <c r="D125" s="79" t="s">
        <v>210</v>
      </c>
      <c r="F125" s="71">
        <v>14117.785878445757</v>
      </c>
      <c r="H125" s="72"/>
      <c r="K125" s="61">
        <v>0</v>
      </c>
      <c r="L125" s="71">
        <f t="shared" si="30"/>
        <v>14117.785878445757</v>
      </c>
      <c r="N125" s="97" t="s">
        <v>295</v>
      </c>
      <c r="O125" s="65">
        <v>63</v>
      </c>
      <c r="P125" s="82">
        <v>9482.7879254386644</v>
      </c>
      <c r="R125" s="82">
        <v>4272.3199965731428</v>
      </c>
      <c r="S125" s="82"/>
      <c r="T125" s="82">
        <v>362.67795643394857</v>
      </c>
      <c r="U125" s="82"/>
      <c r="V125" s="82">
        <v>0</v>
      </c>
      <c r="X125" s="82">
        <f t="shared" si="27"/>
        <v>14117.785878445757</v>
      </c>
      <c r="Z125" s="69"/>
      <c r="AB125" s="86"/>
      <c r="AC125" s="76"/>
      <c r="AD125" s="94"/>
      <c r="AF125" s="71"/>
      <c r="AH125" s="71"/>
      <c r="AJ125" s="71"/>
      <c r="AL125" s="71"/>
      <c r="AN125" s="71"/>
    </row>
    <row r="126" spans="2:40" ht="12.75" x14ac:dyDescent="0.2">
      <c r="B126" s="97">
        <f t="shared" si="31"/>
        <v>73</v>
      </c>
      <c r="D126" s="79" t="s">
        <v>212</v>
      </c>
      <c r="F126" s="71">
        <v>1307.4095306239601</v>
      </c>
      <c r="H126" s="72"/>
      <c r="K126" s="61">
        <v>0</v>
      </c>
      <c r="L126" s="71">
        <f t="shared" si="30"/>
        <v>1307.4095306239601</v>
      </c>
      <c r="N126" s="97" t="s">
        <v>279</v>
      </c>
      <c r="O126" s="65">
        <v>24</v>
      </c>
      <c r="P126" s="82">
        <v>653.70476531198005</v>
      </c>
      <c r="R126" s="82">
        <v>602.55386712427594</v>
      </c>
      <c r="S126" s="82"/>
      <c r="T126" s="82">
        <v>51.150898187704144</v>
      </c>
      <c r="U126" s="82"/>
      <c r="V126" s="82">
        <v>0</v>
      </c>
      <c r="X126" s="82">
        <f t="shared" si="27"/>
        <v>1307.4095306239601</v>
      </c>
      <c r="Z126" s="69"/>
      <c r="AB126" s="86"/>
      <c r="AC126" s="76"/>
      <c r="AD126" s="94"/>
      <c r="AF126" s="71"/>
      <c r="AH126" s="71"/>
      <c r="AJ126" s="71"/>
      <c r="AL126" s="71"/>
      <c r="AN126" s="71"/>
    </row>
    <row r="127" spans="2:40" ht="12.75" x14ac:dyDescent="0.2">
      <c r="B127" s="97">
        <f t="shared" si="31"/>
        <v>74</v>
      </c>
      <c r="D127" s="79" t="s">
        <v>213</v>
      </c>
      <c r="F127" s="71">
        <v>1489.5035949216872</v>
      </c>
      <c r="H127" s="72"/>
      <c r="K127" s="61">
        <v>0</v>
      </c>
      <c r="L127" s="71">
        <f t="shared" si="30"/>
        <v>1489.5035949216872</v>
      </c>
      <c r="N127" s="97" t="s">
        <v>278</v>
      </c>
      <c r="O127" s="65">
        <v>27</v>
      </c>
      <c r="P127" s="82">
        <v>1489.5035949216872</v>
      </c>
      <c r="R127" s="82">
        <v>0</v>
      </c>
      <c r="S127" s="82"/>
      <c r="T127" s="82">
        <v>0</v>
      </c>
      <c r="U127" s="82"/>
      <c r="V127" s="82">
        <v>0</v>
      </c>
      <c r="X127" s="82">
        <f t="shared" si="27"/>
        <v>1489.5035949216872</v>
      </c>
      <c r="Z127" s="69"/>
      <c r="AB127" s="86"/>
      <c r="AC127" s="76"/>
      <c r="AD127" s="94"/>
      <c r="AF127" s="71"/>
      <c r="AH127" s="71"/>
      <c r="AJ127" s="71"/>
      <c r="AL127" s="71"/>
      <c r="AN127" s="71"/>
    </row>
    <row r="128" spans="2:40" ht="12.75" x14ac:dyDescent="0.2">
      <c r="B128" s="97">
        <f t="shared" si="31"/>
        <v>75</v>
      </c>
      <c r="D128" s="79" t="s">
        <v>144</v>
      </c>
      <c r="F128" s="71">
        <v>417.64292401249998</v>
      </c>
      <c r="H128" s="72"/>
      <c r="K128" s="61">
        <v>0</v>
      </c>
      <c r="L128" s="71">
        <f t="shared" si="30"/>
        <v>417.64292401249998</v>
      </c>
      <c r="N128" s="97" t="s">
        <v>278</v>
      </c>
      <c r="O128" s="65">
        <v>27</v>
      </c>
      <c r="P128" s="82">
        <v>417.64292401249998</v>
      </c>
      <c r="R128" s="82">
        <v>0</v>
      </c>
      <c r="S128" s="82"/>
      <c r="T128" s="82">
        <v>0</v>
      </c>
      <c r="U128" s="82"/>
      <c r="V128" s="82">
        <v>0</v>
      </c>
      <c r="X128" s="82">
        <f t="shared" si="27"/>
        <v>417.64292401249998</v>
      </c>
      <c r="Z128" s="69"/>
      <c r="AB128" s="86"/>
      <c r="AC128" s="76"/>
      <c r="AD128" s="94"/>
      <c r="AF128" s="71"/>
      <c r="AH128" s="71"/>
      <c r="AJ128" s="71"/>
      <c r="AL128" s="71"/>
      <c r="AN128" s="71"/>
    </row>
    <row r="129" spans="2:40" ht="12.75" x14ac:dyDescent="0.2">
      <c r="B129" s="97">
        <f t="shared" si="31"/>
        <v>76</v>
      </c>
      <c r="D129" s="79" t="s">
        <v>215</v>
      </c>
      <c r="F129" s="71">
        <v>191.86462860127</v>
      </c>
      <c r="H129" s="72"/>
      <c r="K129" s="61">
        <v>0</v>
      </c>
      <c r="L129" s="71">
        <f t="shared" si="30"/>
        <v>191.86462860127</v>
      </c>
      <c r="N129" s="97" t="s">
        <v>278</v>
      </c>
      <c r="O129" s="65">
        <v>27</v>
      </c>
      <c r="P129" s="82">
        <v>191.86462860127</v>
      </c>
      <c r="R129" s="82">
        <v>0</v>
      </c>
      <c r="S129" s="82"/>
      <c r="T129" s="82">
        <v>0</v>
      </c>
      <c r="U129" s="82"/>
      <c r="V129" s="82">
        <v>0</v>
      </c>
      <c r="X129" s="82">
        <f t="shared" si="27"/>
        <v>191.86462860127</v>
      </c>
      <c r="Z129" s="69"/>
      <c r="AB129" s="86"/>
      <c r="AC129" s="76"/>
      <c r="AD129" s="94"/>
      <c r="AF129" s="71"/>
      <c r="AH129" s="71"/>
      <c r="AJ129" s="71"/>
      <c r="AL129" s="71"/>
      <c r="AN129" s="71"/>
    </row>
    <row r="130" spans="2:40" ht="12.75" x14ac:dyDescent="0.2">
      <c r="B130" s="97">
        <f t="shared" si="31"/>
        <v>77</v>
      </c>
      <c r="D130" s="79" t="s">
        <v>216</v>
      </c>
      <c r="F130" s="71">
        <v>4026.3844920256997</v>
      </c>
      <c r="H130" s="72"/>
      <c r="K130" s="61">
        <v>0</v>
      </c>
      <c r="L130" s="71">
        <f t="shared" si="30"/>
        <v>4026.3844920256997</v>
      </c>
      <c r="N130" s="97" t="s">
        <v>279</v>
      </c>
      <c r="O130" s="65">
        <v>24</v>
      </c>
      <c r="P130" s="82">
        <v>2013.1922460128499</v>
      </c>
      <c r="R130" s="82">
        <v>1855.6645713309417</v>
      </c>
      <c r="S130" s="82"/>
      <c r="T130" s="82">
        <v>157.52767468190817</v>
      </c>
      <c r="U130" s="82"/>
      <c r="V130" s="82">
        <v>0</v>
      </c>
      <c r="X130" s="82">
        <f t="shared" si="27"/>
        <v>4026.3844920256997</v>
      </c>
      <c r="Z130" s="69"/>
      <c r="AB130" s="86"/>
      <c r="AC130" s="76"/>
      <c r="AD130" s="94"/>
      <c r="AF130" s="71"/>
      <c r="AH130" s="71"/>
      <c r="AJ130" s="71"/>
      <c r="AL130" s="71"/>
      <c r="AN130" s="71"/>
    </row>
    <row r="131" spans="2:40" ht="12.75" x14ac:dyDescent="0.2">
      <c r="B131" s="97">
        <f t="shared" si="31"/>
        <v>78</v>
      </c>
      <c r="D131" s="79" t="s">
        <v>217</v>
      </c>
      <c r="F131" s="71">
        <v>1816.3293445332881</v>
      </c>
      <c r="H131" s="72"/>
      <c r="K131" s="61">
        <v>0</v>
      </c>
      <c r="L131" s="71">
        <f t="shared" si="30"/>
        <v>1816.3293445332881</v>
      </c>
      <c r="N131" s="97" t="s">
        <v>279</v>
      </c>
      <c r="O131" s="65">
        <v>24</v>
      </c>
      <c r="P131" s="82">
        <v>908.16467226664406</v>
      </c>
      <c r="R131" s="82">
        <v>837.10287012938886</v>
      </c>
      <c r="S131" s="82"/>
      <c r="T131" s="82">
        <v>71.061802137255256</v>
      </c>
      <c r="U131" s="82"/>
      <c r="V131" s="82">
        <v>0</v>
      </c>
      <c r="X131" s="82">
        <f t="shared" si="27"/>
        <v>1816.3293445332881</v>
      </c>
      <c r="Z131" s="69"/>
      <c r="AB131" s="86"/>
      <c r="AC131" s="76"/>
      <c r="AD131" s="94"/>
      <c r="AF131" s="71"/>
      <c r="AH131" s="71"/>
      <c r="AJ131" s="71"/>
      <c r="AL131" s="71"/>
      <c r="AN131" s="71"/>
    </row>
    <row r="132" spans="2:40" ht="12.75" x14ac:dyDescent="0.2">
      <c r="D132" s="59" t="s">
        <v>10</v>
      </c>
      <c r="N132" s="97"/>
      <c r="Z132" s="69"/>
      <c r="AF132" s="71"/>
      <c r="AH132" s="71"/>
      <c r="AJ132" s="71"/>
      <c r="AL132" s="71"/>
      <c r="AN132" s="71"/>
    </row>
    <row r="133" spans="2:40" ht="12.75" x14ac:dyDescent="0.2">
      <c r="B133" s="97">
        <f>B131+1</f>
        <v>79</v>
      </c>
      <c r="D133" s="59" t="s">
        <v>267</v>
      </c>
      <c r="F133" s="71">
        <v>0</v>
      </c>
      <c r="K133" s="61">
        <v>0</v>
      </c>
      <c r="L133" s="71">
        <f t="shared" ref="L133:L136" si="32">F133-H133</f>
        <v>0</v>
      </c>
      <c r="N133" s="97"/>
      <c r="O133" s="65">
        <v>0</v>
      </c>
      <c r="P133" s="82">
        <v>0</v>
      </c>
      <c r="R133" s="82">
        <v>0</v>
      </c>
      <c r="S133" s="82"/>
      <c r="T133" s="82">
        <v>0</v>
      </c>
      <c r="U133" s="82"/>
      <c r="V133" s="82">
        <v>0</v>
      </c>
      <c r="X133" s="82">
        <f t="shared" ref="X133:X136" si="33">P133+R133+T133+V133</f>
        <v>0</v>
      </c>
      <c r="Z133" s="69"/>
      <c r="AB133" s="86"/>
      <c r="AC133" s="76"/>
      <c r="AD133" s="94"/>
      <c r="AF133" s="71"/>
      <c r="AH133" s="71"/>
      <c r="AJ133" s="71"/>
      <c r="AL133" s="71"/>
      <c r="AN133" s="71"/>
    </row>
    <row r="134" spans="2:40" ht="12.75" x14ac:dyDescent="0.2">
      <c r="B134" s="97">
        <f>B133+1</f>
        <v>80</v>
      </c>
      <c r="D134" s="79" t="s">
        <v>218</v>
      </c>
      <c r="F134" s="71">
        <v>0</v>
      </c>
      <c r="H134" s="72"/>
      <c r="K134" s="61">
        <v>0</v>
      </c>
      <c r="L134" s="71">
        <f t="shared" si="32"/>
        <v>0</v>
      </c>
      <c r="N134" s="97"/>
      <c r="O134" s="65">
        <v>0</v>
      </c>
      <c r="P134" s="82">
        <v>0</v>
      </c>
      <c r="R134" s="82">
        <v>0</v>
      </c>
      <c r="S134" s="82"/>
      <c r="T134" s="82">
        <v>0</v>
      </c>
      <c r="U134" s="82"/>
      <c r="V134" s="82">
        <v>0</v>
      </c>
      <c r="X134" s="82">
        <f t="shared" si="33"/>
        <v>0</v>
      </c>
      <c r="Z134" s="69"/>
      <c r="AB134" s="86"/>
      <c r="AC134" s="76"/>
      <c r="AD134" s="94"/>
      <c r="AF134" s="71"/>
      <c r="AH134" s="71"/>
      <c r="AJ134" s="71"/>
      <c r="AL134" s="71"/>
      <c r="AN134" s="71"/>
    </row>
    <row r="135" spans="2:40" ht="12.75" x14ac:dyDescent="0.2">
      <c r="B135" s="97">
        <f t="shared" ref="B135:B136" si="34">B134+1</f>
        <v>81</v>
      </c>
      <c r="D135" s="79" t="s">
        <v>213</v>
      </c>
      <c r="F135" s="71">
        <v>0</v>
      </c>
      <c r="H135" s="72"/>
      <c r="K135" s="61">
        <v>0</v>
      </c>
      <c r="L135" s="71">
        <f t="shared" si="32"/>
        <v>0</v>
      </c>
      <c r="N135" s="97"/>
      <c r="O135" s="65">
        <v>0</v>
      </c>
      <c r="P135" s="82">
        <v>0</v>
      </c>
      <c r="R135" s="82">
        <v>0</v>
      </c>
      <c r="S135" s="82"/>
      <c r="T135" s="82">
        <v>0</v>
      </c>
      <c r="U135" s="82"/>
      <c r="V135" s="82">
        <v>0</v>
      </c>
      <c r="X135" s="82">
        <f t="shared" si="33"/>
        <v>0</v>
      </c>
      <c r="Z135" s="69"/>
      <c r="AB135" s="86"/>
      <c r="AC135" s="76"/>
      <c r="AD135" s="94"/>
      <c r="AF135" s="71"/>
      <c r="AH135" s="71"/>
      <c r="AJ135" s="71"/>
      <c r="AL135" s="71"/>
      <c r="AN135" s="71"/>
    </row>
    <row r="136" spans="2:40" ht="12.75" x14ac:dyDescent="0.2">
      <c r="B136" s="97">
        <f t="shared" si="34"/>
        <v>82</v>
      </c>
      <c r="D136" s="79" t="s">
        <v>144</v>
      </c>
      <c r="F136" s="71">
        <v>0</v>
      </c>
      <c r="H136" s="72"/>
      <c r="K136" s="61">
        <v>0</v>
      </c>
      <c r="L136" s="71">
        <f t="shared" si="32"/>
        <v>0</v>
      </c>
      <c r="N136" s="97"/>
      <c r="O136" s="65">
        <v>0</v>
      </c>
      <c r="P136" s="82">
        <v>0</v>
      </c>
      <c r="R136" s="82">
        <v>0</v>
      </c>
      <c r="S136" s="82"/>
      <c r="T136" s="82">
        <v>0</v>
      </c>
      <c r="U136" s="82"/>
      <c r="V136" s="82">
        <v>0</v>
      </c>
      <c r="X136" s="82">
        <f t="shared" si="33"/>
        <v>0</v>
      </c>
      <c r="Z136" s="69"/>
      <c r="AB136" s="86"/>
      <c r="AC136" s="76"/>
      <c r="AD136" s="94"/>
      <c r="AF136" s="71"/>
      <c r="AH136" s="71"/>
      <c r="AJ136" s="71"/>
      <c r="AL136" s="71"/>
      <c r="AN136" s="71"/>
    </row>
    <row r="137" spans="2:40" ht="12.75" x14ac:dyDescent="0.2">
      <c r="D137" s="59" t="s">
        <v>11</v>
      </c>
      <c r="N137" s="97"/>
      <c r="Z137" s="69"/>
      <c r="AB137" s="86"/>
      <c r="AD137" s="94"/>
      <c r="AF137" s="71"/>
      <c r="AH137" s="71"/>
      <c r="AJ137" s="71"/>
      <c r="AL137" s="71"/>
      <c r="AN137" s="71"/>
    </row>
    <row r="138" spans="2:40" ht="12.75" x14ac:dyDescent="0.2">
      <c r="B138" s="97">
        <f>B136+1</f>
        <v>83</v>
      </c>
      <c r="D138" s="59" t="s">
        <v>219</v>
      </c>
      <c r="F138" s="71">
        <v>0</v>
      </c>
      <c r="K138" s="61">
        <v>0</v>
      </c>
      <c r="L138" s="71">
        <f t="shared" ref="L138:L143" si="35">F138-H138</f>
        <v>0</v>
      </c>
      <c r="N138" s="97"/>
      <c r="O138" s="65">
        <v>0</v>
      </c>
      <c r="P138" s="82">
        <v>0</v>
      </c>
      <c r="R138" s="82">
        <v>0</v>
      </c>
      <c r="S138" s="82"/>
      <c r="T138" s="82">
        <v>0</v>
      </c>
      <c r="U138" s="82"/>
      <c r="V138" s="82">
        <v>0</v>
      </c>
      <c r="X138" s="82">
        <f t="shared" ref="X138:X143" si="36">P138+R138+T138+V138</f>
        <v>0</v>
      </c>
      <c r="Z138" s="69"/>
      <c r="AB138" s="86"/>
      <c r="AC138" s="76"/>
      <c r="AD138" s="94"/>
      <c r="AF138" s="71"/>
      <c r="AH138" s="71"/>
      <c r="AJ138" s="71"/>
      <c r="AL138" s="71"/>
      <c r="AN138" s="71"/>
    </row>
    <row r="139" spans="2:40" ht="12.75" x14ac:dyDescent="0.2">
      <c r="B139" s="97">
        <f>B138+1</f>
        <v>84</v>
      </c>
      <c r="D139" s="79" t="s">
        <v>220</v>
      </c>
      <c r="F139" s="71">
        <v>0</v>
      </c>
      <c r="H139" s="72"/>
      <c r="K139" s="61">
        <v>0</v>
      </c>
      <c r="L139" s="71">
        <f t="shared" si="35"/>
        <v>0</v>
      </c>
      <c r="N139" s="97"/>
      <c r="O139" s="65">
        <v>0</v>
      </c>
      <c r="P139" s="82">
        <v>0</v>
      </c>
      <c r="R139" s="82">
        <v>0</v>
      </c>
      <c r="S139" s="82"/>
      <c r="T139" s="82">
        <v>0</v>
      </c>
      <c r="U139" s="82"/>
      <c r="V139" s="82">
        <v>0</v>
      </c>
      <c r="X139" s="82">
        <f t="shared" si="36"/>
        <v>0</v>
      </c>
      <c r="Z139" s="69"/>
      <c r="AB139" s="86"/>
      <c r="AC139" s="76"/>
      <c r="AD139" s="94"/>
      <c r="AF139" s="71"/>
      <c r="AH139" s="71"/>
      <c r="AJ139" s="71"/>
      <c r="AL139" s="71"/>
      <c r="AN139" s="71"/>
    </row>
    <row r="140" spans="2:40" ht="12.75" x14ac:dyDescent="0.2">
      <c r="B140" s="97">
        <f t="shared" ref="B140:B143" si="37">B139+1</f>
        <v>85</v>
      </c>
      <c r="D140" s="79" t="s">
        <v>221</v>
      </c>
      <c r="F140" s="71">
        <v>0</v>
      </c>
      <c r="H140" s="72"/>
      <c r="K140" s="61">
        <v>0</v>
      </c>
      <c r="L140" s="71">
        <f t="shared" si="35"/>
        <v>0</v>
      </c>
      <c r="N140" s="97"/>
      <c r="O140" s="65">
        <v>0</v>
      </c>
      <c r="P140" s="82">
        <v>0</v>
      </c>
      <c r="R140" s="82">
        <v>0</v>
      </c>
      <c r="S140" s="82"/>
      <c r="T140" s="82">
        <v>0</v>
      </c>
      <c r="U140" s="82"/>
      <c r="V140" s="82">
        <v>0</v>
      </c>
      <c r="X140" s="82">
        <f t="shared" si="36"/>
        <v>0</v>
      </c>
      <c r="Z140" s="69"/>
      <c r="AB140" s="86"/>
      <c r="AC140" s="76"/>
      <c r="AD140" s="94"/>
      <c r="AF140" s="71"/>
      <c r="AH140" s="71"/>
      <c r="AJ140" s="71"/>
      <c r="AL140" s="71"/>
      <c r="AN140" s="71"/>
    </row>
    <row r="141" spans="2:40" ht="12.75" x14ac:dyDescent="0.2">
      <c r="B141" s="97">
        <f t="shared" si="37"/>
        <v>86</v>
      </c>
      <c r="D141" s="79" t="s">
        <v>222</v>
      </c>
      <c r="F141" s="71">
        <v>0</v>
      </c>
      <c r="H141" s="72"/>
      <c r="K141" s="61">
        <v>0</v>
      </c>
      <c r="L141" s="71">
        <f t="shared" si="35"/>
        <v>0</v>
      </c>
      <c r="N141" s="97"/>
      <c r="O141" s="65">
        <v>0</v>
      </c>
      <c r="P141" s="82">
        <v>0</v>
      </c>
      <c r="R141" s="82">
        <v>0</v>
      </c>
      <c r="S141" s="82"/>
      <c r="T141" s="82">
        <v>0</v>
      </c>
      <c r="U141" s="82"/>
      <c r="V141" s="82">
        <v>0</v>
      </c>
      <c r="X141" s="82">
        <f t="shared" si="36"/>
        <v>0</v>
      </c>
      <c r="Z141" s="69"/>
      <c r="AB141" s="86"/>
      <c r="AC141" s="76"/>
      <c r="AD141" s="94"/>
      <c r="AF141" s="71"/>
      <c r="AH141" s="71"/>
      <c r="AJ141" s="71"/>
      <c r="AL141" s="71"/>
      <c r="AN141" s="71"/>
    </row>
    <row r="142" spans="2:40" ht="12.75" x14ac:dyDescent="0.2">
      <c r="B142" s="97">
        <f t="shared" si="37"/>
        <v>87</v>
      </c>
      <c r="D142" s="79" t="s">
        <v>144</v>
      </c>
      <c r="F142" s="71">
        <v>0</v>
      </c>
      <c r="H142" s="72"/>
      <c r="K142" s="61">
        <v>0</v>
      </c>
      <c r="L142" s="71">
        <f t="shared" si="35"/>
        <v>0</v>
      </c>
      <c r="N142" s="97"/>
      <c r="O142" s="65">
        <v>0</v>
      </c>
      <c r="P142" s="82">
        <v>0</v>
      </c>
      <c r="R142" s="82">
        <v>0</v>
      </c>
      <c r="S142" s="82"/>
      <c r="T142" s="82">
        <v>0</v>
      </c>
      <c r="U142" s="82"/>
      <c r="V142" s="82">
        <v>0</v>
      </c>
      <c r="X142" s="82">
        <f t="shared" si="36"/>
        <v>0</v>
      </c>
      <c r="Z142" s="69"/>
      <c r="AB142" s="86"/>
      <c r="AC142" s="76"/>
      <c r="AD142" s="94"/>
      <c r="AF142" s="71"/>
      <c r="AH142" s="71"/>
      <c r="AJ142" s="71"/>
      <c r="AL142" s="71"/>
      <c r="AN142" s="71"/>
    </row>
    <row r="143" spans="2:40" ht="12.75" x14ac:dyDescent="0.2">
      <c r="B143" s="97">
        <f t="shared" si="37"/>
        <v>88</v>
      </c>
      <c r="D143" s="79" t="s">
        <v>223</v>
      </c>
      <c r="F143" s="71">
        <v>0</v>
      </c>
      <c r="H143" s="72"/>
      <c r="K143" s="61">
        <v>0</v>
      </c>
      <c r="L143" s="71">
        <f t="shared" si="35"/>
        <v>0</v>
      </c>
      <c r="N143" s="97"/>
      <c r="O143" s="65">
        <v>0</v>
      </c>
      <c r="P143" s="82">
        <v>0</v>
      </c>
      <c r="R143" s="82">
        <v>0</v>
      </c>
      <c r="S143" s="82"/>
      <c r="T143" s="82">
        <v>0</v>
      </c>
      <c r="U143" s="82"/>
      <c r="V143" s="82">
        <v>0</v>
      </c>
      <c r="X143" s="82">
        <f t="shared" si="36"/>
        <v>0</v>
      </c>
      <c r="Z143" s="69"/>
      <c r="AB143" s="86"/>
      <c r="AC143" s="76"/>
      <c r="AD143" s="94"/>
      <c r="AF143" s="71"/>
      <c r="AH143" s="71"/>
      <c r="AJ143" s="71"/>
      <c r="AL143" s="71"/>
      <c r="AN143" s="71"/>
    </row>
    <row r="144" spans="2:40" ht="12.75" x14ac:dyDescent="0.2">
      <c r="D144" s="59" t="s">
        <v>27</v>
      </c>
      <c r="K144" s="61"/>
      <c r="N144" s="97"/>
      <c r="Z144" s="69"/>
      <c r="AB144" s="86"/>
      <c r="AF144" s="71"/>
      <c r="AH144" s="71"/>
      <c r="AJ144" s="71"/>
      <c r="AL144" s="71"/>
      <c r="AN144" s="71"/>
    </row>
    <row r="145" spans="2:40" ht="12.75" x14ac:dyDescent="0.2">
      <c r="B145" s="97">
        <f>B143+1</f>
        <v>89</v>
      </c>
      <c r="D145" s="79" t="s">
        <v>224</v>
      </c>
      <c r="F145" s="71">
        <v>7271.6222767735126</v>
      </c>
      <c r="H145" s="72"/>
      <c r="K145" s="61">
        <v>0</v>
      </c>
      <c r="L145" s="71">
        <f t="shared" ref="L145" si="38">F145-H145</f>
        <v>7271.6222767735126</v>
      </c>
      <c r="N145" s="97" t="s">
        <v>286</v>
      </c>
      <c r="O145" s="65">
        <v>51</v>
      </c>
      <c r="P145" s="82">
        <v>5527.431389630101</v>
      </c>
      <c r="R145" s="82">
        <v>1607.711951663088</v>
      </c>
      <c r="S145" s="82"/>
      <c r="T145" s="82">
        <v>136.47893548032394</v>
      </c>
      <c r="U145" s="82"/>
      <c r="V145" s="82">
        <v>0</v>
      </c>
      <c r="X145" s="82">
        <f t="shared" ref="X145" si="39">P145+R145+T145+V145</f>
        <v>7271.6222767735135</v>
      </c>
      <c r="Z145" s="69"/>
      <c r="AB145" s="86"/>
      <c r="AC145" s="76"/>
      <c r="AD145" s="94"/>
      <c r="AF145" s="71"/>
      <c r="AH145" s="71"/>
      <c r="AJ145" s="71"/>
      <c r="AL145" s="71"/>
      <c r="AN145" s="71"/>
    </row>
    <row r="146" spans="2:40" ht="12.75" x14ac:dyDescent="0.2">
      <c r="D146" s="59" t="s">
        <v>28</v>
      </c>
      <c r="N146" s="97"/>
      <c r="Z146" s="69"/>
      <c r="AB146" s="86"/>
      <c r="AF146" s="71"/>
      <c r="AH146" s="71"/>
      <c r="AJ146" s="71"/>
      <c r="AL146" s="71"/>
      <c r="AN146" s="71"/>
    </row>
    <row r="147" spans="2:40" ht="12.75" x14ac:dyDescent="0.2">
      <c r="B147" s="97">
        <f>B145+1</f>
        <v>90</v>
      </c>
      <c r="D147" s="79" t="s">
        <v>227</v>
      </c>
      <c r="F147" s="71">
        <v>0</v>
      </c>
      <c r="H147" s="72"/>
      <c r="K147" s="61">
        <v>0</v>
      </c>
      <c r="L147" s="71">
        <f t="shared" ref="L147:L149" si="40">F147-H147</f>
        <v>0</v>
      </c>
      <c r="N147" s="97"/>
      <c r="O147" s="65">
        <v>0</v>
      </c>
      <c r="P147" s="82">
        <v>0</v>
      </c>
      <c r="R147" s="82">
        <v>0</v>
      </c>
      <c r="S147" s="82"/>
      <c r="T147" s="82">
        <v>0</v>
      </c>
      <c r="U147" s="82"/>
      <c r="V147" s="82">
        <v>0</v>
      </c>
      <c r="X147" s="82">
        <f t="shared" ref="X147:X149" si="41">P147+R147+T147+V147</f>
        <v>0</v>
      </c>
      <c r="Z147" s="69"/>
      <c r="AB147" s="86"/>
      <c r="AC147" s="76"/>
      <c r="AD147" s="94"/>
      <c r="AF147" s="71"/>
      <c r="AH147" s="71"/>
      <c r="AJ147" s="71"/>
      <c r="AL147" s="71"/>
      <c r="AN147" s="71"/>
    </row>
    <row r="148" spans="2:40" ht="12.75" x14ac:dyDescent="0.2">
      <c r="B148" s="97">
        <f>B147+1</f>
        <v>91</v>
      </c>
      <c r="D148" s="79" t="s">
        <v>228</v>
      </c>
      <c r="F148" s="71">
        <v>0</v>
      </c>
      <c r="H148" s="72"/>
      <c r="K148" s="61">
        <v>0</v>
      </c>
      <c r="L148" s="71">
        <f t="shared" si="40"/>
        <v>0</v>
      </c>
      <c r="N148" s="97"/>
      <c r="O148" s="65">
        <v>0</v>
      </c>
      <c r="P148" s="82">
        <v>0</v>
      </c>
      <c r="R148" s="82">
        <v>0</v>
      </c>
      <c r="S148" s="82"/>
      <c r="T148" s="82">
        <v>0</v>
      </c>
      <c r="U148" s="82"/>
      <c r="V148" s="82">
        <v>0</v>
      </c>
      <c r="X148" s="82">
        <f t="shared" si="41"/>
        <v>0</v>
      </c>
      <c r="Z148" s="69"/>
      <c r="AB148" s="86"/>
      <c r="AC148" s="76"/>
      <c r="AD148" s="94"/>
      <c r="AF148" s="71"/>
      <c r="AH148" s="71"/>
      <c r="AJ148" s="71"/>
      <c r="AL148" s="71"/>
      <c r="AN148" s="71"/>
    </row>
    <row r="149" spans="2:40" ht="12.75" x14ac:dyDescent="0.2">
      <c r="B149" s="97">
        <f t="shared" ref="B149" si="42">B148+1</f>
        <v>92</v>
      </c>
      <c r="D149" s="79" t="s">
        <v>229</v>
      </c>
      <c r="F149" s="71">
        <v>0</v>
      </c>
      <c r="H149" s="72"/>
      <c r="K149" s="61">
        <v>0</v>
      </c>
      <c r="L149" s="71">
        <f t="shared" si="40"/>
        <v>0</v>
      </c>
      <c r="N149" s="97"/>
      <c r="O149" s="65">
        <v>0</v>
      </c>
      <c r="P149" s="82">
        <v>0</v>
      </c>
      <c r="R149" s="82">
        <v>0</v>
      </c>
      <c r="S149" s="82"/>
      <c r="T149" s="82">
        <v>0</v>
      </c>
      <c r="U149" s="82"/>
      <c r="V149" s="82">
        <v>0</v>
      </c>
      <c r="X149" s="82">
        <f t="shared" si="41"/>
        <v>0</v>
      </c>
      <c r="Z149" s="69"/>
      <c r="AB149" s="86"/>
      <c r="AC149" s="76"/>
      <c r="AD149" s="94"/>
      <c r="AF149" s="71"/>
      <c r="AH149" s="71"/>
      <c r="AJ149" s="71"/>
      <c r="AL149" s="71"/>
      <c r="AN149" s="71"/>
    </row>
    <row r="150" spans="2:40" ht="12.75" x14ac:dyDescent="0.2">
      <c r="D150" s="59" t="s">
        <v>29</v>
      </c>
      <c r="N150" s="97"/>
      <c r="Z150" s="69"/>
      <c r="AB150" s="86"/>
      <c r="AF150" s="71"/>
      <c r="AH150" s="71"/>
      <c r="AJ150" s="71"/>
      <c r="AL150" s="71"/>
      <c r="AN150" s="71"/>
    </row>
    <row r="151" spans="2:40" ht="12.75" x14ac:dyDescent="0.2">
      <c r="B151" s="97">
        <f>B149+1</f>
        <v>93</v>
      </c>
      <c r="D151" s="79" t="s">
        <v>210</v>
      </c>
      <c r="F151" s="71">
        <v>0</v>
      </c>
      <c r="H151" s="72"/>
      <c r="K151" s="61">
        <v>0</v>
      </c>
      <c r="L151" s="71">
        <f t="shared" ref="L151:L160" si="43">F151-H151</f>
        <v>0</v>
      </c>
      <c r="N151" s="97"/>
      <c r="O151" s="65">
        <v>0</v>
      </c>
      <c r="P151" s="82">
        <v>0</v>
      </c>
      <c r="R151" s="82">
        <v>0</v>
      </c>
      <c r="S151" s="82"/>
      <c r="T151" s="82">
        <v>0</v>
      </c>
      <c r="U151" s="82"/>
      <c r="V151" s="82">
        <v>0</v>
      </c>
      <c r="X151" s="82">
        <f t="shared" ref="X151:X157" si="44">P151+R151+T151+V151</f>
        <v>0</v>
      </c>
      <c r="Z151" s="69"/>
      <c r="AB151" s="86"/>
      <c r="AC151" s="76"/>
      <c r="AD151" s="94"/>
      <c r="AF151" s="71"/>
      <c r="AH151" s="71"/>
      <c r="AJ151" s="71"/>
      <c r="AL151" s="71"/>
      <c r="AN151" s="71"/>
    </row>
    <row r="152" spans="2:40" ht="12.75" x14ac:dyDescent="0.2">
      <c r="B152" s="97">
        <f>B151+1</f>
        <v>94</v>
      </c>
      <c r="D152" s="79" t="s">
        <v>231</v>
      </c>
      <c r="F152" s="71">
        <v>0</v>
      </c>
      <c r="H152" s="72"/>
      <c r="K152" s="61">
        <v>0</v>
      </c>
      <c r="L152" s="71">
        <f t="shared" si="43"/>
        <v>0</v>
      </c>
      <c r="N152" s="97"/>
      <c r="O152" s="65">
        <v>0</v>
      </c>
      <c r="P152" s="82">
        <v>0</v>
      </c>
      <c r="R152" s="82">
        <v>0</v>
      </c>
      <c r="S152" s="82"/>
      <c r="T152" s="82">
        <v>0</v>
      </c>
      <c r="U152" s="82"/>
      <c r="V152" s="82">
        <v>0</v>
      </c>
      <c r="X152" s="82">
        <f t="shared" si="44"/>
        <v>0</v>
      </c>
      <c r="Z152" s="69"/>
      <c r="AB152" s="86"/>
      <c r="AC152" s="76"/>
      <c r="AD152" s="94"/>
      <c r="AF152" s="71"/>
      <c r="AH152" s="71"/>
      <c r="AJ152" s="71"/>
      <c r="AL152" s="71"/>
      <c r="AN152" s="71"/>
    </row>
    <row r="153" spans="2:40" ht="12.75" x14ac:dyDescent="0.2">
      <c r="B153" s="97">
        <f>B152+1</f>
        <v>95</v>
      </c>
      <c r="D153" s="79" t="s">
        <v>232</v>
      </c>
      <c r="F153" s="71">
        <v>0</v>
      </c>
      <c r="H153" s="72"/>
      <c r="K153" s="61">
        <v>0</v>
      </c>
      <c r="L153" s="71">
        <f t="shared" si="43"/>
        <v>0</v>
      </c>
      <c r="N153" s="97"/>
      <c r="O153" s="65">
        <v>0</v>
      </c>
      <c r="P153" s="82">
        <v>0</v>
      </c>
      <c r="R153" s="82">
        <v>0</v>
      </c>
      <c r="S153" s="82"/>
      <c r="T153" s="82">
        <v>0</v>
      </c>
      <c r="U153" s="82"/>
      <c r="V153" s="82">
        <v>0</v>
      </c>
      <c r="X153" s="82">
        <f t="shared" si="44"/>
        <v>0</v>
      </c>
      <c r="Z153" s="69"/>
      <c r="AB153" s="86"/>
      <c r="AC153" s="76"/>
      <c r="AD153" s="94"/>
      <c r="AF153" s="71"/>
      <c r="AH153" s="71"/>
      <c r="AJ153" s="71"/>
      <c r="AL153" s="71"/>
      <c r="AN153" s="71"/>
    </row>
    <row r="154" spans="2:40" ht="12.75" x14ac:dyDescent="0.2">
      <c r="B154" s="97">
        <f t="shared" ref="B154:B157" si="45">B153+1</f>
        <v>96</v>
      </c>
      <c r="D154" s="79" t="s">
        <v>233</v>
      </c>
      <c r="F154" s="71">
        <v>0</v>
      </c>
      <c r="H154" s="72"/>
      <c r="K154" s="61">
        <v>0</v>
      </c>
      <c r="L154" s="71">
        <f t="shared" si="43"/>
        <v>0</v>
      </c>
      <c r="N154" s="97"/>
      <c r="O154" s="65">
        <v>0</v>
      </c>
      <c r="P154" s="82">
        <v>0</v>
      </c>
      <c r="R154" s="82">
        <v>0</v>
      </c>
      <c r="S154" s="82"/>
      <c r="T154" s="82">
        <v>0</v>
      </c>
      <c r="U154" s="82"/>
      <c r="V154" s="82">
        <v>0</v>
      </c>
      <c r="X154" s="82">
        <f t="shared" si="44"/>
        <v>0</v>
      </c>
      <c r="Z154" s="69"/>
      <c r="AB154" s="86"/>
      <c r="AC154" s="76"/>
      <c r="AD154" s="94"/>
      <c r="AF154" s="71"/>
      <c r="AH154" s="71"/>
      <c r="AJ154" s="71"/>
      <c r="AL154" s="71"/>
      <c r="AN154" s="71"/>
    </row>
    <row r="155" spans="2:40" ht="12.75" x14ac:dyDescent="0.2">
      <c r="B155" s="97">
        <f t="shared" si="45"/>
        <v>97</v>
      </c>
      <c r="D155" s="79" t="s">
        <v>234</v>
      </c>
      <c r="F155" s="71">
        <v>0</v>
      </c>
      <c r="H155" s="72"/>
      <c r="K155" s="61">
        <v>0</v>
      </c>
      <c r="L155" s="71">
        <f t="shared" si="43"/>
        <v>0</v>
      </c>
      <c r="N155" s="97"/>
      <c r="O155" s="65">
        <v>0</v>
      </c>
      <c r="P155" s="82">
        <v>0</v>
      </c>
      <c r="R155" s="82">
        <v>0</v>
      </c>
      <c r="S155" s="82"/>
      <c r="T155" s="82">
        <v>0</v>
      </c>
      <c r="U155" s="82"/>
      <c r="V155" s="82">
        <v>0</v>
      </c>
      <c r="X155" s="82">
        <f t="shared" si="44"/>
        <v>0</v>
      </c>
      <c r="Z155" s="69"/>
      <c r="AB155" s="86"/>
      <c r="AC155" s="76"/>
      <c r="AD155" s="94"/>
      <c r="AF155" s="71"/>
      <c r="AH155" s="71"/>
      <c r="AJ155" s="71"/>
      <c r="AL155" s="71"/>
      <c r="AN155" s="71"/>
    </row>
    <row r="156" spans="2:40" ht="12.75" x14ac:dyDescent="0.2">
      <c r="B156" s="97">
        <f t="shared" si="45"/>
        <v>98</v>
      </c>
      <c r="D156" s="79" t="s">
        <v>235</v>
      </c>
      <c r="F156" s="71">
        <v>0</v>
      </c>
      <c r="H156" s="72"/>
      <c r="K156" s="61">
        <v>0</v>
      </c>
      <c r="L156" s="71">
        <f t="shared" si="43"/>
        <v>0</v>
      </c>
      <c r="N156" s="97"/>
      <c r="O156" s="65">
        <v>0</v>
      </c>
      <c r="P156" s="82">
        <v>0</v>
      </c>
      <c r="R156" s="82">
        <v>0</v>
      </c>
      <c r="S156" s="82"/>
      <c r="T156" s="82">
        <v>0</v>
      </c>
      <c r="U156" s="82"/>
      <c r="V156" s="82">
        <v>0</v>
      </c>
      <c r="X156" s="82">
        <f t="shared" si="44"/>
        <v>0</v>
      </c>
      <c r="Z156" s="69"/>
      <c r="AB156" s="86"/>
      <c r="AC156" s="76"/>
      <c r="AD156" s="94"/>
      <c r="AF156" s="71"/>
      <c r="AH156" s="71"/>
      <c r="AJ156" s="71"/>
      <c r="AL156" s="71"/>
      <c r="AN156" s="71"/>
    </row>
    <row r="157" spans="2:40" ht="12.75" x14ac:dyDescent="0.2">
      <c r="B157" s="97">
        <f t="shared" si="45"/>
        <v>99</v>
      </c>
      <c r="D157" s="79" t="s">
        <v>236</v>
      </c>
      <c r="F157" s="71">
        <v>0</v>
      </c>
      <c r="H157" s="72"/>
      <c r="K157" s="61">
        <v>0</v>
      </c>
      <c r="L157" s="71">
        <f t="shared" si="43"/>
        <v>0</v>
      </c>
      <c r="N157" s="97"/>
      <c r="O157" s="65">
        <v>0</v>
      </c>
      <c r="P157" s="82">
        <v>0</v>
      </c>
      <c r="R157" s="82">
        <v>0</v>
      </c>
      <c r="S157" s="82"/>
      <c r="T157" s="82">
        <v>0</v>
      </c>
      <c r="U157" s="82"/>
      <c r="V157" s="82">
        <v>0</v>
      </c>
      <c r="X157" s="82">
        <f t="shared" si="44"/>
        <v>0</v>
      </c>
      <c r="Z157" s="69"/>
      <c r="AB157" s="86"/>
      <c r="AC157" s="76"/>
      <c r="AD157" s="94"/>
      <c r="AF157" s="71"/>
      <c r="AH157" s="71"/>
      <c r="AJ157" s="71"/>
      <c r="AL157" s="71"/>
      <c r="AN157" s="71"/>
    </row>
    <row r="158" spans="2:40" ht="12.75" x14ac:dyDescent="0.2">
      <c r="D158" s="59" t="s">
        <v>30</v>
      </c>
      <c r="N158" s="97"/>
      <c r="P158" s="82"/>
      <c r="R158" s="82"/>
      <c r="S158" s="82"/>
      <c r="T158" s="82"/>
      <c r="U158" s="82"/>
      <c r="V158" s="82"/>
      <c r="X158" s="82"/>
      <c r="Z158" s="69"/>
      <c r="AB158" s="86"/>
      <c r="AF158" s="71"/>
      <c r="AH158" s="71"/>
      <c r="AJ158" s="71"/>
      <c r="AL158" s="71"/>
      <c r="AN158" s="71"/>
    </row>
    <row r="159" spans="2:40" ht="12.75" x14ac:dyDescent="0.2">
      <c r="B159" s="97">
        <f>B157+1</f>
        <v>100</v>
      </c>
      <c r="D159" s="79" t="s">
        <v>31</v>
      </c>
      <c r="F159" s="71">
        <v>10406.16849402005</v>
      </c>
      <c r="H159" s="72"/>
      <c r="K159" s="61">
        <v>0</v>
      </c>
      <c r="L159" s="71">
        <f t="shared" si="43"/>
        <v>10406.16849402005</v>
      </c>
      <c r="N159" s="97" t="s">
        <v>296</v>
      </c>
      <c r="O159" s="65">
        <v>48</v>
      </c>
      <c r="P159" s="82">
        <v>7367.8795497630081</v>
      </c>
      <c r="R159" s="82">
        <v>2800.5498046649604</v>
      </c>
      <c r="S159" s="82"/>
      <c r="T159" s="82">
        <v>237.73913959209031</v>
      </c>
      <c r="U159" s="82"/>
      <c r="V159" s="82">
        <v>0</v>
      </c>
      <c r="X159" s="82">
        <f t="shared" ref="X159:X160" si="46">P159+R159+T159+V159</f>
        <v>10406.168494020058</v>
      </c>
      <c r="Z159" s="69"/>
      <c r="AB159" s="86"/>
      <c r="AC159" s="76"/>
      <c r="AD159" s="94"/>
      <c r="AF159" s="71"/>
      <c r="AH159" s="71"/>
      <c r="AJ159" s="71"/>
      <c r="AL159" s="71"/>
      <c r="AN159" s="71"/>
    </row>
    <row r="160" spans="2:40" ht="12.75" x14ac:dyDescent="0.2">
      <c r="B160" s="97">
        <f>B159+1</f>
        <v>101</v>
      </c>
      <c r="D160" s="79" t="s">
        <v>32</v>
      </c>
      <c r="F160" s="71">
        <v>13722.899779797006</v>
      </c>
      <c r="H160" s="76"/>
      <c r="K160" s="61">
        <v>0</v>
      </c>
      <c r="L160" s="71">
        <f t="shared" si="43"/>
        <v>13722.899779797006</v>
      </c>
      <c r="N160" s="97" t="s">
        <v>297</v>
      </c>
      <c r="O160" s="65">
        <v>54</v>
      </c>
      <c r="P160" s="86">
        <v>9545.8875453148594</v>
      </c>
      <c r="R160" s="86">
        <v>3850.1706098340119</v>
      </c>
      <c r="S160" s="86"/>
      <c r="T160" s="86">
        <v>326.84162464812749</v>
      </c>
      <c r="U160" s="86"/>
      <c r="V160" s="86">
        <v>0</v>
      </c>
      <c r="X160" s="86">
        <f t="shared" si="46"/>
        <v>13722.899779797001</v>
      </c>
      <c r="Z160" s="69"/>
      <c r="AB160" s="86"/>
      <c r="AC160" s="76"/>
      <c r="AD160" s="94"/>
      <c r="AF160" s="71"/>
      <c r="AH160" s="71"/>
      <c r="AJ160" s="71"/>
      <c r="AL160" s="71"/>
      <c r="AN160" s="71"/>
    </row>
    <row r="161" spans="2:40" ht="12.75" x14ac:dyDescent="0.2">
      <c r="N161" s="97"/>
      <c r="S161" s="82"/>
      <c r="U161" s="82"/>
      <c r="Z161" s="69"/>
      <c r="AB161" s="86"/>
    </row>
    <row r="162" spans="2:40" ht="12.75" x14ac:dyDescent="0.2">
      <c r="B162" s="97">
        <f>B160+1</f>
        <v>102</v>
      </c>
      <c r="D162" s="59" t="s">
        <v>242</v>
      </c>
      <c r="F162" s="74">
        <f>SUM(F116:F160)</f>
        <v>83789.27223971051</v>
      </c>
      <c r="H162" s="74">
        <f>SUM(H115:H160)</f>
        <v>2341.028111287892</v>
      </c>
      <c r="L162" s="74">
        <f>SUM(L116:L160)</f>
        <v>81448.244128422622</v>
      </c>
      <c r="P162" s="88">
        <f>SUM(P115:P160)</f>
        <v>49499.528677272399</v>
      </c>
      <c r="R162" s="88">
        <f>SUM(R115:R160)</f>
        <v>18810.678058975769</v>
      </c>
      <c r="S162" s="82"/>
      <c r="T162" s="88">
        <f>SUM(T115:T160)</f>
        <v>1343.4780311613576</v>
      </c>
      <c r="U162" s="82"/>
      <c r="V162" s="88">
        <f>SUM(V115:V160)</f>
        <v>14135.587472300971</v>
      </c>
      <c r="X162" s="88">
        <f>SUM(X115:X160)</f>
        <v>83789.272239710524</v>
      </c>
      <c r="Z162" s="69"/>
      <c r="AB162" s="86"/>
      <c r="AC162" s="76"/>
      <c r="AF162" s="76"/>
      <c r="AH162" s="76"/>
      <c r="AJ162" s="76"/>
      <c r="AL162" s="76"/>
      <c r="AN162" s="76"/>
    </row>
    <row r="163" spans="2:40" ht="12.75" x14ac:dyDescent="0.2">
      <c r="S163" s="82"/>
      <c r="U163" s="82"/>
      <c r="Z163" s="69"/>
      <c r="AB163" s="86"/>
    </row>
    <row r="164" spans="2:40" ht="13.5" thickBot="1" x14ac:dyDescent="0.25">
      <c r="B164" s="97">
        <f>B162+1</f>
        <v>103</v>
      </c>
      <c r="D164" s="59" t="s">
        <v>243</v>
      </c>
      <c r="F164" s="80">
        <f>F162+F104+F109+F108+F97</f>
        <v>193487.49708184868</v>
      </c>
      <c r="H164" s="80">
        <f>H162+H102+H109+H108+H97</f>
        <v>3486.8164338721635</v>
      </c>
      <c r="L164" s="80">
        <f>L162+L104+L109+L108+L97</f>
        <v>190000.68064797649</v>
      </c>
      <c r="P164" s="95">
        <f>P162+P104+P109+P108+P97</f>
        <v>106265.51371986589</v>
      </c>
      <c r="R164" s="95">
        <f>R162+R104+R109+R108+R97</f>
        <v>67317.433307812898</v>
      </c>
      <c r="S164" s="82"/>
      <c r="T164" s="95">
        <f>T162+T104+T109+T108+T97</f>
        <v>5768.9625818688937</v>
      </c>
      <c r="U164" s="82"/>
      <c r="V164" s="95">
        <f>V162+V104+V109+V108+V97</f>
        <v>14135.587472300971</v>
      </c>
      <c r="X164" s="95">
        <f>X162+X104+X109+X108+X97</f>
        <v>193487.49708184868</v>
      </c>
      <c r="Z164" s="69"/>
      <c r="AB164" s="86"/>
      <c r="AF164" s="92"/>
      <c r="AH164" s="92"/>
      <c r="AJ164" s="92"/>
      <c r="AL164" s="92"/>
      <c r="AN164" s="92"/>
    </row>
    <row r="165" spans="2:40" ht="13.5" thickTop="1" x14ac:dyDescent="0.2">
      <c r="F165" s="71"/>
      <c r="H165" s="71"/>
      <c r="L165" s="71"/>
      <c r="P165" s="96"/>
      <c r="R165" s="96"/>
      <c r="S165" s="82"/>
      <c r="T165" s="96"/>
      <c r="U165" s="82"/>
      <c r="V165" s="96"/>
      <c r="X165" s="96"/>
      <c r="Z165" s="69"/>
      <c r="AB165" s="86"/>
    </row>
    <row r="166" spans="2:40" ht="12.75" x14ac:dyDescent="0.2">
      <c r="F166" s="71"/>
      <c r="H166" s="71"/>
      <c r="L166" s="71"/>
      <c r="P166" s="83"/>
      <c r="S166" s="82"/>
      <c r="U166" s="82"/>
      <c r="Z166" s="69"/>
      <c r="AB166" s="86"/>
      <c r="AH166" s="92"/>
      <c r="AJ166" s="92"/>
      <c r="AL166" s="92"/>
      <c r="AN166" s="92"/>
    </row>
    <row r="167" spans="2:40" ht="12.75" x14ac:dyDescent="0.2">
      <c r="F167" s="71"/>
      <c r="H167" s="71"/>
      <c r="L167" s="71"/>
      <c r="S167" s="82"/>
      <c r="U167" s="82"/>
      <c r="Z167" s="69"/>
    </row>
    <row r="168" spans="2:40" ht="12.75" x14ac:dyDescent="0.2">
      <c r="D168" s="67" t="s">
        <v>35</v>
      </c>
      <c r="S168" s="82"/>
      <c r="U168" s="82"/>
      <c r="Z168" s="69"/>
    </row>
    <row r="169" spans="2:40" ht="12.75" x14ac:dyDescent="0.2">
      <c r="D169" s="67"/>
      <c r="F169" s="71"/>
      <c r="H169" s="72"/>
      <c r="K169" s="61"/>
      <c r="L169" s="71"/>
      <c r="O169" s="65"/>
      <c r="P169" s="82"/>
      <c r="R169" s="82"/>
      <c r="S169" s="82"/>
      <c r="T169" s="82"/>
      <c r="U169" s="82"/>
      <c r="V169" s="82"/>
      <c r="X169" s="82"/>
      <c r="Z169" s="69"/>
      <c r="AB169" s="86"/>
    </row>
    <row r="170" spans="2:40" ht="12.75" x14ac:dyDescent="0.2">
      <c r="B170" s="97">
        <f>B164+1</f>
        <v>104</v>
      </c>
      <c r="D170" s="59" t="s">
        <v>244</v>
      </c>
      <c r="F170" s="71">
        <v>0</v>
      </c>
      <c r="H170" s="72"/>
      <c r="K170" s="61">
        <v>0</v>
      </c>
      <c r="L170" s="71">
        <f t="shared" ref="L170:L176" si="47">F170-H170</f>
        <v>0</v>
      </c>
      <c r="O170" s="65">
        <v>0</v>
      </c>
      <c r="P170" s="82">
        <v>0</v>
      </c>
      <c r="R170" s="82">
        <v>0</v>
      </c>
      <c r="S170" s="82"/>
      <c r="T170" s="82">
        <v>0</v>
      </c>
      <c r="U170" s="82"/>
      <c r="V170" s="82">
        <v>0</v>
      </c>
      <c r="X170" s="82">
        <f t="shared" ref="X170:X176" si="48">P170+R170+T170+V170</f>
        <v>0</v>
      </c>
      <c r="Z170" s="69"/>
      <c r="AB170" s="86"/>
    </row>
    <row r="171" spans="2:40" ht="12.75" x14ac:dyDescent="0.2">
      <c r="B171" s="97">
        <f t="shared" ref="B171:B176" si="49">B170+1</f>
        <v>105</v>
      </c>
      <c r="D171" s="59" t="s">
        <v>245</v>
      </c>
      <c r="F171" s="71">
        <v>0</v>
      </c>
      <c r="H171" s="72"/>
      <c r="J171" s="61"/>
      <c r="K171" s="61">
        <v>0</v>
      </c>
      <c r="L171" s="71">
        <f t="shared" si="47"/>
        <v>0</v>
      </c>
      <c r="O171" s="65">
        <v>0</v>
      </c>
      <c r="P171" s="82">
        <v>0</v>
      </c>
      <c r="R171" s="82">
        <v>0</v>
      </c>
      <c r="S171" s="82"/>
      <c r="T171" s="82">
        <v>0</v>
      </c>
      <c r="U171" s="82"/>
      <c r="V171" s="82">
        <v>0</v>
      </c>
      <c r="X171" s="82">
        <f t="shared" si="48"/>
        <v>0</v>
      </c>
      <c r="Z171" s="69"/>
      <c r="AB171" s="86"/>
    </row>
    <row r="172" spans="2:40" ht="12.75" x14ac:dyDescent="0.2">
      <c r="B172" s="97">
        <f t="shared" si="49"/>
        <v>106</v>
      </c>
      <c r="D172" s="59" t="s">
        <v>246</v>
      </c>
      <c r="F172" s="71">
        <v>0</v>
      </c>
      <c r="H172" s="72"/>
      <c r="J172" s="61"/>
      <c r="K172" s="61">
        <v>0</v>
      </c>
      <c r="L172" s="71">
        <f t="shared" si="47"/>
        <v>0</v>
      </c>
      <c r="O172" s="65">
        <v>0</v>
      </c>
      <c r="P172" s="82">
        <v>0</v>
      </c>
      <c r="R172" s="82">
        <v>0</v>
      </c>
      <c r="S172" s="82"/>
      <c r="T172" s="82">
        <v>0</v>
      </c>
      <c r="U172" s="82"/>
      <c r="V172" s="82">
        <v>0</v>
      </c>
      <c r="X172" s="82">
        <f t="shared" si="48"/>
        <v>0</v>
      </c>
      <c r="Z172" s="69"/>
      <c r="AB172" s="86"/>
    </row>
    <row r="173" spans="2:40" ht="12.75" x14ac:dyDescent="0.2">
      <c r="B173" s="97">
        <f t="shared" si="49"/>
        <v>107</v>
      </c>
      <c r="D173" s="59" t="s">
        <v>247</v>
      </c>
      <c r="F173" s="71">
        <v>0</v>
      </c>
      <c r="H173" s="72"/>
      <c r="J173" s="61"/>
      <c r="K173" s="61">
        <v>0</v>
      </c>
      <c r="L173" s="71">
        <f t="shared" si="47"/>
        <v>0</v>
      </c>
      <c r="O173" s="65">
        <v>0</v>
      </c>
      <c r="P173" s="82">
        <v>0</v>
      </c>
      <c r="R173" s="82">
        <v>0</v>
      </c>
      <c r="S173" s="82"/>
      <c r="T173" s="82">
        <v>0</v>
      </c>
      <c r="U173" s="82"/>
      <c r="V173" s="82">
        <v>0</v>
      </c>
      <c r="X173" s="82">
        <f t="shared" si="48"/>
        <v>0</v>
      </c>
      <c r="Z173" s="69"/>
      <c r="AB173" s="86"/>
    </row>
    <row r="174" spans="2:40" ht="12.75" x14ac:dyDescent="0.2">
      <c r="B174" s="97">
        <f t="shared" si="49"/>
        <v>108</v>
      </c>
      <c r="D174" s="59" t="s">
        <v>248</v>
      </c>
      <c r="F174" s="71">
        <v>0</v>
      </c>
      <c r="H174" s="72"/>
      <c r="J174" s="61"/>
      <c r="K174" s="61">
        <v>0</v>
      </c>
      <c r="L174" s="71">
        <f t="shared" si="47"/>
        <v>0</v>
      </c>
      <c r="O174" s="65">
        <v>0</v>
      </c>
      <c r="P174" s="82">
        <v>0</v>
      </c>
      <c r="R174" s="82">
        <v>0</v>
      </c>
      <c r="S174" s="82"/>
      <c r="T174" s="82">
        <v>0</v>
      </c>
      <c r="U174" s="82"/>
      <c r="V174" s="82">
        <v>0</v>
      </c>
      <c r="X174" s="82">
        <f t="shared" si="48"/>
        <v>0</v>
      </c>
      <c r="Z174" s="69"/>
      <c r="AB174" s="86"/>
    </row>
    <row r="175" spans="2:40" ht="12.75" x14ac:dyDescent="0.2">
      <c r="B175" s="97">
        <f t="shared" si="49"/>
        <v>109</v>
      </c>
      <c r="D175" s="59" t="s">
        <v>249</v>
      </c>
      <c r="F175" s="71">
        <v>0</v>
      </c>
      <c r="H175" s="72"/>
      <c r="J175" s="61"/>
      <c r="K175" s="61">
        <v>0</v>
      </c>
      <c r="L175" s="71">
        <f t="shared" si="47"/>
        <v>0</v>
      </c>
      <c r="O175" s="65">
        <v>0</v>
      </c>
      <c r="P175" s="82">
        <v>0</v>
      </c>
      <c r="R175" s="82">
        <v>0</v>
      </c>
      <c r="S175" s="82"/>
      <c r="T175" s="82">
        <v>0</v>
      </c>
      <c r="U175" s="82"/>
      <c r="V175" s="82">
        <v>0</v>
      </c>
      <c r="X175" s="82">
        <f t="shared" si="48"/>
        <v>0</v>
      </c>
      <c r="Z175" s="69"/>
      <c r="AB175" s="86"/>
    </row>
    <row r="176" spans="2:40" ht="12.75" x14ac:dyDescent="0.2">
      <c r="B176" s="97">
        <f t="shared" si="49"/>
        <v>110</v>
      </c>
      <c r="D176" s="59" t="s">
        <v>250</v>
      </c>
      <c r="F176" s="71">
        <v>0</v>
      </c>
      <c r="H176" s="72"/>
      <c r="J176" s="61"/>
      <c r="K176" s="61">
        <v>0</v>
      </c>
      <c r="L176" s="71">
        <f t="shared" si="47"/>
        <v>0</v>
      </c>
      <c r="O176" s="65">
        <v>0</v>
      </c>
      <c r="P176" s="82">
        <v>0</v>
      </c>
      <c r="R176" s="82">
        <v>0</v>
      </c>
      <c r="S176" s="82"/>
      <c r="T176" s="82">
        <v>0</v>
      </c>
      <c r="U176" s="82"/>
      <c r="V176" s="82">
        <v>0</v>
      </c>
      <c r="X176" s="82">
        <f t="shared" si="48"/>
        <v>0</v>
      </c>
      <c r="Z176" s="69"/>
      <c r="AB176" s="86"/>
    </row>
    <row r="177" spans="2:28" ht="12.75" x14ac:dyDescent="0.2">
      <c r="S177" s="82"/>
      <c r="U177" s="82"/>
      <c r="Z177" s="69"/>
      <c r="AB177" s="86"/>
    </row>
    <row r="178" spans="2:28" ht="12.75" x14ac:dyDescent="0.2">
      <c r="B178" s="97">
        <f>B176+1</f>
        <v>111</v>
      </c>
      <c r="D178" s="59" t="s">
        <v>251</v>
      </c>
      <c r="F178" s="73">
        <f>SUM(F170:F176)</f>
        <v>0</v>
      </c>
      <c r="H178" s="73">
        <f>SUM(H170:H176)</f>
        <v>0</v>
      </c>
      <c r="J178" s="61"/>
      <c r="L178" s="73">
        <f>SUM(L170:L176)</f>
        <v>0</v>
      </c>
      <c r="P178" s="90">
        <f>SUM(P170:P176)</f>
        <v>0</v>
      </c>
      <c r="R178" s="90">
        <f>SUM(R170:R176)</f>
        <v>0</v>
      </c>
      <c r="S178" s="82"/>
      <c r="T178" s="90">
        <f>SUM(T170:T176)</f>
        <v>0</v>
      </c>
      <c r="U178" s="82"/>
      <c r="V178" s="90">
        <f>SUM(V170:V176)</f>
        <v>0</v>
      </c>
      <c r="X178" s="90">
        <f>SUM(X170:X176)</f>
        <v>0</v>
      </c>
      <c r="Z178" s="69"/>
      <c r="AB178" s="86"/>
    </row>
    <row r="179" spans="2:28" ht="12.75" x14ac:dyDescent="0.2">
      <c r="S179" s="82"/>
      <c r="U179" s="82"/>
      <c r="Z179" s="69"/>
      <c r="AB179" s="86"/>
    </row>
    <row r="180" spans="2:28" ht="13.5" thickBot="1" x14ac:dyDescent="0.25">
      <c r="B180" s="97">
        <f>B178+1</f>
        <v>112</v>
      </c>
      <c r="D180" s="59" t="s">
        <v>36</v>
      </c>
      <c r="F180" s="80">
        <f>F164-F178</f>
        <v>193487.49708184868</v>
      </c>
      <c r="H180" s="80">
        <f>H164-H178</f>
        <v>3486.8164338721635</v>
      </c>
      <c r="L180" s="80">
        <f>L164-L178</f>
        <v>190000.68064797649</v>
      </c>
      <c r="P180" s="95">
        <f>P164-P178</f>
        <v>106265.51371986589</v>
      </c>
      <c r="R180" s="95">
        <f>R164-R178</f>
        <v>67317.433307812898</v>
      </c>
      <c r="S180" s="82"/>
      <c r="T180" s="95">
        <f>T164-T178</f>
        <v>5768.9625818688937</v>
      </c>
      <c r="U180" s="82"/>
      <c r="V180" s="95">
        <f>V164-V178</f>
        <v>14135.587472300971</v>
      </c>
      <c r="X180" s="95">
        <f>X164-X178</f>
        <v>193487.49708184868</v>
      </c>
      <c r="Z180" s="69"/>
      <c r="AB180" s="86"/>
    </row>
    <row r="181" spans="2:28" ht="13.5" thickTop="1" x14ac:dyDescent="0.2">
      <c r="D181" s="59" t="s">
        <v>298</v>
      </c>
      <c r="S181" s="82"/>
      <c r="U181" s="82"/>
      <c r="AB181" s="86"/>
    </row>
    <row r="182" spans="2:28" ht="12.75" x14ac:dyDescent="0.2">
      <c r="D182" s="59" t="s">
        <v>266</v>
      </c>
      <c r="R182" s="82"/>
      <c r="AB182" s="86"/>
    </row>
    <row r="183" spans="2:28" ht="12.75" x14ac:dyDescent="0.2">
      <c r="L183" s="71"/>
      <c r="R183" s="82"/>
    </row>
    <row r="184" spans="2:28" ht="12.75" x14ac:dyDescent="0.2"/>
    <row r="185" spans="2:28" ht="12.75" x14ac:dyDescent="0.2"/>
    <row r="186" spans="2:28" ht="12.75" x14ac:dyDescent="0.2"/>
    <row r="187" spans="2:28" ht="12.75" x14ac:dyDescent="0.2"/>
    <row r="188" spans="2:28" ht="12.75" x14ac:dyDescent="0.2"/>
    <row r="189" spans="2:28" ht="12.75" x14ac:dyDescent="0.2"/>
    <row r="190" spans="2:28" ht="12.75" x14ac:dyDescent="0.2"/>
    <row r="191" spans="2:28" ht="12.75" x14ac:dyDescent="0.2"/>
    <row r="192" spans="2:28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4" ht="12.75" x14ac:dyDescent="0.2"/>
    <row r="295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</sheetData>
  <mergeCells count="4">
    <mergeCell ref="B5:X5"/>
    <mergeCell ref="B6:X6"/>
    <mergeCell ref="B7:X7"/>
    <mergeCell ref="P10:T10"/>
  </mergeCells>
  <pageMargins left="0.7" right="0.7" top="0.75" bottom="0.75" header="0.3" footer="0.3"/>
  <pageSetup scale="56" fitToHeight="0" orientation="landscape" blackAndWhite="1" r:id="rId1"/>
  <headerFooter scaleWithDoc="0">
    <oddHeader xml:space="preserve">&amp;R&amp;"Arial,Regular"&amp;10Filed: 2025-02-28
EB-2025-0064
Phase 3 Exhibit 7
Tab 3
Schedule 7
Attachment 5
Page &amp;P of &amp;N
</oddHeader>
  </headerFooter>
  <rowBreaks count="4" manualBreakCount="4">
    <brk id="58" max="21" man="1"/>
    <brk id="111" max="21" man="1"/>
    <brk id="165" max="21" man="1"/>
    <brk id="183" max="2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AF6C5-6678-4A63-85C5-DE11367B3559}">
  <sheetPr>
    <pageSetUpPr fitToPage="1"/>
  </sheetPr>
  <dimension ref="B5:AZ181"/>
  <sheetViews>
    <sheetView view="pageBreakPreview" zoomScale="70" zoomScaleNormal="70" zoomScaleSheetLayoutView="70" workbookViewId="0">
      <selection activeCell="B2" sqref="B2:R2"/>
    </sheetView>
  </sheetViews>
  <sheetFormatPr defaultColWidth="9.28515625" defaultRowHeight="12.75" x14ac:dyDescent="0.2"/>
  <cols>
    <col min="1" max="1" width="1.7109375" style="1" customWidth="1"/>
    <col min="2" max="2" width="5.5703125" style="26" bestFit="1" customWidth="1"/>
    <col min="3" max="3" width="1.7109375" style="1" customWidth="1"/>
    <col min="4" max="4" width="46" style="1" bestFit="1" customWidth="1"/>
    <col min="5" max="5" width="1.7109375" style="1" customWidth="1"/>
    <col min="6" max="6" width="19.7109375" style="6" customWidth="1"/>
    <col min="7" max="7" width="1.7109375" style="6" customWidth="1"/>
    <col min="8" max="8" width="13.28515625" style="6" customWidth="1"/>
    <col min="9" max="9" width="1.7109375" style="6" customWidth="1"/>
    <col min="10" max="10" width="19.28515625" style="6" customWidth="1"/>
    <col min="11" max="11" width="1.7109375" style="28" hidden="1" customWidth="1"/>
    <col min="12" max="12" width="13.28515625" style="6" customWidth="1"/>
    <col min="13" max="13" width="1.7109375" style="1" customWidth="1"/>
    <col min="14" max="14" width="24.5703125" style="1" customWidth="1"/>
    <col min="15" max="15" width="1.7109375" style="28" hidden="1" customWidth="1"/>
    <col min="16" max="16" width="15.42578125" style="1" customWidth="1"/>
    <col min="17" max="17" width="1.7109375" style="1" customWidth="1"/>
    <col min="18" max="18" width="15.42578125" style="1" customWidth="1"/>
    <col min="19" max="19" width="1.7109375" style="1" customWidth="1"/>
    <col min="20" max="20" width="15.42578125" style="1" customWidth="1"/>
    <col min="21" max="21" width="1.7109375" style="1" customWidth="1"/>
    <col min="22" max="22" width="15.42578125" style="1" customWidth="1"/>
    <col min="23" max="23" width="1.7109375" style="1" customWidth="1"/>
    <col min="24" max="24" width="15.42578125" style="1" customWidth="1"/>
    <col min="25" max="25" width="1.7109375" style="1" customWidth="1"/>
    <col min="26" max="26" width="15.42578125" style="1" customWidth="1"/>
    <col min="27" max="27" width="1.7109375" style="1" customWidth="1"/>
    <col min="28" max="28" width="15.42578125" style="1" customWidth="1"/>
    <col min="29" max="29" width="1.7109375" style="1" customWidth="1"/>
    <col min="30" max="30" width="15.42578125" style="1" hidden="1" customWidth="1"/>
    <col min="31" max="31" width="9.28515625" style="1"/>
    <col min="32" max="32" width="0" style="1" hidden="1" customWidth="1"/>
    <col min="33" max="33" width="9.28515625" style="1"/>
    <col min="34" max="34" width="9.28515625" style="6"/>
    <col min="35" max="35" width="11.5703125" style="6" customWidth="1"/>
    <col min="36" max="37" width="9.28515625" style="6"/>
    <col min="38" max="38" width="11.5703125" style="6" customWidth="1"/>
    <col min="39" max="39" width="2.28515625" style="6" customWidth="1"/>
    <col min="40" max="40" width="11.5703125" style="6" customWidth="1"/>
    <col min="41" max="41" width="2" style="6" customWidth="1"/>
    <col min="42" max="42" width="11.5703125" style="6" customWidth="1"/>
    <col min="43" max="43" width="2.28515625" style="6" customWidth="1"/>
    <col min="44" max="44" width="11.5703125" style="6" customWidth="1"/>
    <col min="45" max="45" width="2.28515625" style="6" customWidth="1"/>
    <col min="46" max="46" width="11.5703125" style="6" customWidth="1"/>
    <col min="47" max="47" width="2.28515625" style="6" customWidth="1"/>
    <col min="48" max="48" width="11.5703125" style="6" customWidth="1"/>
    <col min="49" max="49" width="2.28515625" style="6" customWidth="1"/>
    <col min="50" max="50" width="11.5703125" style="6" customWidth="1"/>
    <col min="51" max="51" width="2.28515625" style="6" customWidth="1"/>
    <col min="52" max="52" width="11.5703125" style="6" customWidth="1"/>
    <col min="53" max="16384" width="9.28515625" style="1"/>
  </cols>
  <sheetData>
    <row r="5" spans="2:52" ht="15" customHeight="1" x14ac:dyDescent="0.2"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</row>
    <row r="6" spans="2:52" ht="15" customHeight="1" x14ac:dyDescent="0.2">
      <c r="B6" s="227" t="s">
        <v>0</v>
      </c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  <c r="AA6" s="227"/>
      <c r="AB6" s="227"/>
      <c r="AC6" s="227"/>
      <c r="AD6" s="227"/>
    </row>
    <row r="7" spans="2:52" ht="15" customHeight="1" x14ac:dyDescent="0.2">
      <c r="B7" s="227" t="s">
        <v>299</v>
      </c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</row>
    <row r="10" spans="2:52" x14ac:dyDescent="0.2">
      <c r="H10" s="19" t="s">
        <v>124</v>
      </c>
      <c r="J10" s="19" t="s">
        <v>125</v>
      </c>
      <c r="L10" s="19" t="s">
        <v>126</v>
      </c>
      <c r="N10" s="26" t="s">
        <v>10</v>
      </c>
      <c r="P10" s="226" t="s">
        <v>300</v>
      </c>
      <c r="Q10" s="226"/>
      <c r="R10" s="226"/>
      <c r="S10" s="226"/>
      <c r="T10" s="226"/>
      <c r="U10" s="226"/>
      <c r="V10" s="226"/>
      <c r="W10" s="226"/>
      <c r="X10" s="226"/>
      <c r="Y10" s="226"/>
      <c r="Z10" s="226"/>
      <c r="AA10" s="226"/>
    </row>
    <row r="11" spans="2:52" x14ac:dyDescent="0.2">
      <c r="B11" s="26" t="s">
        <v>3</v>
      </c>
      <c r="F11" s="19" t="s">
        <v>4</v>
      </c>
      <c r="H11" s="19" t="s">
        <v>125</v>
      </c>
      <c r="J11" s="19" t="s">
        <v>128</v>
      </c>
      <c r="L11" s="19" t="s">
        <v>129</v>
      </c>
      <c r="N11" s="26" t="s">
        <v>254</v>
      </c>
      <c r="P11" s="26" t="s">
        <v>301</v>
      </c>
      <c r="Q11" s="26"/>
      <c r="R11" s="19" t="s">
        <v>302</v>
      </c>
      <c r="S11" s="40"/>
      <c r="T11" s="19" t="s">
        <v>303</v>
      </c>
      <c r="U11" s="40"/>
      <c r="V11" s="19" t="s">
        <v>301</v>
      </c>
      <c r="W11" s="40"/>
      <c r="X11" s="19"/>
      <c r="Y11" s="40"/>
      <c r="Z11" s="19" t="s">
        <v>304</v>
      </c>
      <c r="AA11" s="19"/>
      <c r="AB11" s="19" t="s">
        <v>10</v>
      </c>
      <c r="AD11" s="19"/>
    </row>
    <row r="12" spans="2:52" x14ac:dyDescent="0.2">
      <c r="B12" s="98" t="s">
        <v>5</v>
      </c>
      <c r="D12" s="2" t="s">
        <v>6</v>
      </c>
      <c r="F12" s="18" t="s">
        <v>7</v>
      </c>
      <c r="H12" s="18" t="s">
        <v>128</v>
      </c>
      <c r="J12" s="18" t="s">
        <v>131</v>
      </c>
      <c r="K12" s="28" t="s">
        <v>305</v>
      </c>
      <c r="L12" s="18" t="s">
        <v>257</v>
      </c>
      <c r="N12" s="98" t="s">
        <v>131</v>
      </c>
      <c r="O12" s="29" t="s">
        <v>305</v>
      </c>
      <c r="P12" s="98" t="s">
        <v>306</v>
      </c>
      <c r="Q12" s="26"/>
      <c r="R12" s="98" t="s">
        <v>306</v>
      </c>
      <c r="S12" s="26"/>
      <c r="T12" s="98" t="s">
        <v>306</v>
      </c>
      <c r="U12" s="26"/>
      <c r="V12" s="98" t="s">
        <v>303</v>
      </c>
      <c r="W12" s="26"/>
      <c r="X12" s="98" t="s">
        <v>307</v>
      </c>
      <c r="Y12" s="26"/>
      <c r="Z12" s="98" t="s">
        <v>308</v>
      </c>
      <c r="AA12" s="26"/>
      <c r="AB12" s="98" t="s">
        <v>258</v>
      </c>
      <c r="AD12" s="98" t="s">
        <v>124</v>
      </c>
      <c r="AF12" s="54" t="s">
        <v>134</v>
      </c>
      <c r="AH12" s="180"/>
    </row>
    <row r="13" spans="2:52" x14ac:dyDescent="0.2">
      <c r="F13" s="19" t="s">
        <v>86</v>
      </c>
      <c r="H13" s="19" t="s">
        <v>13</v>
      </c>
      <c r="J13" s="19" t="s">
        <v>14</v>
      </c>
      <c r="L13" s="19" t="s">
        <v>135</v>
      </c>
      <c r="N13" s="26" t="s">
        <v>16</v>
      </c>
      <c r="O13" s="29"/>
      <c r="P13" s="26" t="s">
        <v>87</v>
      </c>
      <c r="Q13" s="26"/>
      <c r="R13" s="26" t="s">
        <v>88</v>
      </c>
      <c r="S13" s="26"/>
      <c r="T13" s="26" t="s">
        <v>89</v>
      </c>
      <c r="U13" s="26"/>
      <c r="V13" s="26" t="s">
        <v>90</v>
      </c>
      <c r="W13" s="26"/>
      <c r="X13" s="26" t="s">
        <v>91</v>
      </c>
      <c r="Y13" s="26"/>
      <c r="Z13" s="26" t="s">
        <v>92</v>
      </c>
      <c r="AA13" s="26"/>
      <c r="AB13" s="26" t="s">
        <v>93</v>
      </c>
      <c r="AD13" s="26" t="s">
        <v>309</v>
      </c>
    </row>
    <row r="14" spans="2:52" s="28" customFormat="1" x14ac:dyDescent="0.2">
      <c r="B14" s="29"/>
      <c r="F14" s="6"/>
      <c r="G14" s="6"/>
      <c r="H14" s="6"/>
      <c r="I14" s="6"/>
      <c r="J14" s="6"/>
      <c r="L14" s="6"/>
      <c r="P14" s="28">
        <v>4</v>
      </c>
      <c r="R14" s="28">
        <v>6</v>
      </c>
      <c r="T14" s="28">
        <v>8</v>
      </c>
      <c r="V14" s="28">
        <v>10</v>
      </c>
      <c r="X14" s="28">
        <v>12</v>
      </c>
      <c r="Z14" s="28">
        <v>14</v>
      </c>
      <c r="AB14" s="28">
        <v>16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</row>
    <row r="15" spans="2:52" x14ac:dyDescent="0.2">
      <c r="D15" s="8"/>
      <c r="E15" s="8"/>
      <c r="F15" s="11"/>
      <c r="AF15" s="42"/>
      <c r="AI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Z15" s="19"/>
    </row>
    <row r="16" spans="2:52" x14ac:dyDescent="0.2">
      <c r="D16" s="8" t="s">
        <v>264</v>
      </c>
      <c r="E16" s="27"/>
      <c r="F16" s="34"/>
      <c r="AI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Z16" s="19"/>
    </row>
    <row r="17" spans="2:52" x14ac:dyDescent="0.2">
      <c r="AF17" s="42" t="str">
        <f t="shared" ref="AF17:AF30" si="0">IF(ROUND(F17,4)=ROUND(AD17,4), "", "check")</f>
        <v/>
      </c>
    </row>
    <row r="18" spans="2:52" x14ac:dyDescent="0.2">
      <c r="B18" s="26">
        <v>1</v>
      </c>
      <c r="D18" s="1" t="s">
        <v>138</v>
      </c>
      <c r="F18" s="35">
        <v>79166.942309318154</v>
      </c>
      <c r="H18" s="35"/>
      <c r="J18" s="19"/>
      <c r="K18" s="29">
        <v>0</v>
      </c>
      <c r="L18" s="35">
        <f>F18-H18</f>
        <v>79166.942309318154</v>
      </c>
      <c r="N18" s="26" t="s">
        <v>310</v>
      </c>
      <c r="O18" s="29">
        <v>29</v>
      </c>
      <c r="P18" s="10">
        <v>3031.2129016562189</v>
      </c>
      <c r="R18" s="10">
        <v>0</v>
      </c>
      <c r="S18" s="10"/>
      <c r="T18" s="10">
        <v>31159.855072747287</v>
      </c>
      <c r="U18" s="10"/>
      <c r="V18" s="10">
        <v>39457.139453762698</v>
      </c>
      <c r="X18" s="10">
        <v>42.977502499999986</v>
      </c>
      <c r="Y18" s="10"/>
      <c r="Z18" s="10">
        <v>5475.7573786519433</v>
      </c>
      <c r="AA18" s="10"/>
      <c r="AB18" s="10">
        <v>0</v>
      </c>
      <c r="AD18" s="10">
        <f>P18+R18+T18+V18+X18+Z18+AB18</f>
        <v>79166.942309318154</v>
      </c>
      <c r="AF18" s="42" t="str">
        <f t="shared" si="0"/>
        <v/>
      </c>
      <c r="AI18" s="181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Z18" s="35"/>
    </row>
    <row r="19" spans="2:52" x14ac:dyDescent="0.2">
      <c r="B19" s="26">
        <f>B18+1</f>
        <v>2</v>
      </c>
      <c r="D19" s="1" t="s">
        <v>140</v>
      </c>
      <c r="F19" s="35">
        <v>66946.67524576078</v>
      </c>
      <c r="H19" s="35"/>
      <c r="J19" s="19"/>
      <c r="K19" s="29">
        <v>0</v>
      </c>
      <c r="L19" s="35">
        <f t="shared" ref="L19:L30" si="1">F19-H19</f>
        <v>66946.67524576078</v>
      </c>
      <c r="N19" s="26" t="s">
        <v>311</v>
      </c>
      <c r="O19" s="29">
        <v>32</v>
      </c>
      <c r="P19" s="10">
        <v>0</v>
      </c>
      <c r="R19" s="10">
        <v>0</v>
      </c>
      <c r="S19" s="10"/>
      <c r="T19" s="10">
        <v>449.29173225577108</v>
      </c>
      <c r="U19" s="10"/>
      <c r="V19" s="10">
        <v>36010.838755091449</v>
      </c>
      <c r="X19" s="10">
        <v>19861.049590000006</v>
      </c>
      <c r="Y19" s="10"/>
      <c r="Z19" s="10">
        <v>10625.495168413567</v>
      </c>
      <c r="AA19" s="10"/>
      <c r="AB19" s="10">
        <v>0</v>
      </c>
      <c r="AD19" s="10">
        <f t="shared" ref="AD19:AD30" si="2">P19+R19+T19+V19+X19+Z19+AB19</f>
        <v>66946.675245760794</v>
      </c>
      <c r="AF19" s="42" t="str">
        <f t="shared" si="0"/>
        <v/>
      </c>
      <c r="AI19" s="181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Z19" s="35"/>
    </row>
    <row r="20" spans="2:52" x14ac:dyDescent="0.2">
      <c r="B20" s="26">
        <f t="shared" ref="B20:B31" si="3">B19+1</f>
        <v>3</v>
      </c>
      <c r="D20" s="1" t="s">
        <v>142</v>
      </c>
      <c r="F20" s="35">
        <v>211517.76996137522</v>
      </c>
      <c r="H20" s="35"/>
      <c r="J20" s="19"/>
      <c r="K20" s="29">
        <v>0</v>
      </c>
      <c r="L20" s="35">
        <f t="shared" si="1"/>
        <v>211517.76996137522</v>
      </c>
      <c r="N20" s="26" t="s">
        <v>312</v>
      </c>
      <c r="O20" s="29">
        <v>65</v>
      </c>
      <c r="P20" s="10">
        <v>38917.497387146519</v>
      </c>
      <c r="R20" s="10">
        <v>1921.1219134951616</v>
      </c>
      <c r="S20" s="10"/>
      <c r="T20" s="10">
        <v>78518.226456491451</v>
      </c>
      <c r="U20" s="10"/>
      <c r="V20" s="10">
        <v>87003.762408955983</v>
      </c>
      <c r="X20" s="10">
        <v>0</v>
      </c>
      <c r="Y20" s="10"/>
      <c r="Z20" s="10">
        <v>5157.1617952860888</v>
      </c>
      <c r="AA20" s="10"/>
      <c r="AB20" s="10">
        <v>0</v>
      </c>
      <c r="AD20" s="10">
        <f t="shared" si="2"/>
        <v>211517.76996137519</v>
      </c>
      <c r="AF20" s="42" t="str">
        <f t="shared" si="0"/>
        <v/>
      </c>
      <c r="AI20" s="181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Z20" s="35"/>
    </row>
    <row r="21" spans="2:52" x14ac:dyDescent="0.2">
      <c r="B21" s="26">
        <f t="shared" si="3"/>
        <v>4</v>
      </c>
      <c r="D21" s="1" t="s">
        <v>144</v>
      </c>
      <c r="F21" s="35">
        <v>251233.18487320884</v>
      </c>
      <c r="H21" s="35"/>
      <c r="J21" s="19"/>
      <c r="K21" s="29">
        <v>0</v>
      </c>
      <c r="L21" s="35">
        <f t="shared" si="1"/>
        <v>251233.18487320884</v>
      </c>
      <c r="N21" s="26" t="s">
        <v>313</v>
      </c>
      <c r="O21" s="29">
        <v>47</v>
      </c>
      <c r="P21" s="10">
        <v>78959.90158724878</v>
      </c>
      <c r="R21" s="10">
        <v>14671.957388417999</v>
      </c>
      <c r="S21" s="10"/>
      <c r="T21" s="10">
        <v>59837.565322128161</v>
      </c>
      <c r="U21" s="10"/>
      <c r="V21" s="10">
        <v>0</v>
      </c>
      <c r="X21" s="10">
        <v>3464.1131800000003</v>
      </c>
      <c r="Y21" s="10"/>
      <c r="Z21" s="10">
        <v>94299.647395413922</v>
      </c>
      <c r="AA21" s="10"/>
      <c r="AB21" s="10">
        <v>0</v>
      </c>
      <c r="AD21" s="10">
        <f t="shared" si="2"/>
        <v>251233.18487320884</v>
      </c>
      <c r="AF21" s="42" t="str">
        <f t="shared" si="0"/>
        <v/>
      </c>
      <c r="AI21" s="181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Z21" s="35"/>
    </row>
    <row r="22" spans="2:52" x14ac:dyDescent="0.2">
      <c r="B22" s="26">
        <f t="shared" si="3"/>
        <v>5</v>
      </c>
      <c r="D22" s="1" t="s">
        <v>146</v>
      </c>
      <c r="F22" s="35">
        <v>1996976.7673333895</v>
      </c>
      <c r="H22" s="35"/>
      <c r="K22" s="29">
        <v>0</v>
      </c>
      <c r="L22" s="35">
        <f t="shared" si="1"/>
        <v>1996976.7673333895</v>
      </c>
      <c r="N22" s="26" t="s">
        <v>314</v>
      </c>
      <c r="O22" s="29">
        <v>41</v>
      </c>
      <c r="P22" s="10">
        <v>0</v>
      </c>
      <c r="R22" s="10">
        <v>216.64224552037109</v>
      </c>
      <c r="S22" s="10"/>
      <c r="T22" s="10">
        <v>8200.9113909883254</v>
      </c>
      <c r="U22" s="10"/>
      <c r="V22" s="10">
        <v>1264493.696065499</v>
      </c>
      <c r="X22" s="10">
        <v>320167.83708339947</v>
      </c>
      <c r="Y22" s="10"/>
      <c r="Z22" s="10">
        <v>403897.68054798234</v>
      </c>
      <c r="AA22" s="10"/>
      <c r="AB22" s="10">
        <v>0</v>
      </c>
      <c r="AD22" s="10">
        <f t="shared" si="2"/>
        <v>1996976.7673333897</v>
      </c>
      <c r="AF22" s="42" t="str">
        <f t="shared" si="0"/>
        <v/>
      </c>
      <c r="AI22" s="181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Z22" s="35"/>
    </row>
    <row r="23" spans="2:52" x14ac:dyDescent="0.2">
      <c r="B23" s="26">
        <f t="shared" si="3"/>
        <v>6</v>
      </c>
      <c r="D23" s="1" t="s">
        <v>148</v>
      </c>
      <c r="F23" s="35">
        <v>1377669.911911838</v>
      </c>
      <c r="H23" s="35"/>
      <c r="K23" s="29">
        <v>0</v>
      </c>
      <c r="L23" s="35">
        <f t="shared" si="1"/>
        <v>1377669.911911838</v>
      </c>
      <c r="N23" s="26" t="s">
        <v>315</v>
      </c>
      <c r="O23" s="29">
        <v>14</v>
      </c>
      <c r="P23" s="10">
        <v>0</v>
      </c>
      <c r="R23" s="10">
        <v>0</v>
      </c>
      <c r="S23" s="10"/>
      <c r="T23" s="10">
        <v>312327.75774717639</v>
      </c>
      <c r="U23" s="10"/>
      <c r="V23" s="10">
        <v>1051161.3967942924</v>
      </c>
      <c r="X23" s="10">
        <v>0</v>
      </c>
      <c r="Y23" s="10"/>
      <c r="Z23" s="10">
        <v>14180.757370368965</v>
      </c>
      <c r="AA23" s="10"/>
      <c r="AB23" s="10">
        <v>0</v>
      </c>
      <c r="AD23" s="10">
        <f t="shared" si="2"/>
        <v>1377669.9119118378</v>
      </c>
      <c r="AF23" s="42" t="str">
        <f t="shared" si="0"/>
        <v/>
      </c>
      <c r="AI23" s="181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Z23" s="35"/>
    </row>
    <row r="24" spans="2:52" x14ac:dyDescent="0.2">
      <c r="B24" s="26">
        <f t="shared" si="3"/>
        <v>7</v>
      </c>
      <c r="D24" s="1" t="s">
        <v>150</v>
      </c>
      <c r="F24" s="35">
        <v>0</v>
      </c>
      <c r="H24" s="35"/>
      <c r="K24" s="29">
        <v>0</v>
      </c>
      <c r="L24" s="35">
        <f t="shared" si="1"/>
        <v>0</v>
      </c>
      <c r="N24" s="26"/>
      <c r="O24" s="29">
        <v>0</v>
      </c>
      <c r="P24" s="10">
        <v>0</v>
      </c>
      <c r="R24" s="10">
        <v>0</v>
      </c>
      <c r="S24" s="10"/>
      <c r="T24" s="10">
        <v>0</v>
      </c>
      <c r="U24" s="10"/>
      <c r="V24" s="10">
        <v>0</v>
      </c>
      <c r="X24" s="10">
        <v>0</v>
      </c>
      <c r="Y24" s="10"/>
      <c r="Z24" s="10">
        <v>0</v>
      </c>
      <c r="AA24" s="10"/>
      <c r="AB24" s="10">
        <v>0</v>
      </c>
      <c r="AD24" s="10">
        <f t="shared" si="2"/>
        <v>0</v>
      </c>
      <c r="AF24" s="42" t="str">
        <f t="shared" si="0"/>
        <v/>
      </c>
      <c r="AI24" s="181"/>
      <c r="AL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Z24" s="35"/>
    </row>
    <row r="25" spans="2:52" x14ac:dyDescent="0.2">
      <c r="B25" s="26">
        <f t="shared" si="3"/>
        <v>8</v>
      </c>
      <c r="D25" s="1" t="s">
        <v>152</v>
      </c>
      <c r="F25" s="35">
        <v>0</v>
      </c>
      <c r="H25" s="35"/>
      <c r="K25" s="29">
        <v>0</v>
      </c>
      <c r="L25" s="35">
        <f t="shared" si="1"/>
        <v>0</v>
      </c>
      <c r="N25" s="26"/>
      <c r="O25" s="29">
        <v>0</v>
      </c>
      <c r="P25" s="10">
        <v>0</v>
      </c>
      <c r="R25" s="10">
        <v>0</v>
      </c>
      <c r="S25" s="10"/>
      <c r="T25" s="10">
        <v>0</v>
      </c>
      <c r="U25" s="10"/>
      <c r="V25" s="10">
        <v>0</v>
      </c>
      <c r="X25" s="10">
        <v>0</v>
      </c>
      <c r="Y25" s="10"/>
      <c r="Z25" s="10">
        <v>0</v>
      </c>
      <c r="AA25" s="10"/>
      <c r="AB25" s="10">
        <v>0</v>
      </c>
      <c r="AD25" s="10">
        <f t="shared" si="2"/>
        <v>0</v>
      </c>
      <c r="AF25" s="42" t="str">
        <f t="shared" si="0"/>
        <v/>
      </c>
      <c r="AI25" s="181"/>
      <c r="AL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Z25" s="35"/>
    </row>
    <row r="26" spans="2:52" x14ac:dyDescent="0.2">
      <c r="B26" s="26">
        <f t="shared" si="3"/>
        <v>9</v>
      </c>
      <c r="D26" s="1" t="s">
        <v>153</v>
      </c>
      <c r="F26" s="35">
        <v>0</v>
      </c>
      <c r="H26" s="35"/>
      <c r="K26" s="29">
        <v>0</v>
      </c>
      <c r="L26" s="35">
        <f t="shared" si="1"/>
        <v>0</v>
      </c>
      <c r="N26" s="26"/>
      <c r="O26" s="29">
        <v>0</v>
      </c>
      <c r="P26" s="10">
        <v>0</v>
      </c>
      <c r="R26" s="10">
        <v>0</v>
      </c>
      <c r="S26" s="10"/>
      <c r="T26" s="10">
        <v>0</v>
      </c>
      <c r="U26" s="10"/>
      <c r="V26" s="10">
        <v>0</v>
      </c>
      <c r="X26" s="10">
        <v>0</v>
      </c>
      <c r="Y26" s="10"/>
      <c r="Z26" s="10">
        <v>0</v>
      </c>
      <c r="AA26" s="10"/>
      <c r="AB26" s="10">
        <v>0</v>
      </c>
      <c r="AD26" s="10">
        <f t="shared" si="2"/>
        <v>0</v>
      </c>
      <c r="AF26" s="42" t="str">
        <f t="shared" si="0"/>
        <v/>
      </c>
      <c r="AI26" s="181"/>
      <c r="AL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Z26" s="35"/>
    </row>
    <row r="27" spans="2:52" x14ac:dyDescent="0.2">
      <c r="B27" s="26">
        <f t="shared" si="3"/>
        <v>10</v>
      </c>
      <c r="D27" s="1" t="s">
        <v>154</v>
      </c>
      <c r="F27" s="35">
        <v>0</v>
      </c>
      <c r="H27" s="35"/>
      <c r="K27" s="29">
        <v>0</v>
      </c>
      <c r="L27" s="35">
        <f t="shared" si="1"/>
        <v>0</v>
      </c>
      <c r="N27" s="26"/>
      <c r="O27" s="29">
        <v>0</v>
      </c>
      <c r="P27" s="10">
        <v>0</v>
      </c>
      <c r="R27" s="10">
        <v>0</v>
      </c>
      <c r="S27" s="10"/>
      <c r="T27" s="10">
        <v>0</v>
      </c>
      <c r="U27" s="10"/>
      <c r="V27" s="10">
        <v>0</v>
      </c>
      <c r="X27" s="10">
        <v>0</v>
      </c>
      <c r="Y27" s="10"/>
      <c r="Z27" s="10">
        <v>0</v>
      </c>
      <c r="AA27" s="10"/>
      <c r="AB27" s="10">
        <v>0</v>
      </c>
      <c r="AD27" s="10">
        <f t="shared" si="2"/>
        <v>0</v>
      </c>
      <c r="AF27" s="42" t="str">
        <f t="shared" si="0"/>
        <v/>
      </c>
      <c r="AI27" s="181"/>
      <c r="AL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Z27" s="35"/>
    </row>
    <row r="28" spans="2:52" x14ac:dyDescent="0.2">
      <c r="B28" s="26">
        <f t="shared" si="3"/>
        <v>11</v>
      </c>
      <c r="D28" s="1" t="s">
        <v>156</v>
      </c>
      <c r="F28" s="35">
        <v>0</v>
      </c>
      <c r="H28" s="35"/>
      <c r="K28" s="29">
        <v>0</v>
      </c>
      <c r="L28" s="35">
        <f t="shared" si="1"/>
        <v>0</v>
      </c>
      <c r="N28" s="26"/>
      <c r="O28" s="29">
        <v>0</v>
      </c>
      <c r="P28" s="10">
        <v>0</v>
      </c>
      <c r="R28" s="10">
        <v>0</v>
      </c>
      <c r="S28" s="10"/>
      <c r="T28" s="10">
        <v>0</v>
      </c>
      <c r="U28" s="10"/>
      <c r="V28" s="10">
        <v>0</v>
      </c>
      <c r="X28" s="10">
        <v>0</v>
      </c>
      <c r="Y28" s="10"/>
      <c r="Z28" s="10">
        <v>0</v>
      </c>
      <c r="AA28" s="10"/>
      <c r="AB28" s="10">
        <v>0</v>
      </c>
      <c r="AD28" s="10">
        <f t="shared" si="2"/>
        <v>0</v>
      </c>
      <c r="AF28" s="42" t="str">
        <f t="shared" si="0"/>
        <v/>
      </c>
      <c r="AI28" s="181"/>
      <c r="AL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Z28" s="35"/>
    </row>
    <row r="29" spans="2:52" x14ac:dyDescent="0.2">
      <c r="B29" s="26">
        <f>B28+1</f>
        <v>12</v>
      </c>
      <c r="D29" s="1" t="s">
        <v>157</v>
      </c>
      <c r="F29" s="35">
        <v>0</v>
      </c>
      <c r="H29" s="35"/>
      <c r="K29" s="29">
        <v>0</v>
      </c>
      <c r="L29" s="35">
        <f t="shared" si="1"/>
        <v>0</v>
      </c>
      <c r="N29" s="26"/>
      <c r="O29" s="29">
        <v>0</v>
      </c>
      <c r="P29" s="10">
        <v>0</v>
      </c>
      <c r="R29" s="10">
        <v>0</v>
      </c>
      <c r="S29" s="10"/>
      <c r="T29" s="10">
        <v>0</v>
      </c>
      <c r="U29" s="10"/>
      <c r="V29" s="10">
        <v>0</v>
      </c>
      <c r="X29" s="10">
        <v>0</v>
      </c>
      <c r="Y29" s="10"/>
      <c r="Z29" s="10">
        <v>0</v>
      </c>
      <c r="AA29" s="10"/>
      <c r="AB29" s="10">
        <v>0</v>
      </c>
      <c r="AD29" s="10">
        <f t="shared" si="2"/>
        <v>0</v>
      </c>
      <c r="AF29" s="42" t="str">
        <f t="shared" si="0"/>
        <v/>
      </c>
      <c r="AI29" s="181"/>
      <c r="AL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Z29" s="35"/>
    </row>
    <row r="30" spans="2:52" x14ac:dyDescent="0.2">
      <c r="B30" s="26">
        <f>B29+1</f>
        <v>13</v>
      </c>
      <c r="D30" s="1" t="s">
        <v>158</v>
      </c>
      <c r="F30" s="35">
        <v>4318.2255996879157</v>
      </c>
      <c r="H30" s="35"/>
      <c r="K30" s="29">
        <v>0</v>
      </c>
      <c r="L30" s="35">
        <f t="shared" si="1"/>
        <v>4318.2255996879157</v>
      </c>
      <c r="N30" s="26" t="s">
        <v>316</v>
      </c>
      <c r="O30" s="29">
        <v>38</v>
      </c>
      <c r="P30" s="10">
        <v>0</v>
      </c>
      <c r="R30" s="10">
        <v>0</v>
      </c>
      <c r="S30" s="10"/>
      <c r="T30" s="10">
        <v>39.163422261415214</v>
      </c>
      <c r="U30" s="10"/>
      <c r="V30" s="10">
        <v>3560.0134120638827</v>
      </c>
      <c r="X30" s="10">
        <v>136.1762187887613</v>
      </c>
      <c r="Y30" s="10"/>
      <c r="Z30" s="10">
        <v>582.87254657385631</v>
      </c>
      <c r="AA30" s="10"/>
      <c r="AB30" s="10">
        <v>0</v>
      </c>
      <c r="AD30" s="10">
        <f t="shared" si="2"/>
        <v>4318.2255996879157</v>
      </c>
      <c r="AF30" s="42" t="str">
        <f t="shared" si="0"/>
        <v/>
      </c>
      <c r="AI30" s="181"/>
      <c r="AL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Z30" s="35"/>
    </row>
    <row r="31" spans="2:52" x14ac:dyDescent="0.2">
      <c r="B31" s="26">
        <f t="shared" si="3"/>
        <v>14</v>
      </c>
      <c r="D31" s="1" t="s">
        <v>160</v>
      </c>
      <c r="F31" s="36">
        <f>SUM(F18:F30)</f>
        <v>3987829.4772345782</v>
      </c>
      <c r="H31" s="36">
        <f>SUM(H18:H30)</f>
        <v>0</v>
      </c>
      <c r="L31" s="36">
        <f>SUM(L18:L30)</f>
        <v>3987829.4772345782</v>
      </c>
      <c r="O31" s="29"/>
      <c r="P31" s="43">
        <f>SUM(P18:P30)</f>
        <v>120908.61187605152</v>
      </c>
      <c r="Q31" s="44"/>
      <c r="R31" s="43">
        <f>SUM(R18:R30)</f>
        <v>16809.721547433532</v>
      </c>
      <c r="S31" s="23"/>
      <c r="T31" s="43">
        <f>SUM(T18:T30)</f>
        <v>490532.77114404883</v>
      </c>
      <c r="U31" s="23"/>
      <c r="V31" s="43">
        <f>SUM(V18:V30)</f>
        <v>2481686.8468896654</v>
      </c>
      <c r="W31" s="26"/>
      <c r="X31" s="43">
        <f>SUM(X18:X30)</f>
        <v>343672.15357468824</v>
      </c>
      <c r="Y31" s="23"/>
      <c r="Z31" s="43">
        <f>SUM(Z18:Z30)</f>
        <v>534219.37220269069</v>
      </c>
      <c r="AA31" s="23"/>
      <c r="AB31" s="43">
        <f>SUM(AB18:AB30)</f>
        <v>0</v>
      </c>
      <c r="AD31" s="43">
        <f>SUM(AD18:AD30)</f>
        <v>3987829.4772345782</v>
      </c>
      <c r="AF31" s="42" t="str">
        <f>IF(ROUND(F31,4)=ROUND(AD31,4), "", "check")</f>
        <v/>
      </c>
      <c r="AI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</row>
    <row r="32" spans="2:52" x14ac:dyDescent="0.2">
      <c r="O32" s="29"/>
      <c r="W32" s="26"/>
      <c r="AF32" s="42" t="str">
        <f t="shared" ref="AF32:AF37" si="4">IF(ROUND(F32,4)=ROUND(AD32,4), "", "check")</f>
        <v/>
      </c>
    </row>
    <row r="33" spans="2:52" x14ac:dyDescent="0.2">
      <c r="B33" s="26">
        <f>B31+1</f>
        <v>15</v>
      </c>
      <c r="D33" s="1" t="s">
        <v>161</v>
      </c>
      <c r="F33" s="35">
        <v>101710.50916156216</v>
      </c>
      <c r="H33" s="35"/>
      <c r="K33" s="29">
        <v>0</v>
      </c>
      <c r="L33" s="35">
        <f t="shared" ref="L33" si="5">F33-H33</f>
        <v>101710.50916156216</v>
      </c>
      <c r="N33" s="26" t="s">
        <v>317</v>
      </c>
      <c r="O33" s="29">
        <v>23</v>
      </c>
      <c r="P33" s="10">
        <v>3590.9482084043066</v>
      </c>
      <c r="R33" s="10">
        <v>516.639972988208</v>
      </c>
      <c r="S33" s="10"/>
      <c r="T33" s="10">
        <v>13457.4569745556</v>
      </c>
      <c r="U33" s="10"/>
      <c r="V33" s="10">
        <v>59333.303889413837</v>
      </c>
      <c r="X33" s="10">
        <v>8873.6159163903958</v>
      </c>
      <c r="Y33" s="10"/>
      <c r="Z33" s="10">
        <v>15938.544199809823</v>
      </c>
      <c r="AA33" s="10"/>
      <c r="AB33" s="10">
        <v>0</v>
      </c>
      <c r="AC33" s="10"/>
      <c r="AD33" s="10">
        <f>P33+R33+T33+V33+X33+Z33+AB33</f>
        <v>101710.50916156216</v>
      </c>
      <c r="AF33" s="42" t="str">
        <f t="shared" si="4"/>
        <v/>
      </c>
    </row>
    <row r="34" spans="2:52" x14ac:dyDescent="0.2">
      <c r="W34" s="26"/>
      <c r="AF34" s="42" t="str">
        <f t="shared" si="4"/>
        <v/>
      </c>
    </row>
    <row r="35" spans="2:52" x14ac:dyDescent="0.2">
      <c r="B35" s="26">
        <f>B33+1</f>
        <v>16</v>
      </c>
      <c r="D35" s="1" t="s">
        <v>163</v>
      </c>
      <c r="F35" s="36">
        <f>F31+F33</f>
        <v>4089539.9863961404</v>
      </c>
      <c r="H35" s="36">
        <f>H31+H33</f>
        <v>0</v>
      </c>
      <c r="L35" s="36">
        <f>L31+L33</f>
        <v>4089539.9863961404</v>
      </c>
      <c r="P35" s="45">
        <f>P31+P33</f>
        <v>124499.56008445584</v>
      </c>
      <c r="Q35" s="16"/>
      <c r="R35" s="45">
        <f>R31+R33</f>
        <v>17326.361520421739</v>
      </c>
      <c r="S35" s="5"/>
      <c r="T35" s="45">
        <f>T31+T33</f>
        <v>503990.22811860446</v>
      </c>
      <c r="U35" s="5"/>
      <c r="V35" s="45">
        <f>V31+V33</f>
        <v>2541020.1507790792</v>
      </c>
      <c r="W35" s="26"/>
      <c r="X35" s="45">
        <f>X31+X33</f>
        <v>352545.76949107862</v>
      </c>
      <c r="Y35" s="5"/>
      <c r="Z35" s="45">
        <f>Z31+Z33</f>
        <v>550157.91640250047</v>
      </c>
      <c r="AA35" s="5"/>
      <c r="AB35" s="45">
        <f>AB31+AB33</f>
        <v>0</v>
      </c>
      <c r="AD35" s="45">
        <f>AD31+AD33</f>
        <v>4089539.9863961404</v>
      </c>
      <c r="AF35" s="42" t="str">
        <f t="shared" si="4"/>
        <v/>
      </c>
    </row>
    <row r="36" spans="2:52" x14ac:dyDescent="0.2">
      <c r="D36" s="8"/>
      <c r="F36" s="11"/>
      <c r="H36" s="11"/>
      <c r="L36" s="11"/>
      <c r="W36" s="26"/>
      <c r="AF36" s="42" t="str">
        <f t="shared" si="4"/>
        <v/>
      </c>
    </row>
    <row r="37" spans="2:52" x14ac:dyDescent="0.2">
      <c r="E37" s="8"/>
      <c r="W37" s="26"/>
      <c r="AF37" s="42" t="str">
        <f t="shared" si="4"/>
        <v/>
      </c>
    </row>
    <row r="38" spans="2:52" x14ac:dyDescent="0.2">
      <c r="D38" s="8" t="s">
        <v>164</v>
      </c>
      <c r="E38" s="27"/>
      <c r="F38" s="34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Z38" s="19"/>
    </row>
    <row r="39" spans="2:52" x14ac:dyDescent="0.2">
      <c r="AF39" s="42" t="str">
        <f t="shared" ref="AF39:AF52" si="6">IF(ROUND(F39,4)=ROUND(AD39,4), "", "check")</f>
        <v/>
      </c>
    </row>
    <row r="40" spans="2:52" x14ac:dyDescent="0.2">
      <c r="B40" s="26">
        <f>B35+1</f>
        <v>17</v>
      </c>
      <c r="D40" s="1" t="s">
        <v>138</v>
      </c>
      <c r="F40" s="35">
        <v>0</v>
      </c>
      <c r="H40" s="35"/>
      <c r="J40" s="19"/>
      <c r="K40" s="29">
        <v>0</v>
      </c>
      <c r="L40" s="35">
        <f>F40-H40</f>
        <v>0</v>
      </c>
      <c r="N40" s="26"/>
      <c r="O40" s="29">
        <v>0</v>
      </c>
      <c r="P40" s="10">
        <v>0</v>
      </c>
      <c r="R40" s="10">
        <v>0</v>
      </c>
      <c r="S40" s="10"/>
      <c r="T40" s="10">
        <v>0</v>
      </c>
      <c r="U40" s="10"/>
      <c r="V40" s="10">
        <v>0</v>
      </c>
      <c r="X40" s="10">
        <v>0</v>
      </c>
      <c r="Y40" s="10"/>
      <c r="Z40" s="10">
        <v>0</v>
      </c>
      <c r="AA40" s="10"/>
      <c r="AB40" s="10">
        <v>0</v>
      </c>
      <c r="AD40" s="10">
        <f>P40+R40+T40+V40+X40+Z40+AB40</f>
        <v>0</v>
      </c>
      <c r="AF40" s="42" t="str">
        <f t="shared" si="6"/>
        <v/>
      </c>
      <c r="AI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Z40" s="35"/>
    </row>
    <row r="41" spans="2:52" x14ac:dyDescent="0.2">
      <c r="B41" s="26">
        <f>B40+1</f>
        <v>18</v>
      </c>
      <c r="D41" s="1" t="s">
        <v>140</v>
      </c>
      <c r="F41" s="35">
        <v>-17684.967853226444</v>
      </c>
      <c r="H41" s="35"/>
      <c r="J41" s="19"/>
      <c r="K41" s="29">
        <v>0</v>
      </c>
      <c r="L41" s="35">
        <f t="shared" ref="L41:L52" si="7">F41-H41</f>
        <v>-17684.967853226444</v>
      </c>
      <c r="N41" s="26" t="s">
        <v>318</v>
      </c>
      <c r="O41" s="29">
        <v>35</v>
      </c>
      <c r="P41" s="10">
        <v>0</v>
      </c>
      <c r="R41" s="10">
        <v>0</v>
      </c>
      <c r="S41" s="10"/>
      <c r="T41" s="10">
        <v>-81.470851186358061</v>
      </c>
      <c r="U41" s="10"/>
      <c r="V41" s="10">
        <v>-14093.643890261523</v>
      </c>
      <c r="X41" s="10">
        <v>-1728.3808892002776</v>
      </c>
      <c r="Y41" s="10"/>
      <c r="Z41" s="10">
        <v>-1781.4722225782866</v>
      </c>
      <c r="AA41" s="10"/>
      <c r="AB41" s="10">
        <v>0</v>
      </c>
      <c r="AD41" s="10">
        <f t="shared" ref="AD41:AD52" si="8">P41+R41+T41+V41+X41+Z41+AB41</f>
        <v>-17684.967853226444</v>
      </c>
      <c r="AF41" s="42" t="str">
        <f t="shared" si="6"/>
        <v/>
      </c>
      <c r="AI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Z41" s="35"/>
    </row>
    <row r="42" spans="2:52" x14ac:dyDescent="0.2">
      <c r="B42" s="26">
        <f t="shared" ref="B42:B53" si="9">B41+1</f>
        <v>19</v>
      </c>
      <c r="D42" s="1" t="s">
        <v>142</v>
      </c>
      <c r="F42" s="35">
        <v>-77738.765516644649</v>
      </c>
      <c r="H42" s="35"/>
      <c r="J42" s="19"/>
      <c r="K42" s="29">
        <v>0</v>
      </c>
      <c r="L42" s="35">
        <f t="shared" si="7"/>
        <v>-77738.765516644649</v>
      </c>
      <c r="N42" s="26" t="s">
        <v>319</v>
      </c>
      <c r="O42" s="29">
        <v>68</v>
      </c>
      <c r="P42" s="10">
        <v>-23485.914549559006</v>
      </c>
      <c r="R42" s="10">
        <v>-1066.4351039073856</v>
      </c>
      <c r="S42" s="10"/>
      <c r="T42" s="10">
        <v>-24764.875005545597</v>
      </c>
      <c r="U42" s="10"/>
      <c r="V42" s="10">
        <v>-25533.312542571388</v>
      </c>
      <c r="X42" s="10">
        <v>0</v>
      </c>
      <c r="Y42" s="10"/>
      <c r="Z42" s="10">
        <v>-2888.2283150612561</v>
      </c>
      <c r="AA42" s="10"/>
      <c r="AB42" s="10">
        <v>0</v>
      </c>
      <c r="AD42" s="10">
        <f t="shared" si="8"/>
        <v>-77738.765516644635</v>
      </c>
      <c r="AF42" s="42" t="str">
        <f t="shared" si="6"/>
        <v/>
      </c>
      <c r="AI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Z42" s="35"/>
    </row>
    <row r="43" spans="2:52" x14ac:dyDescent="0.2">
      <c r="B43" s="26">
        <f t="shared" si="9"/>
        <v>20</v>
      </c>
      <c r="D43" s="1" t="s">
        <v>144</v>
      </c>
      <c r="F43" s="35">
        <v>-91934.117047230378</v>
      </c>
      <c r="H43" s="35"/>
      <c r="J43" s="19"/>
      <c r="K43" s="29">
        <v>0</v>
      </c>
      <c r="L43" s="35">
        <f t="shared" si="7"/>
        <v>-91934.117047230378</v>
      </c>
      <c r="N43" s="26" t="s">
        <v>320</v>
      </c>
      <c r="O43" s="29">
        <v>50</v>
      </c>
      <c r="P43" s="10">
        <v>-34952.348121982686</v>
      </c>
      <c r="R43" s="10">
        <v>-9130.3820732125623</v>
      </c>
      <c r="S43" s="10"/>
      <c r="T43" s="10">
        <v>-18389.293021966987</v>
      </c>
      <c r="U43" s="10"/>
      <c r="V43" s="10">
        <v>0</v>
      </c>
      <c r="X43" s="10">
        <v>-517.39716281437381</v>
      </c>
      <c r="Y43" s="10"/>
      <c r="Z43" s="10">
        <v>-28944.696667253767</v>
      </c>
      <c r="AA43" s="10"/>
      <c r="AB43" s="10">
        <v>0</v>
      </c>
      <c r="AD43" s="10">
        <f t="shared" si="8"/>
        <v>-91934.117047230378</v>
      </c>
      <c r="AF43" s="42" t="str">
        <f t="shared" si="6"/>
        <v/>
      </c>
      <c r="AI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Z43" s="35"/>
    </row>
    <row r="44" spans="2:52" x14ac:dyDescent="0.2">
      <c r="B44" s="26">
        <f t="shared" si="9"/>
        <v>21</v>
      </c>
      <c r="D44" s="1" t="s">
        <v>146</v>
      </c>
      <c r="F44" s="35">
        <v>-700300.98840433965</v>
      </c>
      <c r="H44" s="35"/>
      <c r="K44" s="29">
        <v>0</v>
      </c>
      <c r="L44" s="35">
        <f t="shared" si="7"/>
        <v>-700300.98840433965</v>
      </c>
      <c r="N44" s="26" t="s">
        <v>321</v>
      </c>
      <c r="O44" s="29">
        <v>44</v>
      </c>
      <c r="P44" s="10">
        <v>0</v>
      </c>
      <c r="R44" s="10">
        <v>-12.200666647008878</v>
      </c>
      <c r="S44" s="10"/>
      <c r="T44" s="10">
        <v>-1756.3198305423257</v>
      </c>
      <c r="U44" s="10"/>
      <c r="V44" s="10">
        <v>-572450.84464776691</v>
      </c>
      <c r="X44" s="10">
        <v>-51214.137142734056</v>
      </c>
      <c r="Y44" s="10"/>
      <c r="Z44" s="10">
        <v>-74867.486116649408</v>
      </c>
      <c r="AA44" s="10"/>
      <c r="AB44" s="10">
        <v>0</v>
      </c>
      <c r="AD44" s="10">
        <f t="shared" si="8"/>
        <v>-700300.98840433965</v>
      </c>
      <c r="AF44" s="42" t="str">
        <f t="shared" si="6"/>
        <v/>
      </c>
      <c r="AI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Z44" s="35"/>
    </row>
    <row r="45" spans="2:52" x14ac:dyDescent="0.2">
      <c r="B45" s="26">
        <f t="shared" si="9"/>
        <v>22</v>
      </c>
      <c r="D45" s="1" t="s">
        <v>148</v>
      </c>
      <c r="F45" s="35">
        <v>-529309.68232222286</v>
      </c>
      <c r="H45" s="35"/>
      <c r="K45" s="29">
        <v>0</v>
      </c>
      <c r="L45" s="35">
        <f t="shared" si="7"/>
        <v>-529309.68232222286</v>
      </c>
      <c r="N45" s="26" t="s">
        <v>322</v>
      </c>
      <c r="O45" s="29">
        <v>17</v>
      </c>
      <c r="P45" s="10">
        <v>0</v>
      </c>
      <c r="R45" s="10">
        <v>0</v>
      </c>
      <c r="S45" s="10"/>
      <c r="T45" s="10">
        <v>-125363.51856244406</v>
      </c>
      <c r="U45" s="10"/>
      <c r="V45" s="10">
        <v>-394898.99494617968</v>
      </c>
      <c r="X45" s="10">
        <v>0</v>
      </c>
      <c r="Y45" s="10"/>
      <c r="Z45" s="10">
        <v>-9047.1688135990662</v>
      </c>
      <c r="AA45" s="10"/>
      <c r="AB45" s="10">
        <v>0</v>
      </c>
      <c r="AD45" s="10">
        <f t="shared" si="8"/>
        <v>-529309.68232222286</v>
      </c>
      <c r="AF45" s="42" t="str">
        <f t="shared" si="6"/>
        <v/>
      </c>
      <c r="AI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Z45" s="35"/>
    </row>
    <row r="46" spans="2:52" x14ac:dyDescent="0.2">
      <c r="B46" s="26">
        <f t="shared" si="9"/>
        <v>23</v>
      </c>
      <c r="D46" s="1" t="s">
        <v>150</v>
      </c>
      <c r="F46" s="35">
        <v>0</v>
      </c>
      <c r="H46" s="35"/>
      <c r="K46" s="29">
        <v>0</v>
      </c>
      <c r="L46" s="35">
        <f t="shared" si="7"/>
        <v>0</v>
      </c>
      <c r="N46" s="26"/>
      <c r="O46" s="29">
        <v>0</v>
      </c>
      <c r="P46" s="10">
        <v>0</v>
      </c>
      <c r="R46" s="10">
        <v>0</v>
      </c>
      <c r="S46" s="10"/>
      <c r="T46" s="10">
        <v>0</v>
      </c>
      <c r="U46" s="10"/>
      <c r="V46" s="10">
        <v>0</v>
      </c>
      <c r="X46" s="10">
        <v>0</v>
      </c>
      <c r="Y46" s="10"/>
      <c r="Z46" s="10">
        <v>0</v>
      </c>
      <c r="AA46" s="10"/>
      <c r="AB46" s="10">
        <v>0</v>
      </c>
      <c r="AD46" s="10">
        <f t="shared" si="8"/>
        <v>0</v>
      </c>
      <c r="AF46" s="42" t="str">
        <f t="shared" si="6"/>
        <v/>
      </c>
      <c r="AI46" s="38"/>
      <c r="AL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Z46" s="35"/>
    </row>
    <row r="47" spans="2:52" x14ac:dyDescent="0.2">
      <c r="B47" s="26">
        <f t="shared" si="9"/>
        <v>24</v>
      </c>
      <c r="D47" s="1" t="s">
        <v>152</v>
      </c>
      <c r="F47" s="35">
        <v>0</v>
      </c>
      <c r="H47" s="35"/>
      <c r="K47" s="29">
        <v>0</v>
      </c>
      <c r="L47" s="35">
        <f t="shared" si="7"/>
        <v>0</v>
      </c>
      <c r="N47" s="26"/>
      <c r="O47" s="29">
        <v>0</v>
      </c>
      <c r="P47" s="10">
        <v>0</v>
      </c>
      <c r="R47" s="10">
        <v>0</v>
      </c>
      <c r="S47" s="10"/>
      <c r="T47" s="10">
        <v>0</v>
      </c>
      <c r="U47" s="10"/>
      <c r="V47" s="10">
        <v>0</v>
      </c>
      <c r="X47" s="10">
        <v>0</v>
      </c>
      <c r="Y47" s="10"/>
      <c r="Z47" s="10">
        <v>0</v>
      </c>
      <c r="AA47" s="10"/>
      <c r="AB47" s="10">
        <v>0</v>
      </c>
      <c r="AD47" s="10">
        <f t="shared" si="8"/>
        <v>0</v>
      </c>
      <c r="AF47" s="42" t="str">
        <f t="shared" si="6"/>
        <v/>
      </c>
      <c r="AI47" s="38"/>
      <c r="AL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Z47" s="35"/>
    </row>
    <row r="48" spans="2:52" x14ac:dyDescent="0.2">
      <c r="B48" s="26">
        <f t="shared" si="9"/>
        <v>25</v>
      </c>
      <c r="D48" s="1" t="s">
        <v>153</v>
      </c>
      <c r="F48" s="35">
        <v>0</v>
      </c>
      <c r="H48" s="35"/>
      <c r="K48" s="29">
        <v>0</v>
      </c>
      <c r="L48" s="35">
        <f t="shared" si="7"/>
        <v>0</v>
      </c>
      <c r="N48" s="26"/>
      <c r="O48" s="29">
        <v>0</v>
      </c>
      <c r="P48" s="10">
        <v>0</v>
      </c>
      <c r="R48" s="10">
        <v>0</v>
      </c>
      <c r="S48" s="10"/>
      <c r="T48" s="10">
        <v>0</v>
      </c>
      <c r="U48" s="10"/>
      <c r="V48" s="10">
        <v>0</v>
      </c>
      <c r="X48" s="10">
        <v>0</v>
      </c>
      <c r="Y48" s="10"/>
      <c r="Z48" s="10">
        <v>0</v>
      </c>
      <c r="AA48" s="10"/>
      <c r="AB48" s="10">
        <v>0</v>
      </c>
      <c r="AD48" s="10">
        <f t="shared" si="8"/>
        <v>0</v>
      </c>
      <c r="AF48" s="42" t="str">
        <f t="shared" si="6"/>
        <v/>
      </c>
      <c r="AI48" s="38"/>
      <c r="AL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Z48" s="35"/>
    </row>
    <row r="49" spans="2:52" x14ac:dyDescent="0.2">
      <c r="B49" s="26">
        <f t="shared" si="9"/>
        <v>26</v>
      </c>
      <c r="D49" s="1" t="s">
        <v>154</v>
      </c>
      <c r="F49" s="35">
        <v>0</v>
      </c>
      <c r="H49" s="35"/>
      <c r="K49" s="29">
        <v>0</v>
      </c>
      <c r="L49" s="35">
        <f t="shared" si="7"/>
        <v>0</v>
      </c>
      <c r="N49" s="26"/>
      <c r="O49" s="29">
        <v>0</v>
      </c>
      <c r="P49" s="10">
        <v>0</v>
      </c>
      <c r="R49" s="10">
        <v>0</v>
      </c>
      <c r="S49" s="10"/>
      <c r="T49" s="10">
        <v>0</v>
      </c>
      <c r="U49" s="10"/>
      <c r="V49" s="10">
        <v>0</v>
      </c>
      <c r="X49" s="10">
        <v>0</v>
      </c>
      <c r="Y49" s="10"/>
      <c r="Z49" s="10">
        <v>0</v>
      </c>
      <c r="AA49" s="10"/>
      <c r="AB49" s="10">
        <v>0</v>
      </c>
      <c r="AD49" s="10">
        <f t="shared" si="8"/>
        <v>0</v>
      </c>
      <c r="AF49" s="42" t="str">
        <f t="shared" si="6"/>
        <v/>
      </c>
      <c r="AI49" s="38"/>
      <c r="AL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Z49" s="35"/>
    </row>
    <row r="50" spans="2:52" x14ac:dyDescent="0.2">
      <c r="B50" s="26">
        <f t="shared" si="9"/>
        <v>27</v>
      </c>
      <c r="D50" s="1" t="s">
        <v>156</v>
      </c>
      <c r="F50" s="35">
        <v>0</v>
      </c>
      <c r="H50" s="35"/>
      <c r="K50" s="29">
        <v>0</v>
      </c>
      <c r="L50" s="35">
        <f t="shared" si="7"/>
        <v>0</v>
      </c>
      <c r="N50" s="26"/>
      <c r="O50" s="29">
        <v>0</v>
      </c>
      <c r="P50" s="10">
        <v>0</v>
      </c>
      <c r="R50" s="10">
        <v>0</v>
      </c>
      <c r="S50" s="10"/>
      <c r="T50" s="10">
        <v>0</v>
      </c>
      <c r="U50" s="10"/>
      <c r="V50" s="10">
        <v>0</v>
      </c>
      <c r="X50" s="10">
        <v>0</v>
      </c>
      <c r="Y50" s="10"/>
      <c r="Z50" s="10">
        <v>0</v>
      </c>
      <c r="AA50" s="10"/>
      <c r="AB50" s="10">
        <v>0</v>
      </c>
      <c r="AD50" s="10">
        <f t="shared" si="8"/>
        <v>0</v>
      </c>
      <c r="AF50" s="42" t="str">
        <f t="shared" si="6"/>
        <v/>
      </c>
      <c r="AI50" s="38"/>
      <c r="AL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Z50" s="35"/>
    </row>
    <row r="51" spans="2:52" x14ac:dyDescent="0.2">
      <c r="B51" s="26">
        <f>B50+1</f>
        <v>28</v>
      </c>
      <c r="D51" s="1" t="s">
        <v>157</v>
      </c>
      <c r="F51" s="35">
        <v>0</v>
      </c>
      <c r="H51" s="35"/>
      <c r="K51" s="29">
        <v>0</v>
      </c>
      <c r="L51" s="35">
        <f t="shared" si="7"/>
        <v>0</v>
      </c>
      <c r="N51" s="26"/>
      <c r="O51" s="29">
        <v>0</v>
      </c>
      <c r="P51" s="10">
        <v>0</v>
      </c>
      <c r="R51" s="10">
        <v>0</v>
      </c>
      <c r="S51" s="10"/>
      <c r="T51" s="10">
        <v>0</v>
      </c>
      <c r="U51" s="10"/>
      <c r="V51" s="10">
        <v>0</v>
      </c>
      <c r="X51" s="10">
        <v>0</v>
      </c>
      <c r="Y51" s="10"/>
      <c r="Z51" s="10">
        <v>0</v>
      </c>
      <c r="AA51" s="10"/>
      <c r="AB51" s="10">
        <v>0</v>
      </c>
      <c r="AD51" s="10">
        <f t="shared" si="8"/>
        <v>0</v>
      </c>
      <c r="AF51" s="42" t="str">
        <f t="shared" si="6"/>
        <v/>
      </c>
      <c r="AI51" s="38"/>
      <c r="AL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Z51" s="35"/>
    </row>
    <row r="52" spans="2:52" x14ac:dyDescent="0.2">
      <c r="B52" s="26">
        <f>B51+1</f>
        <v>29</v>
      </c>
      <c r="D52" s="1" t="s">
        <v>158</v>
      </c>
      <c r="F52" s="35">
        <v>0</v>
      </c>
      <c r="H52" s="35"/>
      <c r="K52" s="29">
        <v>0</v>
      </c>
      <c r="L52" s="35">
        <f t="shared" si="7"/>
        <v>0</v>
      </c>
      <c r="N52" s="26"/>
      <c r="O52" s="29">
        <v>0</v>
      </c>
      <c r="P52" s="10">
        <v>0</v>
      </c>
      <c r="R52" s="10">
        <v>0</v>
      </c>
      <c r="S52" s="10"/>
      <c r="T52" s="10">
        <v>0</v>
      </c>
      <c r="U52" s="10"/>
      <c r="V52" s="10">
        <v>0</v>
      </c>
      <c r="X52" s="10">
        <v>0</v>
      </c>
      <c r="Y52" s="10"/>
      <c r="Z52" s="10">
        <v>0</v>
      </c>
      <c r="AA52" s="10"/>
      <c r="AB52" s="10">
        <v>0</v>
      </c>
      <c r="AD52" s="10">
        <f t="shared" si="8"/>
        <v>0</v>
      </c>
      <c r="AF52" s="42" t="str">
        <f t="shared" si="6"/>
        <v/>
      </c>
      <c r="AI52" s="38"/>
      <c r="AL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Z52" s="35"/>
    </row>
    <row r="53" spans="2:52" x14ac:dyDescent="0.2">
      <c r="B53" s="26">
        <f t="shared" si="9"/>
        <v>30</v>
      </c>
      <c r="D53" s="1" t="s">
        <v>170</v>
      </c>
      <c r="F53" s="36">
        <f>SUM(F40:F52)</f>
        <v>-1416968.5211436641</v>
      </c>
      <c r="H53" s="36">
        <f>SUM(H40:H52)</f>
        <v>0</v>
      </c>
      <c r="L53" s="36">
        <f>SUM(L40:L52)</f>
        <v>-1416968.5211436641</v>
      </c>
      <c r="O53" s="29"/>
      <c r="P53" s="43">
        <f>SUM(P40:P52)</f>
        <v>-58438.262671541692</v>
      </c>
      <c r="Q53" s="44"/>
      <c r="R53" s="43">
        <f>SUM(R40:R52)</f>
        <v>-10209.017843766958</v>
      </c>
      <c r="S53" s="23"/>
      <c r="T53" s="43">
        <f>SUM(T40:T52)</f>
        <v>-170355.47727168532</v>
      </c>
      <c r="U53" s="23"/>
      <c r="V53" s="43">
        <f>SUM(V40:V52)</f>
        <v>-1006976.7960267795</v>
      </c>
      <c r="W53" s="26"/>
      <c r="X53" s="43">
        <f>SUM(X40:X52)</f>
        <v>-53459.915194748712</v>
      </c>
      <c r="Y53" s="23"/>
      <c r="Z53" s="43">
        <f>SUM(Z40:Z52)</f>
        <v>-117529.05213514178</v>
      </c>
      <c r="AA53" s="23"/>
      <c r="AB53" s="43">
        <f>SUM(AB40:AB52)</f>
        <v>0</v>
      </c>
      <c r="AD53" s="43">
        <f>SUM(AD40:AD52)</f>
        <v>-1416968.5211436641</v>
      </c>
      <c r="AF53" s="42" t="str">
        <f>IF(ROUND(F53,4)=ROUND(AD53,4), "", "check")</f>
        <v/>
      </c>
      <c r="AI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</row>
    <row r="54" spans="2:52" x14ac:dyDescent="0.2">
      <c r="O54" s="29"/>
      <c r="W54" s="26"/>
      <c r="AF54" s="42" t="str">
        <f t="shared" ref="AF54:AF59" si="10">IF(ROUND(F54,4)=ROUND(AD54,4), "", "check")</f>
        <v/>
      </c>
    </row>
    <row r="55" spans="2:52" x14ac:dyDescent="0.2">
      <c r="B55" s="26">
        <f>B53+1</f>
        <v>31</v>
      </c>
      <c r="D55" s="1" t="s">
        <v>161</v>
      </c>
      <c r="F55" s="35">
        <v>-50852.680549399018</v>
      </c>
      <c r="H55" s="35"/>
      <c r="K55" s="29">
        <v>0</v>
      </c>
      <c r="L55" s="35">
        <f t="shared" ref="L55" si="11">F55-H55</f>
        <v>-50852.680549399018</v>
      </c>
      <c r="N55" s="26" t="s">
        <v>317</v>
      </c>
      <c r="O55" s="29">
        <v>23</v>
      </c>
      <c r="P55" s="10">
        <v>-1795.3832265391077</v>
      </c>
      <c r="R55" s="10">
        <v>-258.30691166521302</v>
      </c>
      <c r="S55" s="10"/>
      <c r="T55" s="10">
        <v>-6728.3879136550659</v>
      </c>
      <c r="U55" s="10"/>
      <c r="V55" s="10">
        <v>-29665.150371393876</v>
      </c>
      <c r="X55" s="10">
        <v>-4436.5833897997645</v>
      </c>
      <c r="Y55" s="10"/>
      <c r="Z55" s="10">
        <v>-7968.868736345994</v>
      </c>
      <c r="AA55" s="10"/>
      <c r="AB55" s="10">
        <v>0</v>
      </c>
      <c r="AC55" s="10"/>
      <c r="AD55" s="10">
        <f>P55+R55+T55+V55+X55+Z55+AB55</f>
        <v>-50852.680549399025</v>
      </c>
      <c r="AF55" s="42" t="str">
        <f t="shared" si="10"/>
        <v/>
      </c>
    </row>
    <row r="56" spans="2:52" x14ac:dyDescent="0.2">
      <c r="W56" s="26"/>
      <c r="AF56" s="42" t="str">
        <f t="shared" si="10"/>
        <v/>
      </c>
    </row>
    <row r="57" spans="2:52" x14ac:dyDescent="0.2">
      <c r="B57" s="26">
        <f>B55+1</f>
        <v>32</v>
      </c>
      <c r="D57" s="1" t="s">
        <v>171</v>
      </c>
      <c r="F57" s="36">
        <f>F53+F55</f>
        <v>-1467821.2016930631</v>
      </c>
      <c r="H57" s="36">
        <f>H53+H55</f>
        <v>0</v>
      </c>
      <c r="L57" s="36">
        <f>L53+L55</f>
        <v>-1467821.2016930631</v>
      </c>
      <c r="P57" s="45">
        <f>P53+P55</f>
        <v>-60233.645898080802</v>
      </c>
      <c r="Q57" s="16"/>
      <c r="R57" s="45">
        <f>R53+R55</f>
        <v>-10467.324755432172</v>
      </c>
      <c r="S57" s="5"/>
      <c r="T57" s="45">
        <f>T53+T55</f>
        <v>-177083.86518534037</v>
      </c>
      <c r="U57" s="5"/>
      <c r="V57" s="45">
        <f>V53+V55</f>
        <v>-1036641.9463981733</v>
      </c>
      <c r="W57" s="26"/>
      <c r="X57" s="45">
        <f>X53+X55</f>
        <v>-57896.498584548477</v>
      </c>
      <c r="Y57" s="5"/>
      <c r="Z57" s="45">
        <f>Z53+Z55</f>
        <v>-125497.92087148778</v>
      </c>
      <c r="AA57" s="5"/>
      <c r="AB57" s="45">
        <f>AB53+AB55</f>
        <v>0</v>
      </c>
      <c r="AD57" s="45">
        <f>AD53+AD55</f>
        <v>-1467821.2016930631</v>
      </c>
      <c r="AF57" s="42" t="str">
        <f t="shared" si="10"/>
        <v/>
      </c>
    </row>
    <row r="58" spans="2:52" x14ac:dyDescent="0.2">
      <c r="D58" s="8"/>
      <c r="F58" s="11"/>
      <c r="H58" s="11"/>
      <c r="L58" s="11"/>
      <c r="W58" s="26"/>
      <c r="AF58" s="42" t="str">
        <f t="shared" si="10"/>
        <v/>
      </c>
    </row>
    <row r="59" spans="2:52" x14ac:dyDescent="0.2">
      <c r="E59" s="8"/>
      <c r="W59" s="26"/>
      <c r="AF59" s="42" t="str">
        <f t="shared" si="10"/>
        <v/>
      </c>
    </row>
    <row r="60" spans="2:52" x14ac:dyDescent="0.2">
      <c r="D60" s="8" t="s">
        <v>172</v>
      </c>
      <c r="E60" s="27"/>
      <c r="F60" s="34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Z60" s="19"/>
    </row>
    <row r="61" spans="2:52" x14ac:dyDescent="0.2">
      <c r="AF61" s="42" t="str">
        <f t="shared" ref="AF61:AF118" si="12">IF(ROUND(F61,4)=ROUND(AD61,4), "", "check")</f>
        <v/>
      </c>
    </row>
    <row r="62" spans="2:52" x14ac:dyDescent="0.2">
      <c r="B62" s="26">
        <f>B57+1</f>
        <v>33</v>
      </c>
      <c r="D62" s="1" t="s">
        <v>138</v>
      </c>
      <c r="F62" s="35">
        <v>79166.942309318154</v>
      </c>
      <c r="H62" s="35"/>
      <c r="J62" s="19"/>
      <c r="K62" s="29">
        <v>0</v>
      </c>
      <c r="L62" s="35">
        <f>F62-H62</f>
        <v>79166.942309318154</v>
      </c>
      <c r="N62" s="26"/>
      <c r="O62" s="29">
        <v>0</v>
      </c>
      <c r="P62" s="10">
        <f>P18+P40</f>
        <v>3031.2129016562189</v>
      </c>
      <c r="R62" s="10">
        <f>R18+R40</f>
        <v>0</v>
      </c>
      <c r="S62" s="10"/>
      <c r="T62" s="10">
        <f>T18+T40</f>
        <v>31159.855072747287</v>
      </c>
      <c r="U62" s="10"/>
      <c r="V62" s="10">
        <f>V18+V40</f>
        <v>39457.139453762698</v>
      </c>
      <c r="X62" s="10">
        <f>X18+X40</f>
        <v>42.977502499999986</v>
      </c>
      <c r="Y62" s="10"/>
      <c r="Z62" s="10">
        <f>Z18+Z40</f>
        <v>5475.7573786519433</v>
      </c>
      <c r="AA62" s="10"/>
      <c r="AB62" s="10">
        <f>AB18+AB40</f>
        <v>0</v>
      </c>
      <c r="AD62" s="10">
        <f>P62+R62+T62+V62+X62+Z62+AB62</f>
        <v>79166.942309318154</v>
      </c>
      <c r="AF62" s="42" t="str">
        <f t="shared" si="12"/>
        <v/>
      </c>
      <c r="AI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Z62" s="35"/>
    </row>
    <row r="63" spans="2:52" x14ac:dyDescent="0.2">
      <c r="B63" s="26">
        <f>B62+1</f>
        <v>34</v>
      </c>
      <c r="D63" s="1" t="s">
        <v>140</v>
      </c>
      <c r="F63" s="35">
        <v>49261.707392534336</v>
      </c>
      <c r="H63" s="35"/>
      <c r="J63" s="19"/>
      <c r="K63" s="29">
        <v>0</v>
      </c>
      <c r="L63" s="35">
        <f t="shared" ref="L63:L74" si="13">F63-H63</f>
        <v>49261.707392534336</v>
      </c>
      <c r="N63" s="26"/>
      <c r="O63" s="29">
        <v>0</v>
      </c>
      <c r="P63" s="10">
        <f t="shared" ref="P63:R74" si="14">P19+P41</f>
        <v>0</v>
      </c>
      <c r="R63" s="10">
        <f t="shared" si="14"/>
        <v>0</v>
      </c>
      <c r="S63" s="10"/>
      <c r="T63" s="10">
        <f t="shared" ref="T63:T74" si="15">T19+T41</f>
        <v>367.82088106941302</v>
      </c>
      <c r="U63" s="10"/>
      <c r="V63" s="10">
        <f t="shared" ref="V63:V74" si="16">V19+V41</f>
        <v>21917.194864829926</v>
      </c>
      <c r="X63" s="10">
        <f t="shared" ref="X63:X74" si="17">X19+X41</f>
        <v>18132.668700799728</v>
      </c>
      <c r="Y63" s="10"/>
      <c r="Z63" s="10">
        <f t="shared" ref="Z63:Z74" si="18">Z19+Z41</f>
        <v>8844.0229458352806</v>
      </c>
      <c r="AA63" s="10"/>
      <c r="AB63" s="10">
        <f t="shared" ref="AB63:AB74" si="19">AB19+AB41</f>
        <v>0</v>
      </c>
      <c r="AD63" s="10">
        <f t="shared" ref="AD63:AD74" si="20">P63+R63+T63+V63+X63+Z63+AB63</f>
        <v>49261.707392534343</v>
      </c>
      <c r="AF63" s="42" t="str">
        <f t="shared" si="12"/>
        <v/>
      </c>
      <c r="AI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Z63" s="35"/>
    </row>
    <row r="64" spans="2:52" x14ac:dyDescent="0.2">
      <c r="B64" s="26">
        <f t="shared" ref="B64:B75" si="21">B63+1</f>
        <v>35</v>
      </c>
      <c r="D64" s="1" t="s">
        <v>142</v>
      </c>
      <c r="F64" s="35">
        <v>133779.00444473058</v>
      </c>
      <c r="H64" s="35"/>
      <c r="J64" s="19"/>
      <c r="K64" s="29">
        <v>0</v>
      </c>
      <c r="L64" s="35">
        <f t="shared" si="13"/>
        <v>133779.00444473058</v>
      </c>
      <c r="N64" s="26"/>
      <c r="O64" s="29">
        <v>0</v>
      </c>
      <c r="P64" s="10">
        <f t="shared" si="14"/>
        <v>15431.582837587513</v>
      </c>
      <c r="R64" s="10">
        <f t="shared" si="14"/>
        <v>854.686809587776</v>
      </c>
      <c r="S64" s="10"/>
      <c r="T64" s="10">
        <f t="shared" si="15"/>
        <v>53753.351450945855</v>
      </c>
      <c r="U64" s="10"/>
      <c r="V64" s="10">
        <f t="shared" si="16"/>
        <v>61470.449866384595</v>
      </c>
      <c r="X64" s="10">
        <f t="shared" si="17"/>
        <v>0</v>
      </c>
      <c r="Y64" s="10"/>
      <c r="Z64" s="10">
        <f t="shared" si="18"/>
        <v>2268.9334802248327</v>
      </c>
      <c r="AA64" s="10"/>
      <c r="AB64" s="10">
        <f t="shared" si="19"/>
        <v>0</v>
      </c>
      <c r="AD64" s="10">
        <f t="shared" si="20"/>
        <v>133779.00444473058</v>
      </c>
      <c r="AF64" s="42" t="str">
        <f t="shared" si="12"/>
        <v/>
      </c>
      <c r="AI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Z64" s="35"/>
    </row>
    <row r="65" spans="2:52" x14ac:dyDescent="0.2">
      <c r="B65" s="26">
        <f t="shared" si="21"/>
        <v>36</v>
      </c>
      <c r="D65" s="1" t="s">
        <v>144</v>
      </c>
      <c r="F65" s="35">
        <v>159299.06782597845</v>
      </c>
      <c r="H65" s="35"/>
      <c r="J65" s="19"/>
      <c r="K65" s="29">
        <v>0</v>
      </c>
      <c r="L65" s="35">
        <f t="shared" si="13"/>
        <v>159299.06782597845</v>
      </c>
      <c r="N65" s="26"/>
      <c r="O65" s="29">
        <v>0</v>
      </c>
      <c r="P65" s="10">
        <f t="shared" si="14"/>
        <v>44007.553465266094</v>
      </c>
      <c r="R65" s="10">
        <f t="shared" si="14"/>
        <v>5541.5753152054367</v>
      </c>
      <c r="S65" s="10"/>
      <c r="T65" s="10">
        <f t="shared" si="15"/>
        <v>41448.272300161174</v>
      </c>
      <c r="U65" s="10"/>
      <c r="V65" s="10">
        <f t="shared" si="16"/>
        <v>0</v>
      </c>
      <c r="X65" s="10">
        <f t="shared" si="17"/>
        <v>2946.7160171856267</v>
      </c>
      <c r="Y65" s="10"/>
      <c r="Z65" s="10">
        <f t="shared" si="18"/>
        <v>65354.950728160155</v>
      </c>
      <c r="AA65" s="10"/>
      <c r="AB65" s="10">
        <f t="shared" si="19"/>
        <v>0</v>
      </c>
      <c r="AD65" s="10">
        <f t="shared" si="20"/>
        <v>159299.06782597848</v>
      </c>
      <c r="AF65" s="42" t="str">
        <f t="shared" si="12"/>
        <v/>
      </c>
      <c r="AI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Z65" s="35"/>
    </row>
    <row r="66" spans="2:52" x14ac:dyDescent="0.2">
      <c r="B66" s="26">
        <f t="shared" si="21"/>
        <v>37</v>
      </c>
      <c r="D66" s="1" t="s">
        <v>146</v>
      </c>
      <c r="F66" s="35">
        <v>1296675.7789290498</v>
      </c>
      <c r="H66" s="35"/>
      <c r="K66" s="29">
        <v>0</v>
      </c>
      <c r="L66" s="35">
        <f t="shared" si="13"/>
        <v>1296675.7789290498</v>
      </c>
      <c r="N66" s="26"/>
      <c r="O66" s="29">
        <v>0</v>
      </c>
      <c r="P66" s="10">
        <f t="shared" si="14"/>
        <v>0</v>
      </c>
      <c r="R66" s="10">
        <f t="shared" si="14"/>
        <v>204.4415788733622</v>
      </c>
      <c r="S66" s="10"/>
      <c r="T66" s="10">
        <f t="shared" si="15"/>
        <v>6444.5915604459997</v>
      </c>
      <c r="U66" s="10"/>
      <c r="V66" s="10">
        <f t="shared" si="16"/>
        <v>692042.85141773208</v>
      </c>
      <c r="X66" s="10">
        <f t="shared" si="17"/>
        <v>268953.69994066539</v>
      </c>
      <c r="Y66" s="10"/>
      <c r="Z66" s="10">
        <f t="shared" si="18"/>
        <v>329030.19443133293</v>
      </c>
      <c r="AA66" s="10"/>
      <c r="AB66" s="10">
        <f t="shared" si="19"/>
        <v>0</v>
      </c>
      <c r="AD66" s="10">
        <f t="shared" si="20"/>
        <v>1296675.7789290498</v>
      </c>
      <c r="AF66" s="42" t="str">
        <f t="shared" si="12"/>
        <v/>
      </c>
      <c r="AI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Z66" s="35"/>
    </row>
    <row r="67" spans="2:52" x14ac:dyDescent="0.2">
      <c r="B67" s="26">
        <f t="shared" si="21"/>
        <v>38</v>
      </c>
      <c r="D67" s="1" t="s">
        <v>148</v>
      </c>
      <c r="F67" s="35">
        <v>848360.22958961513</v>
      </c>
      <c r="H67" s="35"/>
      <c r="K67" s="29">
        <v>0</v>
      </c>
      <c r="L67" s="35">
        <f t="shared" si="13"/>
        <v>848360.22958961513</v>
      </c>
      <c r="N67" s="26"/>
      <c r="O67" s="29">
        <v>0</v>
      </c>
      <c r="P67" s="10">
        <f t="shared" si="14"/>
        <v>0</v>
      </c>
      <c r="R67" s="10">
        <f t="shared" si="14"/>
        <v>0</v>
      </c>
      <c r="S67" s="10"/>
      <c r="T67" s="10">
        <f t="shared" si="15"/>
        <v>186964.23918473232</v>
      </c>
      <c r="U67" s="10"/>
      <c r="V67" s="10">
        <f t="shared" si="16"/>
        <v>656262.4018481127</v>
      </c>
      <c r="X67" s="10">
        <f t="shared" si="17"/>
        <v>0</v>
      </c>
      <c r="Y67" s="10"/>
      <c r="Z67" s="10">
        <f t="shared" si="18"/>
        <v>5133.5885567698988</v>
      </c>
      <c r="AA67" s="10"/>
      <c r="AB67" s="10">
        <f t="shared" si="19"/>
        <v>0</v>
      </c>
      <c r="AD67" s="10">
        <f t="shared" si="20"/>
        <v>848360.2295896149</v>
      </c>
      <c r="AF67" s="42" t="str">
        <f t="shared" si="12"/>
        <v/>
      </c>
      <c r="AI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Z67" s="35"/>
    </row>
    <row r="68" spans="2:52" x14ac:dyDescent="0.2">
      <c r="B68" s="26">
        <f t="shared" si="21"/>
        <v>39</v>
      </c>
      <c r="D68" s="1" t="s">
        <v>150</v>
      </c>
      <c r="F68" s="35">
        <v>0</v>
      </c>
      <c r="H68" s="35"/>
      <c r="K68" s="29">
        <v>0</v>
      </c>
      <c r="L68" s="35">
        <f t="shared" si="13"/>
        <v>0</v>
      </c>
      <c r="N68" s="26"/>
      <c r="O68" s="29">
        <v>0</v>
      </c>
      <c r="P68" s="10">
        <f t="shared" si="14"/>
        <v>0</v>
      </c>
      <c r="R68" s="10">
        <f t="shared" si="14"/>
        <v>0</v>
      </c>
      <c r="S68" s="10"/>
      <c r="T68" s="10">
        <f t="shared" si="15"/>
        <v>0</v>
      </c>
      <c r="U68" s="10"/>
      <c r="V68" s="10">
        <f t="shared" si="16"/>
        <v>0</v>
      </c>
      <c r="X68" s="10">
        <f t="shared" si="17"/>
        <v>0</v>
      </c>
      <c r="Y68" s="10"/>
      <c r="Z68" s="10">
        <f t="shared" si="18"/>
        <v>0</v>
      </c>
      <c r="AA68" s="10"/>
      <c r="AB68" s="10">
        <f t="shared" si="19"/>
        <v>0</v>
      </c>
      <c r="AD68" s="10">
        <f t="shared" si="20"/>
        <v>0</v>
      </c>
      <c r="AF68" s="42" t="str">
        <f t="shared" si="12"/>
        <v/>
      </c>
      <c r="AI68" s="38"/>
      <c r="AL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Z68" s="35"/>
    </row>
    <row r="69" spans="2:52" x14ac:dyDescent="0.2">
      <c r="B69" s="26">
        <f t="shared" si="21"/>
        <v>40</v>
      </c>
      <c r="D69" s="1" t="s">
        <v>152</v>
      </c>
      <c r="F69" s="35">
        <v>0</v>
      </c>
      <c r="H69" s="35"/>
      <c r="K69" s="29">
        <v>0</v>
      </c>
      <c r="L69" s="35">
        <f t="shared" si="13"/>
        <v>0</v>
      </c>
      <c r="N69" s="26"/>
      <c r="O69" s="29">
        <v>0</v>
      </c>
      <c r="P69" s="10">
        <f t="shared" si="14"/>
        <v>0</v>
      </c>
      <c r="R69" s="10">
        <f t="shared" si="14"/>
        <v>0</v>
      </c>
      <c r="S69" s="10"/>
      <c r="T69" s="10">
        <f t="shared" si="15"/>
        <v>0</v>
      </c>
      <c r="U69" s="10"/>
      <c r="V69" s="10">
        <f t="shared" si="16"/>
        <v>0</v>
      </c>
      <c r="X69" s="10">
        <f t="shared" si="17"/>
        <v>0</v>
      </c>
      <c r="Y69" s="10"/>
      <c r="Z69" s="10">
        <f t="shared" si="18"/>
        <v>0</v>
      </c>
      <c r="AA69" s="10"/>
      <c r="AB69" s="10">
        <f t="shared" si="19"/>
        <v>0</v>
      </c>
      <c r="AD69" s="10">
        <f t="shared" si="20"/>
        <v>0</v>
      </c>
      <c r="AF69" s="42" t="str">
        <f t="shared" si="12"/>
        <v/>
      </c>
      <c r="AI69" s="38"/>
      <c r="AL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Z69" s="35"/>
    </row>
    <row r="70" spans="2:52" x14ac:dyDescent="0.2">
      <c r="B70" s="26">
        <f t="shared" si="21"/>
        <v>41</v>
      </c>
      <c r="D70" s="1" t="s">
        <v>153</v>
      </c>
      <c r="F70" s="35">
        <v>0</v>
      </c>
      <c r="H70" s="35"/>
      <c r="K70" s="29">
        <v>0</v>
      </c>
      <c r="L70" s="35">
        <f t="shared" si="13"/>
        <v>0</v>
      </c>
      <c r="N70" s="26"/>
      <c r="O70" s="29">
        <v>0</v>
      </c>
      <c r="P70" s="10">
        <f t="shared" si="14"/>
        <v>0</v>
      </c>
      <c r="R70" s="10">
        <f t="shared" si="14"/>
        <v>0</v>
      </c>
      <c r="S70" s="10"/>
      <c r="T70" s="10">
        <f t="shared" si="15"/>
        <v>0</v>
      </c>
      <c r="U70" s="10"/>
      <c r="V70" s="10">
        <f t="shared" si="16"/>
        <v>0</v>
      </c>
      <c r="X70" s="10">
        <f t="shared" si="17"/>
        <v>0</v>
      </c>
      <c r="Y70" s="10"/>
      <c r="Z70" s="10">
        <f t="shared" si="18"/>
        <v>0</v>
      </c>
      <c r="AA70" s="10"/>
      <c r="AB70" s="10">
        <f t="shared" si="19"/>
        <v>0</v>
      </c>
      <c r="AD70" s="10">
        <f t="shared" si="20"/>
        <v>0</v>
      </c>
      <c r="AF70" s="42" t="str">
        <f t="shared" si="12"/>
        <v/>
      </c>
      <c r="AI70" s="38"/>
      <c r="AL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Z70" s="35"/>
    </row>
    <row r="71" spans="2:52" x14ac:dyDescent="0.2">
      <c r="B71" s="26">
        <f t="shared" si="21"/>
        <v>42</v>
      </c>
      <c r="D71" s="1" t="s">
        <v>154</v>
      </c>
      <c r="F71" s="35">
        <v>0</v>
      </c>
      <c r="H71" s="35"/>
      <c r="K71" s="29">
        <v>0</v>
      </c>
      <c r="L71" s="35">
        <f t="shared" si="13"/>
        <v>0</v>
      </c>
      <c r="N71" s="26"/>
      <c r="O71" s="29">
        <v>0</v>
      </c>
      <c r="P71" s="10">
        <f t="shared" si="14"/>
        <v>0</v>
      </c>
      <c r="R71" s="10">
        <f t="shared" si="14"/>
        <v>0</v>
      </c>
      <c r="S71" s="10"/>
      <c r="T71" s="10">
        <f t="shared" si="15"/>
        <v>0</v>
      </c>
      <c r="U71" s="10"/>
      <c r="V71" s="10">
        <f t="shared" si="16"/>
        <v>0</v>
      </c>
      <c r="X71" s="10">
        <f t="shared" si="17"/>
        <v>0</v>
      </c>
      <c r="Y71" s="10"/>
      <c r="Z71" s="10">
        <f t="shared" si="18"/>
        <v>0</v>
      </c>
      <c r="AA71" s="10"/>
      <c r="AB71" s="10">
        <f t="shared" si="19"/>
        <v>0</v>
      </c>
      <c r="AD71" s="10">
        <f t="shared" si="20"/>
        <v>0</v>
      </c>
      <c r="AF71" s="42" t="str">
        <f t="shared" si="12"/>
        <v/>
      </c>
      <c r="AI71" s="38"/>
      <c r="AL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Z71" s="35"/>
    </row>
    <row r="72" spans="2:52" x14ac:dyDescent="0.2">
      <c r="B72" s="26">
        <f t="shared" si="21"/>
        <v>43</v>
      </c>
      <c r="D72" s="1" t="s">
        <v>156</v>
      </c>
      <c r="F72" s="35">
        <v>0</v>
      </c>
      <c r="H72" s="35"/>
      <c r="K72" s="29">
        <v>0</v>
      </c>
      <c r="L72" s="35">
        <f t="shared" si="13"/>
        <v>0</v>
      </c>
      <c r="N72" s="26"/>
      <c r="O72" s="29">
        <v>0</v>
      </c>
      <c r="P72" s="10">
        <f t="shared" si="14"/>
        <v>0</v>
      </c>
      <c r="R72" s="10">
        <f t="shared" si="14"/>
        <v>0</v>
      </c>
      <c r="S72" s="10"/>
      <c r="T72" s="10">
        <f t="shared" si="15"/>
        <v>0</v>
      </c>
      <c r="U72" s="10"/>
      <c r="V72" s="10">
        <f t="shared" si="16"/>
        <v>0</v>
      </c>
      <c r="X72" s="10">
        <f t="shared" si="17"/>
        <v>0</v>
      </c>
      <c r="Y72" s="10"/>
      <c r="Z72" s="10">
        <f t="shared" si="18"/>
        <v>0</v>
      </c>
      <c r="AA72" s="10"/>
      <c r="AB72" s="10">
        <f t="shared" si="19"/>
        <v>0</v>
      </c>
      <c r="AD72" s="10">
        <f t="shared" si="20"/>
        <v>0</v>
      </c>
      <c r="AF72" s="42" t="str">
        <f t="shared" si="12"/>
        <v/>
      </c>
      <c r="AI72" s="38"/>
      <c r="AL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Z72" s="35"/>
    </row>
    <row r="73" spans="2:52" x14ac:dyDescent="0.2">
      <c r="B73" s="26">
        <f>B72+1</f>
        <v>44</v>
      </c>
      <c r="D73" s="1" t="s">
        <v>157</v>
      </c>
      <c r="F73" s="35">
        <v>0</v>
      </c>
      <c r="H73" s="35"/>
      <c r="K73" s="29">
        <v>0</v>
      </c>
      <c r="L73" s="35">
        <f t="shared" si="13"/>
        <v>0</v>
      </c>
      <c r="N73" s="26"/>
      <c r="O73" s="29">
        <v>0</v>
      </c>
      <c r="P73" s="10">
        <f t="shared" si="14"/>
        <v>0</v>
      </c>
      <c r="R73" s="10">
        <f t="shared" si="14"/>
        <v>0</v>
      </c>
      <c r="S73" s="10"/>
      <c r="T73" s="10">
        <f t="shared" si="15"/>
        <v>0</v>
      </c>
      <c r="U73" s="10"/>
      <c r="V73" s="10">
        <f t="shared" si="16"/>
        <v>0</v>
      </c>
      <c r="X73" s="10">
        <f t="shared" si="17"/>
        <v>0</v>
      </c>
      <c r="Y73" s="10"/>
      <c r="Z73" s="10">
        <f t="shared" si="18"/>
        <v>0</v>
      </c>
      <c r="AA73" s="10"/>
      <c r="AB73" s="10">
        <f t="shared" si="19"/>
        <v>0</v>
      </c>
      <c r="AD73" s="10">
        <f t="shared" si="20"/>
        <v>0</v>
      </c>
      <c r="AF73" s="42" t="str">
        <f t="shared" si="12"/>
        <v/>
      </c>
      <c r="AI73" s="38"/>
      <c r="AL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Z73" s="35"/>
    </row>
    <row r="74" spans="2:52" x14ac:dyDescent="0.2">
      <c r="B74" s="26">
        <f>B73+1</f>
        <v>45</v>
      </c>
      <c r="D74" s="1" t="s">
        <v>158</v>
      </c>
      <c r="F74" s="35">
        <v>4318.2255996879157</v>
      </c>
      <c r="H74" s="35"/>
      <c r="K74" s="29">
        <v>0</v>
      </c>
      <c r="L74" s="35">
        <f t="shared" si="13"/>
        <v>4318.2255996879157</v>
      </c>
      <c r="N74" s="26"/>
      <c r="O74" s="29">
        <v>0</v>
      </c>
      <c r="P74" s="10">
        <f t="shared" si="14"/>
        <v>0</v>
      </c>
      <c r="R74" s="10">
        <f t="shared" si="14"/>
        <v>0</v>
      </c>
      <c r="S74" s="10"/>
      <c r="T74" s="10">
        <f t="shared" si="15"/>
        <v>39.163422261415214</v>
      </c>
      <c r="U74" s="10"/>
      <c r="V74" s="10">
        <f t="shared" si="16"/>
        <v>3560.0134120638827</v>
      </c>
      <c r="X74" s="10">
        <f t="shared" si="17"/>
        <v>136.1762187887613</v>
      </c>
      <c r="Y74" s="10"/>
      <c r="Z74" s="10">
        <f t="shared" si="18"/>
        <v>582.87254657385631</v>
      </c>
      <c r="AA74" s="10"/>
      <c r="AB74" s="10">
        <f t="shared" si="19"/>
        <v>0</v>
      </c>
      <c r="AD74" s="10">
        <f t="shared" si="20"/>
        <v>4318.2255996879157</v>
      </c>
      <c r="AF74" s="42" t="str">
        <f t="shared" si="12"/>
        <v/>
      </c>
      <c r="AI74" s="38"/>
      <c r="AL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Z74" s="35"/>
    </row>
    <row r="75" spans="2:52" x14ac:dyDescent="0.2">
      <c r="B75" s="26">
        <f t="shared" si="21"/>
        <v>46</v>
      </c>
      <c r="D75" s="1" t="s">
        <v>173</v>
      </c>
      <c r="F75" s="36">
        <f>SUM(F62:F74)</f>
        <v>2570860.9560909146</v>
      </c>
      <c r="H75" s="36">
        <f>SUM(H62:H74)</f>
        <v>0</v>
      </c>
      <c r="L75" s="36">
        <f>SUM(L62:L74)</f>
        <v>2570860.9560909146</v>
      </c>
      <c r="O75" s="29"/>
      <c r="P75" s="43">
        <f>SUM(P62:P74)</f>
        <v>62470.349204509825</v>
      </c>
      <c r="Q75" s="44"/>
      <c r="R75" s="43">
        <f>SUM(R62:R74)</f>
        <v>6600.7037036665752</v>
      </c>
      <c r="S75" s="23"/>
      <c r="T75" s="43">
        <f>SUM(T62:T74)</f>
        <v>320177.29387236346</v>
      </c>
      <c r="U75" s="23"/>
      <c r="V75" s="43">
        <f>SUM(V62:V74)</f>
        <v>1474710.050862886</v>
      </c>
      <c r="W75" s="26"/>
      <c r="X75" s="43">
        <f>SUM(X62:X74)</f>
        <v>290212.23837993952</v>
      </c>
      <c r="Y75" s="23"/>
      <c r="Z75" s="43">
        <f>SUM(Z62:Z74)</f>
        <v>416690.32006754889</v>
      </c>
      <c r="AA75" s="23"/>
      <c r="AB75" s="43">
        <f>SUM(AB62:AB74)</f>
        <v>0</v>
      </c>
      <c r="AD75" s="43">
        <f>SUM(AD62:AD74)</f>
        <v>2570860.9560909146</v>
      </c>
      <c r="AF75" s="42" t="str">
        <f>IF(ROUND(F75,4)=ROUND(AD75,4), "", "check")</f>
        <v/>
      </c>
      <c r="AI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2:52" x14ac:dyDescent="0.2">
      <c r="O76" s="29"/>
      <c r="W76" s="26"/>
      <c r="AF76" s="42" t="str">
        <f t="shared" si="12"/>
        <v/>
      </c>
    </row>
    <row r="77" spans="2:52" x14ac:dyDescent="0.2">
      <c r="B77" s="26">
        <f>B75+1</f>
        <v>47</v>
      </c>
      <c r="D77" s="1" t="s">
        <v>161</v>
      </c>
      <c r="F77" s="35">
        <v>50857.828612163146</v>
      </c>
      <c r="H77" s="35"/>
      <c r="K77" s="29">
        <v>0</v>
      </c>
      <c r="L77" s="35">
        <f t="shared" ref="L77" si="22">F77-H77</f>
        <v>50857.828612163146</v>
      </c>
      <c r="N77" s="26"/>
      <c r="O77" s="29">
        <v>0</v>
      </c>
      <c r="P77" s="10">
        <f t="shared" ref="P77:R77" si="23">P33+P55</f>
        <v>1795.5649818651989</v>
      </c>
      <c r="R77" s="10">
        <f t="shared" si="23"/>
        <v>258.33306132299498</v>
      </c>
      <c r="S77" s="10"/>
      <c r="T77" s="10">
        <f t="shared" ref="T77" si="24">T33+T55</f>
        <v>6729.0690609005342</v>
      </c>
      <c r="U77" s="10"/>
      <c r="V77" s="10">
        <f t="shared" ref="V77" si="25">V33+V55</f>
        <v>29668.153518019961</v>
      </c>
      <c r="X77" s="10">
        <f t="shared" ref="X77" si="26">X33+X55</f>
        <v>4437.0325265906313</v>
      </c>
      <c r="Y77" s="10"/>
      <c r="Z77" s="10">
        <f t="shared" ref="Z77" si="27">Z33+Z55</f>
        <v>7969.6754634638291</v>
      </c>
      <c r="AA77" s="10"/>
      <c r="AB77" s="10">
        <f t="shared" ref="AB77" si="28">AB33+AB55</f>
        <v>0</v>
      </c>
      <c r="AC77" s="10"/>
      <c r="AD77" s="10">
        <f>P77+R77+T77+V77+X77+Z77+AB77</f>
        <v>50857.828612163146</v>
      </c>
      <c r="AF77" s="42" t="str">
        <f t="shared" si="12"/>
        <v/>
      </c>
    </row>
    <row r="78" spans="2:52" x14ac:dyDescent="0.2">
      <c r="W78" s="26"/>
      <c r="AF78" s="42" t="str">
        <f t="shared" si="12"/>
        <v/>
      </c>
    </row>
    <row r="79" spans="2:52" x14ac:dyDescent="0.2">
      <c r="B79" s="26">
        <f>B77+1</f>
        <v>48</v>
      </c>
      <c r="D79" s="1" t="s">
        <v>174</v>
      </c>
      <c r="F79" s="36">
        <f>F75+F77</f>
        <v>2621718.7847030777</v>
      </c>
      <c r="H79" s="36">
        <f>H75+H77</f>
        <v>0</v>
      </c>
      <c r="L79" s="36">
        <f>L75+L77</f>
        <v>2621718.7847030777</v>
      </c>
      <c r="P79" s="45">
        <f>P75+P77</f>
        <v>64265.914186375026</v>
      </c>
      <c r="Q79" s="16"/>
      <c r="R79" s="45">
        <f>R75+R77</f>
        <v>6859.0367649895697</v>
      </c>
      <c r="S79" s="5"/>
      <c r="T79" s="45">
        <f>T75+T77</f>
        <v>326906.362933264</v>
      </c>
      <c r="U79" s="5"/>
      <c r="V79" s="45">
        <f>V75+V77</f>
        <v>1504378.204380906</v>
      </c>
      <c r="W79" s="26"/>
      <c r="X79" s="45">
        <f>X75+X77</f>
        <v>294649.27090653015</v>
      </c>
      <c r="Y79" s="5"/>
      <c r="Z79" s="45">
        <f>Z75+Z77</f>
        <v>424659.99553101271</v>
      </c>
      <c r="AA79" s="5"/>
      <c r="AB79" s="45">
        <f>AB75+AB77</f>
        <v>0</v>
      </c>
      <c r="AD79" s="45">
        <f>AD75+AD77</f>
        <v>2621718.7847030777</v>
      </c>
      <c r="AF79" s="42" t="str">
        <f t="shared" si="12"/>
        <v/>
      </c>
    </row>
    <row r="80" spans="2:52" x14ac:dyDescent="0.2">
      <c r="D80" s="8"/>
      <c r="F80" s="11"/>
      <c r="H80" s="11"/>
      <c r="L80" s="11"/>
      <c r="R80" s="7"/>
      <c r="W80" s="26"/>
      <c r="AF80" s="42" t="str">
        <f t="shared" si="12"/>
        <v/>
      </c>
    </row>
    <row r="81" spans="2:32" x14ac:dyDescent="0.2">
      <c r="E81" s="8"/>
      <c r="F81" s="11"/>
      <c r="H81" s="11"/>
      <c r="L81" s="11"/>
      <c r="W81" s="26"/>
      <c r="AF81" s="42" t="str">
        <f t="shared" si="12"/>
        <v/>
      </c>
    </row>
    <row r="82" spans="2:32" x14ac:dyDescent="0.2">
      <c r="D82" s="8" t="s">
        <v>175</v>
      </c>
      <c r="F82" s="11"/>
      <c r="H82" s="11"/>
      <c r="L82" s="11"/>
      <c r="W82" s="26"/>
      <c r="AF82" s="42" t="str">
        <f t="shared" si="12"/>
        <v/>
      </c>
    </row>
    <row r="83" spans="2:32" x14ac:dyDescent="0.2">
      <c r="F83" s="11"/>
      <c r="H83" s="11"/>
      <c r="L83" s="11"/>
      <c r="W83" s="26"/>
      <c r="AF83" s="42" t="str">
        <f t="shared" si="12"/>
        <v/>
      </c>
    </row>
    <row r="84" spans="2:32" x14ac:dyDescent="0.2">
      <c r="B84" s="26">
        <f>B79+1</f>
        <v>49</v>
      </c>
      <c r="D84" s="1" t="s">
        <v>176</v>
      </c>
      <c r="F84" s="35">
        <v>18568.37524808753</v>
      </c>
      <c r="H84" s="35"/>
      <c r="K84" s="29">
        <v>0</v>
      </c>
      <c r="L84" s="35">
        <f t="shared" ref="L84:L88" si="29">F84-H84</f>
        <v>18568.37524808753</v>
      </c>
      <c r="N84" s="26" t="s">
        <v>323</v>
      </c>
      <c r="O84" s="29">
        <v>53</v>
      </c>
      <c r="P84" s="10">
        <v>455.91554801332433</v>
      </c>
      <c r="R84" s="10">
        <v>48.659410593380194</v>
      </c>
      <c r="S84" s="10"/>
      <c r="T84" s="10">
        <v>2318.8628105477696</v>
      </c>
      <c r="U84" s="10"/>
      <c r="V84" s="10">
        <v>10647.111406827111</v>
      </c>
      <c r="X84" s="10">
        <v>2089.3361692834806</v>
      </c>
      <c r="Y84" s="10"/>
      <c r="Z84" s="10">
        <v>3008.4899028224668</v>
      </c>
      <c r="AA84" s="10"/>
      <c r="AB84" s="10">
        <v>0</v>
      </c>
      <c r="AD84" s="10">
        <f t="shared" ref="AD84:AD88" si="30">P84+R84+T84+V84+X84+Z84+AB84</f>
        <v>18568.375248087534</v>
      </c>
      <c r="AF84" s="42" t="str">
        <f t="shared" si="12"/>
        <v/>
      </c>
    </row>
    <row r="85" spans="2:32" x14ac:dyDescent="0.2">
      <c r="B85" s="26">
        <f>B84+1</f>
        <v>50</v>
      </c>
      <c r="D85" s="1" t="s">
        <v>178</v>
      </c>
      <c r="F85" s="35">
        <v>-881.02130329384931</v>
      </c>
      <c r="H85" s="35"/>
      <c r="K85" s="29">
        <v>0</v>
      </c>
      <c r="L85" s="35">
        <f t="shared" si="29"/>
        <v>-881.02130329384931</v>
      </c>
      <c r="N85" s="26" t="s">
        <v>323</v>
      </c>
      <c r="O85" s="29">
        <v>53</v>
      </c>
      <c r="P85" s="10">
        <v>-21.632011683089996</v>
      </c>
      <c r="R85" s="10">
        <v>-2.3087629782204986</v>
      </c>
      <c r="S85" s="10"/>
      <c r="T85" s="10">
        <v>-110.02403324000316</v>
      </c>
      <c r="U85" s="10"/>
      <c r="V85" s="10">
        <v>-505.17785442341096</v>
      </c>
      <c r="X85" s="10">
        <v>-99.133588711306373</v>
      </c>
      <c r="Y85" s="10"/>
      <c r="Z85" s="10">
        <v>-142.74505225781837</v>
      </c>
      <c r="AA85" s="10"/>
      <c r="AB85" s="10">
        <v>0</v>
      </c>
      <c r="AD85" s="10">
        <f t="shared" si="30"/>
        <v>-881.02130329384931</v>
      </c>
      <c r="AF85" s="42" t="str">
        <f t="shared" si="12"/>
        <v/>
      </c>
    </row>
    <row r="86" spans="2:32" x14ac:dyDescent="0.2">
      <c r="B86" s="26">
        <f t="shared" ref="B86:B89" si="31">B85+1</f>
        <v>51</v>
      </c>
      <c r="D86" s="1" t="s">
        <v>179</v>
      </c>
      <c r="F86" s="35">
        <v>-10445.409930111951</v>
      </c>
      <c r="H86" s="35"/>
      <c r="K86" s="29">
        <v>0</v>
      </c>
      <c r="L86" s="35">
        <f t="shared" si="29"/>
        <v>-10445.409930111951</v>
      </c>
      <c r="N86" s="26" t="s">
        <v>323</v>
      </c>
      <c r="O86" s="29">
        <v>53</v>
      </c>
      <c r="P86" s="10">
        <v>-256.46965493124128</v>
      </c>
      <c r="R86" s="10">
        <v>-27.372749840233745</v>
      </c>
      <c r="S86" s="10"/>
      <c r="T86" s="10">
        <v>-1304.4476053637325</v>
      </c>
      <c r="U86" s="10"/>
      <c r="V86" s="10">
        <v>-5989.4008888760836</v>
      </c>
      <c r="X86" s="10">
        <v>-1175.3302310186518</v>
      </c>
      <c r="Y86" s="10"/>
      <c r="Z86" s="10">
        <v>-1692.3888000820091</v>
      </c>
      <c r="AA86" s="10"/>
      <c r="AB86" s="10">
        <v>0</v>
      </c>
      <c r="AD86" s="10">
        <f t="shared" si="30"/>
        <v>-10445.409930111953</v>
      </c>
      <c r="AF86" s="42" t="str">
        <f t="shared" si="12"/>
        <v/>
      </c>
    </row>
    <row r="87" spans="2:32" x14ac:dyDescent="0.2">
      <c r="B87" s="26">
        <f t="shared" si="31"/>
        <v>52</v>
      </c>
      <c r="D87" s="1" t="s">
        <v>180</v>
      </c>
      <c r="F87" s="35">
        <v>0</v>
      </c>
      <c r="H87" s="35"/>
      <c r="K87" s="29">
        <v>0</v>
      </c>
      <c r="L87" s="35">
        <f t="shared" si="29"/>
        <v>0</v>
      </c>
      <c r="N87" s="26"/>
      <c r="O87" s="29">
        <v>0</v>
      </c>
      <c r="P87" s="10">
        <v>0</v>
      </c>
      <c r="R87" s="10">
        <v>0</v>
      </c>
      <c r="S87" s="10"/>
      <c r="T87" s="10">
        <v>0</v>
      </c>
      <c r="U87" s="10"/>
      <c r="V87" s="10">
        <v>0</v>
      </c>
      <c r="X87" s="10">
        <v>0</v>
      </c>
      <c r="Y87" s="10"/>
      <c r="Z87" s="10">
        <v>0</v>
      </c>
      <c r="AA87" s="10"/>
      <c r="AB87" s="10">
        <v>0</v>
      </c>
      <c r="AD87" s="10">
        <f t="shared" si="30"/>
        <v>0</v>
      </c>
      <c r="AF87" s="42" t="str">
        <f t="shared" si="12"/>
        <v/>
      </c>
    </row>
    <row r="88" spans="2:32" x14ac:dyDescent="0.2">
      <c r="B88" s="26">
        <f t="shared" si="31"/>
        <v>53</v>
      </c>
      <c r="D88" s="1" t="s">
        <v>181</v>
      </c>
      <c r="F88" s="35">
        <v>-22631.15789879825</v>
      </c>
      <c r="H88" s="35"/>
      <c r="K88" s="29">
        <v>0</v>
      </c>
      <c r="L88" s="35">
        <f t="shared" si="29"/>
        <v>-22631.15789879825</v>
      </c>
      <c r="N88" s="26" t="s">
        <v>323</v>
      </c>
      <c r="O88" s="29">
        <v>53</v>
      </c>
      <c r="P88" s="10">
        <v>-555.67041368734624</v>
      </c>
      <c r="R88" s="10">
        <v>-59.306147667102138</v>
      </c>
      <c r="S88" s="10"/>
      <c r="T88" s="10">
        <v>-2826.2327591943053</v>
      </c>
      <c r="U88" s="10"/>
      <c r="V88" s="10">
        <v>-12976.712081409378</v>
      </c>
      <c r="X88" s="10">
        <v>-2546.4854150658548</v>
      </c>
      <c r="Y88" s="10"/>
      <c r="Z88" s="10">
        <v>-3666.7510817742655</v>
      </c>
      <c r="AA88" s="10"/>
      <c r="AB88" s="10">
        <v>0</v>
      </c>
      <c r="AD88" s="10">
        <f t="shared" si="30"/>
        <v>-22631.15789879825</v>
      </c>
      <c r="AF88" s="42" t="str">
        <f t="shared" si="12"/>
        <v/>
      </c>
    </row>
    <row r="89" spans="2:32" x14ac:dyDescent="0.2">
      <c r="B89" s="26">
        <f t="shared" si="31"/>
        <v>54</v>
      </c>
      <c r="D89" s="1" t="s">
        <v>182</v>
      </c>
      <c r="F89" s="36">
        <f>SUM(F82:F88)</f>
        <v>-15389.21388411652</v>
      </c>
      <c r="H89" s="36">
        <f>SUM(H82:H88)</f>
        <v>0</v>
      </c>
      <c r="K89" s="29"/>
      <c r="L89" s="36">
        <f>SUM(L82:L88)</f>
        <v>-15389.21388411652</v>
      </c>
      <c r="P89" s="43">
        <f>SUM(P82:P88)</f>
        <v>-377.85653228835321</v>
      </c>
      <c r="Q89" s="23"/>
      <c r="R89" s="43">
        <f>SUM(R82:R88)</f>
        <v>-40.328249892176188</v>
      </c>
      <c r="S89" s="23"/>
      <c r="T89" s="43">
        <f>SUM(T82:T88)</f>
        <v>-1921.8415872502712</v>
      </c>
      <c r="U89" s="23"/>
      <c r="V89" s="43">
        <f>SUM(V82:V88)</f>
        <v>-8824.1794178817618</v>
      </c>
      <c r="W89" s="182"/>
      <c r="X89" s="43">
        <f>SUM(X82:X88)</f>
        <v>-1731.6130655123325</v>
      </c>
      <c r="Y89" s="23"/>
      <c r="Z89" s="43">
        <f>SUM(Z82:Z88)</f>
        <v>-2493.3950312916259</v>
      </c>
      <c r="AA89" s="23"/>
      <c r="AB89" s="43">
        <f>SUM(AB82:AB88)</f>
        <v>0</v>
      </c>
      <c r="AC89" s="5"/>
      <c r="AD89" s="43">
        <f>SUM(AD82:AD88)</f>
        <v>-15389.213884116518</v>
      </c>
      <c r="AF89" s="42" t="str">
        <f t="shared" si="12"/>
        <v/>
      </c>
    </row>
    <row r="90" spans="2:32" x14ac:dyDescent="0.2">
      <c r="W90" s="26"/>
      <c r="AF90" s="42" t="str">
        <f t="shared" si="12"/>
        <v/>
      </c>
    </row>
    <row r="91" spans="2:32" x14ac:dyDescent="0.2">
      <c r="AF91" s="42" t="str">
        <f t="shared" si="12"/>
        <v/>
      </c>
    </row>
    <row r="92" spans="2:32" x14ac:dyDescent="0.2">
      <c r="B92" s="26">
        <f>B89+1</f>
        <v>55</v>
      </c>
      <c r="D92" s="1" t="s">
        <v>183</v>
      </c>
      <c r="F92" s="36">
        <f>F79+F89</f>
        <v>2606329.5708189611</v>
      </c>
      <c r="H92" s="36">
        <f>H79+H89</f>
        <v>0</v>
      </c>
      <c r="L92" s="36">
        <f>L79+L89</f>
        <v>2606329.5708189611</v>
      </c>
      <c r="P92" s="45">
        <f>P79+P89</f>
        <v>63888.057654086675</v>
      </c>
      <c r="Q92" s="5"/>
      <c r="R92" s="45">
        <f>R79+R89</f>
        <v>6818.7085150973935</v>
      </c>
      <c r="S92" s="5"/>
      <c r="T92" s="45">
        <f>T79+T89</f>
        <v>324984.5213460137</v>
      </c>
      <c r="U92" s="5"/>
      <c r="V92" s="45">
        <f>V79+V89</f>
        <v>1495554.0249630243</v>
      </c>
      <c r="W92" s="5"/>
      <c r="X92" s="45">
        <f>X79+X89</f>
        <v>292917.65784101782</v>
      </c>
      <c r="Y92" s="5"/>
      <c r="Z92" s="45">
        <f>Z79+Z89</f>
        <v>422166.60049972107</v>
      </c>
      <c r="AA92" s="5"/>
      <c r="AB92" s="45">
        <f>AB79+AB89</f>
        <v>0</v>
      </c>
      <c r="AC92" s="5"/>
      <c r="AD92" s="45">
        <f>AD79+AD89</f>
        <v>2606329.5708189611</v>
      </c>
      <c r="AF92" s="42" t="str">
        <f t="shared" si="12"/>
        <v/>
      </c>
    </row>
    <row r="93" spans="2:32" x14ac:dyDescent="0.2">
      <c r="AF93" s="42" t="str">
        <f t="shared" si="12"/>
        <v/>
      </c>
    </row>
    <row r="94" spans="2:32" x14ac:dyDescent="0.2">
      <c r="AF94" s="42" t="str">
        <f t="shared" si="12"/>
        <v/>
      </c>
    </row>
    <row r="95" spans="2:32" x14ac:dyDescent="0.2">
      <c r="B95" s="26">
        <f>B92+1</f>
        <v>56</v>
      </c>
      <c r="D95" s="1" t="s">
        <v>184</v>
      </c>
      <c r="F95" s="105">
        <v>6.0821321807016528E-2</v>
      </c>
      <c r="G95" s="106"/>
      <c r="H95" s="105">
        <f>F95</f>
        <v>6.0821321807016528E-2</v>
      </c>
      <c r="I95" s="106"/>
      <c r="J95" s="106"/>
      <c r="K95" s="107"/>
      <c r="L95" s="105">
        <v>6.0821321807016528E-2</v>
      </c>
      <c r="M95" s="109"/>
      <c r="N95" s="109"/>
      <c r="O95" s="107"/>
      <c r="P95" s="108">
        <f>$F$95</f>
        <v>6.0821321807016528E-2</v>
      </c>
      <c r="Q95" s="109"/>
      <c r="R95" s="108">
        <f>$F$95</f>
        <v>6.0821321807016528E-2</v>
      </c>
      <c r="S95" s="109"/>
      <c r="T95" s="108">
        <f>$F$95</f>
        <v>6.0821321807016528E-2</v>
      </c>
      <c r="U95" s="109"/>
      <c r="V95" s="108">
        <f>$F$95</f>
        <v>6.0821321807016528E-2</v>
      </c>
      <c r="W95" s="108"/>
      <c r="X95" s="108">
        <f>$F$95</f>
        <v>6.0821321807016528E-2</v>
      </c>
      <c r="Y95" s="109"/>
      <c r="Z95" s="108">
        <f>$F$95</f>
        <v>6.0821321807016528E-2</v>
      </c>
      <c r="AA95" s="109"/>
      <c r="AB95" s="108">
        <f>$F$95</f>
        <v>6.0821321807016528E-2</v>
      </c>
      <c r="AD95" s="48"/>
      <c r="AF95" s="42"/>
    </row>
    <row r="96" spans="2:32" x14ac:dyDescent="0.2">
      <c r="AF96" s="42" t="str">
        <f t="shared" si="12"/>
        <v/>
      </c>
    </row>
    <row r="97" spans="2:32" x14ac:dyDescent="0.2">
      <c r="B97" s="26">
        <f>B95+1</f>
        <v>57</v>
      </c>
      <c r="D97" s="1" t="s">
        <v>185</v>
      </c>
      <c r="F97" s="36">
        <f>F92*F95</f>
        <v>158520.4095619233</v>
      </c>
      <c r="H97" s="36">
        <f>H92*H95</f>
        <v>0</v>
      </c>
      <c r="L97" s="36">
        <f>L92*L95</f>
        <v>158520.4095619233</v>
      </c>
      <c r="P97" s="45">
        <f>P92*P95</f>
        <v>3885.756114204431</v>
      </c>
      <c r="R97" s="45">
        <f>R92*R95</f>
        <v>414.72286490498237</v>
      </c>
      <c r="T97" s="45">
        <f>T92*T95</f>
        <v>19765.988155085131</v>
      </c>
      <c r="V97" s="45">
        <f>V92*V95</f>
        <v>90961.572632054929</v>
      </c>
      <c r="X97" s="45">
        <f>X92*X95</f>
        <v>17815.639130506104</v>
      </c>
      <c r="Z97" s="45">
        <f>Z92*Z95</f>
        <v>25676.730665167721</v>
      </c>
      <c r="AA97" s="5"/>
      <c r="AB97" s="45">
        <f>AB92*AB95</f>
        <v>0</v>
      </c>
      <c r="AD97" s="45">
        <f>P97+R97+T97+V97+X97+Z97+AB97</f>
        <v>158520.4095619233</v>
      </c>
      <c r="AF97" s="42" t="str">
        <f t="shared" si="12"/>
        <v/>
      </c>
    </row>
    <row r="98" spans="2:32" x14ac:dyDescent="0.2">
      <c r="F98" s="35"/>
      <c r="H98" s="35"/>
      <c r="L98" s="35"/>
      <c r="AD98" s="1">
        <f t="shared" ref="AD98:AD99" si="32">P98+R98+T98+V98+X98+Z98+AB98</f>
        <v>0</v>
      </c>
      <c r="AF98" s="42" t="str">
        <f t="shared" si="12"/>
        <v/>
      </c>
    </row>
    <row r="99" spans="2:32" x14ac:dyDescent="0.2">
      <c r="F99" s="35"/>
      <c r="H99" s="35"/>
      <c r="L99" s="35"/>
      <c r="AD99" s="1">
        <f t="shared" si="32"/>
        <v>0</v>
      </c>
      <c r="AF99" s="42" t="str">
        <f t="shared" si="12"/>
        <v/>
      </c>
    </row>
    <row r="100" spans="2:32" x14ac:dyDescent="0.2">
      <c r="D100" s="8" t="s">
        <v>21</v>
      </c>
      <c r="AF100" s="42" t="str">
        <f t="shared" si="12"/>
        <v/>
      </c>
    </row>
    <row r="101" spans="2:32" x14ac:dyDescent="0.2">
      <c r="AF101" s="42" t="str">
        <f t="shared" si="12"/>
        <v/>
      </c>
    </row>
    <row r="102" spans="2:32" x14ac:dyDescent="0.2">
      <c r="B102" s="26">
        <f>B97+1</f>
        <v>58</v>
      </c>
      <c r="D102" s="1" t="s">
        <v>186</v>
      </c>
      <c r="F102" s="35">
        <v>82421.141572556502</v>
      </c>
      <c r="H102" s="35"/>
      <c r="K102" s="29">
        <v>0</v>
      </c>
      <c r="L102" s="35">
        <f t="shared" ref="L102:L103" si="33">F102-H102</f>
        <v>82421.141572556502</v>
      </c>
      <c r="N102" s="26" t="s">
        <v>324</v>
      </c>
      <c r="O102" s="29">
        <v>20</v>
      </c>
      <c r="P102" s="10">
        <v>2855.622039833414</v>
      </c>
      <c r="R102" s="10">
        <v>416.91594646719744</v>
      </c>
      <c r="S102" s="10"/>
      <c r="T102" s="10">
        <v>12907.437187673129</v>
      </c>
      <c r="U102" s="10"/>
      <c r="V102" s="10">
        <v>52489.520001681689</v>
      </c>
      <c r="X102" s="10">
        <v>4933.7362080497405</v>
      </c>
      <c r="Y102" s="10"/>
      <c r="Z102" s="10">
        <v>8817.9101888513178</v>
      </c>
      <c r="AA102" s="10"/>
      <c r="AB102" s="10">
        <v>0</v>
      </c>
      <c r="AD102" s="10">
        <f t="shared" ref="AD102:AD103" si="34">P102+R102+T102+V102+X102+Z102+AB102</f>
        <v>82421.141572556488</v>
      </c>
      <c r="AF102" s="42" t="str">
        <f t="shared" si="12"/>
        <v/>
      </c>
    </row>
    <row r="103" spans="2:32" x14ac:dyDescent="0.2">
      <c r="B103" s="26">
        <f>B102+1</f>
        <v>59</v>
      </c>
      <c r="D103" s="1" t="s">
        <v>161</v>
      </c>
      <c r="F103" s="52">
        <v>7071.8904647083737</v>
      </c>
      <c r="H103" s="52"/>
      <c r="K103" s="29">
        <v>0</v>
      </c>
      <c r="L103" s="52">
        <f t="shared" si="33"/>
        <v>7071.8904647083737</v>
      </c>
      <c r="N103" s="26" t="s">
        <v>317</v>
      </c>
      <c r="O103" s="29">
        <v>23</v>
      </c>
      <c r="P103" s="10">
        <v>249.67717302385785</v>
      </c>
      <c r="R103" s="10">
        <v>35.921767856445406</v>
      </c>
      <c r="S103" s="10"/>
      <c r="T103" s="10">
        <v>935.69152727778203</v>
      </c>
      <c r="U103" s="10"/>
      <c r="V103" s="10">
        <v>4125.4205634609316</v>
      </c>
      <c r="X103" s="10">
        <v>616.97891696643899</v>
      </c>
      <c r="Y103" s="10"/>
      <c r="Z103" s="10">
        <v>1108.2005161229188</v>
      </c>
      <c r="AA103" s="10"/>
      <c r="AB103" s="10">
        <v>0</v>
      </c>
      <c r="AD103" s="23">
        <f t="shared" si="34"/>
        <v>7071.8904647083755</v>
      </c>
      <c r="AF103" s="42" t="str">
        <f t="shared" si="12"/>
        <v/>
      </c>
    </row>
    <row r="104" spans="2:32" x14ac:dyDescent="0.2">
      <c r="B104" s="26">
        <f>B103+1</f>
        <v>60</v>
      </c>
      <c r="D104" s="1" t="s">
        <v>188</v>
      </c>
      <c r="F104" s="36">
        <f>F102+F103</f>
        <v>89493.032037264871</v>
      </c>
      <c r="H104" s="36">
        <f>H102+H103</f>
        <v>0</v>
      </c>
      <c r="L104" s="36">
        <f>L102+L103</f>
        <v>89493.032037264871</v>
      </c>
      <c r="P104" s="45">
        <f>P102+P103</f>
        <v>3105.2992128572719</v>
      </c>
      <c r="R104" s="45">
        <f>R102+R103</f>
        <v>452.83771432364284</v>
      </c>
      <c r="T104" s="45">
        <f>T102+T103</f>
        <v>13843.128714950912</v>
      </c>
      <c r="V104" s="45">
        <f>V102+V103</f>
        <v>56614.94056514262</v>
      </c>
      <c r="X104" s="45">
        <f>X102+X103</f>
        <v>5550.7151250161796</v>
      </c>
      <c r="Z104" s="45">
        <f>Z102+Z103</f>
        <v>9926.1107049742368</v>
      </c>
      <c r="AB104" s="45">
        <f>AB102+AB103</f>
        <v>0</v>
      </c>
      <c r="AD104" s="45">
        <f>AD102+AD103</f>
        <v>89493.032037264857</v>
      </c>
      <c r="AF104" s="42" t="str">
        <f t="shared" si="12"/>
        <v/>
      </c>
    </row>
    <row r="105" spans="2:32" x14ac:dyDescent="0.2">
      <c r="AF105" s="42" t="str">
        <f t="shared" si="12"/>
        <v/>
      </c>
    </row>
    <row r="106" spans="2:32" x14ac:dyDescent="0.2">
      <c r="D106" s="8" t="s">
        <v>189</v>
      </c>
      <c r="F106" s="35"/>
      <c r="H106" s="35"/>
      <c r="L106" s="35"/>
      <c r="AF106" s="42" t="str">
        <f t="shared" si="12"/>
        <v/>
      </c>
    </row>
    <row r="107" spans="2:32" x14ac:dyDescent="0.2">
      <c r="F107" s="35"/>
      <c r="H107" s="35"/>
      <c r="L107" s="35"/>
      <c r="AF107" s="42" t="str">
        <f t="shared" si="12"/>
        <v/>
      </c>
    </row>
    <row r="108" spans="2:32" x14ac:dyDescent="0.2">
      <c r="B108" s="26">
        <f>B104+1</f>
        <v>61</v>
      </c>
      <c r="D108" s="1" t="s">
        <v>190</v>
      </c>
      <c r="F108" s="35">
        <v>20456.591316541941</v>
      </c>
      <c r="H108" s="35"/>
      <c r="K108" s="29">
        <v>0</v>
      </c>
      <c r="L108" s="35">
        <f t="shared" ref="L108:L109" si="35">F108-H108</f>
        <v>20456.591316541941</v>
      </c>
      <c r="N108" s="26" t="s">
        <v>325</v>
      </c>
      <c r="O108" s="29">
        <v>62</v>
      </c>
      <c r="P108" s="10">
        <v>501.44536595448903</v>
      </c>
      <c r="R108" s="10">
        <v>53.518762539359955</v>
      </c>
      <c r="S108" s="10"/>
      <c r="T108" s="10">
        <v>2550.7424739414073</v>
      </c>
      <c r="U108" s="10"/>
      <c r="V108" s="10">
        <v>11738.322667637432</v>
      </c>
      <c r="X108" s="10">
        <v>2299.0556846460254</v>
      </c>
      <c r="Y108" s="10"/>
      <c r="Z108" s="10">
        <v>3313.5063618232257</v>
      </c>
      <c r="AA108" s="10"/>
      <c r="AB108" s="10">
        <v>0</v>
      </c>
      <c r="AD108" s="10">
        <f t="shared" ref="AD108:AD109" si="36">P108+R108+T108+V108+X108+Z108+AB108</f>
        <v>20456.591316541941</v>
      </c>
      <c r="AF108" s="42" t="str">
        <f t="shared" si="12"/>
        <v/>
      </c>
    </row>
    <row r="109" spans="2:32" x14ac:dyDescent="0.2">
      <c r="B109" s="26">
        <f>B108+1</f>
        <v>62</v>
      </c>
      <c r="D109" s="1" t="s">
        <v>192</v>
      </c>
      <c r="F109" s="35">
        <v>25970.862333656336</v>
      </c>
      <c r="H109" s="35"/>
      <c r="K109" s="29">
        <v>0</v>
      </c>
      <c r="L109" s="35">
        <f t="shared" si="35"/>
        <v>25970.862333656336</v>
      </c>
      <c r="N109" s="26" t="s">
        <v>326</v>
      </c>
      <c r="O109" s="29">
        <v>59</v>
      </c>
      <c r="P109" s="10">
        <v>2489.2500370025618</v>
      </c>
      <c r="R109" s="10">
        <v>20.461271526811231</v>
      </c>
      <c r="S109" s="10"/>
      <c r="T109" s="10">
        <v>1082.306689369793</v>
      </c>
      <c r="U109" s="10"/>
      <c r="V109" s="10">
        <v>17907.616544831231</v>
      </c>
      <c r="X109" s="10">
        <v>1041.3982096617547</v>
      </c>
      <c r="Y109" s="10"/>
      <c r="Z109" s="10">
        <v>3429.8295812641823</v>
      </c>
      <c r="AA109" s="10"/>
      <c r="AB109" s="10">
        <v>0</v>
      </c>
      <c r="AD109" s="10">
        <f t="shared" si="36"/>
        <v>25970.862333656332</v>
      </c>
      <c r="AF109" s="42" t="str">
        <f t="shared" si="12"/>
        <v/>
      </c>
    </row>
    <row r="110" spans="2:32" x14ac:dyDescent="0.2">
      <c r="B110" s="26">
        <f>B109+1</f>
        <v>63</v>
      </c>
      <c r="D110" s="1" t="s">
        <v>194</v>
      </c>
      <c r="F110" s="36">
        <f>F108+F109</f>
        <v>46427.45365019828</v>
      </c>
      <c r="H110" s="36">
        <f>H108+H109</f>
        <v>0</v>
      </c>
      <c r="L110" s="36">
        <f>L108+L109</f>
        <v>46427.45365019828</v>
      </c>
      <c r="P110" s="45">
        <f>P108+P109</f>
        <v>2990.6954029570506</v>
      </c>
      <c r="R110" s="45">
        <f>R108+R109</f>
        <v>73.980034066171186</v>
      </c>
      <c r="T110" s="45">
        <f>T108+T109</f>
        <v>3633.0491633112006</v>
      </c>
      <c r="V110" s="45">
        <f>V108+V109</f>
        <v>29645.939212468664</v>
      </c>
      <c r="X110" s="45">
        <f>X108+X109</f>
        <v>3340.45389430778</v>
      </c>
      <c r="Z110" s="45">
        <f>Z108+Z109</f>
        <v>6743.3359430874079</v>
      </c>
      <c r="AB110" s="45">
        <f>AB108+AB109</f>
        <v>0</v>
      </c>
      <c r="AD110" s="45">
        <f>AD108+AD109</f>
        <v>46427.453650198273</v>
      </c>
      <c r="AF110" s="42" t="str">
        <f t="shared" si="12"/>
        <v/>
      </c>
    </row>
    <row r="111" spans="2:32" x14ac:dyDescent="0.2">
      <c r="AF111" s="42" t="str">
        <f t="shared" si="12"/>
        <v/>
      </c>
    </row>
    <row r="112" spans="2:32" x14ac:dyDescent="0.2">
      <c r="AF112" s="42" t="str">
        <f t="shared" si="12"/>
        <v/>
      </c>
    </row>
    <row r="113" spans="2:52" x14ac:dyDescent="0.2">
      <c r="D113" s="8" t="s">
        <v>195</v>
      </c>
      <c r="AF113" s="42" t="str">
        <f t="shared" si="12"/>
        <v/>
      </c>
      <c r="AI113" s="19"/>
      <c r="AJ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Z113" s="19"/>
    </row>
    <row r="114" spans="2:52" x14ac:dyDescent="0.2">
      <c r="AF114" s="42" t="str">
        <f t="shared" si="12"/>
        <v/>
      </c>
      <c r="AI114" s="19"/>
      <c r="AJ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Z114" s="19"/>
    </row>
    <row r="115" spans="2:52" x14ac:dyDescent="0.2">
      <c r="D115" s="1" t="s">
        <v>8</v>
      </c>
      <c r="AF115" s="42" t="str">
        <f t="shared" si="12"/>
        <v/>
      </c>
    </row>
    <row r="116" spans="2:52" x14ac:dyDescent="0.2">
      <c r="B116" s="26">
        <f>B110+1</f>
        <v>64</v>
      </c>
      <c r="D116" s="12" t="s">
        <v>196</v>
      </c>
      <c r="F116" s="35">
        <v>0</v>
      </c>
      <c r="H116" s="17"/>
      <c r="K116" s="29">
        <v>0</v>
      </c>
      <c r="L116" s="35">
        <f t="shared" ref="L116:L160" si="37">F116-H116</f>
        <v>0</v>
      </c>
      <c r="O116" s="29">
        <v>0</v>
      </c>
      <c r="P116" s="10">
        <v>0</v>
      </c>
      <c r="R116" s="10">
        <v>0</v>
      </c>
      <c r="S116" s="10"/>
      <c r="T116" s="10">
        <v>0</v>
      </c>
      <c r="U116" s="10"/>
      <c r="V116" s="10">
        <v>0</v>
      </c>
      <c r="X116" s="10">
        <v>0</v>
      </c>
      <c r="Y116" s="10"/>
      <c r="Z116" s="10">
        <v>0</v>
      </c>
      <c r="AA116" s="10"/>
      <c r="AB116" s="10">
        <v>0</v>
      </c>
      <c r="AD116" s="10">
        <f t="shared" ref="AD116:AD160" si="38">P116+R116+T116+V116+X116+Z116+AB116</f>
        <v>0</v>
      </c>
      <c r="AF116" s="42" t="str">
        <f t="shared" si="12"/>
        <v/>
      </c>
      <c r="AI116" s="147"/>
      <c r="AJ116" s="1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Z116" s="35"/>
    </row>
    <row r="117" spans="2:52" x14ac:dyDescent="0.2">
      <c r="B117" s="26">
        <f t="shared" ref="B117:B122" si="39">B116+1</f>
        <v>65</v>
      </c>
      <c r="D117" s="12" t="s">
        <v>198</v>
      </c>
      <c r="F117" s="35">
        <v>18533.95038585359</v>
      </c>
      <c r="H117" s="17"/>
      <c r="K117" s="29">
        <v>0</v>
      </c>
      <c r="L117" s="35">
        <f t="shared" si="37"/>
        <v>18533.95038585359</v>
      </c>
      <c r="N117" s="26" t="s">
        <v>327</v>
      </c>
      <c r="O117" s="29">
        <v>11</v>
      </c>
      <c r="P117" s="10">
        <v>0</v>
      </c>
      <c r="R117" s="10">
        <v>0</v>
      </c>
      <c r="S117" s="10"/>
      <c r="T117" s="10">
        <v>0</v>
      </c>
      <c r="U117" s="10"/>
      <c r="V117" s="10">
        <v>0</v>
      </c>
      <c r="X117" s="10">
        <v>0</v>
      </c>
      <c r="Y117" s="10"/>
      <c r="Z117" s="10">
        <v>0</v>
      </c>
      <c r="AA117" s="10"/>
      <c r="AB117" s="10">
        <v>18533.95038585359</v>
      </c>
      <c r="AD117" s="10">
        <f t="shared" si="38"/>
        <v>18533.95038585359</v>
      </c>
      <c r="AF117" s="42" t="str">
        <f t="shared" si="12"/>
        <v/>
      </c>
      <c r="AI117" s="147"/>
      <c r="AJ117" s="1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Z117" s="35"/>
    </row>
    <row r="118" spans="2:52" x14ac:dyDescent="0.2">
      <c r="B118" s="26">
        <f t="shared" si="39"/>
        <v>66</v>
      </c>
      <c r="D118" s="12" t="s">
        <v>200</v>
      </c>
      <c r="F118" s="35">
        <v>10628.242000188779</v>
      </c>
      <c r="H118" s="17"/>
      <c r="K118" s="29">
        <v>0</v>
      </c>
      <c r="L118" s="35">
        <f t="shared" si="37"/>
        <v>10628.242000188779</v>
      </c>
      <c r="N118" s="26" t="s">
        <v>327</v>
      </c>
      <c r="O118" s="29">
        <v>11</v>
      </c>
      <c r="P118" s="10">
        <v>0</v>
      </c>
      <c r="R118" s="10">
        <v>0</v>
      </c>
      <c r="S118" s="10"/>
      <c r="T118" s="10">
        <v>0</v>
      </c>
      <c r="U118" s="10"/>
      <c r="V118" s="10">
        <v>0</v>
      </c>
      <c r="X118" s="10">
        <v>0</v>
      </c>
      <c r="Y118" s="10"/>
      <c r="Z118" s="10">
        <v>0</v>
      </c>
      <c r="AA118" s="10"/>
      <c r="AB118" s="10">
        <v>10628.242000188779</v>
      </c>
      <c r="AD118" s="10">
        <f t="shared" si="38"/>
        <v>10628.242000188779</v>
      </c>
      <c r="AF118" s="42" t="str">
        <f t="shared" si="12"/>
        <v/>
      </c>
      <c r="AI118" s="147"/>
      <c r="AJ118" s="1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Z118" s="35"/>
    </row>
    <row r="119" spans="2:52" x14ac:dyDescent="0.2">
      <c r="B119" s="26">
        <f t="shared" si="39"/>
        <v>67</v>
      </c>
      <c r="D119" s="12" t="s">
        <v>202</v>
      </c>
      <c r="F119" s="35">
        <v>751.50387464030882</v>
      </c>
      <c r="H119" s="17"/>
      <c r="K119" s="29">
        <v>0</v>
      </c>
      <c r="L119" s="35">
        <f t="shared" si="37"/>
        <v>751.50387464030882</v>
      </c>
      <c r="N119" s="26" t="s">
        <v>327</v>
      </c>
      <c r="O119" s="29">
        <v>11</v>
      </c>
      <c r="P119" s="10">
        <v>0</v>
      </c>
      <c r="R119" s="10">
        <v>0</v>
      </c>
      <c r="S119" s="10"/>
      <c r="T119" s="10">
        <v>0</v>
      </c>
      <c r="U119" s="10"/>
      <c r="V119" s="10">
        <v>0</v>
      </c>
      <c r="X119" s="10">
        <v>0</v>
      </c>
      <c r="Y119" s="10"/>
      <c r="Z119" s="10">
        <v>0</v>
      </c>
      <c r="AA119" s="10"/>
      <c r="AB119" s="10">
        <v>751.50387464030882</v>
      </c>
      <c r="AD119" s="10">
        <f t="shared" si="38"/>
        <v>751.50387464030882</v>
      </c>
      <c r="AF119" s="42"/>
      <c r="AI119" s="147"/>
      <c r="AJ119" s="1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Z119" s="35"/>
    </row>
    <row r="120" spans="2:52" x14ac:dyDescent="0.2">
      <c r="B120" s="26">
        <f t="shared" si="39"/>
        <v>68</v>
      </c>
      <c r="D120" s="12" t="s">
        <v>204</v>
      </c>
      <c r="F120" s="35">
        <v>0</v>
      </c>
      <c r="H120" s="17"/>
      <c r="K120" s="29">
        <v>0</v>
      </c>
      <c r="L120" s="35">
        <f t="shared" si="37"/>
        <v>0</v>
      </c>
      <c r="O120" s="29">
        <v>0</v>
      </c>
      <c r="P120" s="10">
        <v>0</v>
      </c>
      <c r="R120" s="10">
        <v>0</v>
      </c>
      <c r="S120" s="10"/>
      <c r="T120" s="10">
        <v>0</v>
      </c>
      <c r="U120" s="10"/>
      <c r="V120" s="10">
        <v>0</v>
      </c>
      <c r="X120" s="10">
        <v>0</v>
      </c>
      <c r="Y120" s="10"/>
      <c r="Z120" s="10">
        <v>0</v>
      </c>
      <c r="AA120" s="10"/>
      <c r="AB120" s="10">
        <v>0</v>
      </c>
      <c r="AD120" s="10">
        <f t="shared" si="38"/>
        <v>0</v>
      </c>
      <c r="AF120" s="42" t="str">
        <f t="shared" ref="AF120:AF180" si="40">IF(ROUND(F120,4)=ROUND(AD120,4), "", "check")</f>
        <v/>
      </c>
      <c r="AI120" s="147"/>
      <c r="AJ120" s="1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Z120" s="35"/>
    </row>
    <row r="121" spans="2:52" x14ac:dyDescent="0.2">
      <c r="B121" s="26">
        <f t="shared" si="39"/>
        <v>69</v>
      </c>
      <c r="D121" s="12" t="s">
        <v>205</v>
      </c>
      <c r="F121" s="35">
        <v>15221.404780000001</v>
      </c>
      <c r="H121" s="17"/>
      <c r="K121" s="29">
        <v>0</v>
      </c>
      <c r="L121" s="35">
        <f t="shared" si="37"/>
        <v>15221.404780000001</v>
      </c>
      <c r="N121" s="26" t="s">
        <v>328</v>
      </c>
      <c r="O121" s="29">
        <v>5</v>
      </c>
      <c r="P121" s="10">
        <v>0</v>
      </c>
      <c r="R121" s="10">
        <v>0</v>
      </c>
      <c r="S121" s="10"/>
      <c r="T121" s="10">
        <v>0</v>
      </c>
      <c r="U121" s="10"/>
      <c r="V121" s="10">
        <v>15221.404780000001</v>
      </c>
      <c r="X121" s="10">
        <v>0</v>
      </c>
      <c r="Y121" s="10"/>
      <c r="Z121" s="10">
        <v>0</v>
      </c>
      <c r="AA121" s="10"/>
      <c r="AB121" s="10">
        <v>0</v>
      </c>
      <c r="AD121" s="10">
        <f t="shared" si="38"/>
        <v>15221.404780000001</v>
      </c>
      <c r="AF121" s="42"/>
      <c r="AI121" s="147"/>
      <c r="AJ121" s="1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Z121" s="35"/>
    </row>
    <row r="122" spans="2:52" x14ac:dyDescent="0.2">
      <c r="B122" s="26">
        <f t="shared" si="39"/>
        <v>70</v>
      </c>
      <c r="D122" s="12" t="s">
        <v>207</v>
      </c>
      <c r="F122" s="35">
        <v>1294.5219427863499</v>
      </c>
      <c r="H122" s="17"/>
      <c r="K122" s="29">
        <v>0</v>
      </c>
      <c r="L122" s="35">
        <f t="shared" si="37"/>
        <v>1294.5219427863499</v>
      </c>
      <c r="N122" s="26" t="s">
        <v>329</v>
      </c>
      <c r="O122" s="29">
        <v>8</v>
      </c>
      <c r="P122" s="10">
        <v>0</v>
      </c>
      <c r="R122" s="10">
        <v>0</v>
      </c>
      <c r="S122" s="10"/>
      <c r="T122" s="10">
        <v>0</v>
      </c>
      <c r="U122" s="10"/>
      <c r="V122" s="10">
        <v>0</v>
      </c>
      <c r="X122" s="10">
        <v>0</v>
      </c>
      <c r="Y122" s="10"/>
      <c r="Z122" s="10">
        <v>1294.5219427863499</v>
      </c>
      <c r="AA122" s="10"/>
      <c r="AB122" s="10">
        <v>0</v>
      </c>
      <c r="AD122" s="10">
        <f t="shared" si="38"/>
        <v>1294.5219427863499</v>
      </c>
      <c r="AF122" s="42" t="str">
        <f t="shared" si="40"/>
        <v/>
      </c>
      <c r="AI122" s="147"/>
      <c r="AJ122" s="1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Z122" s="35"/>
    </row>
    <row r="123" spans="2:52" x14ac:dyDescent="0.2">
      <c r="D123" s="1" t="s">
        <v>9</v>
      </c>
      <c r="K123" s="29"/>
      <c r="O123" s="29"/>
      <c r="AD123" s="10"/>
      <c r="AF123" s="42" t="str">
        <f t="shared" si="40"/>
        <v/>
      </c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Z123" s="35"/>
    </row>
    <row r="124" spans="2:52" x14ac:dyDescent="0.2">
      <c r="B124" s="26">
        <f>B122+1</f>
        <v>71</v>
      </c>
      <c r="D124" s="12" t="s">
        <v>209</v>
      </c>
      <c r="F124" s="35">
        <v>0</v>
      </c>
      <c r="H124" s="17"/>
      <c r="K124" s="29">
        <v>0</v>
      </c>
      <c r="L124" s="35">
        <f t="shared" si="37"/>
        <v>0</v>
      </c>
      <c r="O124" s="29">
        <v>0</v>
      </c>
      <c r="P124" s="10">
        <v>0</v>
      </c>
      <c r="R124" s="10">
        <v>0</v>
      </c>
      <c r="S124" s="10"/>
      <c r="T124" s="10">
        <v>0</v>
      </c>
      <c r="U124" s="10"/>
      <c r="V124" s="10">
        <v>0</v>
      </c>
      <c r="X124" s="10">
        <v>0</v>
      </c>
      <c r="Y124" s="10"/>
      <c r="Z124" s="10">
        <v>0</v>
      </c>
      <c r="AA124" s="10"/>
      <c r="AB124" s="10">
        <v>0</v>
      </c>
      <c r="AD124" s="10">
        <f t="shared" si="38"/>
        <v>0</v>
      </c>
      <c r="AF124" s="42" t="str">
        <f t="shared" si="40"/>
        <v/>
      </c>
      <c r="AI124" s="147"/>
      <c r="AJ124" s="1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Z124" s="35"/>
    </row>
    <row r="125" spans="2:52" x14ac:dyDescent="0.2">
      <c r="B125" s="26">
        <f t="shared" ref="B125:B131" si="41">B124+1</f>
        <v>72</v>
      </c>
      <c r="D125" s="12" t="s">
        <v>210</v>
      </c>
      <c r="F125" s="35">
        <v>2979.4091778992783</v>
      </c>
      <c r="H125" s="17"/>
      <c r="K125" s="29">
        <v>0</v>
      </c>
      <c r="L125" s="35">
        <f t="shared" si="37"/>
        <v>2979.4091778992783</v>
      </c>
      <c r="N125" s="26" t="s">
        <v>330</v>
      </c>
      <c r="O125" s="29">
        <v>2</v>
      </c>
      <c r="P125" s="10">
        <v>0</v>
      </c>
      <c r="R125" s="10">
        <v>0</v>
      </c>
      <c r="S125" s="10"/>
      <c r="T125" s="10">
        <v>0</v>
      </c>
      <c r="U125" s="10"/>
      <c r="V125" s="10">
        <v>2511.6370198426134</v>
      </c>
      <c r="X125" s="10">
        <v>0</v>
      </c>
      <c r="Y125" s="10"/>
      <c r="Z125" s="10">
        <v>467.77215805666492</v>
      </c>
      <c r="AA125" s="10"/>
      <c r="AB125" s="10">
        <v>0</v>
      </c>
      <c r="AD125" s="10">
        <f t="shared" si="38"/>
        <v>2979.4091778992783</v>
      </c>
      <c r="AF125" s="42" t="str">
        <f t="shared" si="40"/>
        <v/>
      </c>
      <c r="AI125" s="147"/>
      <c r="AJ125" s="1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Z125" s="35"/>
    </row>
    <row r="126" spans="2:52" x14ac:dyDescent="0.2">
      <c r="B126" s="26">
        <f t="shared" si="41"/>
        <v>73</v>
      </c>
      <c r="D126" s="12" t="s">
        <v>212</v>
      </c>
      <c r="F126" s="35">
        <v>0</v>
      </c>
      <c r="H126" s="17"/>
      <c r="K126" s="29">
        <v>0</v>
      </c>
      <c r="L126" s="35">
        <f t="shared" si="37"/>
        <v>0</v>
      </c>
      <c r="O126" s="29">
        <v>0</v>
      </c>
      <c r="P126" s="10">
        <v>0</v>
      </c>
      <c r="R126" s="10">
        <v>0</v>
      </c>
      <c r="S126" s="10"/>
      <c r="T126" s="10">
        <v>0</v>
      </c>
      <c r="U126" s="10"/>
      <c r="V126" s="10">
        <v>0</v>
      </c>
      <c r="X126" s="10">
        <v>0</v>
      </c>
      <c r="Y126" s="10"/>
      <c r="Z126" s="10">
        <v>0</v>
      </c>
      <c r="AA126" s="10"/>
      <c r="AB126" s="10">
        <v>0</v>
      </c>
      <c r="AD126" s="10">
        <f t="shared" si="38"/>
        <v>0</v>
      </c>
      <c r="AF126" s="42" t="str">
        <f t="shared" si="40"/>
        <v/>
      </c>
      <c r="AI126" s="147"/>
      <c r="AJ126" s="1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Z126" s="35"/>
    </row>
    <row r="127" spans="2:52" x14ac:dyDescent="0.2">
      <c r="B127" s="26">
        <f t="shared" si="41"/>
        <v>74</v>
      </c>
      <c r="D127" s="12" t="s">
        <v>213</v>
      </c>
      <c r="F127" s="35">
        <v>2298.0747132235433</v>
      </c>
      <c r="H127" s="17"/>
      <c r="K127" s="29">
        <v>0</v>
      </c>
      <c r="L127" s="35">
        <f t="shared" si="37"/>
        <v>2298.0747132235433</v>
      </c>
      <c r="N127" s="26" t="s">
        <v>330</v>
      </c>
      <c r="O127" s="29">
        <v>2</v>
      </c>
      <c r="P127" s="10">
        <v>0</v>
      </c>
      <c r="R127" s="10">
        <v>0</v>
      </c>
      <c r="S127" s="10"/>
      <c r="T127" s="10">
        <v>0</v>
      </c>
      <c r="U127" s="10"/>
      <c r="V127" s="10">
        <v>1937.2731905746898</v>
      </c>
      <c r="X127" s="10">
        <v>0</v>
      </c>
      <c r="Y127" s="10"/>
      <c r="Z127" s="10">
        <v>360.80152264885345</v>
      </c>
      <c r="AA127" s="10"/>
      <c r="AB127" s="10">
        <v>0</v>
      </c>
      <c r="AD127" s="10">
        <f t="shared" si="38"/>
        <v>2298.0747132235433</v>
      </c>
      <c r="AF127" s="42" t="str">
        <f t="shared" si="40"/>
        <v/>
      </c>
      <c r="AI127" s="147"/>
      <c r="AJ127" s="1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Z127" s="35"/>
    </row>
    <row r="128" spans="2:52" x14ac:dyDescent="0.2">
      <c r="B128" s="26">
        <f t="shared" si="41"/>
        <v>75</v>
      </c>
      <c r="D128" s="12" t="s">
        <v>144</v>
      </c>
      <c r="F128" s="35">
        <v>0</v>
      </c>
      <c r="H128" s="17"/>
      <c r="K128" s="29">
        <v>0</v>
      </c>
      <c r="L128" s="35">
        <f t="shared" si="37"/>
        <v>0</v>
      </c>
      <c r="O128" s="29">
        <v>0</v>
      </c>
      <c r="P128" s="10">
        <v>0</v>
      </c>
      <c r="R128" s="10">
        <v>0</v>
      </c>
      <c r="S128" s="10"/>
      <c r="T128" s="10">
        <v>0</v>
      </c>
      <c r="U128" s="10"/>
      <c r="V128" s="10">
        <v>0</v>
      </c>
      <c r="X128" s="10">
        <v>0</v>
      </c>
      <c r="Y128" s="10"/>
      <c r="Z128" s="10">
        <v>0</v>
      </c>
      <c r="AA128" s="10"/>
      <c r="AB128" s="10">
        <v>0</v>
      </c>
      <c r="AD128" s="10">
        <f t="shared" si="38"/>
        <v>0</v>
      </c>
      <c r="AF128" s="42" t="str">
        <f t="shared" si="40"/>
        <v/>
      </c>
      <c r="AI128" s="147"/>
      <c r="AJ128" s="1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Z128" s="35"/>
    </row>
    <row r="129" spans="2:52" x14ac:dyDescent="0.2">
      <c r="B129" s="26">
        <f t="shared" si="41"/>
        <v>76</v>
      </c>
      <c r="D129" s="12" t="s">
        <v>215</v>
      </c>
      <c r="F129" s="35">
        <v>0</v>
      </c>
      <c r="H129" s="17"/>
      <c r="K129" s="29">
        <v>0</v>
      </c>
      <c r="L129" s="35">
        <f t="shared" si="37"/>
        <v>0</v>
      </c>
      <c r="O129" s="29">
        <v>0</v>
      </c>
      <c r="P129" s="10">
        <v>0</v>
      </c>
      <c r="R129" s="10">
        <v>0</v>
      </c>
      <c r="S129" s="10"/>
      <c r="T129" s="10">
        <v>0</v>
      </c>
      <c r="U129" s="10"/>
      <c r="V129" s="10">
        <v>0</v>
      </c>
      <c r="X129" s="10">
        <v>0</v>
      </c>
      <c r="Y129" s="10"/>
      <c r="Z129" s="10">
        <v>0</v>
      </c>
      <c r="AA129" s="10"/>
      <c r="AB129" s="10">
        <v>0</v>
      </c>
      <c r="AD129" s="10">
        <f t="shared" si="38"/>
        <v>0</v>
      </c>
      <c r="AF129" s="42" t="str">
        <f t="shared" si="40"/>
        <v/>
      </c>
      <c r="AI129" s="147"/>
      <c r="AJ129" s="1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Z129" s="35"/>
    </row>
    <row r="130" spans="2:52" x14ac:dyDescent="0.2">
      <c r="B130" s="26">
        <f t="shared" si="41"/>
        <v>77</v>
      </c>
      <c r="D130" s="12" t="s">
        <v>216</v>
      </c>
      <c r="F130" s="35">
        <v>0</v>
      </c>
      <c r="H130" s="17"/>
      <c r="K130" s="29">
        <v>0</v>
      </c>
      <c r="L130" s="35">
        <f t="shared" si="37"/>
        <v>0</v>
      </c>
      <c r="O130" s="29">
        <v>0</v>
      </c>
      <c r="P130" s="10">
        <v>0</v>
      </c>
      <c r="R130" s="10">
        <v>0</v>
      </c>
      <c r="S130" s="10"/>
      <c r="T130" s="10">
        <v>0</v>
      </c>
      <c r="U130" s="10"/>
      <c r="V130" s="10">
        <v>0</v>
      </c>
      <c r="X130" s="10">
        <v>0</v>
      </c>
      <c r="Y130" s="10"/>
      <c r="Z130" s="10">
        <v>0</v>
      </c>
      <c r="AA130" s="10"/>
      <c r="AB130" s="10">
        <v>0</v>
      </c>
      <c r="AD130" s="10">
        <f t="shared" si="38"/>
        <v>0</v>
      </c>
      <c r="AF130" s="42" t="str">
        <f t="shared" si="40"/>
        <v/>
      </c>
      <c r="AI130" s="147"/>
      <c r="AJ130" s="1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Z130" s="35"/>
    </row>
    <row r="131" spans="2:52" x14ac:dyDescent="0.2">
      <c r="B131" s="26">
        <f t="shared" si="41"/>
        <v>78</v>
      </c>
      <c r="D131" s="12" t="s">
        <v>217</v>
      </c>
      <c r="F131" s="35">
        <v>0</v>
      </c>
      <c r="H131" s="17"/>
      <c r="K131" s="29">
        <v>0</v>
      </c>
      <c r="L131" s="35">
        <f t="shared" si="37"/>
        <v>0</v>
      </c>
      <c r="O131" s="29">
        <v>0</v>
      </c>
      <c r="P131" s="10">
        <v>0</v>
      </c>
      <c r="R131" s="10">
        <v>0</v>
      </c>
      <c r="S131" s="10"/>
      <c r="T131" s="10">
        <v>0</v>
      </c>
      <c r="U131" s="10"/>
      <c r="V131" s="10">
        <v>0</v>
      </c>
      <c r="X131" s="10">
        <v>0</v>
      </c>
      <c r="Y131" s="10"/>
      <c r="Z131" s="10">
        <v>0</v>
      </c>
      <c r="AA131" s="10"/>
      <c r="AB131" s="10">
        <v>0</v>
      </c>
      <c r="AD131" s="10">
        <f t="shared" si="38"/>
        <v>0</v>
      </c>
      <c r="AF131" s="42" t="str">
        <f t="shared" si="40"/>
        <v/>
      </c>
      <c r="AI131" s="147"/>
      <c r="AJ131" s="1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Z131" s="35"/>
    </row>
    <row r="132" spans="2:52" x14ac:dyDescent="0.2">
      <c r="D132" s="1" t="s">
        <v>10</v>
      </c>
      <c r="K132" s="29"/>
      <c r="O132" s="29"/>
      <c r="AF132" s="42" t="str">
        <f t="shared" si="40"/>
        <v/>
      </c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Z132" s="35"/>
    </row>
    <row r="133" spans="2:52" x14ac:dyDescent="0.2">
      <c r="B133" s="26">
        <f>B131+1</f>
        <v>79</v>
      </c>
      <c r="D133" s="1" t="s">
        <v>267</v>
      </c>
      <c r="F133" s="35">
        <v>3740.6240013717302</v>
      </c>
      <c r="K133" s="29">
        <v>0</v>
      </c>
      <c r="L133" s="35">
        <f t="shared" si="37"/>
        <v>3740.6240013717302</v>
      </c>
      <c r="N133" s="26" t="s">
        <v>331</v>
      </c>
      <c r="O133" s="29">
        <v>71</v>
      </c>
      <c r="P133" s="10">
        <v>354.23863805992426</v>
      </c>
      <c r="R133" s="10">
        <v>65.831967530122199</v>
      </c>
      <c r="S133" s="10"/>
      <c r="T133" s="10">
        <v>842.46364528453819</v>
      </c>
      <c r="U133" s="10"/>
      <c r="V133" s="10">
        <v>1983.3291254085452</v>
      </c>
      <c r="X133" s="10">
        <v>28.857502119761179</v>
      </c>
      <c r="Y133" s="10"/>
      <c r="Z133" s="10">
        <v>465.90312296883945</v>
      </c>
      <c r="AA133" s="10"/>
      <c r="AB133" s="10">
        <v>0</v>
      </c>
      <c r="AD133" s="10">
        <f t="shared" ref="AD133" si="42">P133+R133+T133+V133+X133+Z133+AB133</f>
        <v>3740.6240013717302</v>
      </c>
      <c r="AF133" s="42" t="str">
        <f t="shared" si="40"/>
        <v/>
      </c>
      <c r="AI133" s="38"/>
      <c r="AJ133" s="1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Z133" s="35"/>
    </row>
    <row r="134" spans="2:52" x14ac:dyDescent="0.2">
      <c r="B134" s="26">
        <f>B133+1</f>
        <v>80</v>
      </c>
      <c r="D134" s="12" t="s">
        <v>218</v>
      </c>
      <c r="F134" s="35">
        <v>184.23818852302003</v>
      </c>
      <c r="H134" s="17"/>
      <c r="K134" s="29">
        <v>0</v>
      </c>
      <c r="L134" s="35">
        <f t="shared" si="37"/>
        <v>184.23818852302003</v>
      </c>
      <c r="N134" s="26" t="s">
        <v>314</v>
      </c>
      <c r="O134" s="29">
        <v>41</v>
      </c>
      <c r="P134" s="10">
        <v>0</v>
      </c>
      <c r="R134" s="10">
        <v>1.998710026332972E-2</v>
      </c>
      <c r="S134" s="10"/>
      <c r="T134" s="10">
        <v>0.75660422476074085</v>
      </c>
      <c r="U134" s="10"/>
      <c r="V134" s="10">
        <v>116.66035968609367</v>
      </c>
      <c r="X134" s="10">
        <v>29.538221622050138</v>
      </c>
      <c r="Y134" s="10"/>
      <c r="Z134" s="10">
        <v>37.263015889852163</v>
      </c>
      <c r="AA134" s="10"/>
      <c r="AB134" s="10">
        <v>0</v>
      </c>
      <c r="AD134" s="10">
        <f t="shared" si="38"/>
        <v>184.23818852302006</v>
      </c>
      <c r="AF134" s="42" t="str">
        <f t="shared" si="40"/>
        <v/>
      </c>
      <c r="AI134" s="38"/>
      <c r="AJ134" s="1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Z134" s="35"/>
    </row>
    <row r="135" spans="2:52" x14ac:dyDescent="0.2">
      <c r="B135" s="26">
        <f t="shared" ref="B135:B136" si="43">B134+1</f>
        <v>81</v>
      </c>
      <c r="D135" s="12" t="s">
        <v>213</v>
      </c>
      <c r="F135" s="35">
        <v>5613.0094337191604</v>
      </c>
      <c r="H135" s="17"/>
      <c r="K135" s="29">
        <v>0</v>
      </c>
      <c r="L135" s="35">
        <f t="shared" si="37"/>
        <v>5613.0094337191604</v>
      </c>
      <c r="N135" s="26" t="s">
        <v>315</v>
      </c>
      <c r="O135" s="29">
        <v>14</v>
      </c>
      <c r="P135" s="10">
        <v>0</v>
      </c>
      <c r="R135" s="10">
        <v>0</v>
      </c>
      <c r="S135" s="10"/>
      <c r="T135" s="10">
        <v>1272.5099354274355</v>
      </c>
      <c r="U135" s="10"/>
      <c r="V135" s="10">
        <v>4282.7231585394065</v>
      </c>
      <c r="X135" s="10">
        <v>0</v>
      </c>
      <c r="Y135" s="10"/>
      <c r="Z135" s="10">
        <v>57.776339752317384</v>
      </c>
      <c r="AA135" s="10"/>
      <c r="AB135" s="10">
        <v>0</v>
      </c>
      <c r="AD135" s="10">
        <f t="shared" si="38"/>
        <v>5613.0094337191595</v>
      </c>
      <c r="AF135" s="42" t="str">
        <f t="shared" si="40"/>
        <v/>
      </c>
      <c r="AI135" s="38"/>
      <c r="AJ135" s="1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Z135" s="35"/>
    </row>
    <row r="136" spans="2:52" x14ac:dyDescent="0.2">
      <c r="B136" s="26">
        <f t="shared" si="43"/>
        <v>82</v>
      </c>
      <c r="D136" s="12" t="s">
        <v>144</v>
      </c>
      <c r="F136" s="35">
        <v>2500.134475710754</v>
      </c>
      <c r="H136" s="17"/>
      <c r="K136" s="29">
        <v>0</v>
      </c>
      <c r="L136" s="35">
        <f t="shared" si="37"/>
        <v>2500.134475710754</v>
      </c>
      <c r="N136" s="26" t="s">
        <v>313</v>
      </c>
      <c r="O136" s="29">
        <v>47</v>
      </c>
      <c r="P136" s="10">
        <v>785.76551205461601</v>
      </c>
      <c r="R136" s="10">
        <v>146.00725024226153</v>
      </c>
      <c r="S136" s="10"/>
      <c r="T136" s="10">
        <v>595.47053897337366</v>
      </c>
      <c r="U136" s="10"/>
      <c r="V136" s="10">
        <v>0</v>
      </c>
      <c r="X136" s="10">
        <v>34.472949078971709</v>
      </c>
      <c r="Y136" s="10"/>
      <c r="Z136" s="10">
        <v>938.41822536153131</v>
      </c>
      <c r="AA136" s="10"/>
      <c r="AB136" s="10">
        <v>0</v>
      </c>
      <c r="AD136" s="10">
        <f t="shared" si="38"/>
        <v>2500.1344757107545</v>
      </c>
      <c r="AF136" s="42" t="str">
        <f t="shared" si="40"/>
        <v/>
      </c>
      <c r="AI136" s="38"/>
      <c r="AJ136" s="1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/>
      <c r="AZ136" s="35"/>
    </row>
    <row r="137" spans="2:52" x14ac:dyDescent="0.2">
      <c r="D137" s="1" t="s">
        <v>11</v>
      </c>
      <c r="K137" s="29"/>
      <c r="AF137" s="42" t="str">
        <f t="shared" si="40"/>
        <v/>
      </c>
      <c r="AJ137" s="1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Z137" s="35"/>
    </row>
    <row r="138" spans="2:52" x14ac:dyDescent="0.2">
      <c r="B138" s="26">
        <f>B136+1</f>
        <v>83</v>
      </c>
      <c r="D138" s="1" t="s">
        <v>219</v>
      </c>
      <c r="F138" s="35">
        <v>0</v>
      </c>
      <c r="K138" s="29"/>
      <c r="L138" s="35">
        <f t="shared" si="37"/>
        <v>0</v>
      </c>
      <c r="P138" s="10">
        <v>0</v>
      </c>
      <c r="R138" s="10">
        <v>0</v>
      </c>
      <c r="S138" s="10"/>
      <c r="T138" s="10">
        <v>0</v>
      </c>
      <c r="U138" s="10"/>
      <c r="V138" s="10">
        <v>0</v>
      </c>
      <c r="X138" s="10">
        <v>0</v>
      </c>
      <c r="Y138" s="10"/>
      <c r="Z138" s="10">
        <v>0</v>
      </c>
      <c r="AA138" s="10"/>
      <c r="AB138" s="10">
        <v>0</v>
      </c>
      <c r="AF138" s="42" t="str">
        <f t="shared" si="40"/>
        <v/>
      </c>
      <c r="AI138" s="38"/>
      <c r="AJ138" s="1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Z138" s="35"/>
    </row>
    <row r="139" spans="2:52" x14ac:dyDescent="0.2">
      <c r="B139" s="26">
        <f>B138+1</f>
        <v>84</v>
      </c>
      <c r="D139" s="12" t="s">
        <v>220</v>
      </c>
      <c r="F139" s="35">
        <v>0</v>
      </c>
      <c r="H139" s="17"/>
      <c r="K139" s="29">
        <v>0</v>
      </c>
      <c r="L139" s="35">
        <f t="shared" si="37"/>
        <v>0</v>
      </c>
      <c r="O139" s="29">
        <v>0</v>
      </c>
      <c r="P139" s="10">
        <v>0</v>
      </c>
      <c r="R139" s="10">
        <v>0</v>
      </c>
      <c r="S139" s="10"/>
      <c r="T139" s="10">
        <v>0</v>
      </c>
      <c r="U139" s="10"/>
      <c r="V139" s="10">
        <v>0</v>
      </c>
      <c r="X139" s="10">
        <v>0</v>
      </c>
      <c r="Y139" s="10"/>
      <c r="Z139" s="10">
        <v>0</v>
      </c>
      <c r="AA139" s="10"/>
      <c r="AB139" s="10">
        <v>0</v>
      </c>
      <c r="AD139" s="10">
        <f t="shared" si="38"/>
        <v>0</v>
      </c>
      <c r="AF139" s="42" t="str">
        <f t="shared" si="40"/>
        <v/>
      </c>
      <c r="AI139" s="38"/>
      <c r="AJ139" s="1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Z139" s="35"/>
    </row>
    <row r="140" spans="2:52" x14ac:dyDescent="0.2">
      <c r="B140" s="26">
        <f t="shared" ref="B140:B143" si="44">B139+1</f>
        <v>85</v>
      </c>
      <c r="D140" s="12" t="s">
        <v>221</v>
      </c>
      <c r="F140" s="35">
        <v>0</v>
      </c>
      <c r="H140" s="17"/>
      <c r="K140" s="29">
        <v>0</v>
      </c>
      <c r="L140" s="35">
        <f t="shared" si="37"/>
        <v>0</v>
      </c>
      <c r="O140" s="29">
        <v>0</v>
      </c>
      <c r="P140" s="10">
        <v>0</v>
      </c>
      <c r="R140" s="10">
        <v>0</v>
      </c>
      <c r="S140" s="10"/>
      <c r="T140" s="10">
        <v>0</v>
      </c>
      <c r="U140" s="10"/>
      <c r="V140" s="10">
        <v>0</v>
      </c>
      <c r="X140" s="10">
        <v>0</v>
      </c>
      <c r="Y140" s="10"/>
      <c r="Z140" s="10">
        <v>0</v>
      </c>
      <c r="AA140" s="10"/>
      <c r="AB140" s="10">
        <v>0</v>
      </c>
      <c r="AD140" s="10">
        <f t="shared" si="38"/>
        <v>0</v>
      </c>
      <c r="AF140" s="42" t="str">
        <f t="shared" si="40"/>
        <v/>
      </c>
      <c r="AI140" s="38"/>
      <c r="AJ140" s="1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Z140" s="35"/>
    </row>
    <row r="141" spans="2:52" x14ac:dyDescent="0.2">
      <c r="B141" s="26">
        <f t="shared" si="44"/>
        <v>86</v>
      </c>
      <c r="D141" s="12" t="s">
        <v>222</v>
      </c>
      <c r="F141" s="35">
        <v>0</v>
      </c>
      <c r="H141" s="17"/>
      <c r="K141" s="29">
        <v>0</v>
      </c>
      <c r="L141" s="35">
        <f t="shared" si="37"/>
        <v>0</v>
      </c>
      <c r="O141" s="29">
        <v>0</v>
      </c>
      <c r="P141" s="10">
        <v>0</v>
      </c>
      <c r="R141" s="10">
        <v>0</v>
      </c>
      <c r="S141" s="10"/>
      <c r="T141" s="10">
        <v>0</v>
      </c>
      <c r="U141" s="10"/>
      <c r="V141" s="10">
        <v>0</v>
      </c>
      <c r="X141" s="10">
        <v>0</v>
      </c>
      <c r="Y141" s="10"/>
      <c r="Z141" s="10">
        <v>0</v>
      </c>
      <c r="AA141" s="10"/>
      <c r="AB141" s="10">
        <v>0</v>
      </c>
      <c r="AD141" s="10">
        <f t="shared" si="38"/>
        <v>0</v>
      </c>
      <c r="AF141" s="42" t="str">
        <f t="shared" si="40"/>
        <v/>
      </c>
      <c r="AI141" s="38"/>
      <c r="AJ141" s="1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Z141" s="35"/>
    </row>
    <row r="142" spans="2:52" x14ac:dyDescent="0.2">
      <c r="B142" s="26">
        <f t="shared" si="44"/>
        <v>87</v>
      </c>
      <c r="D142" s="12" t="s">
        <v>144</v>
      </c>
      <c r="F142" s="35">
        <v>0</v>
      </c>
      <c r="H142" s="17"/>
      <c r="K142" s="29">
        <v>0</v>
      </c>
      <c r="L142" s="35">
        <f t="shared" si="37"/>
        <v>0</v>
      </c>
      <c r="O142" s="29">
        <v>0</v>
      </c>
      <c r="P142" s="10">
        <v>0</v>
      </c>
      <c r="R142" s="10">
        <v>0</v>
      </c>
      <c r="S142" s="10"/>
      <c r="T142" s="10">
        <v>0</v>
      </c>
      <c r="U142" s="10"/>
      <c r="V142" s="10">
        <v>0</v>
      </c>
      <c r="X142" s="10">
        <v>0</v>
      </c>
      <c r="Y142" s="10"/>
      <c r="Z142" s="10">
        <v>0</v>
      </c>
      <c r="AA142" s="10"/>
      <c r="AB142" s="10">
        <v>0</v>
      </c>
      <c r="AD142" s="10">
        <f t="shared" si="38"/>
        <v>0</v>
      </c>
      <c r="AF142" s="42" t="str">
        <f t="shared" si="40"/>
        <v/>
      </c>
      <c r="AI142" s="38"/>
      <c r="AJ142" s="1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Z142" s="35"/>
    </row>
    <row r="143" spans="2:52" x14ac:dyDescent="0.2">
      <c r="B143" s="26">
        <f t="shared" si="44"/>
        <v>88</v>
      </c>
      <c r="D143" s="12" t="s">
        <v>223</v>
      </c>
      <c r="F143" s="35">
        <v>0</v>
      </c>
      <c r="H143" s="17"/>
      <c r="K143" s="29">
        <v>0</v>
      </c>
      <c r="L143" s="35">
        <f t="shared" si="37"/>
        <v>0</v>
      </c>
      <c r="O143" s="29">
        <v>0</v>
      </c>
      <c r="P143" s="10">
        <v>0</v>
      </c>
      <c r="R143" s="10">
        <v>0</v>
      </c>
      <c r="S143" s="10"/>
      <c r="T143" s="10">
        <v>0</v>
      </c>
      <c r="U143" s="10"/>
      <c r="V143" s="10">
        <v>0</v>
      </c>
      <c r="X143" s="10">
        <v>0</v>
      </c>
      <c r="Y143" s="10"/>
      <c r="Z143" s="10">
        <v>0</v>
      </c>
      <c r="AA143" s="10"/>
      <c r="AB143" s="10">
        <v>0</v>
      </c>
      <c r="AD143" s="10">
        <f t="shared" si="38"/>
        <v>0</v>
      </c>
      <c r="AF143" s="42" t="str">
        <f t="shared" si="40"/>
        <v/>
      </c>
      <c r="AI143" s="38"/>
      <c r="AJ143" s="1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Z143" s="35"/>
    </row>
    <row r="144" spans="2:52" x14ac:dyDescent="0.2">
      <c r="D144" s="1" t="s">
        <v>27</v>
      </c>
      <c r="K144" s="29"/>
      <c r="O144" s="29"/>
      <c r="AF144" s="42" t="str">
        <f t="shared" si="40"/>
        <v/>
      </c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Z144" s="35"/>
    </row>
    <row r="145" spans="2:52" x14ac:dyDescent="0.2">
      <c r="B145" s="26">
        <f>B143+1</f>
        <v>89</v>
      </c>
      <c r="D145" s="12" t="s">
        <v>224</v>
      </c>
      <c r="F145" s="35">
        <v>17848.649151574664</v>
      </c>
      <c r="H145" s="17"/>
      <c r="K145" s="29">
        <v>0</v>
      </c>
      <c r="L145" s="35">
        <f>F145-H145</f>
        <v>17848.649151574664</v>
      </c>
      <c r="N145" s="26" t="s">
        <v>323</v>
      </c>
      <c r="O145" s="29">
        <v>53</v>
      </c>
      <c r="P145" s="10">
        <v>438.24387166431529</v>
      </c>
      <c r="R145" s="10">
        <v>46.773330245634234</v>
      </c>
      <c r="S145" s="10"/>
      <c r="T145" s="10">
        <v>2228.9817058907374</v>
      </c>
      <c r="U145" s="10"/>
      <c r="V145" s="10">
        <v>10234.420267748448</v>
      </c>
      <c r="X145" s="10">
        <v>2008.3517134368967</v>
      </c>
      <c r="Y145" s="10"/>
      <c r="Z145" s="10">
        <v>2891.8782625886342</v>
      </c>
      <c r="AA145" s="10"/>
      <c r="AB145" s="10">
        <v>0</v>
      </c>
      <c r="AD145" s="10">
        <f t="shared" si="38"/>
        <v>17848.649151574667</v>
      </c>
      <c r="AF145" s="42" t="str">
        <f t="shared" si="40"/>
        <v/>
      </c>
      <c r="AI145" s="38"/>
      <c r="AJ145" s="1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Z145" s="35"/>
    </row>
    <row r="146" spans="2:52" x14ac:dyDescent="0.2">
      <c r="D146" s="1" t="s">
        <v>28</v>
      </c>
      <c r="K146" s="29"/>
      <c r="O146" s="29"/>
      <c r="AF146" s="42" t="str">
        <f t="shared" si="40"/>
        <v/>
      </c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Z146" s="35"/>
    </row>
    <row r="147" spans="2:52" x14ac:dyDescent="0.2">
      <c r="B147" s="26">
        <f>B145+1</f>
        <v>90</v>
      </c>
      <c r="D147" s="12" t="s">
        <v>227</v>
      </c>
      <c r="F147" s="35">
        <v>0</v>
      </c>
      <c r="H147" s="17"/>
      <c r="K147" s="29">
        <v>0</v>
      </c>
      <c r="L147" s="35">
        <f t="shared" si="37"/>
        <v>0</v>
      </c>
      <c r="O147" s="29">
        <v>0</v>
      </c>
      <c r="P147" s="10">
        <v>0</v>
      </c>
      <c r="R147" s="10">
        <v>0</v>
      </c>
      <c r="S147" s="10"/>
      <c r="T147" s="10">
        <v>0</v>
      </c>
      <c r="U147" s="10"/>
      <c r="V147" s="10">
        <v>0</v>
      </c>
      <c r="X147" s="10">
        <v>0</v>
      </c>
      <c r="Y147" s="10"/>
      <c r="Z147" s="10">
        <v>0</v>
      </c>
      <c r="AA147" s="10"/>
      <c r="AB147" s="10">
        <v>0</v>
      </c>
      <c r="AD147" s="10">
        <f t="shared" si="38"/>
        <v>0</v>
      </c>
      <c r="AF147" s="42" t="str">
        <f t="shared" si="40"/>
        <v/>
      </c>
      <c r="AI147" s="38"/>
      <c r="AJ147" s="1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Z147" s="35"/>
    </row>
    <row r="148" spans="2:52" x14ac:dyDescent="0.2">
      <c r="B148" s="26">
        <f>B147+1</f>
        <v>91</v>
      </c>
      <c r="D148" s="12" t="s">
        <v>228</v>
      </c>
      <c r="F148" s="35">
        <v>0</v>
      </c>
      <c r="H148" s="17"/>
      <c r="K148" s="29">
        <v>0</v>
      </c>
      <c r="L148" s="35">
        <f t="shared" si="37"/>
        <v>0</v>
      </c>
      <c r="O148" s="29">
        <v>0</v>
      </c>
      <c r="P148" s="10">
        <v>0</v>
      </c>
      <c r="R148" s="10">
        <v>0</v>
      </c>
      <c r="S148" s="10"/>
      <c r="T148" s="10">
        <v>0</v>
      </c>
      <c r="U148" s="10"/>
      <c r="V148" s="10">
        <v>0</v>
      </c>
      <c r="X148" s="10">
        <v>0</v>
      </c>
      <c r="Y148" s="10"/>
      <c r="Z148" s="10">
        <v>0</v>
      </c>
      <c r="AA148" s="10"/>
      <c r="AB148" s="10">
        <v>0</v>
      </c>
      <c r="AD148" s="10">
        <f t="shared" si="38"/>
        <v>0</v>
      </c>
      <c r="AF148" s="42" t="str">
        <f t="shared" si="40"/>
        <v/>
      </c>
      <c r="AI148" s="38"/>
      <c r="AJ148" s="1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Z148" s="35"/>
    </row>
    <row r="149" spans="2:52" x14ac:dyDescent="0.2">
      <c r="B149" s="26">
        <f t="shared" ref="B149" si="45">B148+1</f>
        <v>92</v>
      </c>
      <c r="D149" s="12" t="s">
        <v>229</v>
      </c>
      <c r="F149" s="35">
        <v>0</v>
      </c>
      <c r="H149" s="17"/>
      <c r="K149" s="29">
        <v>0</v>
      </c>
      <c r="L149" s="35">
        <f t="shared" si="37"/>
        <v>0</v>
      </c>
      <c r="O149" s="29">
        <v>0</v>
      </c>
      <c r="P149" s="10">
        <v>0</v>
      </c>
      <c r="R149" s="10">
        <v>0</v>
      </c>
      <c r="S149" s="10"/>
      <c r="T149" s="10">
        <v>0</v>
      </c>
      <c r="U149" s="10"/>
      <c r="V149" s="10">
        <v>0</v>
      </c>
      <c r="X149" s="10">
        <v>0</v>
      </c>
      <c r="Y149" s="10"/>
      <c r="Z149" s="10">
        <v>0</v>
      </c>
      <c r="AA149" s="10"/>
      <c r="AB149" s="10">
        <v>0</v>
      </c>
      <c r="AD149" s="10">
        <f t="shared" si="38"/>
        <v>0</v>
      </c>
      <c r="AF149" s="42" t="str">
        <f t="shared" si="40"/>
        <v/>
      </c>
      <c r="AI149" s="38"/>
      <c r="AJ149" s="1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Z149" s="35"/>
    </row>
    <row r="150" spans="2:52" x14ac:dyDescent="0.2">
      <c r="D150" s="1" t="s">
        <v>29</v>
      </c>
      <c r="K150" s="29"/>
      <c r="O150" s="29"/>
      <c r="AF150" s="42" t="str">
        <f t="shared" si="40"/>
        <v/>
      </c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Z150" s="35"/>
    </row>
    <row r="151" spans="2:52" x14ac:dyDescent="0.2">
      <c r="B151" s="26">
        <f>B149+1</f>
        <v>93</v>
      </c>
      <c r="D151" s="12" t="s">
        <v>210</v>
      </c>
      <c r="F151" s="35">
        <v>0</v>
      </c>
      <c r="H151" s="17"/>
      <c r="K151" s="29">
        <v>0</v>
      </c>
      <c r="L151" s="35">
        <f t="shared" si="37"/>
        <v>0</v>
      </c>
      <c r="N151" s="26"/>
      <c r="O151" s="29">
        <v>0</v>
      </c>
      <c r="P151" s="10">
        <v>0</v>
      </c>
      <c r="R151" s="10">
        <v>0</v>
      </c>
      <c r="S151" s="10"/>
      <c r="T151" s="10">
        <v>0</v>
      </c>
      <c r="U151" s="10"/>
      <c r="V151" s="10">
        <v>0</v>
      </c>
      <c r="X151" s="10">
        <v>0</v>
      </c>
      <c r="Y151" s="10"/>
      <c r="Z151" s="10">
        <v>0</v>
      </c>
      <c r="AA151" s="10"/>
      <c r="AB151" s="10">
        <v>0</v>
      </c>
      <c r="AD151" s="10">
        <f t="shared" si="38"/>
        <v>0</v>
      </c>
      <c r="AF151" s="42" t="str">
        <f t="shared" si="40"/>
        <v/>
      </c>
      <c r="AI151" s="38"/>
      <c r="AJ151" s="1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Z151" s="35"/>
    </row>
    <row r="152" spans="2:52" x14ac:dyDescent="0.2">
      <c r="B152" s="26">
        <f>B151+1</f>
        <v>94</v>
      </c>
      <c r="D152" s="12" t="s">
        <v>231</v>
      </c>
      <c r="F152" s="35">
        <v>0</v>
      </c>
      <c r="H152" s="17"/>
      <c r="K152" s="29">
        <v>0</v>
      </c>
      <c r="L152" s="35">
        <f t="shared" si="37"/>
        <v>0</v>
      </c>
      <c r="O152" s="29">
        <v>0</v>
      </c>
      <c r="P152" s="10">
        <v>0</v>
      </c>
      <c r="R152" s="10">
        <v>0</v>
      </c>
      <c r="S152" s="10"/>
      <c r="T152" s="10">
        <v>0</v>
      </c>
      <c r="U152" s="10"/>
      <c r="V152" s="10">
        <v>0</v>
      </c>
      <c r="X152" s="10">
        <v>0</v>
      </c>
      <c r="Y152" s="10"/>
      <c r="Z152" s="10">
        <v>0</v>
      </c>
      <c r="AA152" s="10"/>
      <c r="AB152" s="10">
        <v>0</v>
      </c>
      <c r="AD152" s="10">
        <f t="shared" si="38"/>
        <v>0</v>
      </c>
      <c r="AF152" s="42" t="str">
        <f t="shared" si="40"/>
        <v/>
      </c>
      <c r="AI152" s="38"/>
      <c r="AJ152" s="1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Z152" s="35"/>
    </row>
    <row r="153" spans="2:52" x14ac:dyDescent="0.2">
      <c r="B153" s="26">
        <f>B152+1</f>
        <v>95</v>
      </c>
      <c r="D153" s="12" t="s">
        <v>232</v>
      </c>
      <c r="F153" s="35">
        <v>0</v>
      </c>
      <c r="H153" s="17"/>
      <c r="K153" s="29">
        <v>0</v>
      </c>
      <c r="L153" s="35">
        <f t="shared" si="37"/>
        <v>0</v>
      </c>
      <c r="O153" s="29">
        <v>0</v>
      </c>
      <c r="P153" s="10">
        <v>0</v>
      </c>
      <c r="R153" s="10">
        <v>0</v>
      </c>
      <c r="S153" s="10"/>
      <c r="T153" s="10">
        <v>0</v>
      </c>
      <c r="U153" s="10"/>
      <c r="V153" s="10">
        <v>0</v>
      </c>
      <c r="X153" s="10">
        <v>0</v>
      </c>
      <c r="Y153" s="10"/>
      <c r="Z153" s="10">
        <v>0</v>
      </c>
      <c r="AA153" s="10"/>
      <c r="AB153" s="10">
        <v>0</v>
      </c>
      <c r="AD153" s="10">
        <f t="shared" si="38"/>
        <v>0</v>
      </c>
      <c r="AF153" s="42" t="str">
        <f t="shared" si="40"/>
        <v/>
      </c>
      <c r="AI153" s="38"/>
      <c r="AJ153" s="1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Z153" s="35"/>
    </row>
    <row r="154" spans="2:52" x14ac:dyDescent="0.2">
      <c r="B154" s="26">
        <f t="shared" ref="B154:B157" si="46">B153+1</f>
        <v>96</v>
      </c>
      <c r="D154" s="12" t="s">
        <v>233</v>
      </c>
      <c r="F154" s="35">
        <v>0</v>
      </c>
      <c r="H154" s="17"/>
      <c r="K154" s="29">
        <v>0</v>
      </c>
      <c r="L154" s="35">
        <f t="shared" si="37"/>
        <v>0</v>
      </c>
      <c r="O154" s="29">
        <v>0</v>
      </c>
      <c r="P154" s="10">
        <v>0</v>
      </c>
      <c r="R154" s="10">
        <v>0</v>
      </c>
      <c r="S154" s="10"/>
      <c r="T154" s="10">
        <v>0</v>
      </c>
      <c r="U154" s="10"/>
      <c r="V154" s="10">
        <v>0</v>
      </c>
      <c r="X154" s="10">
        <v>0</v>
      </c>
      <c r="Y154" s="10"/>
      <c r="Z154" s="10">
        <v>0</v>
      </c>
      <c r="AA154" s="10"/>
      <c r="AB154" s="10">
        <v>0</v>
      </c>
      <c r="AD154" s="10">
        <f t="shared" si="38"/>
        <v>0</v>
      </c>
      <c r="AF154" s="42" t="str">
        <f t="shared" si="40"/>
        <v/>
      </c>
      <c r="AI154" s="38"/>
      <c r="AJ154" s="1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Z154" s="35"/>
    </row>
    <row r="155" spans="2:52" x14ac:dyDescent="0.2">
      <c r="B155" s="26">
        <f t="shared" si="46"/>
        <v>97</v>
      </c>
      <c r="D155" s="12" t="s">
        <v>234</v>
      </c>
      <c r="F155" s="35">
        <v>0</v>
      </c>
      <c r="H155" s="17"/>
      <c r="K155" s="29">
        <v>0</v>
      </c>
      <c r="L155" s="35">
        <f t="shared" si="37"/>
        <v>0</v>
      </c>
      <c r="O155" s="29">
        <v>0</v>
      </c>
      <c r="P155" s="10">
        <v>0</v>
      </c>
      <c r="R155" s="10">
        <v>0</v>
      </c>
      <c r="S155" s="10"/>
      <c r="T155" s="10">
        <v>0</v>
      </c>
      <c r="U155" s="10"/>
      <c r="V155" s="10">
        <v>0</v>
      </c>
      <c r="X155" s="10">
        <v>0</v>
      </c>
      <c r="Y155" s="10"/>
      <c r="Z155" s="10">
        <v>0</v>
      </c>
      <c r="AA155" s="10"/>
      <c r="AB155" s="10">
        <v>0</v>
      </c>
      <c r="AD155" s="10">
        <f t="shared" si="38"/>
        <v>0</v>
      </c>
      <c r="AF155" s="42" t="str">
        <f t="shared" si="40"/>
        <v/>
      </c>
      <c r="AI155" s="38"/>
      <c r="AJ155" s="1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Z155" s="35"/>
    </row>
    <row r="156" spans="2:52" x14ac:dyDescent="0.2">
      <c r="B156" s="26">
        <f t="shared" si="46"/>
        <v>98</v>
      </c>
      <c r="D156" s="12" t="s">
        <v>235</v>
      </c>
      <c r="F156" s="35">
        <v>0</v>
      </c>
      <c r="H156" s="17"/>
      <c r="K156" s="29">
        <v>0</v>
      </c>
      <c r="L156" s="35">
        <f t="shared" si="37"/>
        <v>0</v>
      </c>
      <c r="O156" s="29">
        <v>0</v>
      </c>
      <c r="P156" s="10">
        <v>0</v>
      </c>
      <c r="R156" s="10">
        <v>0</v>
      </c>
      <c r="S156" s="10"/>
      <c r="T156" s="10">
        <v>0</v>
      </c>
      <c r="U156" s="10"/>
      <c r="V156" s="10">
        <v>0</v>
      </c>
      <c r="X156" s="10">
        <v>0</v>
      </c>
      <c r="Y156" s="10"/>
      <c r="Z156" s="10">
        <v>0</v>
      </c>
      <c r="AA156" s="10"/>
      <c r="AB156" s="10">
        <v>0</v>
      </c>
      <c r="AD156" s="10">
        <f t="shared" si="38"/>
        <v>0</v>
      </c>
      <c r="AF156" s="42" t="str">
        <f t="shared" si="40"/>
        <v/>
      </c>
      <c r="AI156" s="38"/>
      <c r="AJ156" s="1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Z156" s="35"/>
    </row>
    <row r="157" spans="2:52" x14ac:dyDescent="0.2">
      <c r="B157" s="26">
        <f t="shared" si="46"/>
        <v>99</v>
      </c>
      <c r="D157" s="12" t="s">
        <v>236</v>
      </c>
      <c r="F157" s="35">
        <v>0</v>
      </c>
      <c r="H157" s="17"/>
      <c r="K157" s="29">
        <v>0</v>
      </c>
      <c r="L157" s="35">
        <f t="shared" si="37"/>
        <v>0</v>
      </c>
      <c r="O157" s="29">
        <v>0</v>
      </c>
      <c r="P157" s="10">
        <v>0</v>
      </c>
      <c r="R157" s="10">
        <v>0</v>
      </c>
      <c r="S157" s="10"/>
      <c r="T157" s="10">
        <v>0</v>
      </c>
      <c r="U157" s="10"/>
      <c r="V157" s="10">
        <v>0</v>
      </c>
      <c r="X157" s="10">
        <v>0</v>
      </c>
      <c r="Y157" s="10"/>
      <c r="Z157" s="10">
        <v>0</v>
      </c>
      <c r="AA157" s="10"/>
      <c r="AB157" s="10">
        <v>0</v>
      </c>
      <c r="AD157" s="10">
        <f t="shared" si="38"/>
        <v>0</v>
      </c>
      <c r="AF157" s="42" t="str">
        <f t="shared" si="40"/>
        <v/>
      </c>
      <c r="AI157" s="38"/>
      <c r="AJ157" s="1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Z157" s="35"/>
    </row>
    <row r="158" spans="2:52" x14ac:dyDescent="0.2">
      <c r="D158" s="1" t="s">
        <v>30</v>
      </c>
      <c r="K158" s="29"/>
      <c r="O158" s="29"/>
      <c r="AF158" s="42" t="str">
        <f t="shared" si="40"/>
        <v/>
      </c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Z158" s="35"/>
    </row>
    <row r="159" spans="2:52" x14ac:dyDescent="0.2">
      <c r="B159" s="26">
        <f>B157+1</f>
        <v>100</v>
      </c>
      <c r="D159" s="12" t="s">
        <v>31</v>
      </c>
      <c r="F159" s="35">
        <v>12393.267122205594</v>
      </c>
      <c r="H159" s="17"/>
      <c r="K159" s="29">
        <v>0</v>
      </c>
      <c r="L159" s="35">
        <f t="shared" si="37"/>
        <v>12393.267122205594</v>
      </c>
      <c r="N159" s="26" t="s">
        <v>332</v>
      </c>
      <c r="O159" s="29">
        <v>26</v>
      </c>
      <c r="P159" s="10">
        <v>622.2750881246144</v>
      </c>
      <c r="R159" s="10">
        <v>102.19508532059669</v>
      </c>
      <c r="S159" s="10"/>
      <c r="T159" s="10">
        <v>1712.5079687339639</v>
      </c>
      <c r="U159" s="10"/>
      <c r="V159" s="10">
        <v>7159.58134422898</v>
      </c>
      <c r="X159" s="10">
        <v>821.92342627756386</v>
      </c>
      <c r="Y159" s="10"/>
      <c r="Z159" s="10">
        <v>1974.7842095198755</v>
      </c>
      <c r="AA159" s="10"/>
      <c r="AB159" s="10">
        <v>0</v>
      </c>
      <c r="AD159" s="10">
        <f t="shared" si="38"/>
        <v>12393.267122205594</v>
      </c>
      <c r="AF159" s="42" t="str">
        <f>IF(ROUND(F159,4)=ROUND(AD159,4), "", "check")</f>
        <v/>
      </c>
      <c r="AI159" s="38"/>
      <c r="AJ159" s="1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Z159" s="35"/>
    </row>
    <row r="160" spans="2:52" x14ac:dyDescent="0.2">
      <c r="B160" s="26">
        <f>B159+1</f>
        <v>101</v>
      </c>
      <c r="D160" s="12" t="s">
        <v>32</v>
      </c>
      <c r="F160" s="35">
        <v>15289.379593203619</v>
      </c>
      <c r="H160" s="38"/>
      <c r="K160" s="29">
        <v>0</v>
      </c>
      <c r="L160" s="35">
        <f t="shared" si="37"/>
        <v>15289.379593203619</v>
      </c>
      <c r="N160" s="26" t="s">
        <v>333</v>
      </c>
      <c r="O160" s="29">
        <v>56</v>
      </c>
      <c r="P160" s="23">
        <v>707.45307143123716</v>
      </c>
      <c r="R160" s="23">
        <v>116.00360259243388</v>
      </c>
      <c r="S160" s="23"/>
      <c r="T160" s="23">
        <v>2138.7942869325329</v>
      </c>
      <c r="U160" s="23"/>
      <c r="V160" s="23">
        <v>9074.34447367957</v>
      </c>
      <c r="X160" s="23">
        <v>939.7706659413318</v>
      </c>
      <c r="Y160" s="10"/>
      <c r="Z160" s="23">
        <v>2313.0134926265132</v>
      </c>
      <c r="AA160" s="10"/>
      <c r="AB160" s="23">
        <v>0</v>
      </c>
      <c r="AD160" s="23">
        <f t="shared" si="38"/>
        <v>15289.379593203619</v>
      </c>
      <c r="AF160" s="42" t="str">
        <f t="shared" si="40"/>
        <v/>
      </c>
      <c r="AI160" s="38"/>
      <c r="AJ160" s="1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Z160" s="35"/>
    </row>
    <row r="161" spans="2:52" x14ac:dyDescent="0.2">
      <c r="S161" s="10"/>
      <c r="U161" s="10"/>
      <c r="AF161" s="42" t="str">
        <f t="shared" si="40"/>
        <v/>
      </c>
    </row>
    <row r="162" spans="2:52" x14ac:dyDescent="0.2">
      <c r="B162" s="26">
        <f>B160+1</f>
        <v>102</v>
      </c>
      <c r="D162" s="1" t="s">
        <v>242</v>
      </c>
      <c r="F162" s="37">
        <f>SUM(F115:F160)</f>
        <v>109276.40884090039</v>
      </c>
      <c r="H162" s="37">
        <f>SUM(H115:H160)</f>
        <v>0</v>
      </c>
      <c r="L162" s="37">
        <f>SUM(L115:L160)</f>
        <v>109276.40884090039</v>
      </c>
      <c r="P162" s="43">
        <f>SUM(P115:P160)</f>
        <v>2907.9761813347072</v>
      </c>
      <c r="R162" s="43">
        <f>SUM(R115:R160)</f>
        <v>476.83122303131182</v>
      </c>
      <c r="S162" s="10"/>
      <c r="T162" s="43">
        <f>SUM(T115:T160)</f>
        <v>8791.4846854673415</v>
      </c>
      <c r="U162" s="10"/>
      <c r="V162" s="43">
        <f>SUM(V115:V160)</f>
        <v>52521.373719708354</v>
      </c>
      <c r="X162" s="43">
        <f>SUM(X115:X160)</f>
        <v>3862.9144784765758</v>
      </c>
      <c r="Z162" s="43">
        <f>SUM(Z115:Z160)</f>
        <v>10802.132292199431</v>
      </c>
      <c r="AB162" s="43">
        <f>SUM(AB115:AB160)</f>
        <v>29913.696260682678</v>
      </c>
      <c r="AD162" s="43">
        <f>SUM(AD115:AD160)</f>
        <v>109276.4088409004</v>
      </c>
      <c r="AF162" s="42" t="str">
        <f t="shared" si="40"/>
        <v/>
      </c>
      <c r="AI162" s="38"/>
      <c r="AL162" s="38"/>
      <c r="AN162" s="38"/>
      <c r="AP162" s="38"/>
      <c r="AR162" s="38"/>
      <c r="AT162" s="38"/>
      <c r="AV162" s="38"/>
      <c r="AX162" s="38"/>
      <c r="AZ162" s="38"/>
    </row>
    <row r="163" spans="2:52" x14ac:dyDescent="0.2">
      <c r="S163" s="10"/>
      <c r="U163" s="10"/>
      <c r="AF163" s="42" t="str">
        <f t="shared" si="40"/>
        <v/>
      </c>
      <c r="AI163" s="38"/>
      <c r="AL163" s="38"/>
      <c r="AN163" s="38"/>
      <c r="AP163" s="38"/>
      <c r="AR163" s="38"/>
      <c r="AT163" s="38"/>
      <c r="AV163" s="38"/>
      <c r="AX163" s="38"/>
      <c r="AZ163" s="38"/>
    </row>
    <row r="164" spans="2:52" ht="13.5" thickBot="1" x14ac:dyDescent="0.25">
      <c r="B164" s="26">
        <f>B162+1</f>
        <v>103</v>
      </c>
      <c r="D164" s="1" t="s">
        <v>243</v>
      </c>
      <c r="F164" s="39">
        <f>F162+F104+F109+F108+F97</f>
        <v>403717.30409028684</v>
      </c>
      <c r="H164" s="39">
        <f>H162+H104+H109+H108+H97</f>
        <v>0</v>
      </c>
      <c r="L164" s="39">
        <f>L162+L104+L109+L108+L97</f>
        <v>403717.30409028684</v>
      </c>
      <c r="P164" s="50">
        <f>P162+P104+P109+P108+P97</f>
        <v>12889.72691135346</v>
      </c>
      <c r="R164" s="50">
        <f>R162+R104+R109+R108+R97</f>
        <v>1418.3718363261082</v>
      </c>
      <c r="S164" s="10"/>
      <c r="T164" s="50">
        <f>T162+T104+T109+T108+T97</f>
        <v>46033.650718814592</v>
      </c>
      <c r="U164" s="10"/>
      <c r="V164" s="50">
        <f>V162+V104+V109+V108+V97</f>
        <v>229743.82612937456</v>
      </c>
      <c r="X164" s="50">
        <f>X162+X104+X109+X108+X97</f>
        <v>30569.722628306641</v>
      </c>
      <c r="Z164" s="50">
        <f>Z162+Z104+Z109+Z108+Z97</f>
        <v>53148.309605428796</v>
      </c>
      <c r="AB164" s="50">
        <f>AB162+AB104+AB109+AB108+AB97</f>
        <v>29913.696260682678</v>
      </c>
      <c r="AD164" s="50">
        <f>AD162+AD104+AD109+AD108+AD97</f>
        <v>403717.30409028684</v>
      </c>
      <c r="AF164" s="42" t="str">
        <f t="shared" si="40"/>
        <v/>
      </c>
    </row>
    <row r="165" spans="2:52" ht="13.5" thickTop="1" x14ac:dyDescent="0.2">
      <c r="F165" s="35"/>
      <c r="H165" s="35"/>
      <c r="L165" s="35"/>
      <c r="P165" s="51"/>
      <c r="R165" s="51"/>
      <c r="S165" s="10"/>
      <c r="T165" s="51"/>
      <c r="U165" s="10"/>
      <c r="V165" s="51"/>
      <c r="X165" s="51"/>
      <c r="Z165" s="51"/>
      <c r="AB165" s="51"/>
      <c r="AD165" s="51"/>
      <c r="AF165" s="42" t="str">
        <f t="shared" si="40"/>
        <v/>
      </c>
    </row>
    <row r="166" spans="2:52" x14ac:dyDescent="0.2">
      <c r="F166" s="35"/>
      <c r="H166" s="35"/>
      <c r="L166" s="35"/>
      <c r="S166" s="10"/>
      <c r="U166" s="10"/>
      <c r="AF166" s="42" t="str">
        <f t="shared" si="40"/>
        <v/>
      </c>
    </row>
    <row r="167" spans="2:52" x14ac:dyDescent="0.2">
      <c r="F167" s="35"/>
      <c r="H167" s="35"/>
      <c r="L167" s="35"/>
      <c r="S167" s="10"/>
      <c r="U167" s="10"/>
      <c r="AF167" s="42" t="str">
        <f t="shared" si="40"/>
        <v/>
      </c>
    </row>
    <row r="168" spans="2:52" x14ac:dyDescent="0.2">
      <c r="D168" s="8" t="s">
        <v>35</v>
      </c>
      <c r="S168" s="10"/>
      <c r="U168" s="10"/>
      <c r="AF168" s="42" t="str">
        <f t="shared" si="40"/>
        <v/>
      </c>
    </row>
    <row r="169" spans="2:52" x14ac:dyDescent="0.2">
      <c r="D169" s="8"/>
      <c r="F169" s="35"/>
      <c r="H169" s="17"/>
      <c r="K169" s="29"/>
      <c r="L169" s="35"/>
      <c r="O169" s="29"/>
      <c r="P169" s="10"/>
      <c r="R169" s="10"/>
      <c r="S169" s="10"/>
      <c r="T169" s="10"/>
      <c r="U169" s="10"/>
      <c r="V169" s="10"/>
      <c r="X169" s="10"/>
      <c r="Y169" s="10"/>
      <c r="Z169" s="10"/>
      <c r="AA169" s="10"/>
      <c r="AB169" s="10"/>
      <c r="AD169" s="10"/>
      <c r="AF169" s="42" t="str">
        <f t="shared" si="40"/>
        <v/>
      </c>
    </row>
    <row r="170" spans="2:52" x14ac:dyDescent="0.2">
      <c r="B170" s="26">
        <f>B164+1</f>
        <v>104</v>
      </c>
      <c r="D170" s="1" t="s">
        <v>244</v>
      </c>
      <c r="F170" s="35">
        <v>0</v>
      </c>
      <c r="H170" s="17"/>
      <c r="K170" s="29">
        <v>0</v>
      </c>
      <c r="L170" s="35">
        <f t="shared" ref="L170:L176" si="47">F170-H170</f>
        <v>0</v>
      </c>
      <c r="O170" s="29">
        <v>0</v>
      </c>
      <c r="P170" s="10">
        <v>0</v>
      </c>
      <c r="R170" s="10">
        <v>0</v>
      </c>
      <c r="S170" s="10"/>
      <c r="T170" s="10">
        <v>0</v>
      </c>
      <c r="U170" s="10"/>
      <c r="V170" s="10">
        <v>0</v>
      </c>
      <c r="X170" s="10">
        <v>0</v>
      </c>
      <c r="Y170" s="10"/>
      <c r="Z170" s="10">
        <v>0</v>
      </c>
      <c r="AA170" s="10"/>
      <c r="AB170" s="10">
        <v>0</v>
      </c>
      <c r="AD170" s="10">
        <f t="shared" ref="AD170:AD176" si="48">P170+R170+T170+V170+X170+Z170+AB170</f>
        <v>0</v>
      </c>
      <c r="AF170" s="42" t="str">
        <f t="shared" si="40"/>
        <v/>
      </c>
    </row>
    <row r="171" spans="2:52" x14ac:dyDescent="0.2">
      <c r="B171" s="26">
        <f t="shared" ref="B171:B176" si="49">B170+1</f>
        <v>105</v>
      </c>
      <c r="D171" s="1" t="s">
        <v>245</v>
      </c>
      <c r="F171" s="35">
        <v>0</v>
      </c>
      <c r="H171" s="17"/>
      <c r="J171" s="19"/>
      <c r="K171" s="29">
        <v>0</v>
      </c>
      <c r="L171" s="35">
        <f t="shared" si="47"/>
        <v>0</v>
      </c>
      <c r="O171" s="29">
        <v>0</v>
      </c>
      <c r="P171" s="10">
        <v>0</v>
      </c>
      <c r="R171" s="10">
        <v>0</v>
      </c>
      <c r="S171" s="10"/>
      <c r="T171" s="10">
        <v>0</v>
      </c>
      <c r="U171" s="10"/>
      <c r="V171" s="10">
        <v>0</v>
      </c>
      <c r="X171" s="10">
        <v>0</v>
      </c>
      <c r="Y171" s="10"/>
      <c r="Z171" s="10">
        <v>0</v>
      </c>
      <c r="AA171" s="10"/>
      <c r="AB171" s="10">
        <v>0</v>
      </c>
      <c r="AD171" s="10">
        <f t="shared" si="48"/>
        <v>0</v>
      </c>
      <c r="AF171" s="42" t="str">
        <f t="shared" si="40"/>
        <v/>
      </c>
    </row>
    <row r="172" spans="2:52" x14ac:dyDescent="0.2">
      <c r="B172" s="26">
        <f t="shared" si="49"/>
        <v>106</v>
      </c>
      <c r="D172" s="1" t="s">
        <v>246</v>
      </c>
      <c r="F172" s="35">
        <v>0</v>
      </c>
      <c r="H172" s="17"/>
      <c r="J172" s="19"/>
      <c r="K172" s="29">
        <v>0</v>
      </c>
      <c r="L172" s="35">
        <f t="shared" si="47"/>
        <v>0</v>
      </c>
      <c r="O172" s="29">
        <v>0</v>
      </c>
      <c r="P172" s="10">
        <v>0</v>
      </c>
      <c r="R172" s="10">
        <v>0</v>
      </c>
      <c r="S172" s="10"/>
      <c r="T172" s="10">
        <v>0</v>
      </c>
      <c r="U172" s="10"/>
      <c r="V172" s="10">
        <v>0</v>
      </c>
      <c r="X172" s="10">
        <v>0</v>
      </c>
      <c r="Y172" s="10"/>
      <c r="Z172" s="10">
        <v>0</v>
      </c>
      <c r="AA172" s="10"/>
      <c r="AB172" s="10">
        <v>0</v>
      </c>
      <c r="AD172" s="10">
        <f t="shared" si="48"/>
        <v>0</v>
      </c>
      <c r="AF172" s="42" t="str">
        <f t="shared" si="40"/>
        <v/>
      </c>
    </row>
    <row r="173" spans="2:52" x14ac:dyDescent="0.2">
      <c r="B173" s="26">
        <f t="shared" si="49"/>
        <v>107</v>
      </c>
      <c r="D173" s="1" t="s">
        <v>247</v>
      </c>
      <c r="F173" s="35">
        <v>0</v>
      </c>
      <c r="H173" s="17"/>
      <c r="J173" s="19"/>
      <c r="K173" s="29">
        <v>0</v>
      </c>
      <c r="L173" s="35">
        <f t="shared" si="47"/>
        <v>0</v>
      </c>
      <c r="O173" s="29">
        <v>0</v>
      </c>
      <c r="P173" s="10">
        <v>0</v>
      </c>
      <c r="R173" s="10">
        <v>0</v>
      </c>
      <c r="S173" s="10"/>
      <c r="T173" s="10">
        <v>0</v>
      </c>
      <c r="U173" s="10"/>
      <c r="V173" s="10">
        <v>0</v>
      </c>
      <c r="X173" s="10">
        <v>0</v>
      </c>
      <c r="Y173" s="10"/>
      <c r="Z173" s="10">
        <v>0</v>
      </c>
      <c r="AA173" s="10"/>
      <c r="AB173" s="10">
        <v>0</v>
      </c>
      <c r="AD173" s="10">
        <f t="shared" si="48"/>
        <v>0</v>
      </c>
      <c r="AF173" s="42" t="str">
        <f t="shared" si="40"/>
        <v/>
      </c>
    </row>
    <row r="174" spans="2:52" x14ac:dyDescent="0.2">
      <c r="B174" s="26">
        <f t="shared" si="49"/>
        <v>108</v>
      </c>
      <c r="D174" s="1" t="s">
        <v>248</v>
      </c>
      <c r="F174" s="35">
        <v>0</v>
      </c>
      <c r="H174" s="17"/>
      <c r="J174" s="19"/>
      <c r="K174" s="29">
        <v>0</v>
      </c>
      <c r="L174" s="35">
        <f t="shared" si="47"/>
        <v>0</v>
      </c>
      <c r="O174" s="29">
        <v>0</v>
      </c>
      <c r="P174" s="10">
        <v>0</v>
      </c>
      <c r="R174" s="10">
        <v>0</v>
      </c>
      <c r="S174" s="10"/>
      <c r="T174" s="10">
        <v>0</v>
      </c>
      <c r="U174" s="10"/>
      <c r="V174" s="10">
        <v>0</v>
      </c>
      <c r="X174" s="10">
        <v>0</v>
      </c>
      <c r="Y174" s="10"/>
      <c r="Z174" s="10">
        <v>0</v>
      </c>
      <c r="AA174" s="10"/>
      <c r="AB174" s="10">
        <v>0</v>
      </c>
      <c r="AD174" s="10">
        <f t="shared" si="48"/>
        <v>0</v>
      </c>
      <c r="AF174" s="42" t="str">
        <f t="shared" si="40"/>
        <v/>
      </c>
    </row>
    <row r="175" spans="2:52" x14ac:dyDescent="0.2">
      <c r="B175" s="26">
        <f t="shared" si="49"/>
        <v>109</v>
      </c>
      <c r="D175" s="1" t="s">
        <v>249</v>
      </c>
      <c r="F175" s="35">
        <v>0</v>
      </c>
      <c r="H175" s="17"/>
      <c r="J175" s="19"/>
      <c r="K175" s="29">
        <v>0</v>
      </c>
      <c r="L175" s="35">
        <f t="shared" si="47"/>
        <v>0</v>
      </c>
      <c r="O175" s="29">
        <v>0</v>
      </c>
      <c r="P175" s="10">
        <v>0</v>
      </c>
      <c r="R175" s="10">
        <v>0</v>
      </c>
      <c r="S175" s="10"/>
      <c r="T175" s="10">
        <v>0</v>
      </c>
      <c r="U175" s="10"/>
      <c r="V175" s="10">
        <v>0</v>
      </c>
      <c r="X175" s="10">
        <v>0</v>
      </c>
      <c r="Y175" s="10"/>
      <c r="Z175" s="10">
        <v>0</v>
      </c>
      <c r="AA175" s="10"/>
      <c r="AB175" s="10">
        <v>0</v>
      </c>
      <c r="AD175" s="10">
        <f t="shared" si="48"/>
        <v>0</v>
      </c>
      <c r="AF175" s="42" t="str">
        <f t="shared" si="40"/>
        <v/>
      </c>
    </row>
    <row r="176" spans="2:52" x14ac:dyDescent="0.2">
      <c r="B176" s="26">
        <f t="shared" si="49"/>
        <v>110</v>
      </c>
      <c r="D176" s="1" t="s">
        <v>250</v>
      </c>
      <c r="F176" s="35">
        <v>0</v>
      </c>
      <c r="H176" s="17"/>
      <c r="J176" s="19"/>
      <c r="K176" s="29">
        <v>0</v>
      </c>
      <c r="L176" s="35">
        <f t="shared" si="47"/>
        <v>0</v>
      </c>
      <c r="O176" s="29">
        <v>0</v>
      </c>
      <c r="P176" s="10">
        <v>0</v>
      </c>
      <c r="R176" s="10">
        <v>0</v>
      </c>
      <c r="S176" s="10"/>
      <c r="T176" s="10">
        <v>0</v>
      </c>
      <c r="U176" s="10"/>
      <c r="V176" s="10">
        <v>0</v>
      </c>
      <c r="X176" s="10">
        <v>0</v>
      </c>
      <c r="Y176" s="10"/>
      <c r="Z176" s="10">
        <v>0</v>
      </c>
      <c r="AA176" s="10"/>
      <c r="AB176" s="10">
        <v>0</v>
      </c>
      <c r="AD176" s="10">
        <f t="shared" si="48"/>
        <v>0</v>
      </c>
      <c r="AF176" s="42" t="str">
        <f t="shared" si="40"/>
        <v/>
      </c>
    </row>
    <row r="177" spans="2:32" x14ac:dyDescent="0.2">
      <c r="O177" s="29"/>
      <c r="S177" s="10"/>
      <c r="U177" s="10"/>
      <c r="AF177" s="42" t="str">
        <f t="shared" si="40"/>
        <v/>
      </c>
    </row>
    <row r="178" spans="2:32" x14ac:dyDescent="0.2">
      <c r="B178" s="26">
        <f>B176+1</f>
        <v>111</v>
      </c>
      <c r="D178" s="1" t="s">
        <v>251</v>
      </c>
      <c r="F178" s="36">
        <f>SUM(F170:F176)</f>
        <v>0</v>
      </c>
      <c r="H178" s="36">
        <f>SUM(H170:H176)</f>
        <v>0</v>
      </c>
      <c r="J178" s="19"/>
      <c r="L178" s="36">
        <f>SUM(L170:L176)</f>
        <v>0</v>
      </c>
      <c r="O178" s="29"/>
      <c r="P178" s="45">
        <f>SUM(P170:P176)</f>
        <v>0</v>
      </c>
      <c r="R178" s="45">
        <f>SUM(R170:R176)</f>
        <v>0</v>
      </c>
      <c r="S178" s="10"/>
      <c r="T178" s="45">
        <f>SUM(T170:T176)</f>
        <v>0</v>
      </c>
      <c r="U178" s="10"/>
      <c r="V178" s="45">
        <f>SUM(V170:V176)</f>
        <v>0</v>
      </c>
      <c r="X178" s="45">
        <f>SUM(X170:X176)</f>
        <v>0</v>
      </c>
      <c r="Z178" s="45">
        <f>SUM(Z170:Z176)</f>
        <v>0</v>
      </c>
      <c r="AB178" s="45">
        <f>SUM(AB170:AB176)</f>
        <v>0</v>
      </c>
      <c r="AD178" s="45">
        <f>SUM(AD170:AD176)</f>
        <v>0</v>
      </c>
      <c r="AF178" s="42" t="str">
        <f t="shared" si="40"/>
        <v/>
      </c>
    </row>
    <row r="179" spans="2:32" x14ac:dyDescent="0.2">
      <c r="S179" s="10"/>
      <c r="U179" s="10"/>
      <c r="AF179" s="42" t="str">
        <f t="shared" si="40"/>
        <v/>
      </c>
    </row>
    <row r="180" spans="2:32" ht="13.5" thickBot="1" x14ac:dyDescent="0.25">
      <c r="B180" s="26">
        <f>B178+1</f>
        <v>112</v>
      </c>
      <c r="D180" s="1" t="s">
        <v>36</v>
      </c>
      <c r="F180" s="39">
        <f>F164-F178</f>
        <v>403717.30409028684</v>
      </c>
      <c r="H180" s="39">
        <f>H164-H178</f>
        <v>0</v>
      </c>
      <c r="L180" s="39">
        <f>L164-L178</f>
        <v>403717.30409028684</v>
      </c>
      <c r="P180" s="50">
        <f>P164-P178</f>
        <v>12889.72691135346</v>
      </c>
      <c r="R180" s="50">
        <f>R164-R178</f>
        <v>1418.3718363261082</v>
      </c>
      <c r="S180" s="10"/>
      <c r="T180" s="50">
        <f>T164-T178</f>
        <v>46033.650718814592</v>
      </c>
      <c r="U180" s="10"/>
      <c r="V180" s="50">
        <f>V164-V178</f>
        <v>229743.82612937456</v>
      </c>
      <c r="X180" s="50">
        <f>X164-X178</f>
        <v>30569.722628306641</v>
      </c>
      <c r="Z180" s="50">
        <f>Z164-Z178</f>
        <v>53148.309605428796</v>
      </c>
      <c r="AB180" s="50">
        <f>AB164-AB178</f>
        <v>29913.696260682678</v>
      </c>
      <c r="AD180" s="50">
        <f>AD164-AD178</f>
        <v>403717.30409028684</v>
      </c>
      <c r="AF180" s="42" t="str">
        <f t="shared" si="40"/>
        <v/>
      </c>
    </row>
    <row r="181" spans="2:32" ht="13.5" thickTop="1" x14ac:dyDescent="0.2">
      <c r="D181" s="1" t="s">
        <v>252</v>
      </c>
    </row>
  </sheetData>
  <mergeCells count="4">
    <mergeCell ref="B5:AD5"/>
    <mergeCell ref="B6:AD6"/>
    <mergeCell ref="B7:AD7"/>
    <mergeCell ref="P10:AA10"/>
  </mergeCells>
  <pageMargins left="0.7" right="0.7" top="0.75" bottom="0.75" header="0.3" footer="0.3"/>
  <pageSetup scale="45" fitToHeight="0" orientation="landscape" horizontalDpi="1200" verticalDpi="1200" r:id="rId1"/>
  <headerFooter>
    <oddHeader xml:space="preserve">&amp;R&amp;"Arial,Regular"&amp;10Filed: 2025-02-28
EB-2025-0064
Phase 3 Exhibit 7
Tab 3
Schedule 7
Attachment 6
Page &amp;P of &amp;N
</oddHeader>
  </headerFooter>
  <rowBreaks count="3" manualBreakCount="3">
    <brk id="58" max="29" man="1"/>
    <brk id="111" max="29" man="1"/>
    <brk id="165" max="29" man="1"/>
  </rowBreaks>
  <colBreaks count="3" manualBreakCount="3">
    <brk id="13" max="181" man="1"/>
    <brk id="19" max="1048575" man="1"/>
    <brk id="3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5AB14-6B5C-4252-A149-544082187272}">
  <sheetPr>
    <pageSetUpPr fitToPage="1"/>
  </sheetPr>
  <dimension ref="B5:BM184"/>
  <sheetViews>
    <sheetView view="pageLayout" topLeftCell="Y167" zoomScaleNormal="80" zoomScaleSheetLayoutView="70" workbookViewId="0">
      <selection activeCell="B2" sqref="B2:R2"/>
    </sheetView>
  </sheetViews>
  <sheetFormatPr defaultColWidth="9.28515625" defaultRowHeight="12.75" x14ac:dyDescent="0.2"/>
  <cols>
    <col min="1" max="1" width="1.7109375" style="1" customWidth="1"/>
    <col min="2" max="2" width="5.5703125" style="26" bestFit="1" customWidth="1"/>
    <col min="3" max="3" width="1.7109375" style="1" customWidth="1"/>
    <col min="4" max="4" width="46" style="1" bestFit="1" customWidth="1"/>
    <col min="5" max="5" width="1.7109375" style="1" customWidth="1"/>
    <col min="6" max="6" width="19.7109375" style="6" customWidth="1"/>
    <col min="7" max="7" width="1.7109375" style="6" customWidth="1"/>
    <col min="8" max="8" width="13.28515625" style="6" customWidth="1"/>
    <col min="9" max="9" width="1.7109375" style="6" customWidth="1"/>
    <col min="10" max="10" width="19.28515625" style="6" customWidth="1"/>
    <col min="11" max="11" width="0.28515625" style="28" customWidth="1"/>
    <col min="12" max="12" width="13.28515625" style="6" customWidth="1"/>
    <col min="13" max="13" width="1.7109375" style="6" customWidth="1"/>
    <col min="14" max="14" width="21.7109375" style="26" customWidth="1"/>
    <col min="15" max="15" width="0.28515625" style="28" customWidth="1"/>
    <col min="16" max="16" width="15.42578125" style="1" customWidth="1"/>
    <col min="17" max="17" width="1.7109375" style="1" customWidth="1"/>
    <col min="18" max="18" width="15.42578125" style="1" customWidth="1"/>
    <col min="19" max="19" width="1.7109375" style="1" customWidth="1"/>
    <col min="20" max="20" width="15.42578125" style="1" customWidth="1"/>
    <col min="21" max="21" width="1.7109375" style="1" customWidth="1"/>
    <col min="22" max="22" width="15.42578125" style="1" customWidth="1"/>
    <col min="23" max="23" width="1.7109375" style="1" customWidth="1"/>
    <col min="24" max="24" width="15.42578125" style="1" customWidth="1"/>
    <col min="25" max="25" width="1.7109375" style="1" customWidth="1"/>
    <col min="26" max="26" width="15.42578125" style="1" customWidth="1"/>
    <col min="27" max="27" width="1.7109375" style="1" customWidth="1"/>
    <col min="28" max="28" width="15.42578125" style="1" customWidth="1"/>
    <col min="29" max="29" width="1.7109375" style="1" customWidth="1"/>
    <col min="30" max="30" width="15.42578125" style="1" customWidth="1"/>
    <col min="31" max="31" width="1.7109375" style="1" customWidth="1"/>
    <col min="32" max="32" width="15.42578125" style="1" customWidth="1"/>
    <col min="33" max="33" width="1.7109375" style="1" customWidth="1"/>
    <col min="34" max="34" width="15.42578125" style="1" customWidth="1"/>
    <col min="35" max="35" width="1.7109375" style="1" customWidth="1"/>
    <col min="36" max="36" width="15.42578125" style="1" hidden="1" customWidth="1"/>
    <col min="37" max="37" width="9" style="1" customWidth="1"/>
    <col min="38" max="38" width="9.28515625" style="1" hidden="1" customWidth="1"/>
    <col min="39" max="40" width="9.28515625" style="1"/>
    <col min="41" max="41" width="12" style="6" bestFit="1" customWidth="1"/>
    <col min="42" max="43" width="9.28515625" style="6"/>
    <col min="44" max="44" width="11" style="6" customWidth="1"/>
    <col min="45" max="45" width="1.7109375" style="6" customWidth="1"/>
    <col min="46" max="46" width="11" style="6" customWidth="1"/>
    <col min="47" max="47" width="1.7109375" style="6" customWidth="1"/>
    <col min="48" max="48" width="11" style="6" customWidth="1"/>
    <col min="49" max="49" width="1.7109375" style="6" customWidth="1"/>
    <col min="50" max="50" width="11" style="6" customWidth="1"/>
    <col min="51" max="51" width="1.7109375" style="6" customWidth="1"/>
    <col min="52" max="52" width="11" style="6" customWidth="1"/>
    <col min="53" max="53" width="1.7109375" style="6" customWidth="1"/>
    <col min="54" max="54" width="11" style="6" customWidth="1"/>
    <col min="55" max="55" width="1.7109375" style="6" customWidth="1"/>
    <col min="56" max="56" width="11" style="6" customWidth="1"/>
    <col min="57" max="57" width="1.7109375" style="6" customWidth="1"/>
    <col min="58" max="58" width="11" style="6" customWidth="1"/>
    <col min="59" max="59" width="1.7109375" style="6" customWidth="1"/>
    <col min="60" max="60" width="11" style="6" customWidth="1"/>
    <col min="61" max="61" width="1.7109375" style="6" customWidth="1"/>
    <col min="62" max="62" width="11" style="6" customWidth="1"/>
    <col min="63" max="63" width="1.7109375" style="6" customWidth="1"/>
    <col min="64" max="64" width="12.7109375" style="6" customWidth="1"/>
    <col min="65" max="65" width="9.28515625" style="6"/>
    <col min="66" max="16384" width="9.28515625" style="1"/>
  </cols>
  <sheetData>
    <row r="5" spans="2:65" ht="15" customHeight="1" x14ac:dyDescent="0.2"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</row>
    <row r="6" spans="2:65" ht="15" customHeight="1" x14ac:dyDescent="0.2">
      <c r="B6" s="227" t="s">
        <v>0</v>
      </c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  <c r="AA6" s="227"/>
      <c r="AB6" s="227"/>
      <c r="AC6" s="227"/>
      <c r="AD6" s="227"/>
      <c r="AE6" s="227"/>
      <c r="AF6" s="227"/>
      <c r="AG6" s="227"/>
      <c r="AH6" s="227"/>
      <c r="AI6" s="227"/>
      <c r="AJ6" s="227"/>
    </row>
    <row r="7" spans="2:65" ht="15" customHeight="1" x14ac:dyDescent="0.2">
      <c r="B7" s="227" t="s">
        <v>334</v>
      </c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</row>
    <row r="9" spans="2:65" x14ac:dyDescent="0.2">
      <c r="P9" s="226" t="s">
        <v>335</v>
      </c>
      <c r="Q9" s="226"/>
      <c r="R9" s="226"/>
      <c r="S9" s="226"/>
      <c r="T9" s="226"/>
      <c r="U9" s="226"/>
      <c r="V9" s="226"/>
      <c r="X9" s="226" t="s">
        <v>336</v>
      </c>
      <c r="Y9" s="226"/>
      <c r="Z9" s="226"/>
      <c r="AA9" s="226"/>
      <c r="AB9" s="226"/>
      <c r="AC9" s="226"/>
      <c r="AD9" s="226"/>
      <c r="AE9" s="226"/>
      <c r="AF9" s="226"/>
    </row>
    <row r="10" spans="2:65" ht="15" x14ac:dyDescent="0.25">
      <c r="H10" s="19" t="s">
        <v>124</v>
      </c>
      <c r="J10" s="19" t="s">
        <v>125</v>
      </c>
      <c r="L10" s="19" t="s">
        <v>126</v>
      </c>
      <c r="N10" s="26" t="s">
        <v>11</v>
      </c>
      <c r="P10" s="26"/>
      <c r="R10" s="26"/>
      <c r="T10" s="26"/>
      <c r="V10" s="26" t="s">
        <v>260</v>
      </c>
      <c r="X10" s="6"/>
      <c r="Y10" s="6"/>
      <c r="Z10" s="6"/>
      <c r="AA10" s="6"/>
      <c r="AB10" s="6"/>
      <c r="AC10" s="6"/>
      <c r="AD10" s="6"/>
      <c r="AE10" s="6"/>
      <c r="AF10" s="19" t="s">
        <v>337</v>
      </c>
      <c r="AG10" s="6"/>
      <c r="AH10" s="19"/>
      <c r="AI10" s="53"/>
    </row>
    <row r="11" spans="2:65" x14ac:dyDescent="0.2">
      <c r="B11" s="26" t="s">
        <v>3</v>
      </c>
      <c r="F11" s="19" t="s">
        <v>4</v>
      </c>
      <c r="H11" s="19" t="s">
        <v>125</v>
      </c>
      <c r="J11" s="19" t="s">
        <v>128</v>
      </c>
      <c r="L11" s="19" t="s">
        <v>129</v>
      </c>
      <c r="N11" s="26" t="s">
        <v>254</v>
      </c>
      <c r="P11" s="26" t="s">
        <v>338</v>
      </c>
      <c r="Q11" s="26"/>
      <c r="R11" s="26" t="s">
        <v>338</v>
      </c>
      <c r="S11" s="40"/>
      <c r="T11" s="19" t="s">
        <v>339</v>
      </c>
      <c r="U11" s="40"/>
      <c r="V11" s="19" t="s">
        <v>340</v>
      </c>
      <c r="W11" s="40"/>
      <c r="X11" s="19" t="s">
        <v>11</v>
      </c>
      <c r="Y11" s="19"/>
      <c r="Z11" s="19" t="s">
        <v>11</v>
      </c>
      <c r="AA11" s="19"/>
      <c r="AB11" s="19" t="s">
        <v>11</v>
      </c>
      <c r="AC11" s="19"/>
      <c r="AD11" s="19" t="s">
        <v>11</v>
      </c>
      <c r="AE11" s="19"/>
      <c r="AF11" s="19" t="s">
        <v>340</v>
      </c>
      <c r="AG11" s="19"/>
      <c r="AH11" s="19" t="s">
        <v>11</v>
      </c>
      <c r="AI11" s="40"/>
    </row>
    <row r="12" spans="2:65" x14ac:dyDescent="0.2">
      <c r="B12" s="98" t="s">
        <v>5</v>
      </c>
      <c r="D12" s="2" t="s">
        <v>6</v>
      </c>
      <c r="F12" s="18" t="s">
        <v>7</v>
      </c>
      <c r="H12" s="18" t="s">
        <v>128</v>
      </c>
      <c r="J12" s="18" t="s">
        <v>131</v>
      </c>
      <c r="K12" s="29" t="s">
        <v>132</v>
      </c>
      <c r="L12" s="18" t="s">
        <v>257</v>
      </c>
      <c r="N12" s="98" t="s">
        <v>131</v>
      </c>
      <c r="O12" s="29" t="s">
        <v>132</v>
      </c>
      <c r="P12" s="98" t="s">
        <v>341</v>
      </c>
      <c r="Q12" s="26"/>
      <c r="R12" s="98" t="s">
        <v>342</v>
      </c>
      <c r="S12" s="26"/>
      <c r="T12" s="98" t="s">
        <v>343</v>
      </c>
      <c r="U12" s="26"/>
      <c r="V12" s="98" t="s">
        <v>130</v>
      </c>
      <c r="W12" s="26"/>
      <c r="X12" s="18" t="s">
        <v>146</v>
      </c>
      <c r="Y12" s="19"/>
      <c r="Z12" s="18" t="s">
        <v>154</v>
      </c>
      <c r="AA12" s="19"/>
      <c r="AB12" s="18" t="s">
        <v>344</v>
      </c>
      <c r="AC12" s="19"/>
      <c r="AD12" s="18" t="s">
        <v>345</v>
      </c>
      <c r="AE12" s="19"/>
      <c r="AF12" s="18" t="s">
        <v>130</v>
      </c>
      <c r="AG12" s="19"/>
      <c r="AH12" s="18" t="s">
        <v>258</v>
      </c>
      <c r="AI12" s="40"/>
      <c r="AJ12" s="98" t="s">
        <v>124</v>
      </c>
      <c r="AL12" s="30" t="s">
        <v>134</v>
      </c>
      <c r="AM12" s="54"/>
    </row>
    <row r="13" spans="2:65" x14ac:dyDescent="0.2">
      <c r="F13" s="19" t="s">
        <v>86</v>
      </c>
      <c r="H13" s="19" t="s">
        <v>13</v>
      </c>
      <c r="J13" s="19" t="s">
        <v>14</v>
      </c>
      <c r="K13" s="29"/>
      <c r="L13" s="19" t="s">
        <v>262</v>
      </c>
      <c r="N13" s="26" t="s">
        <v>16</v>
      </c>
      <c r="O13" s="29"/>
      <c r="P13" s="26" t="s">
        <v>87</v>
      </c>
      <c r="Q13" s="26"/>
      <c r="R13" s="26" t="s">
        <v>88</v>
      </c>
      <c r="S13" s="26"/>
      <c r="T13" s="26" t="s">
        <v>89</v>
      </c>
      <c r="U13" s="26"/>
      <c r="V13" s="26" t="s">
        <v>90</v>
      </c>
      <c r="W13" s="26"/>
      <c r="X13" s="26" t="s">
        <v>91</v>
      </c>
      <c r="Y13" s="26"/>
      <c r="Z13" s="26" t="s">
        <v>92</v>
      </c>
      <c r="AA13" s="26"/>
      <c r="AB13" s="26" t="s">
        <v>93</v>
      </c>
      <c r="AC13" s="26"/>
      <c r="AD13" s="26" t="s">
        <v>94</v>
      </c>
      <c r="AE13" s="26"/>
      <c r="AF13" s="26" t="s">
        <v>95</v>
      </c>
      <c r="AG13" s="26"/>
      <c r="AH13" s="26" t="s">
        <v>96</v>
      </c>
      <c r="AI13" s="26"/>
      <c r="AJ13" s="26" t="s">
        <v>346</v>
      </c>
      <c r="AL13" s="32"/>
    </row>
    <row r="14" spans="2:65" s="28" customFormat="1" x14ac:dyDescent="0.2">
      <c r="B14" s="29"/>
      <c r="F14" s="6"/>
      <c r="G14" s="6"/>
      <c r="H14" s="6"/>
      <c r="I14" s="6"/>
      <c r="J14" s="6"/>
      <c r="L14" s="6"/>
      <c r="M14" s="6"/>
      <c r="N14" s="29"/>
      <c r="P14" s="28">
        <v>4</v>
      </c>
      <c r="R14" s="28">
        <v>6</v>
      </c>
      <c r="T14" s="28">
        <v>8</v>
      </c>
      <c r="V14" s="28">
        <v>10</v>
      </c>
      <c r="X14" s="28">
        <v>12</v>
      </c>
      <c r="Z14" s="28">
        <v>14</v>
      </c>
      <c r="AB14" s="28">
        <v>16</v>
      </c>
      <c r="AD14" s="28">
        <v>18</v>
      </c>
      <c r="AF14" s="28">
        <v>20</v>
      </c>
      <c r="AH14" s="28">
        <v>22</v>
      </c>
      <c r="AL14" s="41"/>
      <c r="AO14" s="6"/>
      <c r="AP14" s="6"/>
      <c r="AQ14" s="6"/>
      <c r="AR14" s="19"/>
      <c r="AS14" s="6"/>
      <c r="AT14" s="19"/>
      <c r="AU14" s="6"/>
      <c r="AV14" s="19"/>
      <c r="AW14" s="6"/>
      <c r="AX14" s="19"/>
      <c r="AY14" s="6"/>
      <c r="AZ14" s="6"/>
      <c r="BA14" s="6"/>
      <c r="BB14" s="6"/>
      <c r="BC14" s="6"/>
      <c r="BD14" s="6"/>
      <c r="BE14" s="6"/>
      <c r="BF14" s="6"/>
      <c r="BG14" s="6"/>
      <c r="BH14" s="19"/>
      <c r="BI14" s="6"/>
      <c r="BJ14" s="6"/>
      <c r="BK14" s="6"/>
      <c r="BL14" s="6"/>
      <c r="BM14" s="6"/>
    </row>
    <row r="15" spans="2:65" x14ac:dyDescent="0.2">
      <c r="D15" s="8"/>
      <c r="E15" s="8"/>
      <c r="F15" s="11"/>
      <c r="AL15" s="33"/>
      <c r="AM15" s="42"/>
      <c r="AO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</row>
    <row r="16" spans="2:65" x14ac:dyDescent="0.2">
      <c r="D16" s="8" t="s">
        <v>264</v>
      </c>
      <c r="E16" s="27"/>
      <c r="F16" s="34"/>
      <c r="N16" s="40"/>
      <c r="AO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L16" s="19"/>
    </row>
    <row r="17" spans="2:64" x14ac:dyDescent="0.2">
      <c r="AL17" s="42" t="str">
        <f t="shared" ref="AL17" si="0">IF(ROUND(L17,4)=ROUND(AJ17,4), "", "check")</f>
        <v/>
      </c>
      <c r="AM17" s="42"/>
      <c r="AO17" s="141"/>
    </row>
    <row r="18" spans="2:64" x14ac:dyDescent="0.2">
      <c r="B18" s="26">
        <v>1</v>
      </c>
      <c r="D18" s="1" t="s">
        <v>138</v>
      </c>
      <c r="F18" s="35">
        <v>111376.57056194174</v>
      </c>
      <c r="H18" s="35"/>
      <c r="J18" s="19"/>
      <c r="K18" s="29">
        <v>0</v>
      </c>
      <c r="L18" s="35">
        <f>F18-H18</f>
        <v>111376.57056194174</v>
      </c>
      <c r="N18" s="26" t="s">
        <v>139</v>
      </c>
      <c r="O18" s="29">
        <v>60</v>
      </c>
      <c r="P18" s="10">
        <v>31002.810122636201</v>
      </c>
      <c r="R18" s="10">
        <v>5929.7388487675689</v>
      </c>
      <c r="S18" s="10"/>
      <c r="T18" s="10">
        <v>31450.651126336237</v>
      </c>
      <c r="U18" s="10"/>
      <c r="V18" s="10">
        <v>0</v>
      </c>
      <c r="X18" s="10">
        <v>42993.370464201733</v>
      </c>
      <c r="Y18" s="10"/>
      <c r="Z18" s="10">
        <v>0</v>
      </c>
      <c r="AA18" s="10"/>
      <c r="AB18" s="10">
        <v>0</v>
      </c>
      <c r="AC18" s="10"/>
      <c r="AD18" s="10">
        <v>0</v>
      </c>
      <c r="AE18" s="10"/>
      <c r="AF18" s="10">
        <v>0</v>
      </c>
      <c r="AG18" s="10"/>
      <c r="AH18" s="10">
        <v>0</v>
      </c>
      <c r="AI18" s="10"/>
      <c r="AJ18" s="10">
        <f t="shared" ref="AJ18:AJ31" si="1">SUM(P18:AI18)</f>
        <v>111376.57056194174</v>
      </c>
      <c r="AL18" s="42" t="str">
        <f>IF(ROUND(F18,4)=ROUND(AJ18,4), "", "check")</f>
        <v/>
      </c>
      <c r="AM18" s="42"/>
      <c r="AO18" s="142"/>
      <c r="AR18" s="35"/>
      <c r="AT18" s="35"/>
      <c r="AV18" s="35"/>
      <c r="AX18" s="35"/>
      <c r="AZ18" s="35"/>
      <c r="BB18" s="35"/>
      <c r="BD18" s="35"/>
      <c r="BF18" s="35"/>
      <c r="BH18" s="35"/>
      <c r="BJ18" s="35"/>
      <c r="BL18" s="35"/>
    </row>
    <row r="19" spans="2:64" x14ac:dyDescent="0.2">
      <c r="B19" s="26">
        <f>B18+1</f>
        <v>2</v>
      </c>
      <c r="D19" s="1" t="s">
        <v>140</v>
      </c>
      <c r="F19" s="35">
        <v>90928.056814230149</v>
      </c>
      <c r="H19" s="35"/>
      <c r="J19" s="19"/>
      <c r="K19" s="29">
        <v>0</v>
      </c>
      <c r="L19" s="35">
        <f>F19-H19</f>
        <v>90928.056814230149</v>
      </c>
      <c r="N19" s="26" t="s">
        <v>141</v>
      </c>
      <c r="O19" s="29">
        <v>63</v>
      </c>
      <c r="P19" s="10">
        <v>25513.165801451945</v>
      </c>
      <c r="R19" s="10">
        <v>4879.7644410129933</v>
      </c>
      <c r="S19" s="10"/>
      <c r="T19" s="10">
        <v>25881.707934726037</v>
      </c>
      <c r="U19" s="10"/>
      <c r="V19" s="10">
        <v>0</v>
      </c>
      <c r="X19" s="10">
        <v>34653.418637039162</v>
      </c>
      <c r="Y19" s="10"/>
      <c r="Z19" s="10">
        <v>0</v>
      </c>
      <c r="AA19" s="10"/>
      <c r="AB19" s="10">
        <v>0</v>
      </c>
      <c r="AC19" s="10"/>
      <c r="AD19" s="10">
        <v>0</v>
      </c>
      <c r="AE19" s="10"/>
      <c r="AF19" s="10">
        <v>0</v>
      </c>
      <c r="AG19" s="10"/>
      <c r="AH19" s="10">
        <v>0</v>
      </c>
      <c r="AI19" s="10"/>
      <c r="AJ19" s="10">
        <f t="shared" si="1"/>
        <v>90928.056814230134</v>
      </c>
      <c r="AL19" s="42" t="str">
        <f t="shared" ref="AL19:AL37" si="2">IF(ROUND(F19,4)=ROUND(AJ19,4), "", "check")</f>
        <v/>
      </c>
      <c r="AM19" s="42"/>
      <c r="AO19" s="142"/>
      <c r="AR19" s="35"/>
      <c r="AT19" s="35"/>
      <c r="AV19" s="35"/>
      <c r="AX19" s="35"/>
      <c r="AZ19" s="35"/>
      <c r="BB19" s="35"/>
      <c r="BD19" s="35"/>
      <c r="BF19" s="35"/>
      <c r="BH19" s="35"/>
      <c r="BJ19" s="35"/>
      <c r="BL19" s="35"/>
    </row>
    <row r="20" spans="2:64" x14ac:dyDescent="0.2">
      <c r="B20" s="26">
        <f t="shared" ref="B20:B31" si="3">B19+1</f>
        <v>3</v>
      </c>
      <c r="D20" s="1" t="s">
        <v>142</v>
      </c>
      <c r="F20" s="35">
        <v>334784.5579165357</v>
      </c>
      <c r="H20" s="35"/>
      <c r="J20" s="19"/>
      <c r="K20" s="29">
        <v>0</v>
      </c>
      <c r="L20" s="35">
        <f t="shared" ref="L20:L30" si="4">F20-H20</f>
        <v>334784.5579165357</v>
      </c>
      <c r="N20" s="19" t="s">
        <v>347</v>
      </c>
      <c r="O20" s="29">
        <v>69</v>
      </c>
      <c r="P20" s="10">
        <v>94823.052083128496</v>
      </c>
      <c r="R20" s="10">
        <v>18136.28937092709</v>
      </c>
      <c r="S20" s="10"/>
      <c r="T20" s="10">
        <v>96192.787621643583</v>
      </c>
      <c r="U20" s="10"/>
      <c r="V20" s="10">
        <v>0</v>
      </c>
      <c r="X20" s="10">
        <v>125632.42884083654</v>
      </c>
      <c r="Y20" s="10"/>
      <c r="Z20" s="10">
        <v>0</v>
      </c>
      <c r="AA20" s="10"/>
      <c r="AB20" s="10">
        <v>0</v>
      </c>
      <c r="AC20" s="10"/>
      <c r="AD20" s="10">
        <v>0</v>
      </c>
      <c r="AE20" s="10"/>
      <c r="AF20" s="10">
        <v>0</v>
      </c>
      <c r="AG20" s="10"/>
      <c r="AH20" s="10">
        <v>0</v>
      </c>
      <c r="AI20" s="10"/>
      <c r="AJ20" s="10">
        <f t="shared" si="1"/>
        <v>334784.5579165357</v>
      </c>
      <c r="AL20" s="42" t="str">
        <f t="shared" si="2"/>
        <v/>
      </c>
      <c r="AM20" s="42"/>
      <c r="AO20" s="142"/>
      <c r="AR20" s="35"/>
      <c r="AT20" s="35"/>
      <c r="AV20" s="35"/>
      <c r="AX20" s="35"/>
      <c r="AZ20" s="35"/>
      <c r="BB20" s="35"/>
      <c r="BD20" s="35"/>
      <c r="BF20" s="35"/>
      <c r="BH20" s="35"/>
      <c r="BJ20" s="35"/>
      <c r="BL20" s="35"/>
    </row>
    <row r="21" spans="2:64" x14ac:dyDescent="0.2">
      <c r="B21" s="26">
        <f t="shared" si="3"/>
        <v>4</v>
      </c>
      <c r="D21" s="1" t="s">
        <v>144</v>
      </c>
      <c r="F21" s="35">
        <v>1039222.5483038996</v>
      </c>
      <c r="H21" s="35"/>
      <c r="J21" s="19"/>
      <c r="K21" s="29">
        <v>0</v>
      </c>
      <c r="L21" s="35">
        <f t="shared" si="4"/>
        <v>1039222.5483038996</v>
      </c>
      <c r="N21" s="26" t="s">
        <v>348</v>
      </c>
      <c r="O21" s="29">
        <v>54</v>
      </c>
      <c r="P21" s="10">
        <v>471151.09111854387</v>
      </c>
      <c r="R21" s="10">
        <v>90114.50631712281</v>
      </c>
      <c r="S21" s="10"/>
      <c r="T21" s="10">
        <v>477956.95086823293</v>
      </c>
      <c r="U21" s="10"/>
      <c r="V21" s="10">
        <v>0</v>
      </c>
      <c r="X21" s="10">
        <v>0</v>
      </c>
      <c r="Y21" s="10"/>
      <c r="Z21" s="10">
        <v>0</v>
      </c>
      <c r="AA21" s="10"/>
      <c r="AB21" s="10">
        <v>0</v>
      </c>
      <c r="AC21" s="10"/>
      <c r="AD21" s="10">
        <v>0</v>
      </c>
      <c r="AE21" s="10"/>
      <c r="AF21" s="10">
        <v>0</v>
      </c>
      <c r="AG21" s="10"/>
      <c r="AH21" s="10">
        <v>0</v>
      </c>
      <c r="AI21" s="10"/>
      <c r="AJ21" s="10">
        <f t="shared" si="1"/>
        <v>1039222.5483038996</v>
      </c>
      <c r="AL21" s="42" t="str">
        <f t="shared" si="2"/>
        <v/>
      </c>
      <c r="AM21" s="42"/>
      <c r="AO21" s="142"/>
      <c r="AR21" s="35"/>
      <c r="AT21" s="35"/>
      <c r="AV21" s="35"/>
      <c r="AX21" s="35"/>
      <c r="AZ21" s="35"/>
      <c r="BB21" s="35"/>
      <c r="BD21" s="35"/>
      <c r="BF21" s="35"/>
      <c r="BH21" s="35"/>
      <c r="BJ21" s="35"/>
      <c r="BL21" s="35"/>
    </row>
    <row r="22" spans="2:64" x14ac:dyDescent="0.2">
      <c r="B22" s="26">
        <f t="shared" si="3"/>
        <v>5</v>
      </c>
      <c r="D22" s="1" t="s">
        <v>146</v>
      </c>
      <c r="F22" s="35">
        <v>8788880.7876994964</v>
      </c>
      <c r="H22" s="35"/>
      <c r="J22" s="19"/>
      <c r="K22" s="29">
        <v>0</v>
      </c>
      <c r="L22" s="35">
        <f t="shared" si="4"/>
        <v>8788880.7876994964</v>
      </c>
      <c r="N22" s="26" t="s">
        <v>349</v>
      </c>
      <c r="O22" s="29">
        <v>78</v>
      </c>
      <c r="P22" s="10">
        <v>2279749.0838851305</v>
      </c>
      <c r="R22" s="10">
        <v>436035.20631459646</v>
      </c>
      <c r="S22" s="10"/>
      <c r="T22" s="10">
        <v>2312680.4573274991</v>
      </c>
      <c r="U22" s="10"/>
      <c r="V22" s="10">
        <v>0</v>
      </c>
      <c r="X22" s="10">
        <v>3760416.0401722705</v>
      </c>
      <c r="Y22" s="10"/>
      <c r="Z22" s="10">
        <v>0</v>
      </c>
      <c r="AA22" s="10"/>
      <c r="AB22" s="10">
        <v>0</v>
      </c>
      <c r="AC22" s="10"/>
      <c r="AD22" s="10">
        <v>0</v>
      </c>
      <c r="AE22" s="10"/>
      <c r="AF22" s="10">
        <v>0</v>
      </c>
      <c r="AG22" s="10"/>
      <c r="AH22" s="10">
        <v>0</v>
      </c>
      <c r="AI22" s="10"/>
      <c r="AJ22" s="10">
        <f t="shared" si="1"/>
        <v>8788880.7876994964</v>
      </c>
      <c r="AL22" s="42" t="str">
        <f t="shared" si="2"/>
        <v/>
      </c>
      <c r="AM22" s="42"/>
      <c r="AO22" s="142"/>
      <c r="AR22" s="35"/>
      <c r="AT22" s="35"/>
      <c r="AV22" s="35"/>
      <c r="AX22" s="35"/>
      <c r="AZ22" s="35"/>
      <c r="BB22" s="35"/>
      <c r="BD22" s="35"/>
      <c r="BF22" s="35"/>
      <c r="BH22" s="35"/>
      <c r="BJ22" s="35"/>
      <c r="BL22" s="35"/>
    </row>
    <row r="23" spans="2:64" x14ac:dyDescent="0.2">
      <c r="B23" s="26">
        <f t="shared" si="3"/>
        <v>6</v>
      </c>
      <c r="D23" s="1" t="s">
        <v>148</v>
      </c>
      <c r="F23" s="35">
        <v>37552.240402498595</v>
      </c>
      <c r="H23" s="35"/>
      <c r="K23" s="29">
        <v>0</v>
      </c>
      <c r="L23" s="35">
        <f t="shared" si="4"/>
        <v>37552.240402498595</v>
      </c>
      <c r="N23" s="26" t="s">
        <v>350</v>
      </c>
      <c r="O23" s="29">
        <v>15</v>
      </c>
      <c r="P23" s="10">
        <v>0</v>
      </c>
      <c r="R23" s="10">
        <v>0</v>
      </c>
      <c r="S23" s="10"/>
      <c r="T23" s="10">
        <v>0</v>
      </c>
      <c r="U23" s="10"/>
      <c r="V23" s="10">
        <v>0</v>
      </c>
      <c r="X23" s="10">
        <v>0</v>
      </c>
      <c r="Y23" s="10"/>
      <c r="Z23" s="10">
        <v>0</v>
      </c>
      <c r="AA23" s="10"/>
      <c r="AB23" s="10">
        <v>0</v>
      </c>
      <c r="AC23" s="10"/>
      <c r="AD23" s="10">
        <v>37552.240402498595</v>
      </c>
      <c r="AE23" s="10"/>
      <c r="AF23" s="10">
        <v>0</v>
      </c>
      <c r="AG23" s="10"/>
      <c r="AH23" s="10">
        <v>0</v>
      </c>
      <c r="AI23" s="10"/>
      <c r="AJ23" s="10">
        <f t="shared" si="1"/>
        <v>37552.240402498595</v>
      </c>
      <c r="AL23" s="42" t="str">
        <f t="shared" si="2"/>
        <v/>
      </c>
      <c r="AM23" s="42"/>
      <c r="AO23" s="142"/>
      <c r="AR23" s="35"/>
      <c r="AT23" s="35"/>
      <c r="AV23" s="35"/>
      <c r="AX23" s="35"/>
      <c r="AZ23" s="35"/>
      <c r="BB23" s="35"/>
      <c r="BD23" s="35"/>
      <c r="BF23" s="35"/>
      <c r="BH23" s="35"/>
      <c r="BJ23" s="35"/>
      <c r="BL23" s="35"/>
    </row>
    <row r="24" spans="2:64" x14ac:dyDescent="0.2">
      <c r="B24" s="26">
        <f t="shared" si="3"/>
        <v>7</v>
      </c>
      <c r="D24" s="1" t="s">
        <v>150</v>
      </c>
      <c r="F24" s="35">
        <v>0</v>
      </c>
      <c r="H24" s="35"/>
      <c r="K24" s="29">
        <v>0</v>
      </c>
      <c r="L24" s="35">
        <f t="shared" si="4"/>
        <v>0</v>
      </c>
      <c r="O24" s="29">
        <v>0</v>
      </c>
      <c r="P24" s="10">
        <v>0</v>
      </c>
      <c r="R24" s="10">
        <v>0</v>
      </c>
      <c r="S24" s="10"/>
      <c r="T24" s="10">
        <v>0</v>
      </c>
      <c r="U24" s="10"/>
      <c r="V24" s="10">
        <v>0</v>
      </c>
      <c r="X24" s="10">
        <v>0</v>
      </c>
      <c r="Y24" s="10"/>
      <c r="Z24" s="10">
        <v>0</v>
      </c>
      <c r="AA24" s="10"/>
      <c r="AB24" s="10">
        <v>0</v>
      </c>
      <c r="AC24" s="10"/>
      <c r="AD24" s="10">
        <v>0</v>
      </c>
      <c r="AE24" s="10"/>
      <c r="AF24" s="10">
        <v>0</v>
      </c>
      <c r="AG24" s="10"/>
      <c r="AH24" s="10">
        <v>0</v>
      </c>
      <c r="AI24" s="10"/>
      <c r="AJ24" s="10">
        <f t="shared" si="1"/>
        <v>0</v>
      </c>
      <c r="AL24" s="42" t="str">
        <f t="shared" si="2"/>
        <v/>
      </c>
      <c r="AM24" s="42"/>
      <c r="AO24" s="142"/>
      <c r="AR24" s="35"/>
      <c r="AT24" s="35"/>
      <c r="AV24" s="35"/>
      <c r="AX24" s="35"/>
      <c r="AZ24" s="35"/>
      <c r="BB24" s="35"/>
      <c r="BD24" s="35"/>
      <c r="BF24" s="35"/>
      <c r="BH24" s="35"/>
      <c r="BJ24" s="35"/>
      <c r="BL24" s="35"/>
    </row>
    <row r="25" spans="2:64" x14ac:dyDescent="0.2">
      <c r="B25" s="26">
        <f t="shared" si="3"/>
        <v>8</v>
      </c>
      <c r="D25" s="1" t="s">
        <v>152</v>
      </c>
      <c r="F25" s="35">
        <v>0</v>
      </c>
      <c r="H25" s="35"/>
      <c r="K25" s="29">
        <v>0</v>
      </c>
      <c r="L25" s="35">
        <f t="shared" si="4"/>
        <v>0</v>
      </c>
      <c r="O25" s="29">
        <v>0</v>
      </c>
      <c r="P25" s="10">
        <v>0</v>
      </c>
      <c r="R25" s="10">
        <v>0</v>
      </c>
      <c r="S25" s="10"/>
      <c r="T25" s="10">
        <v>0</v>
      </c>
      <c r="U25" s="10"/>
      <c r="V25" s="10">
        <v>0</v>
      </c>
      <c r="X25" s="10">
        <v>0</v>
      </c>
      <c r="Y25" s="10"/>
      <c r="Z25" s="10">
        <v>0</v>
      </c>
      <c r="AA25" s="10"/>
      <c r="AB25" s="10">
        <v>0</v>
      </c>
      <c r="AC25" s="10"/>
      <c r="AD25" s="10">
        <v>0</v>
      </c>
      <c r="AE25" s="10"/>
      <c r="AF25" s="10">
        <v>0</v>
      </c>
      <c r="AG25" s="10"/>
      <c r="AH25" s="10">
        <v>0</v>
      </c>
      <c r="AI25" s="10"/>
      <c r="AJ25" s="10">
        <f t="shared" si="1"/>
        <v>0</v>
      </c>
      <c r="AL25" s="42" t="str">
        <f t="shared" si="2"/>
        <v/>
      </c>
      <c r="AM25" s="42"/>
      <c r="AO25" s="142"/>
      <c r="AR25" s="35"/>
      <c r="AT25" s="35"/>
      <c r="AV25" s="35"/>
      <c r="AX25" s="35"/>
      <c r="AZ25" s="35"/>
      <c r="BB25" s="35"/>
      <c r="BD25" s="35"/>
      <c r="BF25" s="35"/>
      <c r="BH25" s="35"/>
      <c r="BJ25" s="35"/>
      <c r="BL25" s="35"/>
    </row>
    <row r="26" spans="2:64" x14ac:dyDescent="0.2">
      <c r="B26" s="26">
        <f t="shared" si="3"/>
        <v>9</v>
      </c>
      <c r="D26" s="1" t="s">
        <v>153</v>
      </c>
      <c r="F26" s="35">
        <v>0</v>
      </c>
      <c r="H26" s="35"/>
      <c r="K26" s="29">
        <v>0</v>
      </c>
      <c r="L26" s="35">
        <f t="shared" si="4"/>
        <v>0</v>
      </c>
      <c r="O26" s="29">
        <v>0</v>
      </c>
      <c r="P26" s="10">
        <v>0</v>
      </c>
      <c r="R26" s="10">
        <v>0</v>
      </c>
      <c r="S26" s="10"/>
      <c r="T26" s="10">
        <v>0</v>
      </c>
      <c r="U26" s="10"/>
      <c r="V26" s="10">
        <v>0</v>
      </c>
      <c r="X26" s="10">
        <v>0</v>
      </c>
      <c r="Y26" s="10"/>
      <c r="Z26" s="10">
        <v>0</v>
      </c>
      <c r="AA26" s="10"/>
      <c r="AB26" s="10">
        <v>0</v>
      </c>
      <c r="AC26" s="10"/>
      <c r="AD26" s="10">
        <v>0</v>
      </c>
      <c r="AE26" s="10"/>
      <c r="AF26" s="10">
        <v>0</v>
      </c>
      <c r="AG26" s="10"/>
      <c r="AH26" s="10">
        <v>0</v>
      </c>
      <c r="AI26" s="10"/>
      <c r="AJ26" s="10">
        <f t="shared" si="1"/>
        <v>0</v>
      </c>
      <c r="AL26" s="42" t="str">
        <f t="shared" si="2"/>
        <v/>
      </c>
      <c r="AM26" s="42"/>
      <c r="AO26" s="142"/>
      <c r="AR26" s="35"/>
      <c r="AT26" s="35"/>
      <c r="AV26" s="35"/>
      <c r="AX26" s="35"/>
      <c r="AZ26" s="35"/>
      <c r="BB26" s="35"/>
      <c r="BD26" s="35"/>
      <c r="BF26" s="35"/>
      <c r="BH26" s="35"/>
      <c r="BJ26" s="35"/>
      <c r="BL26" s="35"/>
    </row>
    <row r="27" spans="2:64" x14ac:dyDescent="0.2">
      <c r="B27" s="26">
        <f t="shared" si="3"/>
        <v>10</v>
      </c>
      <c r="D27" s="1" t="s">
        <v>154</v>
      </c>
      <c r="F27" s="35">
        <v>5648597.565263316</v>
      </c>
      <c r="H27" s="35"/>
      <c r="K27" s="29">
        <v>0</v>
      </c>
      <c r="L27" s="35">
        <f t="shared" si="4"/>
        <v>5648597.565263316</v>
      </c>
      <c r="N27" s="26" t="s">
        <v>351</v>
      </c>
      <c r="O27" s="29">
        <v>9</v>
      </c>
      <c r="P27" s="10">
        <v>0</v>
      </c>
      <c r="R27" s="10">
        <v>0</v>
      </c>
      <c r="S27" s="10"/>
      <c r="T27" s="10">
        <v>0</v>
      </c>
      <c r="U27" s="10"/>
      <c r="V27" s="10">
        <v>0</v>
      </c>
      <c r="X27" s="10">
        <v>0</v>
      </c>
      <c r="Y27" s="10"/>
      <c r="Z27" s="10">
        <v>5648597.565263316</v>
      </c>
      <c r="AA27" s="10"/>
      <c r="AB27" s="10">
        <v>0</v>
      </c>
      <c r="AC27" s="10"/>
      <c r="AD27" s="10">
        <v>0</v>
      </c>
      <c r="AE27" s="10"/>
      <c r="AF27" s="10">
        <v>0</v>
      </c>
      <c r="AG27" s="10"/>
      <c r="AH27" s="10">
        <v>0</v>
      </c>
      <c r="AI27" s="10"/>
      <c r="AJ27" s="10">
        <f>SUM(P27:AI27)</f>
        <v>5648597.565263316</v>
      </c>
      <c r="AL27" s="42" t="str">
        <f t="shared" si="2"/>
        <v/>
      </c>
      <c r="AM27" s="42"/>
      <c r="AO27" s="142"/>
      <c r="AR27" s="35"/>
      <c r="AT27" s="35"/>
      <c r="AV27" s="35"/>
      <c r="AX27" s="35"/>
      <c r="AZ27" s="35"/>
      <c r="BB27" s="35"/>
      <c r="BD27" s="35"/>
      <c r="BF27" s="35"/>
      <c r="BH27" s="35"/>
      <c r="BJ27" s="35"/>
      <c r="BL27" s="35"/>
    </row>
    <row r="28" spans="2:64" x14ac:dyDescent="0.2">
      <c r="B28" s="26">
        <f t="shared" si="3"/>
        <v>11</v>
      </c>
      <c r="D28" s="1" t="s">
        <v>156</v>
      </c>
      <c r="F28" s="35">
        <v>1686509.739595745</v>
      </c>
      <c r="H28" s="35"/>
      <c r="K28" s="29">
        <v>0</v>
      </c>
      <c r="L28" s="35">
        <f t="shared" si="4"/>
        <v>1686509.739595745</v>
      </c>
      <c r="N28" s="26" t="s">
        <v>352</v>
      </c>
      <c r="O28" s="29">
        <v>6</v>
      </c>
      <c r="P28" s="10">
        <v>0</v>
      </c>
      <c r="R28" s="10">
        <v>0</v>
      </c>
      <c r="S28" s="10"/>
      <c r="T28" s="10">
        <v>0</v>
      </c>
      <c r="U28" s="10"/>
      <c r="V28" s="10">
        <v>0</v>
      </c>
      <c r="X28" s="10">
        <v>0</v>
      </c>
      <c r="Y28" s="10"/>
      <c r="Z28" s="10">
        <v>0</v>
      </c>
      <c r="AA28" s="10"/>
      <c r="AB28" s="10">
        <v>1686509.739595745</v>
      </c>
      <c r="AC28" s="10"/>
      <c r="AD28" s="10">
        <v>0</v>
      </c>
      <c r="AE28" s="10"/>
      <c r="AF28" s="10">
        <v>0</v>
      </c>
      <c r="AG28" s="10"/>
      <c r="AH28" s="10">
        <v>0</v>
      </c>
      <c r="AI28" s="10"/>
      <c r="AJ28" s="10">
        <f t="shared" si="1"/>
        <v>1686509.739595745</v>
      </c>
      <c r="AL28" s="42" t="str">
        <f t="shared" si="2"/>
        <v/>
      </c>
      <c r="AM28" s="42"/>
      <c r="AO28" s="142"/>
      <c r="AR28" s="35"/>
      <c r="AT28" s="35"/>
      <c r="AV28" s="35"/>
      <c r="AX28" s="35"/>
      <c r="AZ28" s="35"/>
      <c r="BB28" s="35"/>
      <c r="BD28" s="35"/>
      <c r="BF28" s="35"/>
      <c r="BH28" s="35"/>
      <c r="BJ28" s="35"/>
      <c r="BL28" s="35"/>
    </row>
    <row r="29" spans="2:64" x14ac:dyDescent="0.2">
      <c r="B29" s="26">
        <f>B28+1</f>
        <v>12</v>
      </c>
      <c r="D29" s="1" t="s">
        <v>157</v>
      </c>
      <c r="F29" s="35">
        <v>421046.57844368438</v>
      </c>
      <c r="H29" s="35"/>
      <c r="K29" s="29">
        <v>0</v>
      </c>
      <c r="L29" s="35">
        <f t="shared" si="4"/>
        <v>421046.57844368438</v>
      </c>
      <c r="N29" s="26" t="s">
        <v>350</v>
      </c>
      <c r="O29" s="29">
        <v>15</v>
      </c>
      <c r="P29" s="10">
        <v>0</v>
      </c>
      <c r="R29" s="10">
        <v>0</v>
      </c>
      <c r="S29" s="10"/>
      <c r="T29" s="10">
        <v>0</v>
      </c>
      <c r="U29" s="10"/>
      <c r="V29" s="10">
        <v>0</v>
      </c>
      <c r="X29" s="10">
        <v>0</v>
      </c>
      <c r="Y29" s="10"/>
      <c r="Z29" s="10">
        <v>0</v>
      </c>
      <c r="AA29" s="10"/>
      <c r="AB29" s="10">
        <v>0</v>
      </c>
      <c r="AC29" s="10"/>
      <c r="AD29" s="10">
        <v>421046.57844368438</v>
      </c>
      <c r="AE29" s="10"/>
      <c r="AF29" s="10">
        <v>0</v>
      </c>
      <c r="AG29" s="10"/>
      <c r="AH29" s="10">
        <v>0</v>
      </c>
      <c r="AI29" s="10"/>
      <c r="AJ29" s="10">
        <f t="shared" si="1"/>
        <v>421046.57844368438</v>
      </c>
      <c r="AL29" s="42" t="str">
        <f t="shared" si="2"/>
        <v/>
      </c>
      <c r="AM29" s="42"/>
      <c r="AO29" s="142"/>
      <c r="AR29" s="35"/>
      <c r="AT29" s="35"/>
      <c r="AV29" s="35"/>
      <c r="AX29" s="35"/>
      <c r="AZ29" s="35"/>
      <c r="BB29" s="35"/>
      <c r="BD29" s="35"/>
      <c r="BF29" s="35"/>
      <c r="BH29" s="35"/>
      <c r="BJ29" s="35"/>
      <c r="BL29" s="35"/>
    </row>
    <row r="30" spans="2:64" x14ac:dyDescent="0.2">
      <c r="B30" s="26">
        <f>B29+1</f>
        <v>13</v>
      </c>
      <c r="D30" s="1" t="s">
        <v>158</v>
      </c>
      <c r="F30" s="35">
        <v>2387.408565560464</v>
      </c>
      <c r="H30" s="35"/>
      <c r="K30" s="29">
        <v>0</v>
      </c>
      <c r="L30" s="35">
        <f t="shared" si="4"/>
        <v>2387.408565560464</v>
      </c>
      <c r="N30" s="26" t="s">
        <v>353</v>
      </c>
      <c r="O30" s="29">
        <v>33</v>
      </c>
      <c r="P30" s="10">
        <v>1798.6302208240656</v>
      </c>
      <c r="R30" s="10">
        <v>344.01421847888179</v>
      </c>
      <c r="S30" s="10"/>
      <c r="T30" s="10">
        <v>244.76412625751695</v>
      </c>
      <c r="U30" s="10"/>
      <c r="V30" s="10">
        <v>0</v>
      </c>
      <c r="X30" s="10">
        <v>0</v>
      </c>
      <c r="Y30" s="10"/>
      <c r="Z30" s="10">
        <v>0</v>
      </c>
      <c r="AA30" s="10"/>
      <c r="AB30" s="10">
        <v>0</v>
      </c>
      <c r="AC30" s="10"/>
      <c r="AD30" s="10">
        <v>0</v>
      </c>
      <c r="AE30" s="10"/>
      <c r="AF30" s="10">
        <v>0</v>
      </c>
      <c r="AG30" s="10"/>
      <c r="AH30" s="10">
        <v>0</v>
      </c>
      <c r="AI30" s="10"/>
      <c r="AJ30" s="10">
        <f t="shared" si="1"/>
        <v>2387.4085655604645</v>
      </c>
      <c r="AL30" s="42" t="str">
        <f t="shared" si="2"/>
        <v/>
      </c>
      <c r="AM30" s="42"/>
      <c r="AO30" s="142"/>
      <c r="AR30" s="35"/>
      <c r="AT30" s="35"/>
      <c r="AV30" s="35"/>
      <c r="AX30" s="35"/>
      <c r="AZ30" s="35"/>
      <c r="BB30" s="35"/>
      <c r="BD30" s="35"/>
      <c r="BF30" s="35"/>
      <c r="BH30" s="35"/>
      <c r="BJ30" s="35"/>
      <c r="BL30" s="35"/>
    </row>
    <row r="31" spans="2:64" x14ac:dyDescent="0.2">
      <c r="B31" s="26">
        <f t="shared" si="3"/>
        <v>14</v>
      </c>
      <c r="D31" s="1" t="s">
        <v>160</v>
      </c>
      <c r="F31" s="36">
        <f>SUM(F18:F30)</f>
        <v>18161286.05356691</v>
      </c>
      <c r="H31" s="36">
        <f>SUM(H18:H30)</f>
        <v>0</v>
      </c>
      <c r="L31" s="36">
        <f>SUM(L18:L30)</f>
        <v>18161286.05356691</v>
      </c>
      <c r="P31" s="43">
        <f>SUM(P18:P30)</f>
        <v>2904037.833231715</v>
      </c>
      <c r="Q31" s="44"/>
      <c r="R31" s="43">
        <f>SUM(R18:R30)</f>
        <v>555439.51951090584</v>
      </c>
      <c r="S31" s="23"/>
      <c r="T31" s="43">
        <f>SUM(T18:T30)</f>
        <v>2944407.3190046954</v>
      </c>
      <c r="U31" s="23"/>
      <c r="V31" s="43">
        <f>SUM(V18:V30)</f>
        <v>0</v>
      </c>
      <c r="W31" s="23"/>
      <c r="X31" s="43">
        <f>SUM(X18:X30)</f>
        <v>3963695.2581143482</v>
      </c>
      <c r="Y31" s="23"/>
      <c r="Z31" s="43">
        <f>SUM(Z18:Z30)</f>
        <v>5648597.565263316</v>
      </c>
      <c r="AA31" s="23"/>
      <c r="AB31" s="43">
        <f>SUM(AB18:AB30)</f>
        <v>1686509.739595745</v>
      </c>
      <c r="AC31" s="23"/>
      <c r="AD31" s="43">
        <f>SUM(AD18:AD30)</f>
        <v>458598.81884618296</v>
      </c>
      <c r="AE31" s="23"/>
      <c r="AF31" s="43">
        <f>SUM(AF18:AF30)</f>
        <v>0</v>
      </c>
      <c r="AG31" s="23"/>
      <c r="AH31" s="43">
        <f>SUM(AH18:AH30)</f>
        <v>0</v>
      </c>
      <c r="AI31" s="23"/>
      <c r="AJ31" s="43">
        <f t="shared" si="1"/>
        <v>18161286.05356691</v>
      </c>
      <c r="AK31" s="5"/>
      <c r="AL31" s="42" t="str">
        <f t="shared" si="2"/>
        <v/>
      </c>
      <c r="AM31" s="42"/>
      <c r="AO31" s="38"/>
      <c r="AR31" s="38"/>
      <c r="AT31" s="38"/>
      <c r="AV31" s="38"/>
      <c r="AX31" s="38"/>
      <c r="AZ31" s="38"/>
      <c r="BB31" s="38"/>
      <c r="BD31" s="38"/>
      <c r="BF31" s="38"/>
      <c r="BH31" s="38"/>
      <c r="BJ31" s="38"/>
      <c r="BL31" s="38"/>
    </row>
    <row r="32" spans="2:64" x14ac:dyDescent="0.2">
      <c r="AJ32" s="5"/>
      <c r="AL32" s="42" t="str">
        <f t="shared" si="2"/>
        <v/>
      </c>
      <c r="AM32" s="42"/>
    </row>
    <row r="33" spans="2:64" x14ac:dyDescent="0.2">
      <c r="B33" s="26">
        <f>B31+1</f>
        <v>15</v>
      </c>
      <c r="D33" s="1" t="s">
        <v>161</v>
      </c>
      <c r="F33" s="35">
        <v>679229.182026239</v>
      </c>
      <c r="H33" s="35"/>
      <c r="K33" s="29">
        <v>0</v>
      </c>
      <c r="L33" s="35">
        <f t="shared" ref="L33" si="5">F33-H33</f>
        <v>679229.182026239</v>
      </c>
      <c r="N33" s="26" t="s">
        <v>354</v>
      </c>
      <c r="O33" s="29">
        <v>27</v>
      </c>
      <c r="P33" s="10">
        <v>89712.926291450422</v>
      </c>
      <c r="R33" s="10">
        <v>17158.903407876005</v>
      </c>
      <c r="S33" s="10"/>
      <c r="T33" s="10">
        <v>91008.845170942455</v>
      </c>
      <c r="U33" s="10"/>
      <c r="V33" s="10">
        <v>27745.880803275781</v>
      </c>
      <c r="X33" s="10">
        <v>120035.97023118011</v>
      </c>
      <c r="Y33" s="10"/>
      <c r="Z33" s="10">
        <v>165405.34043375903</v>
      </c>
      <c r="AA33" s="10"/>
      <c r="AB33" s="10">
        <v>59613.482751113945</v>
      </c>
      <c r="AC33" s="10"/>
      <c r="AD33" s="10">
        <v>14621.986908025916</v>
      </c>
      <c r="AE33" s="10"/>
      <c r="AF33" s="10">
        <v>93925.846028615342</v>
      </c>
      <c r="AG33" s="10"/>
      <c r="AH33" s="10">
        <v>0</v>
      </c>
      <c r="AI33" s="10"/>
      <c r="AJ33" s="10">
        <f>SUM(P33:AI33)</f>
        <v>679229.182026239</v>
      </c>
      <c r="AL33" s="42" t="str">
        <f t="shared" si="2"/>
        <v/>
      </c>
      <c r="AM33" s="42"/>
    </row>
    <row r="34" spans="2:64" x14ac:dyDescent="0.2">
      <c r="AJ34" s="5"/>
      <c r="AL34" s="42" t="str">
        <f t="shared" si="2"/>
        <v/>
      </c>
      <c r="AM34" s="42"/>
    </row>
    <row r="35" spans="2:64" x14ac:dyDescent="0.2">
      <c r="B35" s="26">
        <f>B33+1</f>
        <v>16</v>
      </c>
      <c r="D35" s="1" t="s">
        <v>163</v>
      </c>
      <c r="F35" s="36">
        <f>F31+F33</f>
        <v>18840515.235593148</v>
      </c>
      <c r="H35" s="36">
        <f>H31+H33</f>
        <v>0</v>
      </c>
      <c r="L35" s="36">
        <f>L31+L33</f>
        <v>18840515.235593148</v>
      </c>
      <c r="P35" s="45">
        <f>P31+P33</f>
        <v>2993750.7595231654</v>
      </c>
      <c r="Q35" s="16"/>
      <c r="R35" s="45">
        <f>R31+R33</f>
        <v>572598.42291878187</v>
      </c>
      <c r="S35" s="5"/>
      <c r="T35" s="45">
        <f>T31+T33</f>
        <v>3035416.164175638</v>
      </c>
      <c r="U35" s="5"/>
      <c r="V35" s="45">
        <f>V31+V33</f>
        <v>27745.880803275781</v>
      </c>
      <c r="W35" s="5"/>
      <c r="X35" s="45">
        <f>X31+X33</f>
        <v>4083731.2283455282</v>
      </c>
      <c r="Y35" s="5"/>
      <c r="Z35" s="45">
        <f>Z31+Z33</f>
        <v>5814002.9056970747</v>
      </c>
      <c r="AA35" s="5"/>
      <c r="AB35" s="45">
        <f>AB31+AB33</f>
        <v>1746123.2223468591</v>
      </c>
      <c r="AC35" s="5"/>
      <c r="AD35" s="45">
        <f>AD31+AD33</f>
        <v>473220.80575420888</v>
      </c>
      <c r="AE35" s="5"/>
      <c r="AF35" s="45">
        <f>AF31+AF33</f>
        <v>93925.846028615342</v>
      </c>
      <c r="AG35" s="5"/>
      <c r="AH35" s="45">
        <f>AH31+AH33</f>
        <v>0</v>
      </c>
      <c r="AI35" s="5"/>
      <c r="AJ35" s="45">
        <f>AJ31+AJ33</f>
        <v>18840515.235593148</v>
      </c>
      <c r="AK35" s="5"/>
      <c r="AL35" s="42" t="str">
        <f t="shared" si="2"/>
        <v/>
      </c>
      <c r="AM35" s="42"/>
    </row>
    <row r="36" spans="2:64" x14ac:dyDescent="0.2">
      <c r="D36" s="8"/>
      <c r="E36" s="8"/>
      <c r="F36" s="11"/>
      <c r="H36" s="11"/>
      <c r="L36" s="11"/>
      <c r="AL36" s="42" t="str">
        <f t="shared" si="2"/>
        <v/>
      </c>
      <c r="AM36" s="42"/>
    </row>
    <row r="37" spans="2:64" x14ac:dyDescent="0.2">
      <c r="AL37" s="42" t="str">
        <f t="shared" si="2"/>
        <v/>
      </c>
      <c r="AM37" s="42"/>
    </row>
    <row r="38" spans="2:64" x14ac:dyDescent="0.2">
      <c r="D38" s="8" t="s">
        <v>164</v>
      </c>
      <c r="E38" s="27"/>
      <c r="F38" s="34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L38" s="19"/>
    </row>
    <row r="39" spans="2:64" x14ac:dyDescent="0.2">
      <c r="AL39" s="42" t="str">
        <f t="shared" ref="AL39" si="6">IF(ROUND(L39,4)=ROUND(AJ39,4), "", "check")</f>
        <v/>
      </c>
      <c r="AM39" s="42"/>
    </row>
    <row r="40" spans="2:64" x14ac:dyDescent="0.2">
      <c r="B40" s="26">
        <f>B35+1</f>
        <v>17</v>
      </c>
      <c r="D40" s="1" t="s">
        <v>138</v>
      </c>
      <c r="F40" s="35">
        <v>0</v>
      </c>
      <c r="H40" s="35"/>
      <c r="J40" s="19"/>
      <c r="K40" s="29">
        <v>0</v>
      </c>
      <c r="L40" s="35">
        <f>F40-H40</f>
        <v>0</v>
      </c>
      <c r="N40" s="26" t="s">
        <v>355</v>
      </c>
      <c r="O40" s="29">
        <v>36</v>
      </c>
      <c r="P40" s="10">
        <v>0</v>
      </c>
      <c r="R40" s="10">
        <v>0</v>
      </c>
      <c r="S40" s="10"/>
      <c r="T40" s="10">
        <v>0</v>
      </c>
      <c r="U40" s="10"/>
      <c r="V40" s="10">
        <v>0</v>
      </c>
      <c r="X40" s="10">
        <v>0</v>
      </c>
      <c r="Y40" s="10"/>
      <c r="Z40" s="10">
        <v>0</v>
      </c>
      <c r="AA40" s="10"/>
      <c r="AB40" s="10">
        <v>0</v>
      </c>
      <c r="AC40" s="10"/>
      <c r="AD40" s="10">
        <v>0</v>
      </c>
      <c r="AE40" s="10"/>
      <c r="AF40" s="10">
        <v>0</v>
      </c>
      <c r="AG40" s="10"/>
      <c r="AH40" s="10">
        <v>0</v>
      </c>
      <c r="AI40" s="10"/>
      <c r="AJ40" s="10">
        <f t="shared" ref="AJ40:AJ53" si="7">SUM(P40:AI40)</f>
        <v>0</v>
      </c>
      <c r="AL40" s="42" t="str">
        <f>IF(ROUND(F40,4)=ROUND(AJ40,4), "", "check")</f>
        <v/>
      </c>
      <c r="AM40" s="42"/>
      <c r="AO40" s="38"/>
      <c r="AR40" s="35"/>
      <c r="AT40" s="35"/>
      <c r="AV40" s="35"/>
      <c r="AX40" s="35"/>
      <c r="AZ40" s="35"/>
      <c r="BB40" s="35"/>
      <c r="BD40" s="35"/>
      <c r="BF40" s="35"/>
      <c r="BH40" s="35"/>
      <c r="BJ40" s="35"/>
      <c r="BL40" s="35"/>
    </row>
    <row r="41" spans="2:64" x14ac:dyDescent="0.2">
      <c r="B41" s="26">
        <f>B40+1</f>
        <v>18</v>
      </c>
      <c r="D41" s="1" t="s">
        <v>140</v>
      </c>
      <c r="F41" s="35">
        <v>-20930.803618101087</v>
      </c>
      <c r="H41" s="35"/>
      <c r="J41" s="19"/>
      <c r="K41" s="29">
        <v>0</v>
      </c>
      <c r="L41" s="35">
        <f>F41-H41</f>
        <v>-20930.803618101087</v>
      </c>
      <c r="N41" s="19" t="s">
        <v>356</v>
      </c>
      <c r="O41" s="29">
        <v>66</v>
      </c>
      <c r="P41" s="10">
        <v>-5911.2380499682495</v>
      </c>
      <c r="R41" s="10">
        <v>-1130.6103469510031</v>
      </c>
      <c r="S41" s="10"/>
      <c r="T41" s="10">
        <v>-5996.6269153948333</v>
      </c>
      <c r="U41" s="10"/>
      <c r="V41" s="10">
        <v>0</v>
      </c>
      <c r="X41" s="10">
        <v>-7892.3283057870003</v>
      </c>
      <c r="Y41" s="10"/>
      <c r="Z41" s="10">
        <v>0</v>
      </c>
      <c r="AA41" s="10"/>
      <c r="AB41" s="10">
        <v>0</v>
      </c>
      <c r="AC41" s="10"/>
      <c r="AD41" s="10">
        <v>0</v>
      </c>
      <c r="AE41" s="10"/>
      <c r="AF41" s="10">
        <v>0</v>
      </c>
      <c r="AG41" s="10"/>
      <c r="AH41" s="10">
        <v>0</v>
      </c>
      <c r="AI41" s="10"/>
      <c r="AJ41" s="10">
        <f t="shared" si="7"/>
        <v>-20930.803618101087</v>
      </c>
      <c r="AL41" s="42" t="str">
        <f t="shared" ref="AL41:AL59" si="8">IF(ROUND(F41,4)=ROUND(AJ41,4), "", "check")</f>
        <v/>
      </c>
      <c r="AM41" s="42"/>
      <c r="AO41" s="38"/>
      <c r="AR41" s="35"/>
      <c r="AT41" s="35"/>
      <c r="AV41" s="35"/>
      <c r="AX41" s="35"/>
      <c r="AZ41" s="35"/>
      <c r="BB41" s="35"/>
      <c r="BD41" s="35"/>
      <c r="BF41" s="35"/>
      <c r="BH41" s="35"/>
      <c r="BJ41" s="35"/>
      <c r="BL41" s="35"/>
    </row>
    <row r="42" spans="2:64" x14ac:dyDescent="0.2">
      <c r="B42" s="26">
        <f t="shared" ref="B42:B53" si="9">B41+1</f>
        <v>19</v>
      </c>
      <c r="D42" s="1" t="s">
        <v>142</v>
      </c>
      <c r="F42" s="35">
        <v>-107521.11072554668</v>
      </c>
      <c r="H42" s="35"/>
      <c r="J42" s="19"/>
      <c r="K42" s="29">
        <v>0</v>
      </c>
      <c r="L42" s="35">
        <f t="shared" ref="L42:L52" si="10">F42-H42</f>
        <v>-107521.11072554668</v>
      </c>
      <c r="N42" s="19" t="s">
        <v>357</v>
      </c>
      <c r="O42" s="29">
        <v>72</v>
      </c>
      <c r="P42" s="10">
        <v>-30629.586430174662</v>
      </c>
      <c r="R42" s="10">
        <v>-5858.3543833041067</v>
      </c>
      <c r="S42" s="10"/>
      <c r="T42" s="10">
        <v>-31072.036152491655</v>
      </c>
      <c r="U42" s="10"/>
      <c r="V42" s="10">
        <v>0</v>
      </c>
      <c r="X42" s="10">
        <v>-39961.133759576231</v>
      </c>
      <c r="Y42" s="10"/>
      <c r="Z42" s="10">
        <v>0</v>
      </c>
      <c r="AA42" s="10"/>
      <c r="AB42" s="10">
        <v>0</v>
      </c>
      <c r="AC42" s="10"/>
      <c r="AD42" s="10">
        <v>0</v>
      </c>
      <c r="AE42" s="10"/>
      <c r="AF42" s="10">
        <v>0</v>
      </c>
      <c r="AG42" s="10"/>
      <c r="AH42" s="10">
        <v>0</v>
      </c>
      <c r="AI42" s="10"/>
      <c r="AJ42" s="10">
        <f t="shared" si="7"/>
        <v>-107521.11072554665</v>
      </c>
      <c r="AL42" s="42" t="str">
        <f t="shared" si="8"/>
        <v/>
      </c>
      <c r="AM42" s="42"/>
      <c r="AO42" s="38"/>
      <c r="AR42" s="35"/>
      <c r="AT42" s="35"/>
      <c r="AV42" s="35"/>
      <c r="AX42" s="35"/>
      <c r="AZ42" s="35"/>
      <c r="BB42" s="35"/>
      <c r="BD42" s="35"/>
      <c r="BF42" s="35"/>
      <c r="BH42" s="35"/>
      <c r="BJ42" s="35"/>
      <c r="BL42" s="35"/>
    </row>
    <row r="43" spans="2:64" x14ac:dyDescent="0.2">
      <c r="B43" s="26">
        <f t="shared" si="9"/>
        <v>20</v>
      </c>
      <c r="D43" s="1" t="s">
        <v>144</v>
      </c>
      <c r="F43" s="35">
        <v>-371324.53497546032</v>
      </c>
      <c r="H43" s="35"/>
      <c r="J43" s="19"/>
      <c r="K43" s="29">
        <v>0</v>
      </c>
      <c r="L43" s="35">
        <f t="shared" si="10"/>
        <v>-371324.53497546032</v>
      </c>
      <c r="N43" s="26" t="s">
        <v>348</v>
      </c>
      <c r="O43" s="29">
        <v>54</v>
      </c>
      <c r="P43" s="10">
        <v>-168346.96292753404</v>
      </c>
      <c r="R43" s="10">
        <v>-32198.807856277966</v>
      </c>
      <c r="S43" s="10"/>
      <c r="T43" s="10">
        <v>-170778.76419164831</v>
      </c>
      <c r="U43" s="10"/>
      <c r="V43" s="10">
        <v>0</v>
      </c>
      <c r="X43" s="10">
        <v>0</v>
      </c>
      <c r="Y43" s="10"/>
      <c r="Z43" s="10">
        <v>0</v>
      </c>
      <c r="AA43" s="10"/>
      <c r="AB43" s="10">
        <v>0</v>
      </c>
      <c r="AC43" s="10"/>
      <c r="AD43" s="10">
        <v>0</v>
      </c>
      <c r="AE43" s="10"/>
      <c r="AF43" s="10">
        <v>0</v>
      </c>
      <c r="AG43" s="10"/>
      <c r="AH43" s="10">
        <v>0</v>
      </c>
      <c r="AI43" s="10"/>
      <c r="AJ43" s="10">
        <f t="shared" si="7"/>
        <v>-371324.53497546032</v>
      </c>
      <c r="AL43" s="42" t="str">
        <f t="shared" si="8"/>
        <v/>
      </c>
      <c r="AM43" s="42"/>
      <c r="AO43" s="38"/>
      <c r="AR43" s="35"/>
      <c r="AT43" s="35"/>
      <c r="AV43" s="35"/>
      <c r="AX43" s="35"/>
      <c r="AZ43" s="35"/>
      <c r="BB43" s="35"/>
      <c r="BD43" s="35"/>
      <c r="BF43" s="35"/>
      <c r="BH43" s="35"/>
      <c r="BJ43" s="35"/>
      <c r="BL43" s="35"/>
    </row>
    <row r="44" spans="2:64" x14ac:dyDescent="0.2">
      <c r="B44" s="26">
        <f t="shared" si="9"/>
        <v>21</v>
      </c>
      <c r="D44" s="1" t="s">
        <v>146</v>
      </c>
      <c r="F44" s="35">
        <v>-3164609.488205547</v>
      </c>
      <c r="H44" s="35"/>
      <c r="J44" s="19"/>
      <c r="K44" s="29">
        <v>0</v>
      </c>
      <c r="L44" s="35">
        <f t="shared" si="10"/>
        <v>-3164609.488205547</v>
      </c>
      <c r="N44" s="26" t="s">
        <v>349</v>
      </c>
      <c r="O44" s="29">
        <v>78</v>
      </c>
      <c r="P44" s="10">
        <v>-820868.5219269197</v>
      </c>
      <c r="R44" s="10">
        <v>-157003.056979229</v>
      </c>
      <c r="S44" s="10"/>
      <c r="T44" s="10">
        <v>-832726.11100711452</v>
      </c>
      <c r="U44" s="10"/>
      <c r="V44" s="10">
        <v>0</v>
      </c>
      <c r="X44" s="10">
        <v>-1354011.7982922837</v>
      </c>
      <c r="Y44" s="10"/>
      <c r="Z44" s="10">
        <v>0</v>
      </c>
      <c r="AA44" s="10"/>
      <c r="AB44" s="10">
        <v>0</v>
      </c>
      <c r="AC44" s="10"/>
      <c r="AD44" s="10">
        <v>0</v>
      </c>
      <c r="AE44" s="10"/>
      <c r="AF44" s="10">
        <v>0</v>
      </c>
      <c r="AG44" s="10"/>
      <c r="AH44" s="10">
        <v>0</v>
      </c>
      <c r="AI44" s="10"/>
      <c r="AJ44" s="10">
        <f t="shared" si="7"/>
        <v>-3164609.4882055465</v>
      </c>
      <c r="AL44" s="42" t="str">
        <f t="shared" si="8"/>
        <v/>
      </c>
      <c r="AM44" s="42"/>
      <c r="AO44" s="38"/>
      <c r="AR44" s="35"/>
      <c r="AT44" s="35"/>
      <c r="AV44" s="35"/>
      <c r="AX44" s="35"/>
      <c r="AZ44" s="35"/>
      <c r="BB44" s="35"/>
      <c r="BD44" s="35"/>
      <c r="BF44" s="35"/>
      <c r="BH44" s="35"/>
      <c r="BJ44" s="35"/>
      <c r="BL44" s="35"/>
    </row>
    <row r="45" spans="2:64" x14ac:dyDescent="0.2">
      <c r="B45" s="26">
        <f t="shared" si="9"/>
        <v>22</v>
      </c>
      <c r="D45" s="1" t="s">
        <v>148</v>
      </c>
      <c r="F45" s="35">
        <v>-7071.2809398120935</v>
      </c>
      <c r="H45" s="35"/>
      <c r="K45" s="29">
        <v>0</v>
      </c>
      <c r="L45" s="35">
        <f t="shared" si="10"/>
        <v>-7071.2809398120935</v>
      </c>
      <c r="N45" s="26" t="s">
        <v>350</v>
      </c>
      <c r="O45" s="29">
        <v>15</v>
      </c>
      <c r="P45" s="10">
        <v>0</v>
      </c>
      <c r="R45" s="10">
        <v>0</v>
      </c>
      <c r="S45" s="10"/>
      <c r="T45" s="10">
        <v>0</v>
      </c>
      <c r="U45" s="10"/>
      <c r="V45" s="10">
        <v>0</v>
      </c>
      <c r="X45" s="10">
        <v>0</v>
      </c>
      <c r="Y45" s="10"/>
      <c r="Z45" s="10">
        <v>0</v>
      </c>
      <c r="AA45" s="10"/>
      <c r="AB45" s="10">
        <v>0</v>
      </c>
      <c r="AC45" s="10"/>
      <c r="AD45" s="10">
        <v>-7071.2809398120935</v>
      </c>
      <c r="AE45" s="10"/>
      <c r="AF45" s="10">
        <v>0</v>
      </c>
      <c r="AG45" s="10"/>
      <c r="AH45" s="10">
        <v>0</v>
      </c>
      <c r="AI45" s="10"/>
      <c r="AJ45" s="10">
        <f t="shared" si="7"/>
        <v>-7071.2809398120935</v>
      </c>
      <c r="AL45" s="42" t="str">
        <f t="shared" si="8"/>
        <v/>
      </c>
      <c r="AM45" s="42"/>
      <c r="AO45" s="38"/>
      <c r="AR45" s="35"/>
      <c r="AT45" s="35"/>
      <c r="AV45" s="35"/>
      <c r="AX45" s="35"/>
      <c r="AZ45" s="35"/>
      <c r="BB45" s="35"/>
      <c r="BD45" s="35"/>
      <c r="BF45" s="35"/>
      <c r="BH45" s="35"/>
      <c r="BJ45" s="35"/>
      <c r="BL45" s="35"/>
    </row>
    <row r="46" spans="2:64" x14ac:dyDescent="0.2">
      <c r="B46" s="26">
        <f t="shared" si="9"/>
        <v>23</v>
      </c>
      <c r="D46" s="1" t="s">
        <v>150</v>
      </c>
      <c r="F46" s="35">
        <v>0</v>
      </c>
      <c r="H46" s="35"/>
      <c r="K46" s="29">
        <v>0</v>
      </c>
      <c r="L46" s="35">
        <f t="shared" si="10"/>
        <v>0</v>
      </c>
      <c r="O46" s="29">
        <v>0</v>
      </c>
      <c r="P46" s="10">
        <v>0</v>
      </c>
      <c r="R46" s="10">
        <v>0</v>
      </c>
      <c r="S46" s="10"/>
      <c r="T46" s="10">
        <v>0</v>
      </c>
      <c r="U46" s="10"/>
      <c r="V46" s="10">
        <v>0</v>
      </c>
      <c r="X46" s="10">
        <v>0</v>
      </c>
      <c r="Y46" s="10"/>
      <c r="Z46" s="10">
        <v>0</v>
      </c>
      <c r="AA46" s="10"/>
      <c r="AB46" s="10">
        <v>0</v>
      </c>
      <c r="AC46" s="10"/>
      <c r="AD46" s="10">
        <v>0</v>
      </c>
      <c r="AE46" s="10"/>
      <c r="AF46" s="10">
        <v>0</v>
      </c>
      <c r="AG46" s="10"/>
      <c r="AH46" s="10">
        <v>0</v>
      </c>
      <c r="AI46" s="10"/>
      <c r="AJ46" s="10">
        <f t="shared" si="7"/>
        <v>0</v>
      </c>
      <c r="AL46" s="42" t="str">
        <f t="shared" si="8"/>
        <v/>
      </c>
      <c r="AM46" s="42"/>
      <c r="AO46" s="38"/>
      <c r="AR46" s="35"/>
      <c r="AT46" s="35"/>
      <c r="AV46" s="35"/>
      <c r="AX46" s="35"/>
      <c r="AZ46" s="35"/>
      <c r="BB46" s="35"/>
      <c r="BD46" s="35"/>
      <c r="BF46" s="35"/>
      <c r="BH46" s="35"/>
      <c r="BJ46" s="35"/>
      <c r="BL46" s="35"/>
    </row>
    <row r="47" spans="2:64" x14ac:dyDescent="0.2">
      <c r="B47" s="26">
        <f t="shared" si="9"/>
        <v>24</v>
      </c>
      <c r="D47" s="1" t="s">
        <v>152</v>
      </c>
      <c r="F47" s="35">
        <v>0</v>
      </c>
      <c r="H47" s="35"/>
      <c r="K47" s="29">
        <v>0</v>
      </c>
      <c r="L47" s="35">
        <f t="shared" si="10"/>
        <v>0</v>
      </c>
      <c r="O47" s="29">
        <v>0</v>
      </c>
      <c r="P47" s="10">
        <v>0</v>
      </c>
      <c r="R47" s="10">
        <v>0</v>
      </c>
      <c r="S47" s="10"/>
      <c r="T47" s="10">
        <v>0</v>
      </c>
      <c r="U47" s="10"/>
      <c r="V47" s="10">
        <v>0</v>
      </c>
      <c r="X47" s="10">
        <v>0</v>
      </c>
      <c r="Y47" s="10"/>
      <c r="Z47" s="10">
        <v>0</v>
      </c>
      <c r="AA47" s="10"/>
      <c r="AB47" s="10">
        <v>0</v>
      </c>
      <c r="AC47" s="10"/>
      <c r="AD47" s="10">
        <v>0</v>
      </c>
      <c r="AE47" s="10"/>
      <c r="AF47" s="10">
        <v>0</v>
      </c>
      <c r="AG47" s="10"/>
      <c r="AH47" s="10">
        <v>0</v>
      </c>
      <c r="AI47" s="10"/>
      <c r="AJ47" s="10">
        <f t="shared" si="7"/>
        <v>0</v>
      </c>
      <c r="AL47" s="42" t="str">
        <f t="shared" si="8"/>
        <v/>
      </c>
      <c r="AM47" s="42"/>
      <c r="AO47" s="38"/>
      <c r="AR47" s="35"/>
      <c r="AT47" s="35"/>
      <c r="AV47" s="35"/>
      <c r="AX47" s="35"/>
      <c r="AZ47" s="35"/>
      <c r="BB47" s="35"/>
      <c r="BD47" s="35"/>
      <c r="BF47" s="35"/>
      <c r="BH47" s="35"/>
      <c r="BJ47" s="35"/>
      <c r="BL47" s="35"/>
    </row>
    <row r="48" spans="2:64" x14ac:dyDescent="0.2">
      <c r="B48" s="26">
        <f t="shared" si="9"/>
        <v>25</v>
      </c>
      <c r="D48" s="1" t="s">
        <v>153</v>
      </c>
      <c r="F48" s="35">
        <v>0</v>
      </c>
      <c r="H48" s="35"/>
      <c r="K48" s="29">
        <v>0</v>
      </c>
      <c r="L48" s="35">
        <f t="shared" si="10"/>
        <v>0</v>
      </c>
      <c r="O48" s="29">
        <v>0</v>
      </c>
      <c r="P48" s="10">
        <v>0</v>
      </c>
      <c r="R48" s="10">
        <v>0</v>
      </c>
      <c r="S48" s="10"/>
      <c r="T48" s="10">
        <v>0</v>
      </c>
      <c r="U48" s="10"/>
      <c r="V48" s="10">
        <v>0</v>
      </c>
      <c r="X48" s="10">
        <v>0</v>
      </c>
      <c r="Y48" s="10"/>
      <c r="Z48" s="10">
        <v>0</v>
      </c>
      <c r="AA48" s="10"/>
      <c r="AB48" s="10">
        <v>0</v>
      </c>
      <c r="AC48" s="10"/>
      <c r="AD48" s="10">
        <v>0</v>
      </c>
      <c r="AE48" s="10"/>
      <c r="AF48" s="10">
        <v>0</v>
      </c>
      <c r="AG48" s="10"/>
      <c r="AH48" s="10">
        <v>0</v>
      </c>
      <c r="AI48" s="10"/>
      <c r="AJ48" s="10">
        <f t="shared" si="7"/>
        <v>0</v>
      </c>
      <c r="AL48" s="42" t="str">
        <f t="shared" si="8"/>
        <v/>
      </c>
      <c r="AM48" s="42"/>
      <c r="AO48" s="38"/>
      <c r="AR48" s="35"/>
      <c r="AT48" s="35"/>
      <c r="AV48" s="35"/>
      <c r="AX48" s="35"/>
      <c r="AZ48" s="35"/>
      <c r="BB48" s="35"/>
      <c r="BD48" s="35"/>
      <c r="BF48" s="35"/>
      <c r="BH48" s="35"/>
      <c r="BJ48" s="35"/>
      <c r="BL48" s="35"/>
    </row>
    <row r="49" spans="2:64" x14ac:dyDescent="0.2">
      <c r="B49" s="26">
        <f t="shared" si="9"/>
        <v>26</v>
      </c>
      <c r="D49" s="1" t="s">
        <v>154</v>
      </c>
      <c r="F49" s="35">
        <v>-2151619.3783299127</v>
      </c>
      <c r="H49" s="35"/>
      <c r="K49" s="29">
        <v>0</v>
      </c>
      <c r="L49" s="35">
        <f t="shared" si="10"/>
        <v>-2151619.3783299127</v>
      </c>
      <c r="N49" s="26" t="s">
        <v>351</v>
      </c>
      <c r="O49" s="29">
        <v>9</v>
      </c>
      <c r="P49" s="10">
        <v>0</v>
      </c>
      <c r="R49" s="10">
        <v>0</v>
      </c>
      <c r="S49" s="10"/>
      <c r="T49" s="10">
        <v>0</v>
      </c>
      <c r="U49" s="10"/>
      <c r="V49" s="10">
        <v>0</v>
      </c>
      <c r="X49" s="10">
        <v>0</v>
      </c>
      <c r="Y49" s="10"/>
      <c r="Z49" s="10">
        <v>-2151619.3783299127</v>
      </c>
      <c r="AA49" s="10"/>
      <c r="AB49" s="10">
        <v>0</v>
      </c>
      <c r="AC49" s="10"/>
      <c r="AD49" s="10">
        <v>0</v>
      </c>
      <c r="AE49" s="10"/>
      <c r="AF49" s="10">
        <v>0</v>
      </c>
      <c r="AG49" s="10"/>
      <c r="AH49" s="10">
        <v>0</v>
      </c>
      <c r="AI49" s="10"/>
      <c r="AJ49" s="10">
        <f t="shared" si="7"/>
        <v>-2151619.3783299127</v>
      </c>
      <c r="AL49" s="42" t="str">
        <f t="shared" si="8"/>
        <v/>
      </c>
      <c r="AM49" s="42"/>
      <c r="AO49" s="38"/>
      <c r="AR49" s="35"/>
      <c r="AT49" s="35"/>
      <c r="AV49" s="35"/>
      <c r="AX49" s="35"/>
      <c r="AZ49" s="35"/>
      <c r="BB49" s="35"/>
      <c r="BD49" s="35"/>
      <c r="BF49" s="35"/>
      <c r="BH49" s="35"/>
      <c r="BJ49" s="35"/>
      <c r="BL49" s="35"/>
    </row>
    <row r="50" spans="2:64" x14ac:dyDescent="0.2">
      <c r="B50" s="26">
        <f t="shared" si="9"/>
        <v>27</v>
      </c>
      <c r="D50" s="1" t="s">
        <v>156</v>
      </c>
      <c r="F50" s="35">
        <v>-656728.98608636635</v>
      </c>
      <c r="H50" s="35"/>
      <c r="K50" s="29">
        <v>0</v>
      </c>
      <c r="L50" s="35">
        <f t="shared" si="10"/>
        <v>-656728.98608636635</v>
      </c>
      <c r="N50" s="26" t="s">
        <v>352</v>
      </c>
      <c r="O50" s="29">
        <v>6</v>
      </c>
      <c r="P50" s="10">
        <v>0</v>
      </c>
      <c r="R50" s="10">
        <v>0</v>
      </c>
      <c r="S50" s="10"/>
      <c r="T50" s="10">
        <v>0</v>
      </c>
      <c r="U50" s="10"/>
      <c r="V50" s="10">
        <v>0</v>
      </c>
      <c r="X50" s="10">
        <v>0</v>
      </c>
      <c r="Y50" s="10"/>
      <c r="Z50" s="10">
        <v>0</v>
      </c>
      <c r="AA50" s="10"/>
      <c r="AB50" s="10">
        <v>-656728.98608636635</v>
      </c>
      <c r="AC50" s="10"/>
      <c r="AD50" s="10">
        <v>0</v>
      </c>
      <c r="AE50" s="10"/>
      <c r="AF50" s="10">
        <v>0</v>
      </c>
      <c r="AG50" s="10"/>
      <c r="AH50" s="10">
        <v>0</v>
      </c>
      <c r="AI50" s="10"/>
      <c r="AJ50" s="10">
        <f t="shared" si="7"/>
        <v>-656728.98608636635</v>
      </c>
      <c r="AL50" s="42" t="str">
        <f t="shared" si="8"/>
        <v/>
      </c>
      <c r="AM50" s="42"/>
      <c r="AO50" s="38"/>
      <c r="AR50" s="35"/>
      <c r="AT50" s="35"/>
      <c r="AV50" s="35"/>
      <c r="AX50" s="35"/>
      <c r="AZ50" s="35"/>
      <c r="BB50" s="35"/>
      <c r="BD50" s="35"/>
      <c r="BF50" s="35"/>
      <c r="BH50" s="35"/>
      <c r="BJ50" s="35"/>
      <c r="BL50" s="35"/>
    </row>
    <row r="51" spans="2:64" x14ac:dyDescent="0.2">
      <c r="B51" s="26">
        <f>B50+1</f>
        <v>28</v>
      </c>
      <c r="D51" s="1" t="s">
        <v>157</v>
      </c>
      <c r="F51" s="35">
        <v>-167236.19894237144</v>
      </c>
      <c r="H51" s="35"/>
      <c r="K51" s="29">
        <v>0</v>
      </c>
      <c r="L51" s="35">
        <f t="shared" si="10"/>
        <v>-167236.19894237144</v>
      </c>
      <c r="N51" s="26" t="s">
        <v>350</v>
      </c>
      <c r="O51" s="29">
        <v>15</v>
      </c>
      <c r="P51" s="10">
        <v>0</v>
      </c>
      <c r="R51" s="10">
        <v>0</v>
      </c>
      <c r="S51" s="10"/>
      <c r="T51" s="10">
        <v>0</v>
      </c>
      <c r="U51" s="10"/>
      <c r="V51" s="10">
        <v>0</v>
      </c>
      <c r="X51" s="10">
        <v>0</v>
      </c>
      <c r="Y51" s="10"/>
      <c r="Z51" s="10">
        <v>0</v>
      </c>
      <c r="AA51" s="10"/>
      <c r="AB51" s="10">
        <v>0</v>
      </c>
      <c r="AC51" s="10"/>
      <c r="AD51" s="10">
        <v>-167236.19894237144</v>
      </c>
      <c r="AE51" s="10"/>
      <c r="AF51" s="10">
        <v>0</v>
      </c>
      <c r="AG51" s="10"/>
      <c r="AH51" s="10">
        <v>0</v>
      </c>
      <c r="AI51" s="10"/>
      <c r="AJ51" s="10">
        <f t="shared" si="7"/>
        <v>-167236.19894237144</v>
      </c>
      <c r="AL51" s="42" t="str">
        <f t="shared" si="8"/>
        <v/>
      </c>
      <c r="AM51" s="42"/>
      <c r="AO51" s="38"/>
      <c r="AR51" s="35"/>
      <c r="AT51" s="35"/>
      <c r="AV51" s="35"/>
      <c r="AX51" s="35"/>
      <c r="AZ51" s="35"/>
      <c r="BB51" s="35"/>
      <c r="BD51" s="35"/>
      <c r="BF51" s="35"/>
      <c r="BH51" s="35"/>
      <c r="BJ51" s="35"/>
      <c r="BL51" s="35"/>
    </row>
    <row r="52" spans="2:64" x14ac:dyDescent="0.2">
      <c r="B52" s="26">
        <f>B51+1</f>
        <v>29</v>
      </c>
      <c r="D52" s="1" t="s">
        <v>158</v>
      </c>
      <c r="F52" s="35">
        <v>0</v>
      </c>
      <c r="H52" s="35"/>
      <c r="K52" s="29">
        <v>0</v>
      </c>
      <c r="L52" s="35">
        <f t="shared" si="10"/>
        <v>0</v>
      </c>
      <c r="N52" s="26" t="s">
        <v>353</v>
      </c>
      <c r="O52" s="29">
        <v>33</v>
      </c>
      <c r="P52" s="10">
        <v>0</v>
      </c>
      <c r="R52" s="10">
        <v>0</v>
      </c>
      <c r="S52" s="10"/>
      <c r="T52" s="10">
        <v>0</v>
      </c>
      <c r="U52" s="10"/>
      <c r="V52" s="10">
        <v>0</v>
      </c>
      <c r="X52" s="10">
        <v>0</v>
      </c>
      <c r="Y52" s="10"/>
      <c r="Z52" s="10">
        <v>0</v>
      </c>
      <c r="AA52" s="10"/>
      <c r="AB52" s="10">
        <v>0</v>
      </c>
      <c r="AC52" s="10"/>
      <c r="AD52" s="10">
        <v>0</v>
      </c>
      <c r="AE52" s="10"/>
      <c r="AF52" s="10">
        <v>0</v>
      </c>
      <c r="AG52" s="10"/>
      <c r="AH52" s="10">
        <v>0</v>
      </c>
      <c r="AI52" s="10"/>
      <c r="AJ52" s="10">
        <f t="shared" si="7"/>
        <v>0</v>
      </c>
      <c r="AL52" s="42" t="str">
        <f t="shared" si="8"/>
        <v/>
      </c>
      <c r="AM52" s="42"/>
      <c r="AO52" s="38"/>
      <c r="AR52" s="35"/>
      <c r="AT52" s="35"/>
      <c r="AV52" s="35"/>
      <c r="AX52" s="35"/>
      <c r="AZ52" s="35"/>
      <c r="BB52" s="35"/>
      <c r="BD52" s="35"/>
      <c r="BF52" s="35"/>
      <c r="BH52" s="35"/>
      <c r="BJ52" s="35"/>
      <c r="BL52" s="35"/>
    </row>
    <row r="53" spans="2:64" x14ac:dyDescent="0.2">
      <c r="B53" s="26">
        <f t="shared" si="9"/>
        <v>30</v>
      </c>
      <c r="D53" s="1" t="s">
        <v>170</v>
      </c>
      <c r="F53" s="36">
        <f>SUM(F40:F52)</f>
        <v>-6647041.7818231182</v>
      </c>
      <c r="H53" s="36">
        <f>SUM(H40:H52)</f>
        <v>0</v>
      </c>
      <c r="L53" s="36">
        <f>SUM(L40:L52)</f>
        <v>-6647041.7818231182</v>
      </c>
      <c r="N53" s="1"/>
      <c r="P53" s="43">
        <f>SUM(P40:P52)</f>
        <v>-1025756.3093345966</v>
      </c>
      <c r="Q53" s="44"/>
      <c r="R53" s="43">
        <f>SUM(R40:R52)</f>
        <v>-196190.82956576208</v>
      </c>
      <c r="S53" s="23"/>
      <c r="T53" s="43">
        <f>SUM(T40:T52)</f>
        <v>-1040573.5382666494</v>
      </c>
      <c r="U53" s="23"/>
      <c r="V53" s="43">
        <f>SUM(V40:V52)</f>
        <v>0</v>
      </c>
      <c r="W53" s="23"/>
      <c r="X53" s="43">
        <f>SUM(X40:X52)</f>
        <v>-1401865.260357647</v>
      </c>
      <c r="Y53" s="23"/>
      <c r="Z53" s="43">
        <f>SUM(Z40:Z52)</f>
        <v>-2151619.3783299127</v>
      </c>
      <c r="AA53" s="23"/>
      <c r="AB53" s="43">
        <f>SUM(AB40:AB52)</f>
        <v>-656728.98608636635</v>
      </c>
      <c r="AC53" s="23"/>
      <c r="AD53" s="43">
        <f>SUM(AD40:AD52)</f>
        <v>-174307.47988218354</v>
      </c>
      <c r="AE53" s="23"/>
      <c r="AF53" s="43">
        <f>SUM(AF40:AF52)</f>
        <v>0</v>
      </c>
      <c r="AG53" s="23"/>
      <c r="AH53" s="43">
        <f>SUM(AH40:AH52)</f>
        <v>0</v>
      </c>
      <c r="AI53" s="23"/>
      <c r="AJ53" s="43">
        <f t="shared" si="7"/>
        <v>-6647041.7818231182</v>
      </c>
      <c r="AK53" s="5"/>
      <c r="AL53" s="42" t="str">
        <f t="shared" si="8"/>
        <v/>
      </c>
      <c r="AM53" s="42"/>
      <c r="AO53" s="38"/>
      <c r="AR53" s="38"/>
      <c r="AT53" s="38"/>
      <c r="AV53" s="38"/>
      <c r="AX53" s="38"/>
      <c r="AZ53" s="38"/>
      <c r="BB53" s="38"/>
      <c r="BD53" s="38"/>
      <c r="BF53" s="38"/>
      <c r="BH53" s="38"/>
      <c r="BJ53" s="38"/>
      <c r="BL53" s="38"/>
    </row>
    <row r="54" spans="2:64" x14ac:dyDescent="0.2">
      <c r="AJ54" s="5"/>
      <c r="AL54" s="42" t="str">
        <f t="shared" si="8"/>
        <v/>
      </c>
      <c r="AM54" s="42"/>
    </row>
    <row r="55" spans="2:64" x14ac:dyDescent="0.2">
      <c r="B55" s="26">
        <f>B53+1</f>
        <v>31</v>
      </c>
      <c r="D55" s="1" t="s">
        <v>161</v>
      </c>
      <c r="F55" s="35">
        <v>-339597.40146953578</v>
      </c>
      <c r="H55" s="35"/>
      <c r="K55" s="29">
        <v>0</v>
      </c>
      <c r="L55" s="35">
        <f t="shared" ref="L55" si="11">F55-H55</f>
        <v>-339597.40146953578</v>
      </c>
      <c r="N55" s="26" t="s">
        <v>354</v>
      </c>
      <c r="O55" s="29">
        <v>27</v>
      </c>
      <c r="P55" s="10">
        <v>-44854.192742307161</v>
      </c>
      <c r="R55" s="10">
        <v>-8579.0174562263564</v>
      </c>
      <c r="S55" s="10"/>
      <c r="T55" s="10">
        <v>-45502.119385679507</v>
      </c>
      <c r="U55" s="10"/>
      <c r="V55" s="10">
        <v>-13872.238224758632</v>
      </c>
      <c r="X55" s="10">
        <v>-60014.947313922363</v>
      </c>
      <c r="Y55" s="10"/>
      <c r="Z55" s="10">
        <v>-82698.484233144423</v>
      </c>
      <c r="AA55" s="10"/>
      <c r="AB55" s="10">
        <v>-29805.232711637571</v>
      </c>
      <c r="AC55" s="10"/>
      <c r="AD55" s="10">
        <v>-7310.6234091328388</v>
      </c>
      <c r="AE55" s="10"/>
      <c r="AF55" s="10">
        <v>-46960.545992726933</v>
      </c>
      <c r="AG55" s="10"/>
      <c r="AH55" s="10">
        <v>0</v>
      </c>
      <c r="AI55" s="10"/>
      <c r="AJ55" s="10">
        <f>SUM(P55:AI55)</f>
        <v>-339597.40146953578</v>
      </c>
      <c r="AL55" s="42" t="str">
        <f t="shared" si="8"/>
        <v/>
      </c>
      <c r="AM55" s="42"/>
    </row>
    <row r="56" spans="2:64" x14ac:dyDescent="0.2">
      <c r="N56" s="1"/>
      <c r="AJ56" s="5"/>
      <c r="AL56" s="42" t="str">
        <f t="shared" si="8"/>
        <v/>
      </c>
      <c r="AM56" s="42"/>
    </row>
    <row r="57" spans="2:64" x14ac:dyDescent="0.2">
      <c r="B57" s="26">
        <f>B55+1</f>
        <v>32</v>
      </c>
      <c r="D57" s="1" t="s">
        <v>171</v>
      </c>
      <c r="F57" s="36">
        <f>F53+F55</f>
        <v>-6986639.1832926543</v>
      </c>
      <c r="H57" s="36">
        <f>H53+H55</f>
        <v>0</v>
      </c>
      <c r="L57" s="36">
        <f>L53+L55</f>
        <v>-6986639.1832926543</v>
      </c>
      <c r="P57" s="45">
        <f>P53+P55</f>
        <v>-1070610.5020769038</v>
      </c>
      <c r="Q57" s="16"/>
      <c r="R57" s="45">
        <f>R53+R55</f>
        <v>-204769.84702198842</v>
      </c>
      <c r="S57" s="5"/>
      <c r="T57" s="45">
        <f>T53+T55</f>
        <v>-1086075.657652329</v>
      </c>
      <c r="U57" s="5"/>
      <c r="V57" s="45">
        <f>V53+V55</f>
        <v>-13872.238224758632</v>
      </c>
      <c r="W57" s="5"/>
      <c r="X57" s="45">
        <f>X53+X55</f>
        <v>-1461880.2076715694</v>
      </c>
      <c r="Y57" s="5"/>
      <c r="Z57" s="45">
        <f>Z53+Z55</f>
        <v>-2234317.8625630569</v>
      </c>
      <c r="AA57" s="5"/>
      <c r="AB57" s="45">
        <f>AB53+AB55</f>
        <v>-686534.21879800397</v>
      </c>
      <c r="AC57" s="5"/>
      <c r="AD57" s="45">
        <f>AD53+AD55</f>
        <v>-181618.10329131639</v>
      </c>
      <c r="AE57" s="5"/>
      <c r="AF57" s="45">
        <f>AF53+AF55</f>
        <v>-46960.545992726933</v>
      </c>
      <c r="AG57" s="5"/>
      <c r="AH57" s="45">
        <f>AH53+AH55</f>
        <v>0</v>
      </c>
      <c r="AI57" s="5"/>
      <c r="AJ57" s="45">
        <f>AJ53+AJ55</f>
        <v>-6986639.1832926543</v>
      </c>
      <c r="AK57" s="5"/>
      <c r="AL57" s="42" t="str">
        <f t="shared" si="8"/>
        <v/>
      </c>
      <c r="AM57" s="42"/>
    </row>
    <row r="58" spans="2:64" x14ac:dyDescent="0.2">
      <c r="D58" s="8"/>
      <c r="E58" s="8"/>
      <c r="F58" s="11"/>
      <c r="H58" s="11"/>
      <c r="L58" s="11"/>
      <c r="AL58" s="42" t="str">
        <f t="shared" si="8"/>
        <v/>
      </c>
      <c r="AM58" s="42"/>
    </row>
    <row r="59" spans="2:64" x14ac:dyDescent="0.2">
      <c r="AL59" s="42" t="str">
        <f t="shared" si="8"/>
        <v/>
      </c>
      <c r="AM59" s="42"/>
    </row>
    <row r="60" spans="2:64" x14ac:dyDescent="0.2">
      <c r="D60" s="8" t="s">
        <v>172</v>
      </c>
      <c r="E60" s="27"/>
      <c r="F60" s="34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L60" s="19"/>
    </row>
    <row r="61" spans="2:64" x14ac:dyDescent="0.2">
      <c r="AL61" s="42" t="str">
        <f t="shared" ref="AL61" si="12">IF(ROUND(L61,4)=ROUND(AJ61,4), "", "check")</f>
        <v/>
      </c>
      <c r="AM61" s="42"/>
    </row>
    <row r="62" spans="2:64" x14ac:dyDescent="0.2">
      <c r="B62" s="26">
        <f>B57+1</f>
        <v>33</v>
      </c>
      <c r="D62" s="1" t="s">
        <v>138</v>
      </c>
      <c r="F62" s="35">
        <f>+F18+F40</f>
        <v>111376.57056194174</v>
      </c>
      <c r="H62" s="35"/>
      <c r="J62" s="19"/>
      <c r="K62" s="29">
        <v>0</v>
      </c>
      <c r="L62" s="35">
        <f>F62-H62</f>
        <v>111376.57056194174</v>
      </c>
      <c r="O62" s="29">
        <v>0</v>
      </c>
      <c r="P62" s="10">
        <f>P18+P40</f>
        <v>31002.810122636201</v>
      </c>
      <c r="R62" s="10">
        <f>R18+R40</f>
        <v>5929.7388487675689</v>
      </c>
      <c r="S62" s="10"/>
      <c r="T62" s="10">
        <f>T18+T40</f>
        <v>31450.651126336237</v>
      </c>
      <c r="U62" s="10"/>
      <c r="V62" s="10">
        <f>V18+V40</f>
        <v>0</v>
      </c>
      <c r="X62" s="10">
        <f>X18+X40</f>
        <v>42993.370464201733</v>
      </c>
      <c r="Y62" s="10"/>
      <c r="Z62" s="10">
        <f>Z18+Z40</f>
        <v>0</v>
      </c>
      <c r="AA62" s="10"/>
      <c r="AB62" s="10">
        <f>AB18+AB40</f>
        <v>0</v>
      </c>
      <c r="AC62" s="10"/>
      <c r="AD62" s="10">
        <f>AD18+AD40</f>
        <v>0</v>
      </c>
      <c r="AE62" s="10"/>
      <c r="AF62" s="10">
        <f>AF18+AF40</f>
        <v>0</v>
      </c>
      <c r="AG62" s="10"/>
      <c r="AH62" s="10">
        <f>AH18+AH40</f>
        <v>0</v>
      </c>
      <c r="AI62" s="10"/>
      <c r="AJ62" s="10">
        <f t="shared" ref="AJ62:AJ75" si="13">SUM(P62:AI62)</f>
        <v>111376.57056194174</v>
      </c>
      <c r="AL62" s="42" t="str">
        <f>IF(ROUND(F62,4)=ROUND(AJ62,4), "", "check")</f>
        <v/>
      </c>
      <c r="AM62" s="42"/>
      <c r="AO62" s="38"/>
      <c r="AR62" s="35"/>
      <c r="AT62" s="35"/>
      <c r="AV62" s="35"/>
      <c r="AX62" s="35"/>
      <c r="AZ62" s="35"/>
      <c r="BB62" s="35"/>
      <c r="BD62" s="35"/>
      <c r="BF62" s="35"/>
      <c r="BH62" s="35"/>
      <c r="BJ62" s="35"/>
      <c r="BL62" s="35"/>
    </row>
    <row r="63" spans="2:64" x14ac:dyDescent="0.2">
      <c r="B63" s="26">
        <f>B62+1</f>
        <v>34</v>
      </c>
      <c r="D63" s="1" t="s">
        <v>140</v>
      </c>
      <c r="F63" s="35">
        <f t="shared" ref="F63:F74" si="14">+F19+F41</f>
        <v>69997.253196129066</v>
      </c>
      <c r="H63" s="35"/>
      <c r="J63" s="19"/>
      <c r="K63" s="29">
        <v>0</v>
      </c>
      <c r="L63" s="35">
        <f>F63-H63</f>
        <v>69997.253196129066</v>
      </c>
      <c r="O63" s="29">
        <v>0</v>
      </c>
      <c r="P63" s="10">
        <f t="shared" ref="P63:P74" si="15">P19+P41</f>
        <v>19601.927751483694</v>
      </c>
      <c r="R63" s="10">
        <f t="shared" ref="R63:R74" si="16">R19+R41</f>
        <v>3749.1540940619902</v>
      </c>
      <c r="S63" s="10"/>
      <c r="T63" s="10">
        <f t="shared" ref="T63:T74" si="17">T19+T41</f>
        <v>19885.081019331203</v>
      </c>
      <c r="U63" s="10"/>
      <c r="V63" s="10">
        <f t="shared" ref="V63:V74" si="18">V19+V41</f>
        <v>0</v>
      </c>
      <c r="X63" s="10">
        <f t="shared" ref="X63:X74" si="19">X19+X41</f>
        <v>26761.090331252162</v>
      </c>
      <c r="Y63" s="10"/>
      <c r="Z63" s="10">
        <f t="shared" ref="Z63:Z74" si="20">Z19+Z41</f>
        <v>0</v>
      </c>
      <c r="AA63" s="10"/>
      <c r="AB63" s="10">
        <f t="shared" ref="AB63:AB74" si="21">AB19+AB41</f>
        <v>0</v>
      </c>
      <c r="AC63" s="10"/>
      <c r="AD63" s="10">
        <f t="shared" ref="AD63:AD74" si="22">AD19+AD41</f>
        <v>0</v>
      </c>
      <c r="AE63" s="10"/>
      <c r="AF63" s="10">
        <f t="shared" ref="AF63:AF74" si="23">AF19+AF41</f>
        <v>0</v>
      </c>
      <c r="AG63" s="10"/>
      <c r="AH63" s="10">
        <f t="shared" ref="AH63:AH74" si="24">AH19+AH41</f>
        <v>0</v>
      </c>
      <c r="AI63" s="10"/>
      <c r="AJ63" s="10">
        <f t="shared" si="13"/>
        <v>69997.253196129052</v>
      </c>
      <c r="AL63" s="42" t="str">
        <f t="shared" ref="AL63:AL126" si="25">IF(ROUND(F63,4)=ROUND(AJ63,4), "", "check")</f>
        <v/>
      </c>
      <c r="AM63" s="42"/>
      <c r="AO63" s="38"/>
      <c r="AR63" s="35"/>
      <c r="AT63" s="35"/>
      <c r="AV63" s="35"/>
      <c r="AX63" s="35"/>
      <c r="AZ63" s="35"/>
      <c r="BB63" s="35"/>
      <c r="BD63" s="35"/>
      <c r="BF63" s="35"/>
      <c r="BH63" s="35"/>
      <c r="BJ63" s="35"/>
      <c r="BL63" s="35"/>
    </row>
    <row r="64" spans="2:64" x14ac:dyDescent="0.2">
      <c r="B64" s="26">
        <f t="shared" ref="B64:B75" si="26">B63+1</f>
        <v>35</v>
      </c>
      <c r="D64" s="1" t="s">
        <v>142</v>
      </c>
      <c r="F64" s="35">
        <f t="shared" si="14"/>
        <v>227263.44719098904</v>
      </c>
      <c r="H64" s="35"/>
      <c r="J64" s="19"/>
      <c r="K64" s="29">
        <v>0</v>
      </c>
      <c r="L64" s="35">
        <f t="shared" ref="L64:L74" si="27">F64-H64</f>
        <v>227263.44719098904</v>
      </c>
      <c r="O64" s="29">
        <v>0</v>
      </c>
      <c r="P64" s="10">
        <f t="shared" si="15"/>
        <v>64193.465652953833</v>
      </c>
      <c r="R64" s="10">
        <f t="shared" si="16"/>
        <v>12277.934987622983</v>
      </c>
      <c r="S64" s="10"/>
      <c r="T64" s="10">
        <f t="shared" si="17"/>
        <v>65120.751469151932</v>
      </c>
      <c r="U64" s="10"/>
      <c r="V64" s="10">
        <f t="shared" si="18"/>
        <v>0</v>
      </c>
      <c r="X64" s="10">
        <f t="shared" si="19"/>
        <v>85671.295081260309</v>
      </c>
      <c r="Y64" s="10"/>
      <c r="Z64" s="10">
        <f t="shared" si="20"/>
        <v>0</v>
      </c>
      <c r="AA64" s="10"/>
      <c r="AB64" s="10">
        <f t="shared" si="21"/>
        <v>0</v>
      </c>
      <c r="AC64" s="10"/>
      <c r="AD64" s="10">
        <f t="shared" si="22"/>
        <v>0</v>
      </c>
      <c r="AE64" s="10"/>
      <c r="AF64" s="10">
        <f t="shared" si="23"/>
        <v>0</v>
      </c>
      <c r="AG64" s="10"/>
      <c r="AH64" s="10">
        <f t="shared" si="24"/>
        <v>0</v>
      </c>
      <c r="AI64" s="10"/>
      <c r="AJ64" s="10">
        <f t="shared" si="13"/>
        <v>227263.44719098904</v>
      </c>
      <c r="AL64" s="42" t="str">
        <f t="shared" si="25"/>
        <v/>
      </c>
      <c r="AM64" s="42"/>
      <c r="AO64" s="38"/>
      <c r="AR64" s="35"/>
      <c r="AT64" s="35"/>
      <c r="AV64" s="35"/>
      <c r="AX64" s="35"/>
      <c r="AZ64" s="35"/>
      <c r="BB64" s="35"/>
      <c r="BD64" s="35"/>
      <c r="BF64" s="35"/>
      <c r="BH64" s="35"/>
      <c r="BJ64" s="35"/>
      <c r="BL64" s="35"/>
    </row>
    <row r="65" spans="2:64" x14ac:dyDescent="0.2">
      <c r="B65" s="26">
        <f t="shared" si="26"/>
        <v>36</v>
      </c>
      <c r="D65" s="1" t="s">
        <v>144</v>
      </c>
      <c r="F65" s="35">
        <f t="shared" si="14"/>
        <v>667898.01332843932</v>
      </c>
      <c r="H65" s="35"/>
      <c r="J65" s="19"/>
      <c r="K65" s="29">
        <v>0</v>
      </c>
      <c r="L65" s="35">
        <f t="shared" si="27"/>
        <v>667898.01332843932</v>
      </c>
      <c r="O65" s="29">
        <v>0</v>
      </c>
      <c r="P65" s="10">
        <f t="shared" si="15"/>
        <v>302804.12819100986</v>
      </c>
      <c r="R65" s="10">
        <f t="shared" si="16"/>
        <v>57915.69846084484</v>
      </c>
      <c r="S65" s="10"/>
      <c r="T65" s="10">
        <f t="shared" si="17"/>
        <v>307178.18667658465</v>
      </c>
      <c r="U65" s="10"/>
      <c r="V65" s="10">
        <f t="shared" si="18"/>
        <v>0</v>
      </c>
      <c r="X65" s="10">
        <f t="shared" si="19"/>
        <v>0</v>
      </c>
      <c r="Y65" s="10"/>
      <c r="Z65" s="10">
        <f t="shared" si="20"/>
        <v>0</v>
      </c>
      <c r="AA65" s="10"/>
      <c r="AB65" s="10">
        <f t="shared" si="21"/>
        <v>0</v>
      </c>
      <c r="AC65" s="10"/>
      <c r="AD65" s="10">
        <f t="shared" si="22"/>
        <v>0</v>
      </c>
      <c r="AE65" s="10"/>
      <c r="AF65" s="10">
        <f t="shared" si="23"/>
        <v>0</v>
      </c>
      <c r="AG65" s="10"/>
      <c r="AH65" s="10">
        <f t="shared" si="24"/>
        <v>0</v>
      </c>
      <c r="AI65" s="10"/>
      <c r="AJ65" s="10">
        <f t="shared" si="13"/>
        <v>667898.01332843932</v>
      </c>
      <c r="AL65" s="42" t="str">
        <f t="shared" si="25"/>
        <v/>
      </c>
      <c r="AM65" s="42"/>
      <c r="AO65" s="38"/>
      <c r="AR65" s="35"/>
      <c r="AT65" s="35"/>
      <c r="AV65" s="35"/>
      <c r="AX65" s="35"/>
      <c r="AZ65" s="35"/>
      <c r="BB65" s="35"/>
      <c r="BD65" s="35"/>
      <c r="BF65" s="35"/>
      <c r="BH65" s="35"/>
      <c r="BJ65" s="35"/>
      <c r="BL65" s="35"/>
    </row>
    <row r="66" spans="2:64" x14ac:dyDescent="0.2">
      <c r="B66" s="26">
        <f t="shared" si="26"/>
        <v>37</v>
      </c>
      <c r="D66" s="1" t="s">
        <v>146</v>
      </c>
      <c r="F66" s="35">
        <f t="shared" si="14"/>
        <v>5624271.2994939499</v>
      </c>
      <c r="H66" s="35"/>
      <c r="J66" s="19"/>
      <c r="K66" s="29">
        <v>0</v>
      </c>
      <c r="L66" s="35">
        <f t="shared" si="27"/>
        <v>5624271.2994939499</v>
      </c>
      <c r="O66" s="29">
        <v>0</v>
      </c>
      <c r="P66" s="10">
        <f t="shared" si="15"/>
        <v>1458880.5619582108</v>
      </c>
      <c r="R66" s="10">
        <f t="shared" si="16"/>
        <v>279032.14933536749</v>
      </c>
      <c r="S66" s="10"/>
      <c r="T66" s="10">
        <f t="shared" si="17"/>
        <v>1479954.3463203846</v>
      </c>
      <c r="U66" s="10"/>
      <c r="V66" s="10">
        <f t="shared" si="18"/>
        <v>0</v>
      </c>
      <c r="X66" s="10">
        <f t="shared" si="19"/>
        <v>2406404.2418799866</v>
      </c>
      <c r="Y66" s="10"/>
      <c r="Z66" s="10">
        <f t="shared" si="20"/>
        <v>0</v>
      </c>
      <c r="AA66" s="10"/>
      <c r="AB66" s="10">
        <f t="shared" si="21"/>
        <v>0</v>
      </c>
      <c r="AC66" s="10"/>
      <c r="AD66" s="10">
        <f t="shared" si="22"/>
        <v>0</v>
      </c>
      <c r="AE66" s="10"/>
      <c r="AF66" s="10">
        <f t="shared" si="23"/>
        <v>0</v>
      </c>
      <c r="AG66" s="10"/>
      <c r="AH66" s="10">
        <f t="shared" si="24"/>
        <v>0</v>
      </c>
      <c r="AI66" s="10"/>
      <c r="AJ66" s="10">
        <f t="shared" si="13"/>
        <v>5624271.2994939499</v>
      </c>
      <c r="AL66" s="42" t="str">
        <f t="shared" si="25"/>
        <v/>
      </c>
      <c r="AM66" s="42"/>
      <c r="AO66" s="38"/>
      <c r="AR66" s="35"/>
      <c r="AT66" s="35"/>
      <c r="AV66" s="35"/>
      <c r="AX66" s="35"/>
      <c r="AZ66" s="35"/>
      <c r="BB66" s="35"/>
      <c r="BD66" s="35"/>
      <c r="BF66" s="35"/>
      <c r="BH66" s="35"/>
      <c r="BJ66" s="35"/>
      <c r="BL66" s="35"/>
    </row>
    <row r="67" spans="2:64" x14ac:dyDescent="0.2">
      <c r="B67" s="26">
        <f t="shared" si="26"/>
        <v>38</v>
      </c>
      <c r="D67" s="1" t="s">
        <v>148</v>
      </c>
      <c r="F67" s="35">
        <f t="shared" si="14"/>
        <v>30480.9594626865</v>
      </c>
      <c r="H67" s="35"/>
      <c r="K67" s="29">
        <v>0</v>
      </c>
      <c r="L67" s="35">
        <f t="shared" si="27"/>
        <v>30480.9594626865</v>
      </c>
      <c r="O67" s="29">
        <v>0</v>
      </c>
      <c r="P67" s="10">
        <f t="shared" si="15"/>
        <v>0</v>
      </c>
      <c r="R67" s="10">
        <f t="shared" si="16"/>
        <v>0</v>
      </c>
      <c r="S67" s="10"/>
      <c r="T67" s="10">
        <f t="shared" si="17"/>
        <v>0</v>
      </c>
      <c r="U67" s="10"/>
      <c r="V67" s="10">
        <f t="shared" si="18"/>
        <v>0</v>
      </c>
      <c r="X67" s="10">
        <f t="shared" si="19"/>
        <v>0</v>
      </c>
      <c r="Y67" s="10"/>
      <c r="Z67" s="10">
        <f t="shared" si="20"/>
        <v>0</v>
      </c>
      <c r="AA67" s="10"/>
      <c r="AB67" s="10">
        <f t="shared" si="21"/>
        <v>0</v>
      </c>
      <c r="AC67" s="10"/>
      <c r="AD67" s="10">
        <f t="shared" si="22"/>
        <v>30480.9594626865</v>
      </c>
      <c r="AE67" s="10"/>
      <c r="AF67" s="10">
        <f t="shared" si="23"/>
        <v>0</v>
      </c>
      <c r="AG67" s="10"/>
      <c r="AH67" s="10">
        <f t="shared" si="24"/>
        <v>0</v>
      </c>
      <c r="AI67" s="10"/>
      <c r="AJ67" s="10">
        <f t="shared" si="13"/>
        <v>30480.9594626865</v>
      </c>
      <c r="AL67" s="42" t="str">
        <f t="shared" si="25"/>
        <v/>
      </c>
      <c r="AM67" s="42"/>
      <c r="AO67" s="38"/>
      <c r="AR67" s="35"/>
      <c r="AT67" s="35"/>
      <c r="AV67" s="35"/>
      <c r="AX67" s="35"/>
      <c r="AZ67" s="35"/>
      <c r="BB67" s="35"/>
      <c r="BD67" s="35"/>
      <c r="BF67" s="35"/>
      <c r="BH67" s="35"/>
      <c r="BJ67" s="35"/>
      <c r="BL67" s="35"/>
    </row>
    <row r="68" spans="2:64" x14ac:dyDescent="0.2">
      <c r="B68" s="26">
        <f t="shared" si="26"/>
        <v>39</v>
      </c>
      <c r="D68" s="1" t="s">
        <v>150</v>
      </c>
      <c r="F68" s="35">
        <f t="shared" si="14"/>
        <v>0</v>
      </c>
      <c r="H68" s="35"/>
      <c r="K68" s="29">
        <v>0</v>
      </c>
      <c r="L68" s="35">
        <f t="shared" si="27"/>
        <v>0</v>
      </c>
      <c r="O68" s="29">
        <v>0</v>
      </c>
      <c r="P68" s="10">
        <f t="shared" si="15"/>
        <v>0</v>
      </c>
      <c r="R68" s="10">
        <f t="shared" si="16"/>
        <v>0</v>
      </c>
      <c r="S68" s="10"/>
      <c r="T68" s="10">
        <f t="shared" si="17"/>
        <v>0</v>
      </c>
      <c r="U68" s="10"/>
      <c r="V68" s="10">
        <f t="shared" si="18"/>
        <v>0</v>
      </c>
      <c r="X68" s="10">
        <f t="shared" si="19"/>
        <v>0</v>
      </c>
      <c r="Y68" s="10"/>
      <c r="Z68" s="10">
        <f t="shared" si="20"/>
        <v>0</v>
      </c>
      <c r="AA68" s="10"/>
      <c r="AB68" s="10">
        <f t="shared" si="21"/>
        <v>0</v>
      </c>
      <c r="AC68" s="10"/>
      <c r="AD68" s="10">
        <f t="shared" si="22"/>
        <v>0</v>
      </c>
      <c r="AE68" s="10"/>
      <c r="AF68" s="10">
        <f t="shared" si="23"/>
        <v>0</v>
      </c>
      <c r="AG68" s="10"/>
      <c r="AH68" s="10">
        <f t="shared" si="24"/>
        <v>0</v>
      </c>
      <c r="AI68" s="10"/>
      <c r="AJ68" s="10">
        <f t="shared" si="13"/>
        <v>0</v>
      </c>
      <c r="AL68" s="42" t="str">
        <f t="shared" si="25"/>
        <v/>
      </c>
      <c r="AM68" s="42"/>
      <c r="AO68" s="38"/>
      <c r="AR68" s="35"/>
      <c r="AT68" s="35"/>
      <c r="AV68" s="35"/>
      <c r="AX68" s="35"/>
      <c r="AZ68" s="35"/>
      <c r="BB68" s="35"/>
      <c r="BD68" s="35"/>
      <c r="BF68" s="35"/>
      <c r="BH68" s="35"/>
      <c r="BJ68" s="35"/>
      <c r="BL68" s="35"/>
    </row>
    <row r="69" spans="2:64" x14ac:dyDescent="0.2">
      <c r="B69" s="26">
        <f t="shared" si="26"/>
        <v>40</v>
      </c>
      <c r="D69" s="1" t="s">
        <v>152</v>
      </c>
      <c r="F69" s="35">
        <f t="shared" si="14"/>
        <v>0</v>
      </c>
      <c r="H69" s="35"/>
      <c r="K69" s="29">
        <v>0</v>
      </c>
      <c r="L69" s="35">
        <f t="shared" si="27"/>
        <v>0</v>
      </c>
      <c r="O69" s="29">
        <v>0</v>
      </c>
      <c r="P69" s="10">
        <f t="shared" si="15"/>
        <v>0</v>
      </c>
      <c r="R69" s="10">
        <f t="shared" si="16"/>
        <v>0</v>
      </c>
      <c r="S69" s="10"/>
      <c r="T69" s="10">
        <f t="shared" si="17"/>
        <v>0</v>
      </c>
      <c r="U69" s="10"/>
      <c r="V69" s="10">
        <f t="shared" si="18"/>
        <v>0</v>
      </c>
      <c r="X69" s="10">
        <f t="shared" si="19"/>
        <v>0</v>
      </c>
      <c r="Y69" s="10"/>
      <c r="Z69" s="10">
        <f t="shared" si="20"/>
        <v>0</v>
      </c>
      <c r="AA69" s="10"/>
      <c r="AB69" s="10">
        <f t="shared" si="21"/>
        <v>0</v>
      </c>
      <c r="AC69" s="10"/>
      <c r="AD69" s="10">
        <f t="shared" si="22"/>
        <v>0</v>
      </c>
      <c r="AE69" s="10"/>
      <c r="AF69" s="10">
        <f t="shared" si="23"/>
        <v>0</v>
      </c>
      <c r="AG69" s="10"/>
      <c r="AH69" s="10">
        <f t="shared" si="24"/>
        <v>0</v>
      </c>
      <c r="AI69" s="10"/>
      <c r="AJ69" s="10">
        <f t="shared" si="13"/>
        <v>0</v>
      </c>
      <c r="AL69" s="42" t="str">
        <f t="shared" si="25"/>
        <v/>
      </c>
      <c r="AM69" s="42"/>
      <c r="AO69" s="38"/>
      <c r="AR69" s="35"/>
      <c r="AT69" s="35"/>
      <c r="AV69" s="35"/>
      <c r="AX69" s="35"/>
      <c r="AZ69" s="35"/>
      <c r="BB69" s="35"/>
      <c r="BD69" s="35"/>
      <c r="BF69" s="35"/>
      <c r="BH69" s="35"/>
      <c r="BJ69" s="35"/>
      <c r="BL69" s="35"/>
    </row>
    <row r="70" spans="2:64" x14ac:dyDescent="0.2">
      <c r="B70" s="26">
        <f t="shared" si="26"/>
        <v>41</v>
      </c>
      <c r="D70" s="1" t="s">
        <v>153</v>
      </c>
      <c r="F70" s="35">
        <f t="shared" si="14"/>
        <v>0</v>
      </c>
      <c r="H70" s="35"/>
      <c r="K70" s="29">
        <v>0</v>
      </c>
      <c r="L70" s="35">
        <f t="shared" si="27"/>
        <v>0</v>
      </c>
      <c r="O70" s="29">
        <v>0</v>
      </c>
      <c r="P70" s="10">
        <f t="shared" si="15"/>
        <v>0</v>
      </c>
      <c r="R70" s="10">
        <f t="shared" si="16"/>
        <v>0</v>
      </c>
      <c r="S70" s="10"/>
      <c r="T70" s="10">
        <f t="shared" si="17"/>
        <v>0</v>
      </c>
      <c r="U70" s="10"/>
      <c r="V70" s="10">
        <f t="shared" si="18"/>
        <v>0</v>
      </c>
      <c r="X70" s="10">
        <f t="shared" si="19"/>
        <v>0</v>
      </c>
      <c r="Y70" s="10"/>
      <c r="Z70" s="10">
        <f t="shared" si="20"/>
        <v>0</v>
      </c>
      <c r="AA70" s="10"/>
      <c r="AB70" s="10">
        <f t="shared" si="21"/>
        <v>0</v>
      </c>
      <c r="AC70" s="10"/>
      <c r="AD70" s="10">
        <f t="shared" si="22"/>
        <v>0</v>
      </c>
      <c r="AE70" s="10"/>
      <c r="AF70" s="10">
        <f t="shared" si="23"/>
        <v>0</v>
      </c>
      <c r="AG70" s="10"/>
      <c r="AH70" s="10">
        <f t="shared" si="24"/>
        <v>0</v>
      </c>
      <c r="AI70" s="10"/>
      <c r="AJ70" s="10">
        <f t="shared" si="13"/>
        <v>0</v>
      </c>
      <c r="AL70" s="42" t="str">
        <f t="shared" si="25"/>
        <v/>
      </c>
      <c r="AM70" s="42"/>
      <c r="AO70" s="38"/>
      <c r="AR70" s="35"/>
      <c r="AT70" s="35"/>
      <c r="AV70" s="35"/>
      <c r="AX70" s="35"/>
      <c r="AZ70" s="35"/>
      <c r="BB70" s="35"/>
      <c r="BD70" s="35"/>
      <c r="BF70" s="35"/>
      <c r="BH70" s="35"/>
      <c r="BJ70" s="35"/>
      <c r="BL70" s="35"/>
    </row>
    <row r="71" spans="2:64" x14ac:dyDescent="0.2">
      <c r="B71" s="26">
        <f t="shared" si="26"/>
        <v>42</v>
      </c>
      <c r="D71" s="1" t="s">
        <v>154</v>
      </c>
      <c r="F71" s="35">
        <f t="shared" si="14"/>
        <v>3496978.1869334034</v>
      </c>
      <c r="H71" s="35"/>
      <c r="K71" s="29">
        <v>0</v>
      </c>
      <c r="L71" s="35">
        <f t="shared" si="27"/>
        <v>3496978.1869334034</v>
      </c>
      <c r="O71" s="29">
        <v>0</v>
      </c>
      <c r="P71" s="10">
        <f t="shared" si="15"/>
        <v>0</v>
      </c>
      <c r="R71" s="10">
        <f t="shared" si="16"/>
        <v>0</v>
      </c>
      <c r="S71" s="10"/>
      <c r="T71" s="10">
        <f t="shared" si="17"/>
        <v>0</v>
      </c>
      <c r="U71" s="10"/>
      <c r="V71" s="10">
        <f t="shared" si="18"/>
        <v>0</v>
      </c>
      <c r="X71" s="10">
        <f t="shared" si="19"/>
        <v>0</v>
      </c>
      <c r="Y71" s="10"/>
      <c r="Z71" s="10">
        <f t="shared" si="20"/>
        <v>3496978.1869334034</v>
      </c>
      <c r="AA71" s="10"/>
      <c r="AB71" s="10">
        <f t="shared" si="21"/>
        <v>0</v>
      </c>
      <c r="AC71" s="10"/>
      <c r="AD71" s="10">
        <f t="shared" si="22"/>
        <v>0</v>
      </c>
      <c r="AE71" s="10"/>
      <c r="AF71" s="10">
        <f t="shared" si="23"/>
        <v>0</v>
      </c>
      <c r="AG71" s="10"/>
      <c r="AH71" s="10">
        <f t="shared" si="24"/>
        <v>0</v>
      </c>
      <c r="AI71" s="10"/>
      <c r="AJ71" s="10">
        <f t="shared" si="13"/>
        <v>3496978.1869334034</v>
      </c>
      <c r="AL71" s="42" t="str">
        <f t="shared" si="25"/>
        <v/>
      </c>
      <c r="AM71" s="42"/>
      <c r="AO71" s="38"/>
      <c r="AR71" s="35"/>
      <c r="AT71" s="35"/>
      <c r="AV71" s="35"/>
      <c r="AX71" s="35"/>
      <c r="AZ71" s="35"/>
      <c r="BB71" s="35"/>
      <c r="BD71" s="35"/>
      <c r="BF71" s="35"/>
      <c r="BH71" s="35"/>
      <c r="BJ71" s="35"/>
      <c r="BL71" s="35"/>
    </row>
    <row r="72" spans="2:64" x14ac:dyDescent="0.2">
      <c r="B72" s="26">
        <f t="shared" si="26"/>
        <v>43</v>
      </c>
      <c r="D72" s="1" t="s">
        <v>156</v>
      </c>
      <c r="F72" s="35">
        <f t="shared" si="14"/>
        <v>1029780.7535093786</v>
      </c>
      <c r="H72" s="35"/>
      <c r="K72" s="29">
        <v>0</v>
      </c>
      <c r="L72" s="35">
        <f t="shared" si="27"/>
        <v>1029780.7535093786</v>
      </c>
      <c r="O72" s="29">
        <v>0</v>
      </c>
      <c r="P72" s="10">
        <f t="shared" si="15"/>
        <v>0</v>
      </c>
      <c r="R72" s="10">
        <f t="shared" si="16"/>
        <v>0</v>
      </c>
      <c r="S72" s="10"/>
      <c r="T72" s="10">
        <f t="shared" si="17"/>
        <v>0</v>
      </c>
      <c r="U72" s="10"/>
      <c r="V72" s="10">
        <f t="shared" si="18"/>
        <v>0</v>
      </c>
      <c r="X72" s="10">
        <f t="shared" si="19"/>
        <v>0</v>
      </c>
      <c r="Y72" s="10"/>
      <c r="Z72" s="10">
        <f t="shared" si="20"/>
        <v>0</v>
      </c>
      <c r="AA72" s="10"/>
      <c r="AB72" s="10">
        <f t="shared" si="21"/>
        <v>1029780.7535093786</v>
      </c>
      <c r="AC72" s="10"/>
      <c r="AD72" s="10">
        <f t="shared" si="22"/>
        <v>0</v>
      </c>
      <c r="AE72" s="10"/>
      <c r="AF72" s="10">
        <f t="shared" si="23"/>
        <v>0</v>
      </c>
      <c r="AG72" s="10"/>
      <c r="AH72" s="10">
        <f t="shared" si="24"/>
        <v>0</v>
      </c>
      <c r="AI72" s="10"/>
      <c r="AJ72" s="10">
        <f t="shared" si="13"/>
        <v>1029780.7535093786</v>
      </c>
      <c r="AL72" s="42" t="str">
        <f t="shared" si="25"/>
        <v/>
      </c>
      <c r="AM72" s="42"/>
      <c r="AO72" s="38"/>
      <c r="AR72" s="35"/>
      <c r="AT72" s="35"/>
      <c r="AV72" s="35"/>
      <c r="AX72" s="35"/>
      <c r="AZ72" s="35"/>
      <c r="BB72" s="35"/>
      <c r="BD72" s="35"/>
      <c r="BF72" s="35"/>
      <c r="BH72" s="35"/>
      <c r="BJ72" s="35"/>
      <c r="BL72" s="35"/>
    </row>
    <row r="73" spans="2:64" x14ac:dyDescent="0.2">
      <c r="B73" s="26">
        <f>B72+1</f>
        <v>44</v>
      </c>
      <c r="D73" s="1" t="s">
        <v>157</v>
      </c>
      <c r="F73" s="35">
        <f t="shared" si="14"/>
        <v>253810.37950131294</v>
      </c>
      <c r="H73" s="35"/>
      <c r="K73" s="29">
        <v>0</v>
      </c>
      <c r="L73" s="35">
        <f t="shared" si="27"/>
        <v>253810.37950131294</v>
      </c>
      <c r="O73" s="29">
        <v>0</v>
      </c>
      <c r="P73" s="10">
        <f t="shared" si="15"/>
        <v>0</v>
      </c>
      <c r="R73" s="10">
        <f t="shared" si="16"/>
        <v>0</v>
      </c>
      <c r="S73" s="10"/>
      <c r="T73" s="10">
        <f t="shared" si="17"/>
        <v>0</v>
      </c>
      <c r="U73" s="10"/>
      <c r="V73" s="10">
        <f t="shared" si="18"/>
        <v>0</v>
      </c>
      <c r="X73" s="10">
        <f t="shared" si="19"/>
        <v>0</v>
      </c>
      <c r="Y73" s="10"/>
      <c r="Z73" s="10">
        <f t="shared" si="20"/>
        <v>0</v>
      </c>
      <c r="AA73" s="10"/>
      <c r="AB73" s="10">
        <f t="shared" si="21"/>
        <v>0</v>
      </c>
      <c r="AC73" s="10"/>
      <c r="AD73" s="10">
        <f t="shared" si="22"/>
        <v>253810.37950131294</v>
      </c>
      <c r="AE73" s="10"/>
      <c r="AF73" s="10">
        <f t="shared" si="23"/>
        <v>0</v>
      </c>
      <c r="AG73" s="10"/>
      <c r="AH73" s="10">
        <f t="shared" si="24"/>
        <v>0</v>
      </c>
      <c r="AI73" s="13"/>
      <c r="AJ73" s="13">
        <f t="shared" si="13"/>
        <v>253810.37950131294</v>
      </c>
      <c r="AL73" s="33" t="str">
        <f t="shared" si="25"/>
        <v/>
      </c>
      <c r="AM73" s="42"/>
      <c r="AO73" s="38"/>
      <c r="AR73" s="35"/>
      <c r="AT73" s="35"/>
      <c r="AV73" s="35"/>
      <c r="AX73" s="35"/>
      <c r="AZ73" s="35"/>
      <c r="BB73" s="35"/>
      <c r="BD73" s="35"/>
      <c r="BF73" s="35"/>
      <c r="BH73" s="35"/>
      <c r="BJ73" s="35"/>
      <c r="BL73" s="35"/>
    </row>
    <row r="74" spans="2:64" x14ac:dyDescent="0.2">
      <c r="B74" s="26">
        <f>B73+1</f>
        <v>45</v>
      </c>
      <c r="D74" s="1" t="s">
        <v>158</v>
      </c>
      <c r="F74" s="35">
        <f t="shared" si="14"/>
        <v>2387.408565560464</v>
      </c>
      <c r="H74" s="35"/>
      <c r="K74" s="29">
        <v>0</v>
      </c>
      <c r="L74" s="35">
        <f t="shared" si="27"/>
        <v>2387.408565560464</v>
      </c>
      <c r="O74" s="29">
        <v>0</v>
      </c>
      <c r="P74" s="10">
        <f t="shared" si="15"/>
        <v>1798.6302208240656</v>
      </c>
      <c r="R74" s="10">
        <f t="shared" si="16"/>
        <v>344.01421847888179</v>
      </c>
      <c r="S74" s="10"/>
      <c r="T74" s="10">
        <f t="shared" si="17"/>
        <v>244.76412625751695</v>
      </c>
      <c r="U74" s="10"/>
      <c r="V74" s="10">
        <f t="shared" si="18"/>
        <v>0</v>
      </c>
      <c r="X74" s="10">
        <f t="shared" si="19"/>
        <v>0</v>
      </c>
      <c r="Y74" s="10"/>
      <c r="Z74" s="10">
        <f t="shared" si="20"/>
        <v>0</v>
      </c>
      <c r="AA74" s="10"/>
      <c r="AB74" s="10">
        <f t="shared" si="21"/>
        <v>0</v>
      </c>
      <c r="AC74" s="10"/>
      <c r="AD74" s="10">
        <f t="shared" si="22"/>
        <v>0</v>
      </c>
      <c r="AE74" s="10"/>
      <c r="AF74" s="10">
        <f t="shared" si="23"/>
        <v>0</v>
      </c>
      <c r="AG74" s="10"/>
      <c r="AH74" s="10">
        <f t="shared" si="24"/>
        <v>0</v>
      </c>
      <c r="AI74" s="13"/>
      <c r="AJ74" s="13">
        <f t="shared" si="13"/>
        <v>2387.4085655604645</v>
      </c>
      <c r="AL74" s="33" t="str">
        <f t="shared" si="25"/>
        <v/>
      </c>
      <c r="AM74" s="42"/>
      <c r="AO74" s="38"/>
      <c r="AR74" s="35"/>
      <c r="AT74" s="35"/>
      <c r="AV74" s="35"/>
      <c r="AX74" s="35"/>
      <c r="AZ74" s="35"/>
      <c r="BB74" s="35"/>
      <c r="BD74" s="35"/>
      <c r="BF74" s="35"/>
      <c r="BH74" s="35"/>
      <c r="BJ74" s="35"/>
      <c r="BL74" s="35"/>
    </row>
    <row r="75" spans="2:64" x14ac:dyDescent="0.2">
      <c r="B75" s="26">
        <f t="shared" si="26"/>
        <v>46</v>
      </c>
      <c r="D75" s="1" t="s">
        <v>173</v>
      </c>
      <c r="F75" s="36">
        <f>SUM(F62:F74)</f>
        <v>11514244.271743789</v>
      </c>
      <c r="H75" s="36">
        <f>SUM(H62:H74)</f>
        <v>0</v>
      </c>
      <c r="L75" s="36">
        <f>SUM(L62:L74)</f>
        <v>11514244.271743789</v>
      </c>
      <c r="P75" s="15">
        <f>SUM(P62:P74)</f>
        <v>1878281.5238971186</v>
      </c>
      <c r="Q75" s="55"/>
      <c r="R75" s="15">
        <f>SUM(R62:R74)</f>
        <v>359248.68994514371</v>
      </c>
      <c r="S75" s="49"/>
      <c r="T75" s="15">
        <f>SUM(T62:T74)</f>
        <v>1903833.7807380462</v>
      </c>
      <c r="U75" s="49"/>
      <c r="V75" s="15">
        <f>SUM(V62:V74)</f>
        <v>0</v>
      </c>
      <c r="W75" s="49"/>
      <c r="X75" s="15">
        <f>SUM(X62:X74)</f>
        <v>2561829.997756701</v>
      </c>
      <c r="Y75" s="49"/>
      <c r="Z75" s="15">
        <f>SUM(Z62:Z74)</f>
        <v>3496978.1869334034</v>
      </c>
      <c r="AA75" s="49"/>
      <c r="AB75" s="15">
        <f>SUM(AB62:AB74)</f>
        <v>1029780.7535093786</v>
      </c>
      <c r="AC75" s="49"/>
      <c r="AD75" s="15">
        <f>SUM(AD62:AD74)</f>
        <v>284291.33896399941</v>
      </c>
      <c r="AE75" s="49"/>
      <c r="AF75" s="15">
        <f>SUM(AF62:AF74)</f>
        <v>0</v>
      </c>
      <c r="AG75" s="49"/>
      <c r="AH75" s="15">
        <f>SUM(AH62:AH74)</f>
        <v>0</v>
      </c>
      <c r="AI75" s="49"/>
      <c r="AJ75" s="15">
        <f t="shared" si="13"/>
        <v>11514244.271743789</v>
      </c>
      <c r="AK75" s="5"/>
      <c r="AL75" s="33" t="str">
        <f t="shared" si="25"/>
        <v/>
      </c>
      <c r="AM75" s="42"/>
      <c r="AO75" s="38"/>
      <c r="AR75" s="38"/>
      <c r="AT75" s="38"/>
      <c r="AV75" s="38"/>
      <c r="AX75" s="38"/>
      <c r="AZ75" s="38"/>
      <c r="BB75" s="38"/>
      <c r="BD75" s="38"/>
      <c r="BF75" s="38"/>
      <c r="BH75" s="38"/>
      <c r="BJ75" s="38"/>
      <c r="BL75" s="38"/>
    </row>
    <row r="76" spans="2:64" x14ac:dyDescent="0.2">
      <c r="AJ76" s="5"/>
      <c r="AL76" s="33" t="str">
        <f t="shared" si="25"/>
        <v/>
      </c>
      <c r="AM76" s="42"/>
    </row>
    <row r="77" spans="2:64" x14ac:dyDescent="0.2">
      <c r="B77" s="26">
        <f>B75+1</f>
        <v>47</v>
      </c>
      <c r="D77" s="1" t="s">
        <v>161</v>
      </c>
      <c r="F77" s="35">
        <f t="shared" ref="F77" si="28">SUM(P77:AH77)</f>
        <v>339631.78055670322</v>
      </c>
      <c r="H77" s="35"/>
      <c r="K77" s="29">
        <v>0</v>
      </c>
      <c r="L77" s="35">
        <f t="shared" ref="L77" si="29">F77-H77</f>
        <v>339631.78055670322</v>
      </c>
      <c r="O77" s="29">
        <v>0</v>
      </c>
      <c r="P77" s="10">
        <f t="shared" ref="P77:AH77" si="30">P33+P55</f>
        <v>44858.73354914326</v>
      </c>
      <c r="R77" s="10">
        <f t="shared" si="30"/>
        <v>8579.8859516496486</v>
      </c>
      <c r="S77" s="10"/>
      <c r="T77" s="10">
        <f t="shared" si="30"/>
        <v>45506.725785262948</v>
      </c>
      <c r="U77" s="10"/>
      <c r="V77" s="10">
        <f t="shared" si="30"/>
        <v>13873.642578517149</v>
      </c>
      <c r="X77" s="10">
        <f t="shared" si="30"/>
        <v>60021.022917257746</v>
      </c>
      <c r="Y77" s="10"/>
      <c r="Z77" s="10">
        <f t="shared" si="30"/>
        <v>82706.856200614609</v>
      </c>
      <c r="AA77" s="10"/>
      <c r="AB77" s="10">
        <f t="shared" si="30"/>
        <v>29808.250039476374</v>
      </c>
      <c r="AC77" s="10"/>
      <c r="AD77" s="10">
        <f t="shared" si="30"/>
        <v>7311.3634988930771</v>
      </c>
      <c r="AE77" s="10"/>
      <c r="AF77" s="10">
        <f t="shared" si="30"/>
        <v>46965.300035888409</v>
      </c>
      <c r="AG77" s="10"/>
      <c r="AH77" s="10">
        <f t="shared" si="30"/>
        <v>0</v>
      </c>
      <c r="AI77" s="10"/>
      <c r="AJ77" s="13">
        <f>SUM(P77:AI77)</f>
        <v>339631.78055670322</v>
      </c>
      <c r="AL77" s="33" t="str">
        <f t="shared" si="25"/>
        <v/>
      </c>
      <c r="AM77" s="42"/>
    </row>
    <row r="78" spans="2:64" x14ac:dyDescent="0.2">
      <c r="AJ78" s="5"/>
      <c r="AL78" s="33" t="str">
        <f t="shared" si="25"/>
        <v/>
      </c>
      <c r="AM78" s="42"/>
    </row>
    <row r="79" spans="2:64" x14ac:dyDescent="0.2">
      <c r="B79" s="26">
        <f>B77+1</f>
        <v>48</v>
      </c>
      <c r="D79" s="1" t="s">
        <v>174</v>
      </c>
      <c r="F79" s="36">
        <f>F75+F77</f>
        <v>11853876.052300492</v>
      </c>
      <c r="H79" s="36">
        <f>H75+H77</f>
        <v>0</v>
      </c>
      <c r="L79" s="36">
        <f>L75+L77</f>
        <v>11853876.052300492</v>
      </c>
      <c r="P79" s="45">
        <f>P75+P77</f>
        <v>1923140.2574462618</v>
      </c>
      <c r="Q79" s="16"/>
      <c r="R79" s="45">
        <f>R75+R77</f>
        <v>367828.57589679334</v>
      </c>
      <c r="S79" s="5"/>
      <c r="T79" s="45">
        <f>T75+T77</f>
        <v>1949340.506523309</v>
      </c>
      <c r="U79" s="5"/>
      <c r="V79" s="45">
        <f>V75+V77</f>
        <v>13873.642578517149</v>
      </c>
      <c r="W79" s="5"/>
      <c r="X79" s="45">
        <f>X75+X77</f>
        <v>2621851.0206739586</v>
      </c>
      <c r="Y79" s="5"/>
      <c r="Z79" s="45">
        <f>Z75+Z77</f>
        <v>3579685.0431340178</v>
      </c>
      <c r="AA79" s="5"/>
      <c r="AB79" s="45">
        <f>AB75+AB77</f>
        <v>1059589.003548855</v>
      </c>
      <c r="AC79" s="5"/>
      <c r="AD79" s="45">
        <f>AD75+AD77</f>
        <v>291602.70246289251</v>
      </c>
      <c r="AE79" s="5"/>
      <c r="AF79" s="45">
        <f>AF75+AF77</f>
        <v>46965.300035888409</v>
      </c>
      <c r="AG79" s="5"/>
      <c r="AH79" s="45">
        <f>AH75+AH77</f>
        <v>0</v>
      </c>
      <c r="AI79" s="5"/>
      <c r="AJ79" s="45">
        <f>AJ75+AJ77</f>
        <v>11853876.052300492</v>
      </c>
      <c r="AK79" s="5"/>
      <c r="AL79" s="33" t="str">
        <f t="shared" si="25"/>
        <v/>
      </c>
      <c r="AM79" s="42"/>
    </row>
    <row r="80" spans="2:64" x14ac:dyDescent="0.2">
      <c r="D80" s="8"/>
      <c r="E80" s="8"/>
      <c r="F80" s="11"/>
      <c r="H80" s="11"/>
      <c r="L80" s="11"/>
      <c r="AL80" s="33" t="str">
        <f t="shared" si="25"/>
        <v/>
      </c>
      <c r="AM80" s="42"/>
    </row>
    <row r="81" spans="2:39" x14ac:dyDescent="0.2">
      <c r="E81" s="26"/>
      <c r="F81" s="19"/>
      <c r="G81" s="19"/>
      <c r="H81" s="19"/>
      <c r="I81" s="19"/>
      <c r="J81" s="19"/>
      <c r="K81" s="29"/>
      <c r="L81" s="19"/>
      <c r="M81" s="19"/>
      <c r="AL81" s="33" t="str">
        <f t="shared" si="25"/>
        <v/>
      </c>
      <c r="AM81" s="42"/>
    </row>
    <row r="82" spans="2:39" x14ac:dyDescent="0.2">
      <c r="D82" s="8" t="s">
        <v>175</v>
      </c>
      <c r="E82" s="26"/>
      <c r="F82" s="19"/>
      <c r="G82" s="19"/>
      <c r="H82" s="19"/>
      <c r="I82" s="19"/>
      <c r="J82" s="19"/>
      <c r="K82" s="29"/>
      <c r="L82" s="19"/>
      <c r="M82" s="19"/>
      <c r="AL82" s="33" t="str">
        <f t="shared" si="25"/>
        <v/>
      </c>
      <c r="AM82" s="42"/>
    </row>
    <row r="83" spans="2:39" x14ac:dyDescent="0.2">
      <c r="N83" s="1"/>
      <c r="AL83" s="33" t="str">
        <f t="shared" si="25"/>
        <v/>
      </c>
      <c r="AM83" s="42"/>
    </row>
    <row r="84" spans="2:39" x14ac:dyDescent="0.2">
      <c r="B84" s="26">
        <f>B79+1</f>
        <v>49</v>
      </c>
      <c r="D84" s="1" t="s">
        <v>176</v>
      </c>
      <c r="F84" s="35">
        <v>84076.885985193789</v>
      </c>
      <c r="H84" s="35"/>
      <c r="K84" s="29">
        <v>0</v>
      </c>
      <c r="L84" s="35">
        <f t="shared" ref="L84:L88" si="31">F84-H84</f>
        <v>84076.885985193789</v>
      </c>
      <c r="N84" s="26" t="s">
        <v>358</v>
      </c>
      <c r="O84" s="29">
        <v>39</v>
      </c>
      <c r="P84" s="10">
        <v>13704.899233887016</v>
      </c>
      <c r="R84" s="10">
        <v>2621.261527073294</v>
      </c>
      <c r="S84" s="10"/>
      <c r="T84" s="10">
        <v>13902.868895483296</v>
      </c>
      <c r="U84" s="10"/>
      <c r="V84" s="10">
        <v>0</v>
      </c>
      <c r="X84" s="10">
        <v>18710.334153283908</v>
      </c>
      <c r="Y84" s="10"/>
      <c r="Z84" s="10">
        <v>25540.192152314237</v>
      </c>
      <c r="AA84" s="10"/>
      <c r="AB84" s="10">
        <v>7521.0072563959484</v>
      </c>
      <c r="AC84" s="10"/>
      <c r="AD84" s="10">
        <v>2076.3227667560855</v>
      </c>
      <c r="AE84" s="10"/>
      <c r="AF84" s="10">
        <v>0</v>
      </c>
      <c r="AG84" s="10"/>
      <c r="AH84" s="10">
        <v>0</v>
      </c>
      <c r="AI84" s="13"/>
      <c r="AJ84" s="10">
        <f t="shared" ref="AJ84:AJ88" si="32">SUM(P84:AI84)</f>
        <v>84076.885985193789</v>
      </c>
      <c r="AL84" s="33" t="str">
        <f t="shared" si="25"/>
        <v/>
      </c>
      <c r="AM84" s="42"/>
    </row>
    <row r="85" spans="2:39" x14ac:dyDescent="0.2">
      <c r="B85" s="26">
        <f>B84+1</f>
        <v>50</v>
      </c>
      <c r="D85" s="1" t="s">
        <v>178</v>
      </c>
      <c r="F85" s="35">
        <v>-3989.230434967275</v>
      </c>
      <c r="H85" s="35"/>
      <c r="K85" s="29">
        <v>0</v>
      </c>
      <c r="L85" s="35">
        <f t="shared" si="31"/>
        <v>-3989.230434967275</v>
      </c>
      <c r="N85" s="26" t="s">
        <v>358</v>
      </c>
      <c r="O85" s="29">
        <v>39</v>
      </c>
      <c r="P85" s="10">
        <v>-650.26196547776158</v>
      </c>
      <c r="R85" s="10">
        <v>-124.37206896139158</v>
      </c>
      <c r="S85" s="10"/>
      <c r="T85" s="10">
        <v>-659.65511307101474</v>
      </c>
      <c r="U85" s="10"/>
      <c r="V85" s="10">
        <v>0</v>
      </c>
      <c r="X85" s="10">
        <v>-887.75688559436105</v>
      </c>
      <c r="Y85" s="10"/>
      <c r="Z85" s="10">
        <v>-1211.8159545878841</v>
      </c>
      <c r="AA85" s="10"/>
      <c r="AB85" s="10">
        <v>-356.85231080166398</v>
      </c>
      <c r="AC85" s="10"/>
      <c r="AD85" s="10">
        <v>-98.516136473197719</v>
      </c>
      <c r="AE85" s="10"/>
      <c r="AF85" s="10">
        <v>0</v>
      </c>
      <c r="AG85" s="10"/>
      <c r="AH85" s="10">
        <v>0</v>
      </c>
      <c r="AI85" s="13"/>
      <c r="AJ85" s="10">
        <f t="shared" si="32"/>
        <v>-3989.2304349672745</v>
      </c>
      <c r="AL85" s="33" t="str">
        <f t="shared" si="25"/>
        <v/>
      </c>
      <c r="AM85" s="42"/>
    </row>
    <row r="86" spans="2:39" x14ac:dyDescent="0.2">
      <c r="B86" s="26">
        <f t="shared" ref="B86:B89" si="33">B85+1</f>
        <v>51</v>
      </c>
      <c r="D86" s="1" t="s">
        <v>179</v>
      </c>
      <c r="F86" s="35">
        <v>-47296.412746348738</v>
      </c>
      <c r="H86" s="35"/>
      <c r="K86" s="29">
        <v>0</v>
      </c>
      <c r="L86" s="35">
        <f t="shared" si="31"/>
        <v>-47296.412746348738</v>
      </c>
      <c r="N86" s="26" t="s">
        <v>358</v>
      </c>
      <c r="O86" s="29">
        <v>39</v>
      </c>
      <c r="P86" s="10">
        <v>-7709.5216267546793</v>
      </c>
      <c r="R86" s="10">
        <v>-1474.5582647104166</v>
      </c>
      <c r="S86" s="10"/>
      <c r="T86" s="10">
        <v>-7820.8870123347488</v>
      </c>
      <c r="U86" s="10"/>
      <c r="V86" s="10">
        <v>0</v>
      </c>
      <c r="X86" s="10">
        <v>-10525.267157154945</v>
      </c>
      <c r="Y86" s="10"/>
      <c r="Z86" s="10">
        <v>-14367.319335181333</v>
      </c>
      <c r="AA86" s="10"/>
      <c r="AB86" s="10">
        <v>-4230.849647897634</v>
      </c>
      <c r="AC86" s="10"/>
      <c r="AD86" s="10">
        <v>-1168.0097023149788</v>
      </c>
      <c r="AE86" s="10"/>
      <c r="AF86" s="10">
        <v>0</v>
      </c>
      <c r="AG86" s="10"/>
      <c r="AH86" s="10">
        <v>0</v>
      </c>
      <c r="AI86" s="10"/>
      <c r="AJ86" s="10">
        <f t="shared" si="32"/>
        <v>-47296.412746348731</v>
      </c>
      <c r="AL86" s="42" t="str">
        <f t="shared" si="25"/>
        <v/>
      </c>
      <c r="AM86" s="42"/>
    </row>
    <row r="87" spans="2:39" x14ac:dyDescent="0.2">
      <c r="B87" s="26">
        <f t="shared" si="33"/>
        <v>52</v>
      </c>
      <c r="D87" s="1" t="s">
        <v>180</v>
      </c>
      <c r="F87" s="35">
        <v>0</v>
      </c>
      <c r="H87" s="35"/>
      <c r="K87" s="29">
        <v>0</v>
      </c>
      <c r="L87" s="35">
        <f t="shared" si="31"/>
        <v>0</v>
      </c>
      <c r="O87" s="29">
        <v>0</v>
      </c>
      <c r="P87" s="10">
        <v>0</v>
      </c>
      <c r="R87" s="10">
        <v>0</v>
      </c>
      <c r="S87" s="10"/>
      <c r="T87" s="10">
        <v>0</v>
      </c>
      <c r="U87" s="10"/>
      <c r="V87" s="10">
        <v>0</v>
      </c>
      <c r="X87" s="10">
        <v>0</v>
      </c>
      <c r="Y87" s="10"/>
      <c r="Z87" s="10">
        <v>0</v>
      </c>
      <c r="AA87" s="10"/>
      <c r="AB87" s="10">
        <v>0</v>
      </c>
      <c r="AC87" s="10"/>
      <c r="AD87" s="10">
        <v>0</v>
      </c>
      <c r="AE87" s="10"/>
      <c r="AF87" s="10">
        <v>0</v>
      </c>
      <c r="AG87" s="10"/>
      <c r="AH87" s="10">
        <v>0</v>
      </c>
      <c r="AI87" s="10"/>
      <c r="AJ87" s="10">
        <f t="shared" si="32"/>
        <v>0</v>
      </c>
      <c r="AL87" s="42" t="str">
        <f t="shared" si="25"/>
        <v/>
      </c>
      <c r="AM87" s="42"/>
    </row>
    <row r="88" spans="2:39" x14ac:dyDescent="0.2">
      <c r="B88" s="26">
        <f t="shared" si="33"/>
        <v>53</v>
      </c>
      <c r="D88" s="1" t="s">
        <v>181</v>
      </c>
      <c r="F88" s="35">
        <v>-102473.00891693014</v>
      </c>
      <c r="H88" s="35"/>
      <c r="K88" s="29">
        <v>0</v>
      </c>
      <c r="L88" s="35">
        <f t="shared" si="31"/>
        <v>-102473.00891693014</v>
      </c>
      <c r="N88" s="26" t="s">
        <v>358</v>
      </c>
      <c r="O88" s="29">
        <v>39</v>
      </c>
      <c r="P88" s="10">
        <v>-16703.547532041677</v>
      </c>
      <c r="R88" s="10">
        <v>-3194.7966755653911</v>
      </c>
      <c r="S88" s="10"/>
      <c r="T88" s="10">
        <v>-16944.833191712871</v>
      </c>
      <c r="U88" s="10"/>
      <c r="V88" s="10">
        <v>0</v>
      </c>
      <c r="X88" s="10">
        <v>-22804.177581765431</v>
      </c>
      <c r="Y88" s="10"/>
      <c r="Z88" s="10">
        <v>-31128.416656928752</v>
      </c>
      <c r="AA88" s="10"/>
      <c r="AB88" s="10">
        <v>-9166.6126143715774</v>
      </c>
      <c r="AC88" s="10"/>
      <c r="AD88" s="10">
        <v>-2530.6246645444312</v>
      </c>
      <c r="AE88" s="10"/>
      <c r="AF88" s="10">
        <v>0</v>
      </c>
      <c r="AG88" s="10"/>
      <c r="AH88" s="10">
        <v>0</v>
      </c>
      <c r="AI88" s="13"/>
      <c r="AJ88" s="10">
        <f t="shared" si="32"/>
        <v>-102473.00891693014</v>
      </c>
      <c r="AL88" s="33" t="str">
        <f t="shared" si="25"/>
        <v/>
      </c>
      <c r="AM88" s="42"/>
    </row>
    <row r="89" spans="2:39" x14ac:dyDescent="0.2">
      <c r="B89" s="26">
        <f t="shared" si="33"/>
        <v>54</v>
      </c>
      <c r="D89" s="1" t="s">
        <v>182</v>
      </c>
      <c r="F89" s="36">
        <f>SUM(F81:F88)</f>
        <v>-69681.766113052363</v>
      </c>
      <c r="H89" s="36">
        <f>SUM(H81:H88)</f>
        <v>0</v>
      </c>
      <c r="L89" s="36">
        <f>SUM(L81:L88)</f>
        <v>-69681.766113052363</v>
      </c>
      <c r="P89" s="15">
        <f>SUM(P81:P88)</f>
        <v>-11358.431890387103</v>
      </c>
      <c r="Q89" s="49"/>
      <c r="R89" s="15">
        <f>SUM(R81:R88)</f>
        <v>-2172.4654821639051</v>
      </c>
      <c r="S89" s="49"/>
      <c r="T89" s="15">
        <f>SUM(T81:T88)</f>
        <v>-11522.506421635338</v>
      </c>
      <c r="U89" s="49"/>
      <c r="V89" s="15">
        <f>SUM(V81:V88)</f>
        <v>0</v>
      </c>
      <c r="W89" s="49"/>
      <c r="X89" s="15">
        <f>SUM(X81:X88)</f>
        <v>-15506.867471230829</v>
      </c>
      <c r="Y89" s="49"/>
      <c r="Z89" s="15">
        <f>SUM(Z81:Z88)</f>
        <v>-21167.35979438373</v>
      </c>
      <c r="AA89" s="49"/>
      <c r="AB89" s="15">
        <f>SUM(AB81:AB88)</f>
        <v>-6233.3073166749273</v>
      </c>
      <c r="AC89" s="49"/>
      <c r="AD89" s="15">
        <f>SUM(AD81:AD88)</f>
        <v>-1720.8277365765223</v>
      </c>
      <c r="AE89" s="49"/>
      <c r="AF89" s="15">
        <f>SUM(AF81:AF88)</f>
        <v>0</v>
      </c>
      <c r="AG89" s="49"/>
      <c r="AH89" s="15">
        <f>SUM(AH81:AH88)</f>
        <v>0</v>
      </c>
      <c r="AI89" s="49"/>
      <c r="AJ89" s="15">
        <f>SUM(AJ81:AJ88)</f>
        <v>-69681.766113052348</v>
      </c>
      <c r="AK89" s="5"/>
      <c r="AL89" s="33" t="str">
        <f t="shared" si="25"/>
        <v/>
      </c>
      <c r="AM89" s="42"/>
    </row>
    <row r="90" spans="2:39" x14ac:dyDescent="0.2">
      <c r="AL90" s="33" t="str">
        <f t="shared" si="25"/>
        <v/>
      </c>
      <c r="AM90" s="42"/>
    </row>
    <row r="91" spans="2:39" x14ac:dyDescent="0.2">
      <c r="AL91" s="33" t="str">
        <f t="shared" si="25"/>
        <v/>
      </c>
      <c r="AM91" s="42"/>
    </row>
    <row r="92" spans="2:39" x14ac:dyDescent="0.2">
      <c r="B92" s="26">
        <f>B89+1</f>
        <v>55</v>
      </c>
      <c r="D92" s="1" t="s">
        <v>183</v>
      </c>
      <c r="F92" s="36">
        <f>F79+F89</f>
        <v>11784194.28618744</v>
      </c>
      <c r="H92" s="36">
        <f>H79+H89</f>
        <v>0</v>
      </c>
      <c r="L92" s="36">
        <f>L79+L89</f>
        <v>11784194.28618744</v>
      </c>
      <c r="P92" s="56">
        <f>P79+P89</f>
        <v>1911781.8255558747</v>
      </c>
      <c r="Q92" s="16"/>
      <c r="R92" s="45">
        <f>R79+R89</f>
        <v>365656.11041462945</v>
      </c>
      <c r="S92" s="5"/>
      <c r="T92" s="45">
        <f>T79+T89</f>
        <v>1937818.0001016736</v>
      </c>
      <c r="U92" s="5"/>
      <c r="V92" s="45">
        <f>V79+V89</f>
        <v>13873.642578517149</v>
      </c>
      <c r="W92" s="5"/>
      <c r="X92" s="45">
        <f>X79+X89</f>
        <v>2606344.1532027279</v>
      </c>
      <c r="Y92" s="5"/>
      <c r="Z92" s="45">
        <f>Z79+Z89</f>
        <v>3558517.683339634</v>
      </c>
      <c r="AA92" s="5"/>
      <c r="AB92" s="45">
        <f>AB79+AB89</f>
        <v>1053355.6962321801</v>
      </c>
      <c r="AC92" s="5"/>
      <c r="AD92" s="45">
        <f>AD79+AD89</f>
        <v>289881.87472631602</v>
      </c>
      <c r="AE92" s="5"/>
      <c r="AF92" s="45">
        <f>AF79+AF89</f>
        <v>46965.300035888409</v>
      </c>
      <c r="AG92" s="5"/>
      <c r="AH92" s="45">
        <f>AH79+AH89</f>
        <v>0</v>
      </c>
      <c r="AI92" s="5"/>
      <c r="AJ92" s="45">
        <f>AJ79+AJ89</f>
        <v>11784194.28618744</v>
      </c>
      <c r="AK92" s="5"/>
      <c r="AL92" s="33" t="str">
        <f t="shared" si="25"/>
        <v/>
      </c>
      <c r="AM92" s="42"/>
    </row>
    <row r="93" spans="2:39" x14ac:dyDescent="0.2">
      <c r="AL93" s="33" t="str">
        <f t="shared" si="25"/>
        <v/>
      </c>
      <c r="AM93" s="42"/>
    </row>
    <row r="94" spans="2:39" x14ac:dyDescent="0.2">
      <c r="AL94" s="33" t="str">
        <f t="shared" si="25"/>
        <v/>
      </c>
      <c r="AM94" s="42"/>
    </row>
    <row r="95" spans="2:39" x14ac:dyDescent="0.2">
      <c r="B95" s="26">
        <f>B92+1</f>
        <v>56</v>
      </c>
      <c r="D95" s="1" t="s">
        <v>184</v>
      </c>
      <c r="F95" s="47">
        <v>6.0821321807016528E-2</v>
      </c>
      <c r="H95" s="47">
        <f>F95</f>
        <v>6.0821321807016528E-2</v>
      </c>
      <c r="L95" s="47">
        <f>F95</f>
        <v>6.0821321807016528E-2</v>
      </c>
      <c r="P95" s="57">
        <f>$F$95</f>
        <v>6.0821321807016528E-2</v>
      </c>
      <c r="R95" s="57">
        <f>$F$95</f>
        <v>6.0821321807016528E-2</v>
      </c>
      <c r="T95" s="57">
        <f>$F$95</f>
        <v>6.0821321807016528E-2</v>
      </c>
      <c r="V95" s="57">
        <f>$F$95</f>
        <v>6.0821321807016528E-2</v>
      </c>
      <c r="X95" s="57">
        <f>$F$95</f>
        <v>6.0821321807016528E-2</v>
      </c>
      <c r="Z95" s="57">
        <f>$F$95</f>
        <v>6.0821321807016528E-2</v>
      </c>
      <c r="AB95" s="57">
        <f>$F$95</f>
        <v>6.0821321807016528E-2</v>
      </c>
      <c r="AD95" s="57">
        <f>$F$95</f>
        <v>6.0821321807016528E-2</v>
      </c>
      <c r="AF95" s="57">
        <f>$F$95</f>
        <v>6.0821321807016528E-2</v>
      </c>
      <c r="AH95" s="57">
        <f>$F$95</f>
        <v>6.0821321807016528E-2</v>
      </c>
      <c r="AJ95" s="57"/>
      <c r="AL95" s="33"/>
      <c r="AM95" s="42"/>
    </row>
    <row r="96" spans="2:39" x14ac:dyDescent="0.2">
      <c r="AL96" s="33" t="str">
        <f t="shared" si="25"/>
        <v/>
      </c>
      <c r="AM96" s="42"/>
    </row>
    <row r="97" spans="2:60" x14ac:dyDescent="0.2">
      <c r="B97" s="26">
        <f>B95+1</f>
        <v>57</v>
      </c>
      <c r="D97" s="1" t="s">
        <v>185</v>
      </c>
      <c r="F97" s="36">
        <f>F92*F95</f>
        <v>716730.27291661175</v>
      </c>
      <c r="H97" s="36">
        <f>H92*H95</f>
        <v>0</v>
      </c>
      <c r="L97" s="36">
        <f>L92*L95</f>
        <v>716730.27291661175</v>
      </c>
      <c r="N97" s="58"/>
      <c r="P97" s="45">
        <f>P92*P95</f>
        <v>116277.09763693939</v>
      </c>
      <c r="R97" s="45">
        <f>R92*R95</f>
        <v>22239.687962230146</v>
      </c>
      <c r="S97" s="10"/>
      <c r="T97" s="45">
        <f>T92*T95</f>
        <v>117860.65218761309</v>
      </c>
      <c r="U97" s="10"/>
      <c r="V97" s="45">
        <f>V92*V95</f>
        <v>843.81327990351804</v>
      </c>
      <c r="W97" s="13"/>
      <c r="X97" s="45">
        <f>X92*X95</f>
        <v>158521.29648177911</v>
      </c>
      <c r="Y97" s="13"/>
      <c r="Z97" s="45">
        <f>Z92*Z95</f>
        <v>216433.74917435882</v>
      </c>
      <c r="AA97" s="10"/>
      <c r="AB97" s="45">
        <f>AB92*AB95</f>
        <v>64066.485777791371</v>
      </c>
      <c r="AC97" s="13"/>
      <c r="AD97" s="45">
        <f>AD92*AD95</f>
        <v>17630.998788750519</v>
      </c>
      <c r="AE97" s="13"/>
      <c r="AF97" s="45">
        <f>AF92*AF95</f>
        <v>2856.491627245854</v>
      </c>
      <c r="AG97" s="13"/>
      <c r="AH97" s="45">
        <f>AH92*AH95</f>
        <v>0</v>
      </c>
      <c r="AI97" s="13"/>
      <c r="AJ97" s="45">
        <f>SUM(P97:AI97)</f>
        <v>716730.27291661187</v>
      </c>
      <c r="AK97" s="5"/>
      <c r="AL97" s="33" t="str">
        <f t="shared" si="25"/>
        <v/>
      </c>
      <c r="AM97" s="42"/>
    </row>
    <row r="98" spans="2:60" x14ac:dyDescent="0.2">
      <c r="F98" s="35"/>
      <c r="H98" s="35"/>
      <c r="L98" s="35"/>
      <c r="AL98" s="33" t="str">
        <f t="shared" si="25"/>
        <v/>
      </c>
      <c r="AM98" s="42"/>
    </row>
    <row r="99" spans="2:60" x14ac:dyDescent="0.2">
      <c r="F99" s="35"/>
      <c r="H99" s="35"/>
      <c r="L99" s="35"/>
      <c r="AL99" s="33" t="str">
        <f t="shared" si="25"/>
        <v/>
      </c>
      <c r="AM99" s="42"/>
    </row>
    <row r="100" spans="2:60" x14ac:dyDescent="0.2">
      <c r="D100" s="8" t="s">
        <v>21</v>
      </c>
      <c r="AL100" s="33" t="str">
        <f t="shared" si="25"/>
        <v/>
      </c>
      <c r="AM100" s="42"/>
    </row>
    <row r="101" spans="2:60" x14ac:dyDescent="0.2">
      <c r="AL101" s="33" t="str">
        <f t="shared" si="25"/>
        <v/>
      </c>
      <c r="AM101" s="42"/>
    </row>
    <row r="102" spans="2:60" x14ac:dyDescent="0.2">
      <c r="B102" s="26">
        <f>B97+1</f>
        <v>58</v>
      </c>
      <c r="D102" s="1" t="s">
        <v>186</v>
      </c>
      <c r="F102" s="35">
        <v>565624.78092949442</v>
      </c>
      <c r="H102" s="35"/>
      <c r="J102" s="19"/>
      <c r="K102" s="29">
        <v>0</v>
      </c>
      <c r="L102" s="35">
        <f>F102-H102</f>
        <v>565624.78092949442</v>
      </c>
      <c r="N102" s="26" t="s">
        <v>359</v>
      </c>
      <c r="O102" s="29">
        <v>24</v>
      </c>
      <c r="P102" s="10">
        <v>65998.109144076574</v>
      </c>
      <c r="R102" s="10">
        <v>12623.099331602009</v>
      </c>
      <c r="S102" s="10"/>
      <c r="T102" s="10">
        <v>66951.463350500853</v>
      </c>
      <c r="U102" s="10"/>
      <c r="V102" s="10">
        <v>0</v>
      </c>
      <c r="X102" s="10">
        <v>87766.206660509037</v>
      </c>
      <c r="Y102" s="10"/>
      <c r="Z102" s="10">
        <v>167835.0176424954</v>
      </c>
      <c r="AA102" s="10"/>
      <c r="AB102" s="10">
        <v>150968.24809454844</v>
      </c>
      <c r="AC102" s="10"/>
      <c r="AD102" s="10">
        <v>13482.636705762123</v>
      </c>
      <c r="AE102" s="10"/>
      <c r="AF102" s="10">
        <v>0</v>
      </c>
      <c r="AG102" s="10"/>
      <c r="AH102" s="10">
        <v>0</v>
      </c>
      <c r="AI102" s="13"/>
      <c r="AJ102" s="10">
        <f>SUM(P102:AI102)</f>
        <v>565624.78092949442</v>
      </c>
      <c r="AL102" s="33" t="str">
        <f t="shared" si="25"/>
        <v/>
      </c>
      <c r="AM102" s="42"/>
    </row>
    <row r="103" spans="2:60" x14ac:dyDescent="0.2">
      <c r="B103" s="26">
        <f>B102+1</f>
        <v>59</v>
      </c>
      <c r="D103" s="1" t="s">
        <v>161</v>
      </c>
      <c r="F103" s="35">
        <v>47226.529641032546</v>
      </c>
      <c r="H103" s="52"/>
      <c r="K103" s="29">
        <v>0</v>
      </c>
      <c r="L103" s="52">
        <f t="shared" ref="L103" si="34">F103-H103</f>
        <v>47226.529641032546</v>
      </c>
      <c r="N103" s="26" t="s">
        <v>354</v>
      </c>
      <c r="O103" s="29">
        <v>27</v>
      </c>
      <c r="P103" s="10">
        <v>6237.7033920242848</v>
      </c>
      <c r="R103" s="10">
        <v>1193.0515970798883</v>
      </c>
      <c r="S103" s="10"/>
      <c r="T103" s="10">
        <v>6327.8081063007385</v>
      </c>
      <c r="U103" s="10"/>
      <c r="V103" s="10">
        <v>1929.159843020173</v>
      </c>
      <c r="X103" s="10">
        <v>8346.0523430424928</v>
      </c>
      <c r="Y103" s="10"/>
      <c r="Z103" s="10">
        <v>11500.566258765715</v>
      </c>
      <c r="AA103" s="10"/>
      <c r="AB103" s="10">
        <v>4144.9012861198107</v>
      </c>
      <c r="AC103" s="10"/>
      <c r="AD103" s="10">
        <v>1016.6608214074047</v>
      </c>
      <c r="AE103" s="10"/>
      <c r="AF103" s="10">
        <v>6530.6259932720395</v>
      </c>
      <c r="AG103" s="10"/>
      <c r="AH103" s="10">
        <v>0</v>
      </c>
      <c r="AI103" s="13"/>
      <c r="AJ103" s="10">
        <f>SUM(P103:AI103)</f>
        <v>47226.529641032554</v>
      </c>
      <c r="AL103" s="33" t="str">
        <f t="shared" si="25"/>
        <v/>
      </c>
      <c r="AM103" s="42"/>
    </row>
    <row r="104" spans="2:60" x14ac:dyDescent="0.2">
      <c r="B104" s="26">
        <f>B103+1</f>
        <v>60</v>
      </c>
      <c r="D104" s="1" t="s">
        <v>188</v>
      </c>
      <c r="F104" s="36">
        <f>F102+F103</f>
        <v>612851.31057052698</v>
      </c>
      <c r="H104" s="36">
        <f>H102+H103</f>
        <v>0</v>
      </c>
      <c r="L104" s="36">
        <f>L102+L103</f>
        <v>612851.31057052698</v>
      </c>
      <c r="P104" s="45">
        <f>P102+P103</f>
        <v>72235.812536100857</v>
      </c>
      <c r="R104" s="45">
        <f>R102+R103</f>
        <v>13816.150928681896</v>
      </c>
      <c r="T104" s="45">
        <f>T102+T103</f>
        <v>73279.271456801594</v>
      </c>
      <c r="V104" s="45">
        <f>V102+V103</f>
        <v>1929.159843020173</v>
      </c>
      <c r="X104" s="45">
        <f>X102+X103</f>
        <v>96112.259003551531</v>
      </c>
      <c r="Z104" s="45">
        <f>Z102+Z103</f>
        <v>179335.58390126112</v>
      </c>
      <c r="AB104" s="45">
        <f>AB102+AB103</f>
        <v>155113.14938066824</v>
      </c>
      <c r="AD104" s="45">
        <f>AD102+AD103</f>
        <v>14499.297527169527</v>
      </c>
      <c r="AF104" s="45">
        <f>AF102+AF103</f>
        <v>6530.6259932720395</v>
      </c>
      <c r="AH104" s="45">
        <f>AH102+AH103</f>
        <v>0</v>
      </c>
      <c r="AJ104" s="45">
        <f>AJ102+AJ103</f>
        <v>612851.31057052698</v>
      </c>
      <c r="AK104" s="5"/>
      <c r="AL104" s="33" t="str">
        <f t="shared" si="25"/>
        <v/>
      </c>
      <c r="AM104" s="42"/>
    </row>
    <row r="105" spans="2:60" x14ac:dyDescent="0.2">
      <c r="AL105" s="33" t="str">
        <f t="shared" si="25"/>
        <v/>
      </c>
      <c r="AM105" s="42"/>
    </row>
    <row r="106" spans="2:60" x14ac:dyDescent="0.2">
      <c r="D106" s="8" t="s">
        <v>189</v>
      </c>
      <c r="F106" s="35"/>
      <c r="H106" s="35"/>
      <c r="L106" s="35"/>
      <c r="AL106" s="33" t="str">
        <f t="shared" si="25"/>
        <v/>
      </c>
      <c r="AM106" s="42"/>
    </row>
    <row r="107" spans="2:60" x14ac:dyDescent="0.2">
      <c r="F107" s="35"/>
      <c r="H107" s="35"/>
      <c r="L107" s="35"/>
      <c r="AL107" s="33" t="str">
        <f t="shared" si="25"/>
        <v/>
      </c>
      <c r="AM107" s="42"/>
    </row>
    <row r="108" spans="2:60" x14ac:dyDescent="0.2">
      <c r="B108" s="26">
        <f>B104+1</f>
        <v>61</v>
      </c>
      <c r="D108" s="1" t="s">
        <v>190</v>
      </c>
      <c r="F108" s="35">
        <v>92491.927807701548</v>
      </c>
      <c r="H108" s="35"/>
      <c r="K108" s="29">
        <v>0</v>
      </c>
      <c r="L108" s="35">
        <f t="shared" ref="L108:L109" si="35">F108-H108</f>
        <v>92491.927807701548</v>
      </c>
      <c r="N108" s="26" t="s">
        <v>360</v>
      </c>
      <c r="O108" s="29">
        <v>48</v>
      </c>
      <c r="P108" s="10">
        <v>15005.216504334983</v>
      </c>
      <c r="R108" s="10">
        <v>2869.9661381649503</v>
      </c>
      <c r="S108" s="10"/>
      <c r="T108" s="10">
        <v>15209.569548590322</v>
      </c>
      <c r="U108" s="10"/>
      <c r="V108" s="10">
        <v>108.89161504288283</v>
      </c>
      <c r="X108" s="10">
        <v>20456.705770933455</v>
      </c>
      <c r="Y108" s="10"/>
      <c r="Z108" s="10">
        <v>27930.136984898949</v>
      </c>
      <c r="AA108" s="10"/>
      <c r="AB108" s="10">
        <v>8267.5910330105962</v>
      </c>
      <c r="AC108" s="10"/>
      <c r="AD108" s="10">
        <v>2275.2283931175784</v>
      </c>
      <c r="AE108" s="10"/>
      <c r="AF108" s="10">
        <v>368.62181960781515</v>
      </c>
      <c r="AG108" s="10"/>
      <c r="AH108" s="10">
        <v>0</v>
      </c>
      <c r="AI108" s="13"/>
      <c r="AJ108" s="13">
        <f>SUM(P108:AI108)</f>
        <v>92491.927807701533</v>
      </c>
      <c r="AL108" s="33" t="str">
        <f t="shared" si="25"/>
        <v/>
      </c>
      <c r="AM108" s="42"/>
    </row>
    <row r="109" spans="2:60" x14ac:dyDescent="0.2">
      <c r="B109" s="26">
        <f>B108+1</f>
        <v>62</v>
      </c>
      <c r="D109" s="1" t="s">
        <v>192</v>
      </c>
      <c r="F109" s="35">
        <v>95278.782195306019</v>
      </c>
      <c r="H109" s="35"/>
      <c r="K109" s="29">
        <v>0</v>
      </c>
      <c r="L109" s="35">
        <f t="shared" si="35"/>
        <v>95278.782195306019</v>
      </c>
      <c r="N109" s="26" t="s">
        <v>361</v>
      </c>
      <c r="O109" s="29">
        <v>45</v>
      </c>
      <c r="P109" s="10">
        <v>19694.934093863736</v>
      </c>
      <c r="R109" s="10">
        <v>3766.9429112502116</v>
      </c>
      <c r="S109" s="10"/>
      <c r="T109" s="10">
        <v>21290.651503878955</v>
      </c>
      <c r="U109" s="10"/>
      <c r="V109" s="10">
        <v>0</v>
      </c>
      <c r="X109" s="10">
        <v>32109.185356070342</v>
      </c>
      <c r="Y109" s="10"/>
      <c r="Z109" s="10">
        <v>18417.068330242775</v>
      </c>
      <c r="AA109" s="10"/>
      <c r="AB109" s="10">
        <v>0</v>
      </c>
      <c r="AC109" s="10"/>
      <c r="AD109" s="10">
        <v>0</v>
      </c>
      <c r="AE109" s="10"/>
      <c r="AF109" s="10">
        <v>0</v>
      </c>
      <c r="AG109" s="10"/>
      <c r="AH109" s="10">
        <v>0</v>
      </c>
      <c r="AI109" s="13"/>
      <c r="AJ109" s="13">
        <f>SUM(P109:AI109)</f>
        <v>95278.782195306019</v>
      </c>
      <c r="AL109" s="33" t="str">
        <f t="shared" si="25"/>
        <v/>
      </c>
      <c r="AM109" s="42"/>
    </row>
    <row r="110" spans="2:60" x14ac:dyDescent="0.2">
      <c r="B110" s="26">
        <f>B109+1</f>
        <v>63</v>
      </c>
      <c r="D110" s="1" t="s">
        <v>194</v>
      </c>
      <c r="F110" s="36">
        <f>F108+F109</f>
        <v>187770.71000300755</v>
      </c>
      <c r="H110" s="36">
        <f>H108+H109</f>
        <v>0</v>
      </c>
      <c r="L110" s="36">
        <f>L108+L109</f>
        <v>187770.71000300755</v>
      </c>
      <c r="P110" s="45">
        <f>P108+P109</f>
        <v>34700.150598198721</v>
      </c>
      <c r="R110" s="45">
        <f>R108+R109</f>
        <v>6636.9090494151624</v>
      </c>
      <c r="T110" s="45">
        <f>T108+T109</f>
        <v>36500.221052469278</v>
      </c>
      <c r="V110" s="45">
        <f>V108+V109</f>
        <v>108.89161504288283</v>
      </c>
      <c r="X110" s="45">
        <f>X108+X109</f>
        <v>52565.891127003793</v>
      </c>
      <c r="Z110" s="45">
        <f>Z108+Z109</f>
        <v>46347.20531514172</v>
      </c>
      <c r="AB110" s="45">
        <f>AB108+AB109</f>
        <v>8267.5910330105962</v>
      </c>
      <c r="AD110" s="45">
        <f>AD108+AD109</f>
        <v>2275.2283931175784</v>
      </c>
      <c r="AF110" s="45">
        <f>AF108+AF109</f>
        <v>368.62181960781515</v>
      </c>
      <c r="AH110" s="45">
        <f>AH108+AH109</f>
        <v>0</v>
      </c>
      <c r="AJ110" s="45">
        <f>AJ108+AJ109</f>
        <v>187770.71000300755</v>
      </c>
      <c r="AK110" s="5"/>
      <c r="AL110" s="33" t="str">
        <f t="shared" si="25"/>
        <v/>
      </c>
      <c r="AM110" s="42"/>
    </row>
    <row r="111" spans="2:60" x14ac:dyDescent="0.2">
      <c r="AL111" s="33" t="str">
        <f t="shared" si="25"/>
        <v/>
      </c>
      <c r="AM111" s="42"/>
    </row>
    <row r="112" spans="2:60" x14ac:dyDescent="0.2">
      <c r="AL112" s="33" t="str">
        <f t="shared" si="25"/>
        <v/>
      </c>
      <c r="AM112" s="42"/>
      <c r="AR112" s="19"/>
      <c r="AT112" s="19"/>
      <c r="AV112" s="19"/>
      <c r="AX112" s="19"/>
      <c r="BH112" s="19"/>
    </row>
    <row r="113" spans="2:64" x14ac:dyDescent="0.2">
      <c r="D113" s="8" t="s">
        <v>195</v>
      </c>
      <c r="AL113" s="33" t="str">
        <f t="shared" si="25"/>
        <v/>
      </c>
      <c r="AM113" s="42"/>
      <c r="AO113" s="19"/>
      <c r="AP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</row>
    <row r="114" spans="2:64" x14ac:dyDescent="0.2">
      <c r="AL114" s="33" t="str">
        <f t="shared" si="25"/>
        <v/>
      </c>
      <c r="AM114" s="42"/>
      <c r="AO114" s="19"/>
      <c r="AP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L114" s="19"/>
    </row>
    <row r="115" spans="2:64" x14ac:dyDescent="0.2">
      <c r="D115" s="1" t="s">
        <v>8</v>
      </c>
      <c r="AL115" s="33" t="str">
        <f t="shared" si="25"/>
        <v/>
      </c>
      <c r="AM115" s="42"/>
    </row>
    <row r="116" spans="2:64" x14ac:dyDescent="0.2">
      <c r="B116" s="26">
        <f>B110+1</f>
        <v>64</v>
      </c>
      <c r="D116" s="12" t="s">
        <v>196</v>
      </c>
      <c r="F116" s="35">
        <v>0</v>
      </c>
      <c r="H116" s="17"/>
      <c r="K116" s="29">
        <v>0</v>
      </c>
      <c r="L116" s="35">
        <f t="shared" ref="L116:L122" si="36">F116-H116</f>
        <v>0</v>
      </c>
      <c r="N116" s="1"/>
      <c r="O116" s="29">
        <v>21</v>
      </c>
      <c r="P116" s="10">
        <v>0</v>
      </c>
      <c r="R116" s="10">
        <v>0</v>
      </c>
      <c r="S116" s="10"/>
      <c r="T116" s="10">
        <v>0</v>
      </c>
      <c r="U116" s="10"/>
      <c r="V116" s="10">
        <v>0</v>
      </c>
      <c r="X116" s="10">
        <v>0</v>
      </c>
      <c r="Y116" s="10"/>
      <c r="Z116" s="10">
        <v>0</v>
      </c>
      <c r="AA116" s="10"/>
      <c r="AB116" s="10">
        <v>0</v>
      </c>
      <c r="AC116" s="10"/>
      <c r="AD116" s="10">
        <v>0</v>
      </c>
      <c r="AE116" s="10"/>
      <c r="AF116" s="10">
        <v>0</v>
      </c>
      <c r="AG116" s="10"/>
      <c r="AH116" s="10">
        <v>0</v>
      </c>
      <c r="AI116" s="10"/>
      <c r="AJ116" s="10">
        <f>SUM(P116:AI116)</f>
        <v>0</v>
      </c>
      <c r="AL116" s="42" t="str">
        <f t="shared" si="25"/>
        <v/>
      </c>
      <c r="AM116" s="42"/>
      <c r="AO116" s="38"/>
      <c r="AP116" s="135"/>
      <c r="AR116" s="35"/>
      <c r="AT116" s="35"/>
      <c r="AV116" s="35"/>
      <c r="AX116" s="35"/>
      <c r="AZ116" s="35"/>
      <c r="BB116" s="35"/>
      <c r="BD116" s="35"/>
      <c r="BF116" s="35"/>
      <c r="BH116" s="35"/>
      <c r="BJ116" s="35"/>
      <c r="BL116" s="35"/>
    </row>
    <row r="117" spans="2:64" x14ac:dyDescent="0.2">
      <c r="B117" s="26">
        <f t="shared" ref="B117:B122" si="37">B116+1</f>
        <v>65</v>
      </c>
      <c r="D117" s="12" t="s">
        <v>198</v>
      </c>
      <c r="F117" s="35">
        <v>0</v>
      </c>
      <c r="H117" s="17"/>
      <c r="K117" s="29">
        <v>0</v>
      </c>
      <c r="L117" s="35">
        <f t="shared" si="36"/>
        <v>0</v>
      </c>
      <c r="N117" s="1"/>
      <c r="O117" s="29">
        <v>0</v>
      </c>
      <c r="P117" s="10">
        <v>0</v>
      </c>
      <c r="R117" s="10">
        <v>0</v>
      </c>
      <c r="S117" s="10"/>
      <c r="T117" s="10">
        <v>0</v>
      </c>
      <c r="U117" s="10"/>
      <c r="V117" s="10">
        <v>0</v>
      </c>
      <c r="X117" s="10">
        <v>0</v>
      </c>
      <c r="Y117" s="10"/>
      <c r="Z117" s="10">
        <v>0</v>
      </c>
      <c r="AA117" s="10"/>
      <c r="AB117" s="10">
        <v>0</v>
      </c>
      <c r="AC117" s="10"/>
      <c r="AD117" s="10">
        <v>0</v>
      </c>
      <c r="AE117" s="10"/>
      <c r="AF117" s="10">
        <v>0</v>
      </c>
      <c r="AG117" s="10"/>
      <c r="AH117" s="10">
        <v>0</v>
      </c>
      <c r="AI117" s="10"/>
      <c r="AJ117" s="10">
        <f>SUM(P117:AI117)</f>
        <v>0</v>
      </c>
      <c r="AL117" s="42" t="str">
        <f t="shared" si="25"/>
        <v/>
      </c>
      <c r="AM117" s="42"/>
      <c r="AO117" s="38"/>
      <c r="AP117" s="135"/>
      <c r="AR117" s="35"/>
      <c r="AT117" s="35"/>
      <c r="AV117" s="35"/>
      <c r="AX117" s="35"/>
      <c r="AZ117" s="35"/>
      <c r="BB117" s="35"/>
      <c r="BD117" s="35"/>
      <c r="BF117" s="35"/>
      <c r="BH117" s="35"/>
      <c r="BJ117" s="35"/>
      <c r="BL117" s="35"/>
    </row>
    <row r="118" spans="2:64" x14ac:dyDescent="0.2">
      <c r="B118" s="26">
        <f t="shared" si="37"/>
        <v>66</v>
      </c>
      <c r="D118" s="12" t="s">
        <v>200</v>
      </c>
      <c r="F118" s="35">
        <v>16614.592810299422</v>
      </c>
      <c r="H118" s="17"/>
      <c r="K118" s="29">
        <v>0</v>
      </c>
      <c r="L118" s="35">
        <f t="shared" si="36"/>
        <v>16614.592810299422</v>
      </c>
      <c r="N118" s="26" t="s">
        <v>362</v>
      </c>
      <c r="O118" s="29">
        <v>21</v>
      </c>
      <c r="P118" s="10">
        <v>0</v>
      </c>
      <c r="R118" s="10">
        <v>0</v>
      </c>
      <c r="S118" s="10"/>
      <c r="T118" s="10">
        <v>0</v>
      </c>
      <c r="U118" s="10"/>
      <c r="V118" s="10">
        <v>0</v>
      </c>
      <c r="X118" s="10">
        <v>0</v>
      </c>
      <c r="Y118" s="10"/>
      <c r="Z118" s="10">
        <v>0</v>
      </c>
      <c r="AA118" s="10"/>
      <c r="AB118" s="10">
        <v>0</v>
      </c>
      <c r="AC118" s="10"/>
      <c r="AD118" s="10">
        <v>0</v>
      </c>
      <c r="AE118" s="10"/>
      <c r="AF118" s="10">
        <v>0</v>
      </c>
      <c r="AG118" s="10"/>
      <c r="AH118" s="10">
        <v>16614.592810299422</v>
      </c>
      <c r="AI118" s="10"/>
      <c r="AJ118" s="10">
        <f>SUM(P118:AI118)</f>
        <v>16614.592810299422</v>
      </c>
      <c r="AL118" s="42" t="str">
        <f t="shared" si="25"/>
        <v/>
      </c>
      <c r="AM118" s="42"/>
      <c r="AO118" s="38"/>
      <c r="AP118" s="135"/>
      <c r="AR118" s="35"/>
      <c r="AT118" s="35"/>
      <c r="AV118" s="35"/>
      <c r="AX118" s="35"/>
      <c r="AZ118" s="35"/>
      <c r="BB118" s="35"/>
      <c r="BD118" s="35"/>
      <c r="BF118" s="35"/>
      <c r="BH118" s="35"/>
      <c r="BJ118" s="35"/>
      <c r="BL118" s="35"/>
    </row>
    <row r="119" spans="2:64" x14ac:dyDescent="0.2">
      <c r="B119" s="26">
        <f t="shared" si="37"/>
        <v>67</v>
      </c>
      <c r="D119" s="12" t="s">
        <v>202</v>
      </c>
      <c r="F119" s="35">
        <v>1725.290575876292</v>
      </c>
      <c r="H119" s="17"/>
      <c r="K119" s="29">
        <v>0</v>
      </c>
      <c r="L119" s="35">
        <f t="shared" si="36"/>
        <v>1725.290575876292</v>
      </c>
      <c r="N119" s="26" t="s">
        <v>362</v>
      </c>
      <c r="O119" s="29">
        <v>21</v>
      </c>
      <c r="P119" s="10">
        <v>0</v>
      </c>
      <c r="R119" s="10">
        <v>0</v>
      </c>
      <c r="S119" s="10"/>
      <c r="T119" s="10">
        <v>0</v>
      </c>
      <c r="U119" s="10"/>
      <c r="V119" s="10">
        <v>0</v>
      </c>
      <c r="X119" s="10">
        <v>0</v>
      </c>
      <c r="Y119" s="10"/>
      <c r="Z119" s="10">
        <v>0</v>
      </c>
      <c r="AA119" s="10"/>
      <c r="AB119" s="10">
        <v>0</v>
      </c>
      <c r="AC119" s="10"/>
      <c r="AD119" s="10">
        <v>0</v>
      </c>
      <c r="AE119" s="10"/>
      <c r="AF119" s="10">
        <v>0</v>
      </c>
      <c r="AG119" s="10"/>
      <c r="AH119" s="10">
        <v>1725.290575876292</v>
      </c>
      <c r="AI119" s="10"/>
      <c r="AJ119" s="10">
        <f t="shared" ref="AJ119:AJ161" si="38">SUM(P119:AI119)</f>
        <v>1725.290575876292</v>
      </c>
      <c r="AL119" s="42"/>
      <c r="AM119" s="42"/>
      <c r="AO119" s="38"/>
      <c r="AP119" s="135"/>
      <c r="AR119" s="35"/>
      <c r="AT119" s="35"/>
      <c r="AV119" s="35"/>
      <c r="AX119" s="35"/>
      <c r="AZ119" s="35"/>
      <c r="BB119" s="35"/>
      <c r="BD119" s="35"/>
      <c r="BF119" s="35"/>
      <c r="BH119" s="35"/>
      <c r="BJ119" s="35"/>
      <c r="BL119" s="35"/>
    </row>
    <row r="120" spans="2:64" x14ac:dyDescent="0.2">
      <c r="B120" s="26">
        <f t="shared" si="37"/>
        <v>68</v>
      </c>
      <c r="D120" s="12" t="s">
        <v>204</v>
      </c>
      <c r="F120" s="35">
        <v>0</v>
      </c>
      <c r="H120" s="17"/>
      <c r="K120" s="29">
        <v>0</v>
      </c>
      <c r="L120" s="35">
        <f t="shared" si="36"/>
        <v>0</v>
      </c>
      <c r="N120" s="1"/>
      <c r="O120" s="29">
        <v>0</v>
      </c>
      <c r="P120" s="10">
        <v>0</v>
      </c>
      <c r="R120" s="10">
        <v>0</v>
      </c>
      <c r="S120" s="10"/>
      <c r="T120" s="10">
        <v>0</v>
      </c>
      <c r="U120" s="10"/>
      <c r="V120" s="10">
        <v>0</v>
      </c>
      <c r="X120" s="10">
        <v>0</v>
      </c>
      <c r="Y120" s="10"/>
      <c r="Z120" s="10">
        <v>0</v>
      </c>
      <c r="AA120" s="10"/>
      <c r="AB120" s="10">
        <v>0</v>
      </c>
      <c r="AC120" s="10"/>
      <c r="AD120" s="10">
        <v>0</v>
      </c>
      <c r="AE120" s="10"/>
      <c r="AF120" s="10">
        <v>0</v>
      </c>
      <c r="AG120" s="10"/>
      <c r="AH120" s="10">
        <v>0</v>
      </c>
      <c r="AI120" s="10"/>
      <c r="AJ120" s="10">
        <f t="shared" si="38"/>
        <v>0</v>
      </c>
      <c r="AL120" s="42" t="str">
        <f t="shared" si="25"/>
        <v/>
      </c>
      <c r="AM120" s="42"/>
      <c r="AO120" s="38"/>
      <c r="AP120" s="135"/>
      <c r="AR120" s="35"/>
      <c r="AT120" s="35"/>
      <c r="AV120" s="35"/>
      <c r="AX120" s="35"/>
      <c r="AZ120" s="35"/>
      <c r="BB120" s="35"/>
      <c r="BD120" s="35"/>
      <c r="BF120" s="35"/>
      <c r="BH120" s="35"/>
      <c r="BJ120" s="35"/>
      <c r="BL120" s="35"/>
    </row>
    <row r="121" spans="2:64" x14ac:dyDescent="0.2">
      <c r="B121" s="26">
        <f t="shared" si="37"/>
        <v>69</v>
      </c>
      <c r="D121" s="12" t="s">
        <v>205</v>
      </c>
      <c r="F121" s="35">
        <v>0</v>
      </c>
      <c r="H121" s="17"/>
      <c r="K121" s="29">
        <v>0</v>
      </c>
      <c r="L121" s="35"/>
      <c r="N121" s="1"/>
      <c r="O121" s="29">
        <v>0</v>
      </c>
      <c r="P121" s="10">
        <v>0</v>
      </c>
      <c r="R121" s="10">
        <v>0</v>
      </c>
      <c r="S121" s="10"/>
      <c r="T121" s="10">
        <v>0</v>
      </c>
      <c r="U121" s="10"/>
      <c r="V121" s="10">
        <v>0</v>
      </c>
      <c r="X121" s="10">
        <v>0</v>
      </c>
      <c r="Y121" s="10"/>
      <c r="Z121" s="10">
        <v>0</v>
      </c>
      <c r="AA121" s="10"/>
      <c r="AB121" s="10">
        <v>0</v>
      </c>
      <c r="AC121" s="10"/>
      <c r="AD121" s="10">
        <v>0</v>
      </c>
      <c r="AE121" s="10"/>
      <c r="AF121" s="10">
        <v>0</v>
      </c>
      <c r="AG121" s="10"/>
      <c r="AH121" s="10">
        <v>0</v>
      </c>
      <c r="AI121" s="10"/>
      <c r="AJ121" s="10">
        <f t="shared" si="38"/>
        <v>0</v>
      </c>
      <c r="AL121" s="42"/>
      <c r="AM121" s="42"/>
      <c r="AO121" s="38"/>
      <c r="AP121" s="135"/>
      <c r="AR121" s="35"/>
      <c r="AT121" s="35"/>
      <c r="AV121" s="35"/>
      <c r="AX121" s="35"/>
      <c r="AZ121" s="35"/>
      <c r="BB121" s="35"/>
      <c r="BD121" s="35"/>
      <c r="BF121" s="35"/>
      <c r="BH121" s="35"/>
      <c r="BJ121" s="35"/>
      <c r="BL121" s="35"/>
    </row>
    <row r="122" spans="2:64" x14ac:dyDescent="0.2">
      <c r="B122" s="26">
        <f t="shared" si="37"/>
        <v>70</v>
      </c>
      <c r="D122" s="12" t="s">
        <v>207</v>
      </c>
      <c r="F122" s="35">
        <v>10709.990086266376</v>
      </c>
      <c r="H122" s="17"/>
      <c r="K122" s="29">
        <v>0</v>
      </c>
      <c r="L122" s="35">
        <f t="shared" si="36"/>
        <v>10709.990086266376</v>
      </c>
      <c r="N122" s="19" t="s">
        <v>363</v>
      </c>
      <c r="O122" s="29">
        <v>75</v>
      </c>
      <c r="P122" s="10">
        <v>10709.990086266376</v>
      </c>
      <c r="R122" s="10">
        <v>0</v>
      </c>
      <c r="S122" s="10"/>
      <c r="T122" s="10">
        <v>0</v>
      </c>
      <c r="U122" s="10"/>
      <c r="V122" s="10">
        <v>0</v>
      </c>
      <c r="X122" s="10">
        <v>0</v>
      </c>
      <c r="Y122" s="10"/>
      <c r="Z122" s="10">
        <v>0</v>
      </c>
      <c r="AA122" s="10"/>
      <c r="AB122" s="10">
        <v>0</v>
      </c>
      <c r="AC122" s="10"/>
      <c r="AD122" s="10">
        <v>0</v>
      </c>
      <c r="AE122" s="10"/>
      <c r="AF122" s="10">
        <v>0</v>
      </c>
      <c r="AG122" s="10"/>
      <c r="AH122" s="10">
        <v>0</v>
      </c>
      <c r="AI122" s="10"/>
      <c r="AJ122" s="10">
        <f t="shared" si="38"/>
        <v>10709.990086266376</v>
      </c>
      <c r="AL122" s="42" t="str">
        <f t="shared" si="25"/>
        <v/>
      </c>
      <c r="AM122" s="42"/>
      <c r="AO122" s="38"/>
      <c r="AP122" s="135"/>
      <c r="AR122" s="35"/>
      <c r="AT122" s="35"/>
      <c r="AV122" s="35"/>
      <c r="AX122" s="35"/>
      <c r="AZ122" s="35"/>
      <c r="BB122" s="35"/>
      <c r="BD122" s="35"/>
      <c r="BF122" s="35"/>
      <c r="BH122" s="35"/>
      <c r="BJ122" s="35"/>
      <c r="BL122" s="35"/>
    </row>
    <row r="123" spans="2:64" x14ac:dyDescent="0.2">
      <c r="D123" s="1" t="s">
        <v>9</v>
      </c>
      <c r="N123" s="1"/>
      <c r="O123" s="29"/>
      <c r="AE123" s="10"/>
      <c r="AG123" s="10"/>
      <c r="AJ123" s="10">
        <f t="shared" si="38"/>
        <v>0</v>
      </c>
      <c r="AL123" s="42" t="str">
        <f t="shared" si="25"/>
        <v/>
      </c>
      <c r="AM123" s="42"/>
      <c r="AR123" s="35"/>
      <c r="AT123" s="35"/>
      <c r="AV123" s="35"/>
      <c r="AX123" s="35"/>
      <c r="AZ123" s="35"/>
      <c r="BB123" s="35"/>
      <c r="BD123" s="35"/>
      <c r="BF123" s="35"/>
      <c r="BH123" s="35"/>
      <c r="BJ123" s="35"/>
      <c r="BL123" s="35"/>
    </row>
    <row r="124" spans="2:64" x14ac:dyDescent="0.2">
      <c r="B124" s="26">
        <f>B122+1</f>
        <v>71</v>
      </c>
      <c r="D124" s="12" t="s">
        <v>209</v>
      </c>
      <c r="F124" s="35">
        <v>0</v>
      </c>
      <c r="H124" s="17"/>
      <c r="K124" s="29">
        <v>0</v>
      </c>
      <c r="L124" s="35">
        <f t="shared" ref="L124" si="39">F124-H124</f>
        <v>0</v>
      </c>
      <c r="N124" s="1"/>
      <c r="O124" s="29">
        <v>0</v>
      </c>
      <c r="P124" s="10">
        <v>0</v>
      </c>
      <c r="R124" s="10">
        <v>0</v>
      </c>
      <c r="S124" s="10"/>
      <c r="T124" s="10">
        <v>0</v>
      </c>
      <c r="U124" s="10"/>
      <c r="V124" s="10">
        <v>0</v>
      </c>
      <c r="X124" s="10">
        <v>0</v>
      </c>
      <c r="Y124" s="10"/>
      <c r="Z124" s="10">
        <v>0</v>
      </c>
      <c r="AA124" s="10"/>
      <c r="AB124" s="10">
        <v>0</v>
      </c>
      <c r="AC124" s="10"/>
      <c r="AD124" s="10">
        <v>0</v>
      </c>
      <c r="AE124" s="10"/>
      <c r="AF124" s="10">
        <v>0</v>
      </c>
      <c r="AG124" s="10"/>
      <c r="AH124" s="10">
        <v>0</v>
      </c>
      <c r="AI124" s="10"/>
      <c r="AJ124" s="10">
        <f t="shared" si="38"/>
        <v>0</v>
      </c>
      <c r="AL124" s="42" t="str">
        <f t="shared" si="25"/>
        <v/>
      </c>
      <c r="AM124" s="42"/>
      <c r="AO124" s="38"/>
      <c r="AP124" s="135"/>
      <c r="AR124" s="35"/>
      <c r="AT124" s="35"/>
      <c r="AV124" s="35"/>
      <c r="AX124" s="35"/>
      <c r="AZ124" s="35"/>
      <c r="BB124" s="35"/>
      <c r="BD124" s="35"/>
      <c r="BF124" s="35"/>
      <c r="BH124" s="35"/>
      <c r="BJ124" s="35"/>
      <c r="BL124" s="35"/>
    </row>
    <row r="125" spans="2:64" x14ac:dyDescent="0.2">
      <c r="B125" s="26">
        <f t="shared" ref="B125:B131" si="40">B124+1</f>
        <v>72</v>
      </c>
      <c r="D125" s="12" t="s">
        <v>210</v>
      </c>
      <c r="F125" s="35">
        <v>0</v>
      </c>
      <c r="H125" s="17"/>
      <c r="K125" s="29">
        <v>0</v>
      </c>
      <c r="L125" s="35"/>
      <c r="N125" s="1"/>
      <c r="O125" s="29">
        <v>0</v>
      </c>
      <c r="P125" s="10">
        <v>0</v>
      </c>
      <c r="R125" s="10">
        <v>0</v>
      </c>
      <c r="S125" s="10"/>
      <c r="T125" s="10">
        <v>0</v>
      </c>
      <c r="U125" s="10"/>
      <c r="V125" s="10">
        <v>0</v>
      </c>
      <c r="X125" s="10">
        <v>0</v>
      </c>
      <c r="Y125" s="10"/>
      <c r="Z125" s="10">
        <v>0</v>
      </c>
      <c r="AA125" s="10"/>
      <c r="AB125" s="10">
        <v>0</v>
      </c>
      <c r="AC125" s="10"/>
      <c r="AD125" s="10">
        <v>0</v>
      </c>
      <c r="AE125" s="10"/>
      <c r="AF125" s="10">
        <v>0</v>
      </c>
      <c r="AG125" s="10"/>
      <c r="AH125" s="10">
        <v>0</v>
      </c>
      <c r="AI125" s="10"/>
      <c r="AJ125" s="10">
        <f t="shared" si="38"/>
        <v>0</v>
      </c>
      <c r="AL125" s="42" t="str">
        <f t="shared" si="25"/>
        <v/>
      </c>
      <c r="AM125" s="42"/>
      <c r="AO125" s="38"/>
      <c r="AP125" s="135"/>
      <c r="AR125" s="35"/>
      <c r="AT125" s="35"/>
      <c r="AV125" s="35"/>
      <c r="AX125" s="35"/>
      <c r="AZ125" s="35"/>
      <c r="BB125" s="35"/>
      <c r="BD125" s="35"/>
      <c r="BF125" s="35"/>
      <c r="BH125" s="35"/>
      <c r="BJ125" s="35"/>
      <c r="BL125" s="35"/>
    </row>
    <row r="126" spans="2:64" x14ac:dyDescent="0.2">
      <c r="B126" s="26">
        <f t="shared" si="40"/>
        <v>73</v>
      </c>
      <c r="D126" s="12" t="s">
        <v>212</v>
      </c>
      <c r="F126" s="35">
        <v>0</v>
      </c>
      <c r="H126" s="17"/>
      <c r="K126" s="29">
        <v>0</v>
      </c>
      <c r="L126" s="35">
        <f t="shared" ref="L126:L131" si="41">F126-H126</f>
        <v>0</v>
      </c>
      <c r="N126" s="1"/>
      <c r="O126" s="29">
        <v>0</v>
      </c>
      <c r="P126" s="10">
        <v>0</v>
      </c>
      <c r="R126" s="10">
        <v>0</v>
      </c>
      <c r="S126" s="10"/>
      <c r="T126" s="10">
        <v>0</v>
      </c>
      <c r="U126" s="10"/>
      <c r="V126" s="10">
        <v>0</v>
      </c>
      <c r="X126" s="10">
        <v>0</v>
      </c>
      <c r="Y126" s="10"/>
      <c r="Z126" s="10">
        <v>0</v>
      </c>
      <c r="AA126" s="10"/>
      <c r="AB126" s="10">
        <v>0</v>
      </c>
      <c r="AC126" s="10"/>
      <c r="AD126" s="10">
        <v>0</v>
      </c>
      <c r="AE126" s="10"/>
      <c r="AF126" s="10">
        <v>0</v>
      </c>
      <c r="AG126" s="10"/>
      <c r="AH126" s="10">
        <v>0</v>
      </c>
      <c r="AI126" s="10"/>
      <c r="AJ126" s="10">
        <f t="shared" si="38"/>
        <v>0</v>
      </c>
      <c r="AL126" s="42" t="str">
        <f t="shared" si="25"/>
        <v/>
      </c>
      <c r="AM126" s="42"/>
      <c r="AO126" s="38"/>
      <c r="AP126" s="135"/>
      <c r="AR126" s="35"/>
      <c r="AT126" s="35"/>
      <c r="AV126" s="35"/>
      <c r="AX126" s="35"/>
      <c r="AZ126" s="35"/>
      <c r="BB126" s="35"/>
      <c r="BD126" s="35"/>
      <c r="BF126" s="35"/>
      <c r="BH126" s="35"/>
      <c r="BJ126" s="35"/>
      <c r="BL126" s="35"/>
    </row>
    <row r="127" spans="2:64" x14ac:dyDescent="0.2">
      <c r="B127" s="26">
        <f t="shared" si="40"/>
        <v>74</v>
      </c>
      <c r="D127" s="12" t="s">
        <v>213</v>
      </c>
      <c r="F127" s="35">
        <v>0</v>
      </c>
      <c r="H127" s="17"/>
      <c r="K127" s="29">
        <v>0</v>
      </c>
      <c r="L127" s="35">
        <f t="shared" si="41"/>
        <v>0</v>
      </c>
      <c r="N127" s="1"/>
      <c r="O127" s="29">
        <v>0</v>
      </c>
      <c r="P127" s="10">
        <v>0</v>
      </c>
      <c r="R127" s="10">
        <v>0</v>
      </c>
      <c r="S127" s="10"/>
      <c r="T127" s="10">
        <v>0</v>
      </c>
      <c r="U127" s="10"/>
      <c r="V127" s="10">
        <v>0</v>
      </c>
      <c r="X127" s="10">
        <v>0</v>
      </c>
      <c r="Y127" s="10"/>
      <c r="Z127" s="10">
        <v>0</v>
      </c>
      <c r="AA127" s="10"/>
      <c r="AB127" s="10">
        <v>0</v>
      </c>
      <c r="AC127" s="10"/>
      <c r="AD127" s="10">
        <v>0</v>
      </c>
      <c r="AE127" s="10"/>
      <c r="AF127" s="10">
        <v>0</v>
      </c>
      <c r="AG127" s="10"/>
      <c r="AH127" s="10">
        <v>0</v>
      </c>
      <c r="AI127" s="10"/>
      <c r="AJ127" s="10">
        <f t="shared" si="38"/>
        <v>0</v>
      </c>
      <c r="AL127" s="42" t="str">
        <f t="shared" ref="AL127:AL156" si="42">IF(ROUND(F127,4)=ROUND(AJ127,4), "", "check")</f>
        <v/>
      </c>
      <c r="AM127" s="42"/>
      <c r="AO127" s="38"/>
      <c r="AP127" s="135"/>
      <c r="AR127" s="35"/>
      <c r="AT127" s="35"/>
      <c r="AV127" s="35"/>
      <c r="AX127" s="35"/>
      <c r="AZ127" s="35"/>
      <c r="BB127" s="35"/>
      <c r="BD127" s="35"/>
      <c r="BF127" s="35"/>
      <c r="BH127" s="35"/>
      <c r="BJ127" s="35"/>
      <c r="BL127" s="35"/>
    </row>
    <row r="128" spans="2:64" x14ac:dyDescent="0.2">
      <c r="B128" s="26">
        <f t="shared" si="40"/>
        <v>75</v>
      </c>
      <c r="D128" s="12" t="s">
        <v>144</v>
      </c>
      <c r="F128" s="35">
        <v>0</v>
      </c>
      <c r="H128" s="17"/>
      <c r="K128" s="29">
        <v>0</v>
      </c>
      <c r="L128" s="35">
        <f t="shared" si="41"/>
        <v>0</v>
      </c>
      <c r="N128" s="1"/>
      <c r="O128" s="29">
        <v>0</v>
      </c>
      <c r="P128" s="10">
        <v>0</v>
      </c>
      <c r="R128" s="10">
        <v>0</v>
      </c>
      <c r="S128" s="10"/>
      <c r="T128" s="10">
        <v>0</v>
      </c>
      <c r="U128" s="10"/>
      <c r="V128" s="10">
        <v>0</v>
      </c>
      <c r="X128" s="10">
        <v>0</v>
      </c>
      <c r="Y128" s="10"/>
      <c r="Z128" s="10">
        <v>0</v>
      </c>
      <c r="AA128" s="10"/>
      <c r="AB128" s="10">
        <v>0</v>
      </c>
      <c r="AC128" s="10"/>
      <c r="AD128" s="10">
        <v>0</v>
      </c>
      <c r="AE128" s="10"/>
      <c r="AF128" s="10">
        <v>0</v>
      </c>
      <c r="AG128" s="10"/>
      <c r="AH128" s="10">
        <v>0</v>
      </c>
      <c r="AI128" s="10"/>
      <c r="AJ128" s="10">
        <f t="shared" si="38"/>
        <v>0</v>
      </c>
      <c r="AL128" s="42" t="str">
        <f t="shared" si="42"/>
        <v/>
      </c>
      <c r="AM128" s="42"/>
      <c r="AO128" s="38"/>
      <c r="AP128" s="135"/>
      <c r="AR128" s="35"/>
      <c r="AT128" s="35"/>
      <c r="AV128" s="35"/>
      <c r="AX128" s="35"/>
      <c r="AZ128" s="35"/>
      <c r="BB128" s="35"/>
      <c r="BD128" s="35"/>
      <c r="BF128" s="35"/>
      <c r="BH128" s="35"/>
      <c r="BJ128" s="35"/>
      <c r="BL128" s="35"/>
    </row>
    <row r="129" spans="2:64" x14ac:dyDescent="0.2">
      <c r="B129" s="26">
        <f t="shared" si="40"/>
        <v>76</v>
      </c>
      <c r="D129" s="12" t="s">
        <v>215</v>
      </c>
      <c r="F129" s="35">
        <v>0</v>
      </c>
      <c r="H129" s="17"/>
      <c r="K129" s="29">
        <v>0</v>
      </c>
      <c r="L129" s="35">
        <f t="shared" si="41"/>
        <v>0</v>
      </c>
      <c r="N129" s="1"/>
      <c r="O129" s="29">
        <v>0</v>
      </c>
      <c r="P129" s="10">
        <v>0</v>
      </c>
      <c r="R129" s="10">
        <v>0</v>
      </c>
      <c r="S129" s="10"/>
      <c r="T129" s="10">
        <v>0</v>
      </c>
      <c r="U129" s="10"/>
      <c r="V129" s="10">
        <v>0</v>
      </c>
      <c r="X129" s="10">
        <v>0</v>
      </c>
      <c r="Y129" s="10"/>
      <c r="Z129" s="10">
        <v>0</v>
      </c>
      <c r="AA129" s="10"/>
      <c r="AB129" s="10">
        <v>0</v>
      </c>
      <c r="AC129" s="10"/>
      <c r="AD129" s="10">
        <v>0</v>
      </c>
      <c r="AE129" s="10"/>
      <c r="AF129" s="10">
        <v>0</v>
      </c>
      <c r="AG129" s="10"/>
      <c r="AH129" s="10">
        <v>0</v>
      </c>
      <c r="AI129" s="10"/>
      <c r="AJ129" s="10">
        <f t="shared" si="38"/>
        <v>0</v>
      </c>
      <c r="AL129" s="42" t="str">
        <f t="shared" si="42"/>
        <v/>
      </c>
      <c r="AM129" s="42"/>
      <c r="AO129" s="38"/>
      <c r="AP129" s="135"/>
      <c r="AR129" s="35"/>
      <c r="AT129" s="35"/>
      <c r="AV129" s="35"/>
      <c r="AX129" s="35"/>
      <c r="AZ129" s="35"/>
      <c r="BB129" s="35"/>
      <c r="BD129" s="35"/>
      <c r="BF129" s="35"/>
      <c r="BH129" s="35"/>
      <c r="BJ129" s="35"/>
      <c r="BL129" s="35"/>
    </row>
    <row r="130" spans="2:64" x14ac:dyDescent="0.2">
      <c r="B130" s="26">
        <f t="shared" si="40"/>
        <v>77</v>
      </c>
      <c r="D130" s="12" t="s">
        <v>216</v>
      </c>
      <c r="F130" s="35">
        <v>0</v>
      </c>
      <c r="H130" s="17"/>
      <c r="K130" s="29">
        <v>0</v>
      </c>
      <c r="L130" s="35">
        <f t="shared" si="41"/>
        <v>0</v>
      </c>
      <c r="N130" s="1"/>
      <c r="O130" s="29">
        <v>0</v>
      </c>
      <c r="P130" s="10">
        <v>0</v>
      </c>
      <c r="R130" s="10">
        <v>0</v>
      </c>
      <c r="S130" s="10"/>
      <c r="T130" s="10">
        <v>0</v>
      </c>
      <c r="U130" s="10"/>
      <c r="V130" s="10">
        <v>0</v>
      </c>
      <c r="X130" s="10">
        <v>0</v>
      </c>
      <c r="Y130" s="10"/>
      <c r="Z130" s="10">
        <v>0</v>
      </c>
      <c r="AA130" s="10"/>
      <c r="AB130" s="10">
        <v>0</v>
      </c>
      <c r="AC130" s="10"/>
      <c r="AD130" s="10">
        <v>0</v>
      </c>
      <c r="AE130" s="10"/>
      <c r="AF130" s="10">
        <v>0</v>
      </c>
      <c r="AG130" s="10"/>
      <c r="AH130" s="10">
        <v>0</v>
      </c>
      <c r="AI130" s="10"/>
      <c r="AJ130" s="10">
        <f t="shared" si="38"/>
        <v>0</v>
      </c>
      <c r="AL130" s="42" t="str">
        <f t="shared" si="42"/>
        <v/>
      </c>
      <c r="AM130" s="42"/>
      <c r="AO130" s="38"/>
      <c r="AP130" s="135"/>
      <c r="AR130" s="35"/>
      <c r="AT130" s="35"/>
      <c r="AV130" s="35"/>
      <c r="AX130" s="35"/>
      <c r="AZ130" s="35"/>
      <c r="BB130" s="35"/>
      <c r="BD130" s="35"/>
      <c r="BF130" s="35"/>
      <c r="BH130" s="35"/>
      <c r="BJ130" s="35"/>
      <c r="BL130" s="35"/>
    </row>
    <row r="131" spans="2:64" x14ac:dyDescent="0.2">
      <c r="B131" s="26">
        <f t="shared" si="40"/>
        <v>78</v>
      </c>
      <c r="D131" s="12" t="s">
        <v>217</v>
      </c>
      <c r="F131" s="35">
        <v>0</v>
      </c>
      <c r="H131" s="17"/>
      <c r="K131" s="29">
        <v>0</v>
      </c>
      <c r="L131" s="35">
        <f t="shared" si="41"/>
        <v>0</v>
      </c>
      <c r="N131" s="1"/>
      <c r="O131" s="29">
        <v>0</v>
      </c>
      <c r="P131" s="10">
        <v>0</v>
      </c>
      <c r="R131" s="10">
        <v>0</v>
      </c>
      <c r="S131" s="10"/>
      <c r="T131" s="10">
        <v>0</v>
      </c>
      <c r="U131" s="10"/>
      <c r="V131" s="10">
        <v>0</v>
      </c>
      <c r="X131" s="10">
        <v>0</v>
      </c>
      <c r="Y131" s="10"/>
      <c r="Z131" s="10">
        <v>0</v>
      </c>
      <c r="AA131" s="10"/>
      <c r="AB131" s="10">
        <v>0</v>
      </c>
      <c r="AC131" s="10"/>
      <c r="AD131" s="10">
        <v>0</v>
      </c>
      <c r="AE131" s="10"/>
      <c r="AF131" s="10">
        <v>0</v>
      </c>
      <c r="AG131" s="10"/>
      <c r="AH131" s="10">
        <v>0</v>
      </c>
      <c r="AI131" s="10"/>
      <c r="AJ131" s="10">
        <f t="shared" si="38"/>
        <v>0</v>
      </c>
      <c r="AL131" s="42" t="str">
        <f t="shared" si="42"/>
        <v/>
      </c>
      <c r="AM131" s="42"/>
      <c r="AO131" s="38"/>
      <c r="AP131" s="135"/>
      <c r="AR131" s="35"/>
      <c r="AT131" s="35"/>
      <c r="AV131" s="35"/>
      <c r="AX131" s="35"/>
      <c r="AZ131" s="35"/>
      <c r="BB131" s="35"/>
      <c r="BD131" s="35"/>
      <c r="BF131" s="35"/>
      <c r="BH131" s="35"/>
      <c r="BJ131" s="35"/>
      <c r="BL131" s="35"/>
    </row>
    <row r="132" spans="2:64" x14ac:dyDescent="0.2">
      <c r="D132" s="1" t="s">
        <v>10</v>
      </c>
      <c r="N132" s="1"/>
      <c r="O132" s="29">
        <v>0</v>
      </c>
      <c r="AE132" s="10"/>
      <c r="AG132" s="10"/>
      <c r="AJ132" s="10">
        <f t="shared" si="38"/>
        <v>0</v>
      </c>
      <c r="AL132" s="42" t="str">
        <f t="shared" si="42"/>
        <v/>
      </c>
      <c r="AM132" s="42"/>
      <c r="AR132" s="35"/>
      <c r="AT132" s="35"/>
      <c r="AV132" s="35"/>
      <c r="AX132" s="35"/>
      <c r="AZ132" s="35"/>
      <c r="BB132" s="35"/>
      <c r="BD132" s="35"/>
      <c r="BF132" s="35"/>
      <c r="BH132" s="35"/>
      <c r="BJ132" s="35"/>
      <c r="BL132" s="35"/>
    </row>
    <row r="133" spans="2:64" x14ac:dyDescent="0.2">
      <c r="B133" s="26">
        <f>B131+1</f>
        <v>79</v>
      </c>
      <c r="D133" s="1" t="s">
        <v>267</v>
      </c>
      <c r="F133" s="35">
        <v>0</v>
      </c>
      <c r="K133" s="29">
        <v>0</v>
      </c>
      <c r="L133" s="35">
        <f t="shared" ref="L133:L136" si="43">F133-H133</f>
        <v>0</v>
      </c>
      <c r="N133" s="1"/>
      <c r="O133" s="29">
        <v>0</v>
      </c>
      <c r="P133" s="10">
        <v>0</v>
      </c>
      <c r="R133" s="10">
        <v>0</v>
      </c>
      <c r="S133" s="10"/>
      <c r="T133" s="10">
        <v>0</v>
      </c>
      <c r="U133" s="10"/>
      <c r="V133" s="10">
        <v>0</v>
      </c>
      <c r="X133" s="10">
        <v>0</v>
      </c>
      <c r="Y133" s="10"/>
      <c r="Z133" s="10">
        <v>0</v>
      </c>
      <c r="AA133" s="10"/>
      <c r="AB133" s="10">
        <v>0</v>
      </c>
      <c r="AC133" s="10"/>
      <c r="AD133" s="10">
        <v>0</v>
      </c>
      <c r="AE133" s="10"/>
      <c r="AF133" s="10">
        <v>0</v>
      </c>
      <c r="AG133" s="10"/>
      <c r="AH133" s="10">
        <v>0</v>
      </c>
      <c r="AJ133" s="10">
        <f t="shared" si="38"/>
        <v>0</v>
      </c>
      <c r="AL133" s="42" t="str">
        <f t="shared" si="42"/>
        <v/>
      </c>
      <c r="AM133" s="42"/>
      <c r="AO133" s="38"/>
      <c r="AP133" s="135"/>
      <c r="AR133" s="35"/>
      <c r="AT133" s="35"/>
      <c r="AV133" s="35"/>
      <c r="AX133" s="35"/>
      <c r="AZ133" s="35"/>
      <c r="BB133" s="35"/>
      <c r="BD133" s="35"/>
      <c r="BF133" s="35"/>
      <c r="BH133" s="35"/>
      <c r="BJ133" s="35"/>
      <c r="BL133" s="35"/>
    </row>
    <row r="134" spans="2:64" x14ac:dyDescent="0.2">
      <c r="B134" s="26">
        <f>B133+1</f>
        <v>80</v>
      </c>
      <c r="D134" s="12" t="s">
        <v>218</v>
      </c>
      <c r="F134" s="35">
        <v>0</v>
      </c>
      <c r="H134" s="17"/>
      <c r="K134" s="29">
        <v>0</v>
      </c>
      <c r="L134" s="35">
        <f t="shared" si="43"/>
        <v>0</v>
      </c>
      <c r="N134" s="1"/>
      <c r="O134" s="29">
        <v>0</v>
      </c>
      <c r="P134" s="10">
        <v>0</v>
      </c>
      <c r="R134" s="10">
        <v>0</v>
      </c>
      <c r="S134" s="10"/>
      <c r="T134" s="10">
        <v>0</v>
      </c>
      <c r="U134" s="10"/>
      <c r="V134" s="10">
        <v>0</v>
      </c>
      <c r="X134" s="10">
        <v>0</v>
      </c>
      <c r="Y134" s="10"/>
      <c r="Z134" s="10">
        <v>0</v>
      </c>
      <c r="AA134" s="10"/>
      <c r="AB134" s="10">
        <v>0</v>
      </c>
      <c r="AC134" s="10"/>
      <c r="AD134" s="10">
        <v>0</v>
      </c>
      <c r="AE134" s="10"/>
      <c r="AF134" s="10">
        <v>0</v>
      </c>
      <c r="AG134" s="10"/>
      <c r="AH134" s="10">
        <v>0</v>
      </c>
      <c r="AI134" s="10"/>
      <c r="AJ134" s="10">
        <f t="shared" si="38"/>
        <v>0</v>
      </c>
      <c r="AL134" s="42" t="str">
        <f t="shared" si="42"/>
        <v/>
      </c>
      <c r="AM134" s="42"/>
      <c r="AO134" s="38"/>
      <c r="AP134" s="135"/>
      <c r="AR134" s="35"/>
      <c r="AT134" s="35"/>
      <c r="AV134" s="35"/>
      <c r="AX134" s="35"/>
      <c r="AZ134" s="35"/>
      <c r="BB134" s="35"/>
      <c r="BD134" s="35"/>
      <c r="BF134" s="35"/>
      <c r="BH134" s="35"/>
      <c r="BJ134" s="35"/>
      <c r="BL134" s="35"/>
    </row>
    <row r="135" spans="2:64" x14ac:dyDescent="0.2">
      <c r="B135" s="26">
        <f t="shared" ref="B135:B136" si="44">B134+1</f>
        <v>81</v>
      </c>
      <c r="D135" s="12" t="s">
        <v>213</v>
      </c>
      <c r="F135" s="35">
        <v>0</v>
      </c>
      <c r="H135" s="17"/>
      <c r="K135" s="29">
        <v>0</v>
      </c>
      <c r="L135" s="35">
        <f t="shared" si="43"/>
        <v>0</v>
      </c>
      <c r="N135" s="1"/>
      <c r="O135" s="29">
        <v>0</v>
      </c>
      <c r="P135" s="10">
        <v>0</v>
      </c>
      <c r="R135" s="10">
        <v>0</v>
      </c>
      <c r="S135" s="10"/>
      <c r="T135" s="10">
        <v>0</v>
      </c>
      <c r="U135" s="10"/>
      <c r="V135" s="10">
        <v>0</v>
      </c>
      <c r="X135" s="10">
        <v>0</v>
      </c>
      <c r="Y135" s="10"/>
      <c r="Z135" s="10">
        <v>0</v>
      </c>
      <c r="AA135" s="10"/>
      <c r="AB135" s="10">
        <v>0</v>
      </c>
      <c r="AC135" s="10"/>
      <c r="AD135" s="10">
        <v>0</v>
      </c>
      <c r="AE135" s="10"/>
      <c r="AF135" s="10">
        <v>0</v>
      </c>
      <c r="AG135" s="10"/>
      <c r="AH135" s="10">
        <v>0</v>
      </c>
      <c r="AI135" s="10"/>
      <c r="AJ135" s="10">
        <f t="shared" si="38"/>
        <v>0</v>
      </c>
      <c r="AL135" s="42" t="str">
        <f t="shared" si="42"/>
        <v/>
      </c>
      <c r="AM135" s="42"/>
      <c r="AO135" s="38"/>
      <c r="AP135" s="135"/>
      <c r="AR135" s="35"/>
      <c r="AT135" s="35"/>
      <c r="AV135" s="35"/>
      <c r="AX135" s="35"/>
      <c r="AZ135" s="35"/>
      <c r="BB135" s="35"/>
      <c r="BD135" s="35"/>
      <c r="BF135" s="35"/>
      <c r="BH135" s="35"/>
      <c r="BJ135" s="35"/>
      <c r="BL135" s="35"/>
    </row>
    <row r="136" spans="2:64" x14ac:dyDescent="0.2">
      <c r="B136" s="26">
        <f t="shared" si="44"/>
        <v>82</v>
      </c>
      <c r="D136" s="12" t="s">
        <v>144</v>
      </c>
      <c r="F136" s="35">
        <v>0</v>
      </c>
      <c r="H136" s="17"/>
      <c r="K136" s="29">
        <v>0</v>
      </c>
      <c r="L136" s="35">
        <f t="shared" si="43"/>
        <v>0</v>
      </c>
      <c r="N136" s="1"/>
      <c r="O136" s="29">
        <v>0</v>
      </c>
      <c r="P136" s="10">
        <v>0</v>
      </c>
      <c r="R136" s="10">
        <v>0</v>
      </c>
      <c r="S136" s="10"/>
      <c r="T136" s="10">
        <v>0</v>
      </c>
      <c r="U136" s="10"/>
      <c r="V136" s="10">
        <v>0</v>
      </c>
      <c r="X136" s="10">
        <v>0</v>
      </c>
      <c r="Y136" s="10"/>
      <c r="Z136" s="10">
        <v>0</v>
      </c>
      <c r="AA136" s="10"/>
      <c r="AB136" s="10">
        <v>0</v>
      </c>
      <c r="AC136" s="10"/>
      <c r="AD136" s="10">
        <v>0</v>
      </c>
      <c r="AE136" s="10"/>
      <c r="AF136" s="10">
        <v>0</v>
      </c>
      <c r="AG136" s="10"/>
      <c r="AH136" s="10">
        <v>0</v>
      </c>
      <c r="AI136" s="10"/>
      <c r="AJ136" s="10">
        <f t="shared" si="38"/>
        <v>0</v>
      </c>
      <c r="AL136" s="42" t="str">
        <f t="shared" si="42"/>
        <v/>
      </c>
      <c r="AM136" s="42"/>
      <c r="AO136" s="38"/>
      <c r="AP136" s="135"/>
      <c r="AR136" s="35"/>
      <c r="AT136" s="35"/>
      <c r="AV136" s="35"/>
      <c r="AX136" s="35"/>
      <c r="AZ136" s="35"/>
      <c r="BB136" s="35"/>
      <c r="BD136" s="35"/>
      <c r="BF136" s="35"/>
      <c r="BH136" s="35"/>
      <c r="BJ136" s="35"/>
      <c r="BL136" s="35"/>
    </row>
    <row r="137" spans="2:64" x14ac:dyDescent="0.2">
      <c r="D137" s="1" t="s">
        <v>11</v>
      </c>
      <c r="N137" s="1"/>
      <c r="AE137" s="10"/>
      <c r="AG137" s="10"/>
      <c r="AJ137" s="10">
        <f t="shared" si="38"/>
        <v>0</v>
      </c>
      <c r="AL137" s="42" t="str">
        <f t="shared" si="42"/>
        <v/>
      </c>
      <c r="AM137" s="42"/>
      <c r="AP137" s="135"/>
      <c r="AR137" s="35"/>
      <c r="AT137" s="35"/>
      <c r="AV137" s="35"/>
      <c r="AX137" s="35"/>
      <c r="AZ137" s="35"/>
      <c r="BB137" s="35"/>
      <c r="BD137" s="35"/>
      <c r="BF137" s="35"/>
      <c r="BH137" s="35"/>
      <c r="BJ137" s="35"/>
      <c r="BL137" s="35"/>
    </row>
    <row r="138" spans="2:64" x14ac:dyDescent="0.2">
      <c r="B138" s="26">
        <f>B136+1</f>
        <v>83</v>
      </c>
      <c r="D138" s="1" t="s">
        <v>219</v>
      </c>
      <c r="F138" s="35">
        <v>10616.772187581613</v>
      </c>
      <c r="K138" s="29">
        <v>0</v>
      </c>
      <c r="L138" s="35">
        <f t="shared" ref="L138:L143" si="45">F138-H138</f>
        <v>10616.772187581613</v>
      </c>
      <c r="N138" s="26" t="s">
        <v>364</v>
      </c>
      <c r="O138" s="29">
        <v>51</v>
      </c>
      <c r="P138" s="10">
        <v>1535.8209489488577</v>
      </c>
      <c r="R138" s="10">
        <v>293.74811862889078</v>
      </c>
      <c r="S138" s="10"/>
      <c r="T138" s="10">
        <v>1558.0061506309021</v>
      </c>
      <c r="U138" s="10"/>
      <c r="V138" s="10">
        <v>0</v>
      </c>
      <c r="X138" s="10">
        <v>1819.3076087929016</v>
      </c>
      <c r="Y138" s="10"/>
      <c r="Z138" s="10">
        <v>2732.8190337742058</v>
      </c>
      <c r="AA138" s="10"/>
      <c r="AB138" s="10">
        <v>2299.9543136867696</v>
      </c>
      <c r="AC138" s="10"/>
      <c r="AD138" s="10">
        <v>377.11601311908538</v>
      </c>
      <c r="AE138" s="10"/>
      <c r="AF138" s="10">
        <v>0</v>
      </c>
      <c r="AG138" s="10"/>
      <c r="AH138" s="10">
        <v>0</v>
      </c>
      <c r="AI138" s="13"/>
      <c r="AJ138" s="13">
        <f t="shared" si="38"/>
        <v>10616.772187581613</v>
      </c>
      <c r="AL138" s="33" t="str">
        <f t="shared" si="42"/>
        <v/>
      </c>
      <c r="AM138" s="42"/>
      <c r="AO138" s="136"/>
      <c r="AP138" s="137"/>
      <c r="AR138" s="35"/>
      <c r="AT138" s="35"/>
      <c r="AV138" s="35"/>
      <c r="AX138" s="35"/>
      <c r="AZ138" s="35"/>
      <c r="BB138" s="35"/>
      <c r="BD138" s="35"/>
      <c r="BF138" s="35"/>
      <c r="BH138" s="35"/>
      <c r="BJ138" s="35"/>
      <c r="BL138" s="35"/>
    </row>
    <row r="139" spans="2:64" x14ac:dyDescent="0.2">
      <c r="B139" s="26">
        <f>B138+1</f>
        <v>84</v>
      </c>
      <c r="D139" s="12" t="s">
        <v>220</v>
      </c>
      <c r="F139" s="35">
        <v>22130.98895566666</v>
      </c>
      <c r="H139" s="17">
        <v>2479.1055581980895</v>
      </c>
      <c r="J139" s="6" t="s">
        <v>350</v>
      </c>
      <c r="K139" s="29">
        <v>15</v>
      </c>
      <c r="L139" s="35">
        <f t="shared" si="45"/>
        <v>19651.883397468569</v>
      </c>
      <c r="N139" s="26" t="s">
        <v>352</v>
      </c>
      <c r="O139" s="29">
        <v>6</v>
      </c>
      <c r="P139" s="10">
        <v>0</v>
      </c>
      <c r="R139" s="10">
        <v>0</v>
      </c>
      <c r="S139" s="10"/>
      <c r="T139" s="10">
        <v>0</v>
      </c>
      <c r="U139" s="10"/>
      <c r="V139" s="10">
        <v>0</v>
      </c>
      <c r="X139" s="10">
        <v>0</v>
      </c>
      <c r="Y139" s="10"/>
      <c r="Z139" s="10">
        <v>0</v>
      </c>
      <c r="AA139" s="10"/>
      <c r="AB139" s="10">
        <v>19651.883397468569</v>
      </c>
      <c r="AC139" s="10"/>
      <c r="AD139" s="10">
        <v>2479.1055581980895</v>
      </c>
      <c r="AE139" s="10"/>
      <c r="AF139" s="10">
        <v>0</v>
      </c>
      <c r="AG139" s="10"/>
      <c r="AH139" s="10">
        <v>0</v>
      </c>
      <c r="AI139" s="13"/>
      <c r="AJ139" s="13">
        <f t="shared" si="38"/>
        <v>22130.98895566666</v>
      </c>
      <c r="AL139" s="33" t="str">
        <f t="shared" si="42"/>
        <v/>
      </c>
      <c r="AM139" s="42"/>
      <c r="AO139" s="136"/>
      <c r="AP139" s="137"/>
      <c r="AR139" s="35"/>
      <c r="AT139" s="35"/>
      <c r="AV139" s="35"/>
      <c r="AX139" s="35"/>
      <c r="AZ139" s="35"/>
      <c r="BB139" s="35"/>
      <c r="BD139" s="35"/>
      <c r="BF139" s="35"/>
      <c r="BH139" s="35"/>
      <c r="BJ139" s="35"/>
      <c r="BL139" s="35"/>
    </row>
    <row r="140" spans="2:64" x14ac:dyDescent="0.2">
      <c r="B140" s="26">
        <f t="shared" ref="B140:B143" si="46">B139+1</f>
        <v>85</v>
      </c>
      <c r="D140" s="12" t="s">
        <v>221</v>
      </c>
      <c r="F140" s="35">
        <v>0</v>
      </c>
      <c r="H140" s="17"/>
      <c r="K140" s="29">
        <v>0</v>
      </c>
      <c r="L140" s="35">
        <f t="shared" si="45"/>
        <v>0</v>
      </c>
      <c r="N140" s="26" t="s">
        <v>352</v>
      </c>
      <c r="O140" s="29">
        <v>6</v>
      </c>
      <c r="P140" s="10">
        <v>0</v>
      </c>
      <c r="R140" s="10">
        <v>0</v>
      </c>
      <c r="S140" s="10"/>
      <c r="T140" s="10">
        <v>0</v>
      </c>
      <c r="U140" s="10"/>
      <c r="V140" s="10">
        <v>0</v>
      </c>
      <c r="X140" s="10">
        <v>0</v>
      </c>
      <c r="Y140" s="10"/>
      <c r="Z140" s="10">
        <v>0</v>
      </c>
      <c r="AA140" s="10"/>
      <c r="AB140" s="10">
        <v>0</v>
      </c>
      <c r="AC140" s="10"/>
      <c r="AD140" s="10">
        <v>0</v>
      </c>
      <c r="AE140" s="10"/>
      <c r="AF140" s="10">
        <v>0</v>
      </c>
      <c r="AG140" s="10"/>
      <c r="AH140" s="10">
        <v>0</v>
      </c>
      <c r="AI140" s="13"/>
      <c r="AJ140" s="13">
        <f t="shared" si="38"/>
        <v>0</v>
      </c>
      <c r="AL140" s="33" t="str">
        <f t="shared" si="42"/>
        <v/>
      </c>
      <c r="AM140" s="42"/>
      <c r="AO140" s="136"/>
      <c r="AP140" s="137"/>
      <c r="AR140" s="35"/>
      <c r="AT140" s="35"/>
      <c r="AV140" s="35"/>
      <c r="AX140" s="35"/>
      <c r="AZ140" s="35"/>
      <c r="BB140" s="35"/>
      <c r="BD140" s="35"/>
      <c r="BF140" s="35"/>
      <c r="BH140" s="35"/>
      <c r="BJ140" s="35"/>
      <c r="BL140" s="35"/>
    </row>
    <row r="141" spans="2:64" x14ac:dyDescent="0.2">
      <c r="B141" s="26">
        <f t="shared" si="46"/>
        <v>86</v>
      </c>
      <c r="D141" s="12" t="s">
        <v>222</v>
      </c>
      <c r="F141" s="35">
        <v>59329.65715247715</v>
      </c>
      <c r="H141" s="17"/>
      <c r="K141" s="29">
        <v>0</v>
      </c>
      <c r="L141" s="35">
        <f t="shared" si="45"/>
        <v>59329.65715247715</v>
      </c>
      <c r="N141" s="26" t="s">
        <v>365</v>
      </c>
      <c r="O141" s="29">
        <v>57</v>
      </c>
      <c r="P141" s="10">
        <v>9368.445668548602</v>
      </c>
      <c r="R141" s="10">
        <v>1791.8516422742014</v>
      </c>
      <c r="S141" s="10"/>
      <c r="T141" s="10">
        <v>9503.7745014742595</v>
      </c>
      <c r="U141" s="10"/>
      <c r="V141" s="10">
        <v>0</v>
      </c>
      <c r="X141" s="10">
        <v>15453.127544832776</v>
      </c>
      <c r="Y141" s="10"/>
      <c r="Z141" s="10">
        <v>23212.457795347313</v>
      </c>
      <c r="AA141" s="10"/>
      <c r="AB141" s="10">
        <v>0</v>
      </c>
      <c r="AC141" s="10"/>
      <c r="AD141" s="10">
        <v>0</v>
      </c>
      <c r="AE141" s="10"/>
      <c r="AF141" s="10">
        <v>0</v>
      </c>
      <c r="AG141" s="10"/>
      <c r="AH141" s="10">
        <v>0</v>
      </c>
      <c r="AI141" s="13"/>
      <c r="AJ141" s="13">
        <f t="shared" si="38"/>
        <v>59329.65715247715</v>
      </c>
      <c r="AL141" s="33" t="str">
        <f t="shared" si="42"/>
        <v/>
      </c>
      <c r="AM141" s="42"/>
      <c r="AO141" s="136"/>
      <c r="AP141" s="137"/>
      <c r="AR141" s="35"/>
      <c r="AT141" s="35"/>
      <c r="AV141" s="35"/>
      <c r="AX141" s="35"/>
      <c r="AZ141" s="35"/>
      <c r="BB141" s="35"/>
      <c r="BD141" s="35"/>
      <c r="BF141" s="35"/>
      <c r="BH141" s="35"/>
      <c r="BJ141" s="35"/>
      <c r="BL141" s="35"/>
    </row>
    <row r="142" spans="2:64" x14ac:dyDescent="0.2">
      <c r="B142" s="26">
        <f t="shared" si="46"/>
        <v>87</v>
      </c>
      <c r="D142" s="12" t="s">
        <v>144</v>
      </c>
      <c r="F142" s="35">
        <v>8901.2312001131213</v>
      </c>
      <c r="H142" s="17">
        <v>743.14971575767004</v>
      </c>
      <c r="J142" s="6" t="s">
        <v>350</v>
      </c>
      <c r="K142" s="29">
        <v>15</v>
      </c>
      <c r="L142" s="35">
        <f t="shared" si="45"/>
        <v>8158.0814843554508</v>
      </c>
      <c r="N142" s="26" t="s">
        <v>348</v>
      </c>
      <c r="O142" s="29">
        <v>54</v>
      </c>
      <c r="P142" s="10">
        <v>3698.6197028358279</v>
      </c>
      <c r="R142" s="10">
        <v>707.41487148965211</v>
      </c>
      <c r="S142" s="10"/>
      <c r="T142" s="10">
        <v>3752.0469100299711</v>
      </c>
      <c r="U142" s="10"/>
      <c r="V142" s="10">
        <v>0</v>
      </c>
      <c r="X142" s="10">
        <v>0</v>
      </c>
      <c r="Y142" s="10"/>
      <c r="Z142" s="10">
        <v>0</v>
      </c>
      <c r="AA142" s="10"/>
      <c r="AB142" s="10">
        <v>0</v>
      </c>
      <c r="AC142" s="10"/>
      <c r="AD142" s="10">
        <v>743.14971575767004</v>
      </c>
      <c r="AE142" s="10"/>
      <c r="AF142" s="10">
        <v>0</v>
      </c>
      <c r="AG142" s="10"/>
      <c r="AH142" s="10">
        <v>0</v>
      </c>
      <c r="AI142" s="13"/>
      <c r="AJ142" s="13">
        <f t="shared" si="38"/>
        <v>8901.2312001131213</v>
      </c>
      <c r="AL142" s="33" t="str">
        <f t="shared" si="42"/>
        <v/>
      </c>
      <c r="AM142" s="42"/>
      <c r="AO142" s="136"/>
      <c r="AP142" s="137"/>
      <c r="AR142" s="35"/>
      <c r="AT142" s="35"/>
      <c r="AV142" s="35"/>
      <c r="AX142" s="35"/>
      <c r="AZ142" s="35"/>
      <c r="BB142" s="35"/>
      <c r="BD142" s="35"/>
      <c r="BF142" s="35"/>
      <c r="BH142" s="35"/>
      <c r="BJ142" s="35"/>
      <c r="BL142" s="35"/>
    </row>
    <row r="143" spans="2:64" x14ac:dyDescent="0.2">
      <c r="B143" s="26">
        <f t="shared" si="46"/>
        <v>88</v>
      </c>
      <c r="D143" s="12" t="s">
        <v>223</v>
      </c>
      <c r="F143" s="35">
        <v>352.78073788360939</v>
      </c>
      <c r="H143" s="17"/>
      <c r="K143" s="29">
        <v>0</v>
      </c>
      <c r="L143" s="35">
        <f t="shared" si="45"/>
        <v>352.78073788360939</v>
      </c>
      <c r="N143" s="26" t="s">
        <v>365</v>
      </c>
      <c r="O143" s="29">
        <v>57</v>
      </c>
      <c r="P143" s="10">
        <v>55.705819557986246</v>
      </c>
      <c r="R143" s="10">
        <v>10.654549088575967</v>
      </c>
      <c r="S143" s="10"/>
      <c r="T143" s="10">
        <v>56.510499844840858</v>
      </c>
      <c r="U143" s="10"/>
      <c r="V143" s="10">
        <v>0</v>
      </c>
      <c r="X143" s="10">
        <v>91.886014508142495</v>
      </c>
      <c r="Y143" s="10"/>
      <c r="Z143" s="10">
        <v>138.02385488406384</v>
      </c>
      <c r="AA143" s="10"/>
      <c r="AB143" s="10">
        <v>0</v>
      </c>
      <c r="AC143" s="10"/>
      <c r="AD143" s="10">
        <v>0</v>
      </c>
      <c r="AE143" s="10"/>
      <c r="AF143" s="10">
        <v>0</v>
      </c>
      <c r="AG143" s="10"/>
      <c r="AH143" s="10">
        <v>0</v>
      </c>
      <c r="AI143" s="13"/>
      <c r="AJ143" s="13">
        <f t="shared" si="38"/>
        <v>352.78073788360939</v>
      </c>
      <c r="AL143" s="33" t="str">
        <f t="shared" si="42"/>
        <v/>
      </c>
      <c r="AM143" s="42"/>
      <c r="AO143" s="136"/>
      <c r="AP143" s="137"/>
      <c r="AR143" s="35"/>
      <c r="AT143" s="35"/>
      <c r="AV143" s="35"/>
      <c r="AX143" s="35"/>
      <c r="AZ143" s="35"/>
      <c r="BB143" s="35"/>
      <c r="BD143" s="35"/>
      <c r="BF143" s="35"/>
      <c r="BH143" s="35"/>
      <c r="BJ143" s="35"/>
      <c r="BL143" s="35"/>
    </row>
    <row r="144" spans="2:64" x14ac:dyDescent="0.2">
      <c r="D144" s="1" t="s">
        <v>27</v>
      </c>
      <c r="F144" s="35"/>
      <c r="K144" s="29"/>
      <c r="O144" s="29"/>
      <c r="P144" s="10"/>
      <c r="R144" s="10"/>
      <c r="S144" s="10"/>
      <c r="T144" s="10"/>
      <c r="U144" s="10"/>
      <c r="V144" s="10"/>
      <c r="W144" s="13"/>
      <c r="X144" s="10"/>
      <c r="Y144" s="13"/>
      <c r="Z144" s="10"/>
      <c r="AA144" s="10"/>
      <c r="AB144" s="10"/>
      <c r="AC144" s="13"/>
      <c r="AD144" s="10"/>
      <c r="AE144" s="13"/>
      <c r="AF144" s="10"/>
      <c r="AG144" s="13"/>
      <c r="AH144" s="10"/>
      <c r="AJ144" s="13"/>
      <c r="AL144" s="33" t="str">
        <f t="shared" si="42"/>
        <v/>
      </c>
      <c r="AM144" s="42"/>
    </row>
    <row r="145" spans="2:64" x14ac:dyDescent="0.2">
      <c r="B145" s="26">
        <f>B143+1</f>
        <v>89</v>
      </c>
      <c r="D145" s="12" t="s">
        <v>224</v>
      </c>
      <c r="F145" s="35">
        <v>169987.47758188492</v>
      </c>
      <c r="H145" s="17">
        <v>394.23107506524224</v>
      </c>
      <c r="J145" s="6" t="s">
        <v>366</v>
      </c>
      <c r="K145" s="29">
        <v>12</v>
      </c>
      <c r="L145" s="35">
        <f t="shared" ref="L145" si="47">F145-H145</f>
        <v>169593.24650681968</v>
      </c>
      <c r="N145" s="26" t="s">
        <v>358</v>
      </c>
      <c r="O145" s="29">
        <v>39</v>
      </c>
      <c r="P145" s="10">
        <v>27644.439097483159</v>
      </c>
      <c r="R145" s="10">
        <v>5287.4014910360747</v>
      </c>
      <c r="S145" s="10"/>
      <c r="T145" s="10">
        <v>28043.76784552792</v>
      </c>
      <c r="U145" s="10"/>
      <c r="V145" s="10">
        <v>0</v>
      </c>
      <c r="X145" s="10">
        <v>37741.006640536689</v>
      </c>
      <c r="Y145" s="10"/>
      <c r="Z145" s="10">
        <v>51517.656163927757</v>
      </c>
      <c r="AA145" s="10"/>
      <c r="AB145" s="10">
        <v>15170.781156644638</v>
      </c>
      <c r="AC145" s="10"/>
      <c r="AD145" s="10">
        <v>4188.1941116634362</v>
      </c>
      <c r="AE145" s="10"/>
      <c r="AF145" s="10">
        <v>394.23107506524224</v>
      </c>
      <c r="AG145" s="10"/>
      <c r="AH145" s="10">
        <v>0</v>
      </c>
      <c r="AI145" s="13"/>
      <c r="AJ145" s="13">
        <f t="shared" si="38"/>
        <v>169987.47758188492</v>
      </c>
      <c r="AL145" s="33" t="str">
        <f t="shared" si="42"/>
        <v/>
      </c>
      <c r="AM145" s="42"/>
      <c r="AO145" s="136"/>
      <c r="AP145" s="138"/>
      <c r="AR145" s="35"/>
      <c r="AT145" s="35"/>
      <c r="AV145" s="35"/>
      <c r="AX145" s="35"/>
      <c r="AZ145" s="35"/>
      <c r="BB145" s="35"/>
      <c r="BD145" s="35"/>
      <c r="BF145" s="35"/>
      <c r="BH145" s="139"/>
      <c r="BJ145" s="35"/>
      <c r="BL145" s="35"/>
    </row>
    <row r="146" spans="2:64" x14ac:dyDescent="0.2">
      <c r="D146" s="1" t="s">
        <v>28</v>
      </c>
      <c r="P146" s="10"/>
      <c r="R146" s="10"/>
      <c r="T146" s="10"/>
      <c r="V146" s="10"/>
      <c r="X146" s="10"/>
      <c r="Z146" s="10"/>
      <c r="AB146" s="10"/>
      <c r="AD146" s="10"/>
      <c r="AE146" s="13"/>
      <c r="AF146" s="10"/>
      <c r="AG146" s="13"/>
      <c r="AH146" s="10"/>
      <c r="AJ146" s="13">
        <f t="shared" si="38"/>
        <v>0</v>
      </c>
      <c r="AL146" s="33" t="str">
        <f t="shared" si="42"/>
        <v/>
      </c>
      <c r="AM146" s="42"/>
      <c r="AO146" s="100"/>
      <c r="AR146" s="35"/>
      <c r="AT146" s="35"/>
      <c r="AV146" s="35"/>
      <c r="AX146" s="35"/>
      <c r="AZ146" s="35"/>
      <c r="BB146" s="35"/>
      <c r="BD146" s="35"/>
      <c r="BF146" s="35"/>
      <c r="BH146" s="35"/>
      <c r="BJ146" s="35"/>
      <c r="BL146" s="35"/>
    </row>
    <row r="147" spans="2:64" x14ac:dyDescent="0.2">
      <c r="B147" s="26">
        <f>B145+1</f>
        <v>90</v>
      </c>
      <c r="D147" s="12" t="s">
        <v>227</v>
      </c>
      <c r="F147" s="35">
        <v>10182.521136802581</v>
      </c>
      <c r="H147" s="17"/>
      <c r="K147" s="29">
        <v>0</v>
      </c>
      <c r="L147" s="35">
        <f t="shared" ref="L147:L149" si="48">F147-H147</f>
        <v>10182.521136802581</v>
      </c>
      <c r="N147" s="26" t="s">
        <v>366</v>
      </c>
      <c r="O147" s="29">
        <v>12</v>
      </c>
      <c r="P147" s="10">
        <v>0</v>
      </c>
      <c r="R147" s="10">
        <v>0</v>
      </c>
      <c r="S147" s="10"/>
      <c r="T147" s="10">
        <v>0</v>
      </c>
      <c r="U147" s="10"/>
      <c r="V147" s="10">
        <v>0</v>
      </c>
      <c r="X147" s="10">
        <v>0</v>
      </c>
      <c r="Y147" s="10"/>
      <c r="Z147" s="10">
        <v>0</v>
      </c>
      <c r="AA147" s="10"/>
      <c r="AB147" s="10">
        <v>0</v>
      </c>
      <c r="AC147" s="10"/>
      <c r="AD147" s="10">
        <v>0</v>
      </c>
      <c r="AE147" s="10"/>
      <c r="AF147" s="10">
        <v>10182.521136802581</v>
      </c>
      <c r="AG147" s="10"/>
      <c r="AH147" s="10">
        <v>0</v>
      </c>
      <c r="AI147" s="13"/>
      <c r="AJ147" s="13">
        <f t="shared" si="38"/>
        <v>10182.521136802581</v>
      </c>
      <c r="AL147" s="33" t="str">
        <f t="shared" si="42"/>
        <v/>
      </c>
      <c r="AM147" s="42"/>
      <c r="AO147" s="136"/>
      <c r="AP147" s="137"/>
      <c r="AR147" s="35"/>
      <c r="AT147" s="35"/>
      <c r="AV147" s="35"/>
      <c r="AX147" s="35"/>
      <c r="AZ147" s="35"/>
      <c r="BB147" s="35"/>
      <c r="BD147" s="35"/>
      <c r="BF147" s="35"/>
      <c r="BH147" s="35"/>
      <c r="BJ147" s="35"/>
      <c r="BL147" s="35"/>
    </row>
    <row r="148" spans="2:64" x14ac:dyDescent="0.2">
      <c r="B148" s="26">
        <f>B147+1</f>
        <v>91</v>
      </c>
      <c r="D148" s="12" t="s">
        <v>228</v>
      </c>
      <c r="F148" s="35">
        <v>150927.52203758305</v>
      </c>
      <c r="H148" s="17"/>
      <c r="K148" s="29">
        <v>0</v>
      </c>
      <c r="L148" s="35">
        <f t="shared" si="48"/>
        <v>150927.52203758305</v>
      </c>
      <c r="N148" s="26" t="s">
        <v>367</v>
      </c>
      <c r="O148" s="29">
        <v>18</v>
      </c>
      <c r="P148" s="10">
        <v>0</v>
      </c>
      <c r="R148" s="10">
        <v>0</v>
      </c>
      <c r="S148" s="10"/>
      <c r="T148" s="10">
        <v>0</v>
      </c>
      <c r="U148" s="10"/>
      <c r="V148" s="10">
        <v>150927.52203758305</v>
      </c>
      <c r="X148" s="10">
        <v>0</v>
      </c>
      <c r="Y148" s="10"/>
      <c r="Z148" s="10">
        <v>0</v>
      </c>
      <c r="AA148" s="10"/>
      <c r="AB148" s="10">
        <v>0</v>
      </c>
      <c r="AC148" s="10"/>
      <c r="AD148" s="10">
        <v>0</v>
      </c>
      <c r="AE148" s="10"/>
      <c r="AF148" s="10">
        <v>0</v>
      </c>
      <c r="AG148" s="10"/>
      <c r="AH148" s="10">
        <v>0</v>
      </c>
      <c r="AI148" s="13"/>
      <c r="AJ148" s="13">
        <f t="shared" si="38"/>
        <v>150927.52203758305</v>
      </c>
      <c r="AL148" s="33" t="str">
        <f t="shared" si="42"/>
        <v/>
      </c>
      <c r="AM148" s="42"/>
      <c r="AO148" s="136"/>
      <c r="AP148" s="137"/>
      <c r="AR148" s="35"/>
      <c r="AT148" s="35"/>
      <c r="AV148" s="35"/>
      <c r="AX148" s="35"/>
      <c r="AZ148" s="35"/>
      <c r="BB148" s="35"/>
      <c r="BD148" s="35"/>
      <c r="BF148" s="35"/>
      <c r="BH148" s="35"/>
      <c r="BJ148" s="35"/>
      <c r="BL148" s="35"/>
    </row>
    <row r="149" spans="2:64" x14ac:dyDescent="0.2">
      <c r="B149" s="26">
        <f t="shared" ref="B149" si="49">B148+1</f>
        <v>92</v>
      </c>
      <c r="D149" s="12" t="s">
        <v>229</v>
      </c>
      <c r="F149" s="35">
        <v>32154.405162180323</v>
      </c>
      <c r="H149" s="17"/>
      <c r="K149" s="29">
        <v>0</v>
      </c>
      <c r="L149" s="35">
        <f t="shared" si="48"/>
        <v>32154.405162180323</v>
      </c>
      <c r="N149" s="26" t="s">
        <v>367</v>
      </c>
      <c r="O149" s="29">
        <v>18</v>
      </c>
      <c r="P149" s="10">
        <v>0</v>
      </c>
      <c r="R149" s="10">
        <v>0</v>
      </c>
      <c r="S149" s="10"/>
      <c r="T149" s="10">
        <v>0</v>
      </c>
      <c r="U149" s="10"/>
      <c r="V149" s="10">
        <v>32154.405162180323</v>
      </c>
      <c r="X149" s="10">
        <v>0</v>
      </c>
      <c r="Y149" s="10"/>
      <c r="Z149" s="10">
        <v>0</v>
      </c>
      <c r="AA149" s="10"/>
      <c r="AB149" s="10">
        <v>0</v>
      </c>
      <c r="AC149" s="10"/>
      <c r="AD149" s="10">
        <v>0</v>
      </c>
      <c r="AE149" s="10"/>
      <c r="AF149" s="10">
        <v>0</v>
      </c>
      <c r="AG149" s="10"/>
      <c r="AH149" s="10">
        <v>0</v>
      </c>
      <c r="AI149" s="13"/>
      <c r="AJ149" s="13">
        <f t="shared" si="38"/>
        <v>32154.405162180323</v>
      </c>
      <c r="AL149" s="33" t="str">
        <f t="shared" si="42"/>
        <v/>
      </c>
      <c r="AM149" s="42"/>
      <c r="AO149" s="136"/>
      <c r="AP149" s="137"/>
      <c r="AR149" s="35"/>
      <c r="AT149" s="35"/>
      <c r="AV149" s="35"/>
      <c r="AX149" s="35"/>
      <c r="AZ149" s="35"/>
      <c r="BB149" s="35"/>
      <c r="BD149" s="35"/>
      <c r="BF149" s="35"/>
      <c r="BH149" s="35"/>
      <c r="BJ149" s="35"/>
      <c r="BL149" s="35"/>
    </row>
    <row r="150" spans="2:64" x14ac:dyDescent="0.2">
      <c r="D150" s="1" t="s">
        <v>29</v>
      </c>
      <c r="P150" s="10"/>
      <c r="R150" s="10"/>
      <c r="T150" s="10"/>
      <c r="V150" s="10"/>
      <c r="X150" s="10"/>
      <c r="Z150" s="10"/>
      <c r="AB150" s="10"/>
      <c r="AD150" s="10"/>
      <c r="AE150" s="13"/>
      <c r="AF150" s="10"/>
      <c r="AG150" s="13"/>
      <c r="AH150" s="10"/>
      <c r="AJ150" s="13">
        <f t="shared" si="38"/>
        <v>0</v>
      </c>
      <c r="AL150" s="33" t="str">
        <f t="shared" si="42"/>
        <v/>
      </c>
      <c r="AM150" s="42"/>
      <c r="AO150" s="100"/>
      <c r="AR150" s="35"/>
      <c r="AT150" s="35"/>
      <c r="AV150" s="35"/>
      <c r="AX150" s="35"/>
      <c r="AZ150" s="35"/>
      <c r="BB150" s="35"/>
      <c r="BD150" s="35"/>
      <c r="BF150" s="35"/>
      <c r="BH150" s="35"/>
      <c r="BJ150" s="35"/>
      <c r="BL150" s="35"/>
    </row>
    <row r="151" spans="2:64" x14ac:dyDescent="0.2">
      <c r="B151" s="26">
        <f>B149+1</f>
        <v>93</v>
      </c>
      <c r="D151" s="12" t="s">
        <v>210</v>
      </c>
      <c r="F151" s="35">
        <v>2999.0388448958947</v>
      </c>
      <c r="H151" s="17">
        <v>412.91835995474958</v>
      </c>
      <c r="J151" s="6" t="s">
        <v>366</v>
      </c>
      <c r="K151" s="29">
        <v>12</v>
      </c>
      <c r="L151" s="35">
        <f t="shared" ref="L151:L157" si="50">F151-H151</f>
        <v>2586.1204849411452</v>
      </c>
      <c r="N151" s="26" t="s">
        <v>366</v>
      </c>
      <c r="O151" s="29">
        <v>12</v>
      </c>
      <c r="P151" s="10">
        <v>0</v>
      </c>
      <c r="R151" s="10">
        <v>0</v>
      </c>
      <c r="S151" s="10"/>
      <c r="T151" s="10">
        <v>0</v>
      </c>
      <c r="U151" s="10"/>
      <c r="V151" s="10">
        <v>0</v>
      </c>
      <c r="X151" s="10">
        <v>0</v>
      </c>
      <c r="Y151" s="10"/>
      <c r="Z151" s="10">
        <v>0</v>
      </c>
      <c r="AA151" s="10"/>
      <c r="AB151" s="10">
        <v>0</v>
      </c>
      <c r="AC151" s="10"/>
      <c r="AD151" s="10">
        <v>0</v>
      </c>
      <c r="AE151" s="10"/>
      <c r="AF151" s="10">
        <v>2999.0388448958947</v>
      </c>
      <c r="AG151" s="10"/>
      <c r="AH151" s="10">
        <v>0</v>
      </c>
      <c r="AI151" s="13"/>
      <c r="AJ151" s="13">
        <f t="shared" si="38"/>
        <v>2999.0388448958947</v>
      </c>
      <c r="AL151" s="33" t="str">
        <f t="shared" si="42"/>
        <v/>
      </c>
      <c r="AM151" s="42"/>
      <c r="AO151" s="136"/>
      <c r="AP151" s="138"/>
      <c r="AR151" s="35"/>
      <c r="AT151" s="35"/>
      <c r="AV151" s="35"/>
      <c r="AX151" s="35"/>
      <c r="AZ151" s="35"/>
      <c r="BB151" s="35"/>
      <c r="BD151" s="35"/>
      <c r="BF151" s="35"/>
      <c r="BH151" s="139"/>
      <c r="BJ151" s="35"/>
      <c r="BL151" s="35"/>
    </row>
    <row r="152" spans="2:64" x14ac:dyDescent="0.2">
      <c r="B152" s="26">
        <f>B151+1</f>
        <v>94</v>
      </c>
      <c r="D152" s="12" t="s">
        <v>231</v>
      </c>
      <c r="F152" s="35">
        <v>19535.319138357758</v>
      </c>
      <c r="H152" s="17"/>
      <c r="K152" s="29">
        <v>0</v>
      </c>
      <c r="L152" s="35">
        <f t="shared" si="50"/>
        <v>19535.319138357758</v>
      </c>
      <c r="N152" s="26" t="s">
        <v>366</v>
      </c>
      <c r="O152" s="29">
        <v>12</v>
      </c>
      <c r="P152" s="10">
        <v>0</v>
      </c>
      <c r="R152" s="10">
        <v>0</v>
      </c>
      <c r="S152" s="10"/>
      <c r="T152" s="10">
        <v>0</v>
      </c>
      <c r="U152" s="10"/>
      <c r="V152" s="10">
        <v>0</v>
      </c>
      <c r="X152" s="10">
        <v>0</v>
      </c>
      <c r="Y152" s="10"/>
      <c r="Z152" s="10">
        <v>0</v>
      </c>
      <c r="AA152" s="10"/>
      <c r="AB152" s="10">
        <v>0</v>
      </c>
      <c r="AC152" s="10"/>
      <c r="AD152" s="10">
        <v>0</v>
      </c>
      <c r="AE152" s="10"/>
      <c r="AF152" s="10">
        <v>19535.319138357758</v>
      </c>
      <c r="AG152" s="10"/>
      <c r="AH152" s="10">
        <v>0</v>
      </c>
      <c r="AI152" s="13"/>
      <c r="AJ152" s="13">
        <f t="shared" si="38"/>
        <v>19535.319138357758</v>
      </c>
      <c r="AL152" s="33" t="str">
        <f t="shared" si="42"/>
        <v/>
      </c>
      <c r="AM152" s="42"/>
      <c r="AO152" s="136"/>
      <c r="AP152" s="137"/>
      <c r="AR152" s="35"/>
      <c r="AT152" s="35"/>
      <c r="AV152" s="35"/>
      <c r="AX152" s="35"/>
      <c r="AZ152" s="35"/>
      <c r="BB152" s="35"/>
      <c r="BD152" s="35"/>
      <c r="BF152" s="35"/>
      <c r="BH152" s="35"/>
      <c r="BJ152" s="35"/>
      <c r="BL152" s="35"/>
    </row>
    <row r="153" spans="2:64" x14ac:dyDescent="0.2">
      <c r="B153" s="26">
        <f>B152+1</f>
        <v>95</v>
      </c>
      <c r="D153" s="12" t="s">
        <v>232</v>
      </c>
      <c r="F153" s="35">
        <v>23437.232127810334</v>
      </c>
      <c r="H153" s="17"/>
      <c r="K153" s="29">
        <v>0</v>
      </c>
      <c r="L153" s="35">
        <f t="shared" si="50"/>
        <v>23437.232127810334</v>
      </c>
      <c r="N153" s="26" t="s">
        <v>366</v>
      </c>
      <c r="O153" s="29">
        <v>12</v>
      </c>
      <c r="P153" s="10">
        <v>0</v>
      </c>
      <c r="R153" s="10">
        <v>0</v>
      </c>
      <c r="S153" s="10"/>
      <c r="T153" s="10">
        <v>0</v>
      </c>
      <c r="U153" s="10"/>
      <c r="V153" s="10">
        <v>0</v>
      </c>
      <c r="X153" s="10">
        <v>0</v>
      </c>
      <c r="Y153" s="10"/>
      <c r="Z153" s="10">
        <v>0</v>
      </c>
      <c r="AA153" s="10"/>
      <c r="AB153" s="10">
        <v>0</v>
      </c>
      <c r="AC153" s="10"/>
      <c r="AD153" s="10">
        <v>0</v>
      </c>
      <c r="AE153" s="10"/>
      <c r="AF153" s="10">
        <v>23437.232127810334</v>
      </c>
      <c r="AG153" s="10"/>
      <c r="AH153" s="10">
        <v>0</v>
      </c>
      <c r="AI153" s="13"/>
      <c r="AJ153" s="13">
        <f t="shared" si="38"/>
        <v>23437.232127810334</v>
      </c>
      <c r="AL153" s="33" t="str">
        <f t="shared" si="42"/>
        <v/>
      </c>
      <c r="AM153" s="42"/>
      <c r="AO153" s="136"/>
      <c r="AP153" s="137"/>
      <c r="AR153" s="35"/>
      <c r="AT153" s="35"/>
      <c r="AV153" s="35"/>
      <c r="AX153" s="35"/>
      <c r="AZ153" s="35"/>
      <c r="BB153" s="35"/>
      <c r="BD153" s="35"/>
      <c r="BF153" s="35"/>
      <c r="BH153" s="35"/>
      <c r="BJ153" s="35"/>
      <c r="BL153" s="35"/>
    </row>
    <row r="154" spans="2:64" x14ac:dyDescent="0.2">
      <c r="B154" s="26">
        <f t="shared" ref="B154:B157" si="51">B153+1</f>
        <v>96</v>
      </c>
      <c r="D154" s="12" t="s">
        <v>233</v>
      </c>
      <c r="F154" s="35">
        <v>47499.389818864729</v>
      </c>
      <c r="H154" s="17"/>
      <c r="K154" s="29">
        <v>0</v>
      </c>
      <c r="L154" s="35">
        <f t="shared" si="50"/>
        <v>47499.389818864729</v>
      </c>
      <c r="N154" s="26" t="s">
        <v>366</v>
      </c>
      <c r="O154" s="29">
        <v>12</v>
      </c>
      <c r="P154" s="10">
        <v>0</v>
      </c>
      <c r="R154" s="10">
        <v>0</v>
      </c>
      <c r="S154" s="10"/>
      <c r="T154" s="10">
        <v>0</v>
      </c>
      <c r="U154" s="10"/>
      <c r="V154" s="10">
        <v>0</v>
      </c>
      <c r="X154" s="10">
        <v>0</v>
      </c>
      <c r="Y154" s="10"/>
      <c r="Z154" s="10">
        <v>0</v>
      </c>
      <c r="AA154" s="10"/>
      <c r="AB154" s="10">
        <v>0</v>
      </c>
      <c r="AC154" s="10"/>
      <c r="AD154" s="10">
        <v>0</v>
      </c>
      <c r="AE154" s="10"/>
      <c r="AF154" s="10">
        <v>47499.389818864729</v>
      </c>
      <c r="AG154" s="10"/>
      <c r="AH154" s="10">
        <v>0</v>
      </c>
      <c r="AI154" s="13"/>
      <c r="AJ154" s="13">
        <f t="shared" si="38"/>
        <v>47499.389818864729</v>
      </c>
      <c r="AL154" s="33" t="str">
        <f t="shared" si="42"/>
        <v/>
      </c>
      <c r="AM154" s="42"/>
      <c r="AO154" s="136"/>
      <c r="AP154" s="137"/>
      <c r="AR154" s="35"/>
      <c r="AT154" s="35"/>
      <c r="AV154" s="35"/>
      <c r="AX154" s="35"/>
      <c r="AZ154" s="35"/>
      <c r="BB154" s="35"/>
      <c r="BD154" s="35"/>
      <c r="BF154" s="35"/>
      <c r="BH154" s="35"/>
      <c r="BJ154" s="35"/>
      <c r="BL154" s="35"/>
    </row>
    <row r="155" spans="2:64" x14ac:dyDescent="0.2">
      <c r="B155" s="26">
        <f t="shared" si="51"/>
        <v>97</v>
      </c>
      <c r="D155" s="12" t="s">
        <v>234</v>
      </c>
      <c r="F155" s="35">
        <v>6052.9452734375218</v>
      </c>
      <c r="H155" s="17"/>
      <c r="K155" s="29">
        <v>0</v>
      </c>
      <c r="L155" s="35">
        <f t="shared" si="50"/>
        <v>6052.9452734375218</v>
      </c>
      <c r="N155" s="26" t="s">
        <v>366</v>
      </c>
      <c r="O155" s="29">
        <v>12</v>
      </c>
      <c r="P155" s="10">
        <v>0</v>
      </c>
      <c r="R155" s="10">
        <v>0</v>
      </c>
      <c r="S155" s="10"/>
      <c r="T155" s="10">
        <v>0</v>
      </c>
      <c r="U155" s="10"/>
      <c r="V155" s="10">
        <v>0</v>
      </c>
      <c r="X155" s="10">
        <v>0</v>
      </c>
      <c r="Y155" s="10"/>
      <c r="Z155" s="10">
        <v>0</v>
      </c>
      <c r="AA155" s="10"/>
      <c r="AB155" s="10">
        <v>0</v>
      </c>
      <c r="AC155" s="10"/>
      <c r="AD155" s="10">
        <v>0</v>
      </c>
      <c r="AE155" s="10"/>
      <c r="AF155" s="10">
        <v>6052.9452734375218</v>
      </c>
      <c r="AG155" s="10"/>
      <c r="AH155" s="10">
        <v>0</v>
      </c>
      <c r="AI155" s="13"/>
      <c r="AJ155" s="13">
        <f t="shared" si="38"/>
        <v>6052.9452734375218</v>
      </c>
      <c r="AL155" s="33" t="str">
        <f t="shared" si="42"/>
        <v/>
      </c>
      <c r="AM155" s="42"/>
      <c r="AO155" s="136"/>
      <c r="AP155" s="137"/>
      <c r="AR155" s="35"/>
      <c r="AT155" s="35"/>
      <c r="AV155" s="35"/>
      <c r="AX155" s="35"/>
      <c r="AZ155" s="35"/>
      <c r="BB155" s="35"/>
      <c r="BD155" s="35"/>
      <c r="BF155" s="35"/>
      <c r="BH155" s="35"/>
      <c r="BJ155" s="35"/>
      <c r="BL155" s="35"/>
    </row>
    <row r="156" spans="2:64" x14ac:dyDescent="0.2">
      <c r="B156" s="26">
        <f t="shared" si="51"/>
        <v>98</v>
      </c>
      <c r="D156" s="12" t="s">
        <v>235</v>
      </c>
      <c r="F156" s="35">
        <v>6258.7532042938401</v>
      </c>
      <c r="H156" s="17"/>
      <c r="K156" s="29">
        <v>0</v>
      </c>
      <c r="L156" s="35">
        <f t="shared" si="50"/>
        <v>6258.7532042938401</v>
      </c>
      <c r="N156" s="26" t="s">
        <v>366</v>
      </c>
      <c r="O156" s="29">
        <v>12</v>
      </c>
      <c r="P156" s="10">
        <v>0</v>
      </c>
      <c r="R156" s="10">
        <v>0</v>
      </c>
      <c r="S156" s="10"/>
      <c r="T156" s="10">
        <v>0</v>
      </c>
      <c r="U156" s="10"/>
      <c r="V156" s="10">
        <v>0</v>
      </c>
      <c r="X156" s="10">
        <v>0</v>
      </c>
      <c r="Y156" s="10"/>
      <c r="Z156" s="10">
        <v>0</v>
      </c>
      <c r="AA156" s="10"/>
      <c r="AB156" s="10">
        <v>0</v>
      </c>
      <c r="AC156" s="10"/>
      <c r="AD156" s="10">
        <v>0</v>
      </c>
      <c r="AE156" s="10"/>
      <c r="AF156" s="10">
        <v>6258.7532042938401</v>
      </c>
      <c r="AG156" s="10"/>
      <c r="AH156" s="10">
        <v>0</v>
      </c>
      <c r="AI156" s="13"/>
      <c r="AJ156" s="13">
        <f t="shared" si="38"/>
        <v>6258.7532042938401</v>
      </c>
      <c r="AL156" s="33" t="str">
        <f t="shared" si="42"/>
        <v/>
      </c>
      <c r="AM156" s="42"/>
      <c r="AO156" s="136"/>
      <c r="AP156" s="137"/>
      <c r="AR156" s="35"/>
      <c r="AT156" s="35"/>
      <c r="AV156" s="35"/>
      <c r="AX156" s="35"/>
      <c r="AZ156" s="35"/>
      <c r="BB156" s="35"/>
      <c r="BD156" s="35"/>
      <c r="BF156" s="35"/>
      <c r="BH156" s="35"/>
      <c r="BJ156" s="35"/>
      <c r="BL156" s="35"/>
    </row>
    <row r="157" spans="2:64" x14ac:dyDescent="0.2">
      <c r="B157" s="26">
        <f t="shared" si="51"/>
        <v>99</v>
      </c>
      <c r="D157" s="12" t="s">
        <v>236</v>
      </c>
      <c r="F157" s="35">
        <v>11814.781536038916</v>
      </c>
      <c r="H157" s="17"/>
      <c r="K157" s="29">
        <v>0</v>
      </c>
      <c r="L157" s="35">
        <f t="shared" si="50"/>
        <v>11814.781536038916</v>
      </c>
      <c r="N157" s="26" t="s">
        <v>366</v>
      </c>
      <c r="O157" s="29">
        <v>12</v>
      </c>
      <c r="P157" s="10">
        <v>0</v>
      </c>
      <c r="R157" s="10">
        <v>0</v>
      </c>
      <c r="S157" s="10"/>
      <c r="T157" s="10">
        <v>0</v>
      </c>
      <c r="U157" s="10"/>
      <c r="V157" s="10">
        <v>0</v>
      </c>
      <c r="X157" s="10">
        <v>0</v>
      </c>
      <c r="Y157" s="10"/>
      <c r="Z157" s="10">
        <v>0</v>
      </c>
      <c r="AA157" s="10"/>
      <c r="AB157" s="10">
        <v>0</v>
      </c>
      <c r="AC157" s="10"/>
      <c r="AD157" s="10">
        <v>0</v>
      </c>
      <c r="AE157" s="10"/>
      <c r="AF157" s="10">
        <v>11814.781536038916</v>
      </c>
      <c r="AG157" s="10"/>
      <c r="AH157" s="10">
        <v>0</v>
      </c>
      <c r="AI157" s="13"/>
      <c r="AJ157" s="13">
        <f t="shared" si="38"/>
        <v>11814.781536038916</v>
      </c>
      <c r="AL157" s="33"/>
      <c r="AM157" s="42"/>
      <c r="AO157" s="136"/>
      <c r="AP157" s="137"/>
      <c r="AR157" s="35"/>
      <c r="AT157" s="35"/>
      <c r="AV157" s="35"/>
      <c r="AX157" s="35"/>
      <c r="AZ157" s="35"/>
      <c r="BB157" s="35"/>
      <c r="BD157" s="35"/>
      <c r="BF157" s="35"/>
      <c r="BH157" s="35"/>
      <c r="BJ157" s="35"/>
      <c r="BL157" s="35"/>
    </row>
    <row r="158" spans="2:64" x14ac:dyDescent="0.2">
      <c r="D158" s="1" t="s">
        <v>30</v>
      </c>
      <c r="P158" s="10"/>
      <c r="R158" s="10"/>
      <c r="T158" s="10"/>
      <c r="V158" s="10"/>
      <c r="X158" s="10"/>
      <c r="Z158" s="10"/>
      <c r="AB158" s="10"/>
      <c r="AD158" s="10"/>
      <c r="AE158" s="13"/>
      <c r="AF158" s="10"/>
      <c r="AG158" s="13"/>
      <c r="AH158" s="10"/>
      <c r="AJ158" s="13">
        <f t="shared" si="38"/>
        <v>0</v>
      </c>
      <c r="AL158" s="33"/>
      <c r="AM158" s="42"/>
      <c r="AO158" s="100"/>
      <c r="AR158" s="35"/>
      <c r="AT158" s="35"/>
      <c r="AV158" s="35"/>
      <c r="AX158" s="35"/>
      <c r="AZ158" s="35"/>
      <c r="BB158" s="35"/>
      <c r="BD158" s="35"/>
      <c r="BF158" s="35"/>
      <c r="BH158" s="35"/>
      <c r="BJ158" s="35"/>
      <c r="BL158" s="35"/>
    </row>
    <row r="159" spans="2:64" x14ac:dyDescent="0.2">
      <c r="B159" s="26">
        <f>B157+1</f>
        <v>100</v>
      </c>
      <c r="D159" s="12" t="s">
        <v>31</v>
      </c>
      <c r="F159" s="35">
        <v>151458.62512828552</v>
      </c>
      <c r="H159" s="17">
        <v>427.13051271001717</v>
      </c>
      <c r="J159" s="6" t="s">
        <v>366</v>
      </c>
      <c r="K159" s="29">
        <v>12</v>
      </c>
      <c r="L159" s="35">
        <f t="shared" ref="L159:L160" si="52">F159-H159</f>
        <v>151031.4946155755</v>
      </c>
      <c r="N159" s="26" t="s">
        <v>368</v>
      </c>
      <c r="O159" s="29">
        <v>30</v>
      </c>
      <c r="P159" s="10">
        <v>16292.997331938646</v>
      </c>
      <c r="R159" s="10">
        <v>3116.2729720272164</v>
      </c>
      <c r="S159" s="10"/>
      <c r="T159" s="10">
        <v>16528.352522308636</v>
      </c>
      <c r="U159" s="10"/>
      <c r="V159" s="10">
        <v>15430.909257762387</v>
      </c>
      <c r="X159" s="10">
        <v>20842.423886509205</v>
      </c>
      <c r="Y159" s="10"/>
      <c r="Z159" s="10">
        <v>29235.202948785598</v>
      </c>
      <c r="AA159" s="10"/>
      <c r="AB159" s="10">
        <v>12617.894275920631</v>
      </c>
      <c r="AC159" s="10"/>
      <c r="AD159" s="10">
        <v>2826.8325750886092</v>
      </c>
      <c r="AE159" s="10"/>
      <c r="AF159" s="10">
        <v>34567.739357944592</v>
      </c>
      <c r="AG159" s="10"/>
      <c r="AH159" s="10">
        <v>0</v>
      </c>
      <c r="AI159" s="13"/>
      <c r="AJ159" s="13">
        <f t="shared" si="38"/>
        <v>151458.62512828549</v>
      </c>
      <c r="AL159" s="33"/>
      <c r="AM159" s="42"/>
      <c r="AO159" s="136"/>
      <c r="AP159" s="137"/>
      <c r="AR159" s="35"/>
      <c r="AT159" s="35"/>
      <c r="AV159" s="35"/>
      <c r="AX159" s="35"/>
      <c r="AZ159" s="35"/>
      <c r="BB159" s="35"/>
      <c r="BD159" s="35"/>
      <c r="BF159" s="35"/>
      <c r="BH159" s="35"/>
      <c r="BJ159" s="35"/>
      <c r="BL159" s="35"/>
    </row>
    <row r="160" spans="2:64" x14ac:dyDescent="0.2">
      <c r="B160" s="26">
        <f>B159+1</f>
        <v>101</v>
      </c>
      <c r="D160" s="12" t="s">
        <v>32</v>
      </c>
      <c r="F160" s="35">
        <v>184250.05767693272</v>
      </c>
      <c r="H160" s="38">
        <v>1107.36012997326</v>
      </c>
      <c r="J160" s="6" t="s">
        <v>366</v>
      </c>
      <c r="K160" s="29">
        <v>12</v>
      </c>
      <c r="L160" s="35">
        <f t="shared" si="52"/>
        <v>183142.69754695945</v>
      </c>
      <c r="N160" s="26" t="s">
        <v>369</v>
      </c>
      <c r="O160" s="29">
        <v>42</v>
      </c>
      <c r="P160" s="10">
        <v>18821.462762028816</v>
      </c>
      <c r="R160" s="10">
        <v>3599.8788009589771</v>
      </c>
      <c r="S160" s="10"/>
      <c r="T160" s="10">
        <v>19093.342076875044</v>
      </c>
      <c r="U160" s="10"/>
      <c r="V160" s="10">
        <v>15337.094089753187</v>
      </c>
      <c r="X160" s="10">
        <v>24334.906708899642</v>
      </c>
      <c r="Y160" s="10"/>
      <c r="Z160" s="10">
        <v>34023.671336515719</v>
      </c>
      <c r="AA160" s="10"/>
      <c r="AB160" s="10">
        <v>16064.180020722124</v>
      </c>
      <c r="AC160" s="10"/>
      <c r="AD160" s="10">
        <v>3404.5167172154852</v>
      </c>
      <c r="AE160" s="10"/>
      <c r="AF160" s="10">
        <v>49571.005163963709</v>
      </c>
      <c r="AG160" s="10"/>
      <c r="AH160" s="10">
        <v>0</v>
      </c>
      <c r="AI160" s="13"/>
      <c r="AJ160" s="13">
        <f t="shared" si="38"/>
        <v>184250.05767693269</v>
      </c>
      <c r="AL160" s="33"/>
      <c r="AM160" s="42"/>
      <c r="AO160" s="136"/>
      <c r="AP160" s="138"/>
      <c r="AR160" s="35"/>
      <c r="AT160" s="35"/>
      <c r="AV160" s="35"/>
      <c r="AX160" s="35"/>
      <c r="AZ160" s="35"/>
      <c r="BB160" s="35"/>
      <c r="BD160" s="35"/>
      <c r="BF160" s="35"/>
      <c r="BH160" s="139"/>
      <c r="BJ160" s="35"/>
      <c r="BL160" s="35"/>
    </row>
    <row r="161" spans="2:64" x14ac:dyDescent="0.2">
      <c r="AJ161" s="1">
        <f t="shared" si="38"/>
        <v>0</v>
      </c>
      <c r="AL161" s="33"/>
      <c r="AM161" s="42"/>
    </row>
    <row r="162" spans="2:64" x14ac:dyDescent="0.2">
      <c r="B162" s="26">
        <f>B160+1</f>
        <v>102</v>
      </c>
      <c r="D162" s="1" t="s">
        <v>242</v>
      </c>
      <c r="F162" s="37">
        <f>SUM(F115:F160)</f>
        <v>946939.3723735325</v>
      </c>
      <c r="H162" s="37">
        <f>SUM(H115:H160)</f>
        <v>5563.8953516590282</v>
      </c>
      <c r="L162" s="37">
        <f>SUM(L115:L160)</f>
        <v>941375.47702187346</v>
      </c>
      <c r="P162" s="15">
        <f>SUM(P115:P160)</f>
        <v>88127.481417608273</v>
      </c>
      <c r="R162" s="15">
        <f>SUM(R115:R160)</f>
        <v>14807.222445503588</v>
      </c>
      <c r="S162" s="10"/>
      <c r="T162" s="15">
        <f>SUM(T115:T160)</f>
        <v>78535.800506691565</v>
      </c>
      <c r="U162" s="10"/>
      <c r="V162" s="15">
        <f>SUM(V115:V160)</f>
        <v>213849.93054727896</v>
      </c>
      <c r="X162" s="15">
        <f>SUM(X115:X160)</f>
        <v>100282.65840407935</v>
      </c>
      <c r="Z162" s="15">
        <f>SUM(Z115:Z160)</f>
        <v>140859.83113323466</v>
      </c>
      <c r="AB162" s="15">
        <f>SUM(AB115:AB160)</f>
        <v>65804.693164442724</v>
      </c>
      <c r="AD162" s="15">
        <f>SUM(AD115:AD160)</f>
        <v>14018.914691042375</v>
      </c>
      <c r="AF162" s="15">
        <f>SUM(AF115:AF160)</f>
        <v>212312.95667747513</v>
      </c>
      <c r="AH162" s="15">
        <f>SUM(AH115:AH160)</f>
        <v>18339.883386175716</v>
      </c>
      <c r="AJ162" s="15">
        <f>P162+R162+T162+V162+X162+Z162+AB162+AH162+AF162+AD162</f>
        <v>946939.37237353227</v>
      </c>
      <c r="AK162" s="5"/>
      <c r="AL162" s="33"/>
      <c r="AM162" s="42"/>
      <c r="AO162" s="140"/>
      <c r="AR162" s="140"/>
      <c r="AT162" s="140"/>
      <c r="AV162" s="140"/>
      <c r="AX162" s="140"/>
      <c r="AZ162" s="140"/>
      <c r="BB162" s="140"/>
      <c r="BD162" s="140"/>
      <c r="BF162" s="140"/>
      <c r="BH162" s="140"/>
      <c r="BJ162" s="140"/>
      <c r="BL162" s="140"/>
    </row>
    <row r="163" spans="2:64" x14ac:dyDescent="0.2">
      <c r="S163" s="10"/>
      <c r="U163" s="10"/>
      <c r="AL163" s="33"/>
      <c r="AM163" s="42"/>
    </row>
    <row r="164" spans="2:64" ht="13.5" thickBot="1" x14ac:dyDescent="0.25">
      <c r="B164" s="26">
        <f>B162+1</f>
        <v>103</v>
      </c>
      <c r="D164" s="1" t="s">
        <v>243</v>
      </c>
      <c r="F164" s="39">
        <f>F162+F104+F109+F108+F97</f>
        <v>2464291.6658636788</v>
      </c>
      <c r="H164" s="39">
        <f>H162+H104+H109+H108+H97</f>
        <v>5563.8953516590282</v>
      </c>
      <c r="L164" s="39">
        <f>L162+L104+L109+L108+L97</f>
        <v>2458727.7705120193</v>
      </c>
      <c r="P164" s="50">
        <f>P162+P104+P109+P108+P97</f>
        <v>311340.54218884726</v>
      </c>
      <c r="R164" s="50">
        <f>R162+R104+R109+R108+R97</f>
        <v>57499.970385830791</v>
      </c>
      <c r="S164" s="10"/>
      <c r="T164" s="50">
        <f>T162+T104+T109+T108+T97</f>
        <v>306175.94520357554</v>
      </c>
      <c r="U164" s="10"/>
      <c r="V164" s="50">
        <f>V162+V104+V109+V108+V97</f>
        <v>216731.79528524552</v>
      </c>
      <c r="X164" s="50">
        <f>X162+X104+X109+X108+X97</f>
        <v>407482.10501641379</v>
      </c>
      <c r="Z164" s="50">
        <f>Z162+Z104+Z109+Z108+Z97</f>
        <v>582976.36952399625</v>
      </c>
      <c r="AB164" s="50">
        <f>AB162+AB104+AB109+AB108+AB97</f>
        <v>293251.91935591295</v>
      </c>
      <c r="AD164" s="50">
        <f>AD162+AD104+AD109+AD108+AD97</f>
        <v>48424.439400079995</v>
      </c>
      <c r="AF164" s="50">
        <f>AF162+AF104+AF109+AF108+AF97</f>
        <v>222068.69611760083</v>
      </c>
      <c r="AH164" s="50">
        <f>AH162+AH104+AH109+AH108+AH97</f>
        <v>18339.883386175716</v>
      </c>
      <c r="AJ164" s="50">
        <f>AJ162+AJ104+AJ109+AJ108+AJ97</f>
        <v>2464291.6658636788</v>
      </c>
      <c r="AK164" s="5"/>
      <c r="AL164" s="33"/>
      <c r="AM164" s="42"/>
    </row>
    <row r="165" spans="2:64" ht="13.5" thickTop="1" x14ac:dyDescent="0.2">
      <c r="F165" s="35"/>
      <c r="H165" s="35"/>
      <c r="L165" s="35"/>
      <c r="AL165" s="33"/>
      <c r="AM165" s="42"/>
    </row>
    <row r="166" spans="2:64" x14ac:dyDescent="0.2">
      <c r="F166" s="35"/>
      <c r="H166" s="35"/>
      <c r="L166" s="35"/>
      <c r="AL166" s="33"/>
      <c r="AM166" s="42"/>
    </row>
    <row r="167" spans="2:64" x14ac:dyDescent="0.2">
      <c r="F167" s="35"/>
      <c r="H167" s="35"/>
      <c r="L167" s="35"/>
      <c r="O167" s="101"/>
      <c r="AL167" s="33"/>
      <c r="AM167" s="42"/>
    </row>
    <row r="168" spans="2:64" x14ac:dyDescent="0.2">
      <c r="D168" s="8" t="s">
        <v>35</v>
      </c>
      <c r="AL168" s="33"/>
      <c r="AM168" s="42"/>
    </row>
    <row r="169" spans="2:64" x14ac:dyDescent="0.2">
      <c r="D169" s="8"/>
      <c r="F169" s="35"/>
      <c r="H169" s="17"/>
      <c r="K169" s="29"/>
      <c r="L169" s="35"/>
      <c r="O169" s="29"/>
      <c r="P169" s="10"/>
      <c r="R169" s="10"/>
      <c r="S169" s="10"/>
      <c r="T169" s="10"/>
      <c r="U169" s="10"/>
      <c r="V169" s="10"/>
      <c r="W169" s="13"/>
      <c r="X169" s="10"/>
      <c r="Y169" s="13"/>
      <c r="Z169" s="10"/>
      <c r="AA169" s="10"/>
      <c r="AB169" s="10"/>
      <c r="AC169" s="13"/>
      <c r="AD169" s="10"/>
      <c r="AE169" s="13"/>
      <c r="AF169" s="10"/>
      <c r="AG169" s="13"/>
      <c r="AH169" s="10"/>
      <c r="AI169" s="13"/>
      <c r="AJ169" s="10"/>
      <c r="AL169" s="33"/>
      <c r="AM169" s="42"/>
    </row>
    <row r="170" spans="2:64" x14ac:dyDescent="0.2">
      <c r="B170" s="26">
        <f>B164+1</f>
        <v>104</v>
      </c>
      <c r="D170" s="1" t="s">
        <v>244</v>
      </c>
      <c r="F170" s="35">
        <v>0</v>
      </c>
      <c r="H170" s="17"/>
      <c r="K170" s="29">
        <v>0</v>
      </c>
      <c r="L170" s="35">
        <f t="shared" ref="L170:L175" si="53">F170-H170</f>
        <v>0</v>
      </c>
      <c r="O170" s="29">
        <v>0</v>
      </c>
      <c r="P170" s="10">
        <v>0</v>
      </c>
      <c r="R170" s="10">
        <v>0</v>
      </c>
      <c r="S170" s="10"/>
      <c r="T170" s="10">
        <v>0</v>
      </c>
      <c r="U170" s="10"/>
      <c r="V170" s="10">
        <v>0</v>
      </c>
      <c r="X170" s="10">
        <v>0</v>
      </c>
      <c r="Y170" s="10"/>
      <c r="Z170" s="10">
        <v>0</v>
      </c>
      <c r="AA170" s="10"/>
      <c r="AB170" s="10">
        <v>0</v>
      </c>
      <c r="AC170" s="10"/>
      <c r="AD170" s="10">
        <v>0</v>
      </c>
      <c r="AE170" s="10"/>
      <c r="AF170" s="10">
        <v>0</v>
      </c>
      <c r="AG170" s="10"/>
      <c r="AH170" s="10">
        <v>0</v>
      </c>
      <c r="AI170" s="10"/>
      <c r="AJ170" s="10">
        <f t="shared" ref="AJ170:AJ177" si="54">P170+R170+T170+V170+X170+Z170+AB170+AD170+AF170+AH170</f>
        <v>0</v>
      </c>
      <c r="AL170" s="42"/>
      <c r="AM170" s="42"/>
    </row>
    <row r="171" spans="2:64" x14ac:dyDescent="0.2">
      <c r="B171" s="26">
        <f t="shared" ref="B171:B176" si="55">B170+1</f>
        <v>105</v>
      </c>
      <c r="D171" s="1" t="s">
        <v>245</v>
      </c>
      <c r="F171" s="35">
        <v>0</v>
      </c>
      <c r="H171" s="17"/>
      <c r="J171" s="19"/>
      <c r="K171" s="29">
        <v>0</v>
      </c>
      <c r="L171" s="35">
        <f t="shared" si="53"/>
        <v>0</v>
      </c>
      <c r="O171" s="29">
        <v>0</v>
      </c>
      <c r="P171" s="10">
        <v>0</v>
      </c>
      <c r="R171" s="10">
        <v>0</v>
      </c>
      <c r="S171" s="10"/>
      <c r="T171" s="10">
        <v>0</v>
      </c>
      <c r="U171" s="10"/>
      <c r="V171" s="10">
        <v>0</v>
      </c>
      <c r="X171" s="10">
        <v>0</v>
      </c>
      <c r="Y171" s="10"/>
      <c r="Z171" s="10">
        <v>0</v>
      </c>
      <c r="AA171" s="10"/>
      <c r="AB171" s="10">
        <v>0</v>
      </c>
      <c r="AC171" s="10"/>
      <c r="AD171" s="10">
        <v>0</v>
      </c>
      <c r="AE171" s="10"/>
      <c r="AF171" s="10">
        <v>0</v>
      </c>
      <c r="AG171" s="10"/>
      <c r="AH171" s="10">
        <v>0</v>
      </c>
      <c r="AI171" s="10"/>
      <c r="AJ171" s="10">
        <f t="shared" si="54"/>
        <v>0</v>
      </c>
      <c r="AL171" s="42"/>
      <c r="AM171" s="42"/>
    </row>
    <row r="172" spans="2:64" x14ac:dyDescent="0.2">
      <c r="B172" s="26">
        <f t="shared" si="55"/>
        <v>106</v>
      </c>
      <c r="D172" s="1" t="s">
        <v>246</v>
      </c>
      <c r="F172" s="35">
        <v>0</v>
      </c>
      <c r="H172" s="17"/>
      <c r="J172" s="19"/>
      <c r="K172" s="29">
        <v>0</v>
      </c>
      <c r="L172" s="35">
        <f t="shared" si="53"/>
        <v>0</v>
      </c>
      <c r="O172" s="29">
        <v>0</v>
      </c>
      <c r="P172" s="10">
        <v>0</v>
      </c>
      <c r="R172" s="10">
        <v>0</v>
      </c>
      <c r="S172" s="10"/>
      <c r="T172" s="10">
        <v>0</v>
      </c>
      <c r="U172" s="10"/>
      <c r="V172" s="10">
        <v>0</v>
      </c>
      <c r="X172" s="10">
        <v>0</v>
      </c>
      <c r="Y172" s="10"/>
      <c r="Z172" s="10">
        <v>0</v>
      </c>
      <c r="AA172" s="10"/>
      <c r="AB172" s="10">
        <v>0</v>
      </c>
      <c r="AC172" s="10"/>
      <c r="AD172" s="10">
        <v>0</v>
      </c>
      <c r="AE172" s="10"/>
      <c r="AF172" s="10">
        <v>0</v>
      </c>
      <c r="AG172" s="10"/>
      <c r="AH172" s="10">
        <v>0</v>
      </c>
      <c r="AI172" s="10"/>
      <c r="AJ172" s="10">
        <f t="shared" si="54"/>
        <v>0</v>
      </c>
      <c r="AL172" s="42"/>
      <c r="AM172" s="42"/>
    </row>
    <row r="173" spans="2:64" x14ac:dyDescent="0.2">
      <c r="B173" s="26">
        <f t="shared" si="55"/>
        <v>107</v>
      </c>
      <c r="D173" s="1" t="s">
        <v>247</v>
      </c>
      <c r="F173" s="35">
        <v>26870.623617239937</v>
      </c>
      <c r="H173" s="17"/>
      <c r="J173" s="19"/>
      <c r="K173" s="29">
        <v>0</v>
      </c>
      <c r="L173" s="35">
        <f t="shared" si="53"/>
        <v>26870.623617239937</v>
      </c>
      <c r="N173" s="26" t="s">
        <v>366</v>
      </c>
      <c r="O173" s="29">
        <v>12</v>
      </c>
      <c r="P173" s="10">
        <v>0</v>
      </c>
      <c r="R173" s="10">
        <v>0</v>
      </c>
      <c r="S173" s="10"/>
      <c r="T173" s="10">
        <v>0</v>
      </c>
      <c r="U173" s="10"/>
      <c r="V173" s="10">
        <v>0</v>
      </c>
      <c r="X173" s="10">
        <v>0</v>
      </c>
      <c r="Y173" s="10"/>
      <c r="Z173" s="10">
        <v>0</v>
      </c>
      <c r="AA173" s="10"/>
      <c r="AB173" s="10">
        <v>0</v>
      </c>
      <c r="AC173" s="10"/>
      <c r="AD173" s="10">
        <v>0</v>
      </c>
      <c r="AE173" s="10"/>
      <c r="AF173" s="10">
        <v>26870.623617239937</v>
      </c>
      <c r="AG173" s="10"/>
      <c r="AH173" s="10">
        <v>0</v>
      </c>
      <c r="AI173" s="10"/>
      <c r="AJ173" s="10">
        <f t="shared" si="54"/>
        <v>26870.623617239937</v>
      </c>
      <c r="AL173" s="42"/>
      <c r="AM173" s="42"/>
    </row>
    <row r="174" spans="2:64" x14ac:dyDescent="0.2">
      <c r="B174" s="26">
        <f t="shared" si="55"/>
        <v>108</v>
      </c>
      <c r="D174" s="1" t="s">
        <v>248</v>
      </c>
      <c r="F174" s="35">
        <v>14283.139384300001</v>
      </c>
      <c r="H174" s="17"/>
      <c r="J174" s="19"/>
      <c r="K174" s="29">
        <v>0</v>
      </c>
      <c r="L174" s="35">
        <f t="shared" si="53"/>
        <v>14283.139384300001</v>
      </c>
      <c r="N174" s="26" t="s">
        <v>366</v>
      </c>
      <c r="O174" s="29">
        <v>12</v>
      </c>
      <c r="P174" s="10">
        <v>0</v>
      </c>
      <c r="R174" s="10">
        <v>0</v>
      </c>
      <c r="S174" s="10"/>
      <c r="T174" s="10">
        <v>0</v>
      </c>
      <c r="U174" s="10"/>
      <c r="V174" s="10">
        <v>0</v>
      </c>
      <c r="X174" s="10">
        <v>0</v>
      </c>
      <c r="Y174" s="10"/>
      <c r="Z174" s="10">
        <v>0</v>
      </c>
      <c r="AA174" s="10"/>
      <c r="AB174" s="10">
        <v>0</v>
      </c>
      <c r="AC174" s="10"/>
      <c r="AD174" s="10">
        <v>0</v>
      </c>
      <c r="AE174" s="10"/>
      <c r="AF174" s="10">
        <v>14283.139384300001</v>
      </c>
      <c r="AG174" s="10"/>
      <c r="AH174" s="10">
        <v>0</v>
      </c>
      <c r="AI174" s="13"/>
      <c r="AJ174" s="10">
        <f t="shared" si="54"/>
        <v>14283.139384300001</v>
      </c>
      <c r="AL174" s="33"/>
      <c r="AM174" s="42"/>
    </row>
    <row r="175" spans="2:64" x14ac:dyDescent="0.2">
      <c r="B175" s="26">
        <f t="shared" si="55"/>
        <v>109</v>
      </c>
      <c r="D175" s="1" t="s">
        <v>249</v>
      </c>
      <c r="F175" s="35">
        <v>17761.652743977927</v>
      </c>
      <c r="H175" s="17"/>
      <c r="J175" s="19"/>
      <c r="K175" s="29">
        <v>0</v>
      </c>
      <c r="L175" s="35">
        <f t="shared" si="53"/>
        <v>17761.652743977927</v>
      </c>
      <c r="N175" s="26" t="s">
        <v>366</v>
      </c>
      <c r="O175" s="29">
        <v>12</v>
      </c>
      <c r="P175" s="10">
        <v>0</v>
      </c>
      <c r="R175" s="10">
        <v>0</v>
      </c>
      <c r="S175" s="10"/>
      <c r="T175" s="10">
        <v>0</v>
      </c>
      <c r="U175" s="10"/>
      <c r="V175" s="10">
        <v>0</v>
      </c>
      <c r="X175" s="10">
        <v>0</v>
      </c>
      <c r="Y175" s="10"/>
      <c r="Z175" s="10">
        <v>0</v>
      </c>
      <c r="AA175" s="10"/>
      <c r="AB175" s="10">
        <v>0</v>
      </c>
      <c r="AC175" s="10"/>
      <c r="AD175" s="10">
        <v>0</v>
      </c>
      <c r="AE175" s="10"/>
      <c r="AF175" s="10">
        <v>17761.652743977927</v>
      </c>
      <c r="AG175" s="10"/>
      <c r="AH175" s="10">
        <v>0</v>
      </c>
      <c r="AI175" s="13"/>
      <c r="AJ175" s="10">
        <f t="shared" si="54"/>
        <v>17761.652743977927</v>
      </c>
      <c r="AL175" s="33"/>
      <c r="AM175" s="42"/>
    </row>
    <row r="176" spans="2:64" x14ac:dyDescent="0.2">
      <c r="B176" s="26">
        <f t="shared" si="55"/>
        <v>110</v>
      </c>
      <c r="D176" s="1" t="s">
        <v>250</v>
      </c>
      <c r="F176" s="35">
        <v>6017.1693334783249</v>
      </c>
      <c r="H176" s="17">
        <v>3019.5891666666666</v>
      </c>
      <c r="J176" s="6" t="s">
        <v>350</v>
      </c>
      <c r="K176" s="29">
        <v>15</v>
      </c>
      <c r="L176" s="35">
        <f>F176-H176</f>
        <v>2997.5801668116583</v>
      </c>
      <c r="N176" s="26" t="s">
        <v>370</v>
      </c>
      <c r="O176" s="29">
        <v>3</v>
      </c>
      <c r="P176" s="10">
        <v>0</v>
      </c>
      <c r="R176" s="10">
        <v>0</v>
      </c>
      <c r="S176" s="10"/>
      <c r="T176" s="10">
        <v>555.13564532871283</v>
      </c>
      <c r="U176" s="10"/>
      <c r="V176" s="10">
        <v>0</v>
      </c>
      <c r="X176" s="10">
        <v>743.31836001507816</v>
      </c>
      <c r="Y176" s="10"/>
      <c r="Z176" s="10">
        <v>1075.1892896787631</v>
      </c>
      <c r="AA176" s="10"/>
      <c r="AB176" s="10">
        <v>535.5538085921487</v>
      </c>
      <c r="AC176" s="10"/>
      <c r="AD176" s="10">
        <v>3107.9722298636225</v>
      </c>
      <c r="AE176" s="10"/>
      <c r="AF176" s="10">
        <v>0</v>
      </c>
      <c r="AG176" s="10"/>
      <c r="AH176" s="10">
        <v>0</v>
      </c>
      <c r="AI176" s="13"/>
      <c r="AJ176" s="10">
        <f t="shared" si="54"/>
        <v>6017.1693334783249</v>
      </c>
      <c r="AL176" s="33"/>
      <c r="AM176" s="42"/>
    </row>
    <row r="177" spans="2:39" x14ac:dyDescent="0.2">
      <c r="AE177" s="13"/>
      <c r="AG177" s="13"/>
      <c r="AJ177" s="1">
        <f t="shared" si="54"/>
        <v>0</v>
      </c>
      <c r="AL177" s="33"/>
      <c r="AM177" s="42"/>
    </row>
    <row r="178" spans="2:39" x14ac:dyDescent="0.2">
      <c r="B178" s="26">
        <f>B176+1</f>
        <v>111</v>
      </c>
      <c r="D178" s="1" t="s">
        <v>251</v>
      </c>
      <c r="F178" s="36">
        <f>SUM(F170:F176)</f>
        <v>64932.585078996191</v>
      </c>
      <c r="H178" s="36">
        <f>SUM(H170:H176)</f>
        <v>3019.5891666666666</v>
      </c>
      <c r="J178" s="19"/>
      <c r="L178" s="36">
        <f>SUM(L170:L176)</f>
        <v>61912.995912329527</v>
      </c>
      <c r="P178" s="45">
        <f>SUM(P170:P176)</f>
        <v>0</v>
      </c>
      <c r="R178" s="45">
        <f>SUM(R170:R176)</f>
        <v>0</v>
      </c>
      <c r="S178" s="10"/>
      <c r="T178" s="45">
        <f>SUM(T170:T176)</f>
        <v>555.13564532871283</v>
      </c>
      <c r="U178" s="10"/>
      <c r="V178" s="45">
        <f>SUM(V170:V176)</f>
        <v>0</v>
      </c>
      <c r="X178" s="45">
        <f>SUM(X170:X176)</f>
        <v>743.31836001507816</v>
      </c>
      <c r="Z178" s="45">
        <f>SUM(Z170:Z176)</f>
        <v>1075.1892896787631</v>
      </c>
      <c r="AB178" s="45">
        <f>SUM(AB170:AB176)</f>
        <v>535.5538085921487</v>
      </c>
      <c r="AD178" s="45">
        <f>SUM(AD170:AD176)</f>
        <v>3107.9722298636225</v>
      </c>
      <c r="AE178" s="13"/>
      <c r="AF178" s="45">
        <f>SUM(AF170:AF176)</f>
        <v>58915.415745517865</v>
      </c>
      <c r="AG178" s="13"/>
      <c r="AH178" s="45">
        <f>SUM(AH170:AH176)</f>
        <v>0</v>
      </c>
      <c r="AJ178" s="45">
        <f>SUM(AJ170:AJ176)</f>
        <v>64932.585078996191</v>
      </c>
      <c r="AK178" s="5"/>
      <c r="AL178" s="33"/>
      <c r="AM178" s="42"/>
    </row>
    <row r="179" spans="2:39" x14ac:dyDescent="0.2">
      <c r="S179" s="10"/>
      <c r="U179" s="10"/>
      <c r="AL179" s="33"/>
      <c r="AM179" s="42"/>
    </row>
    <row r="180" spans="2:39" ht="13.5" thickBot="1" x14ac:dyDescent="0.25">
      <c r="B180" s="26">
        <f>B178+1</f>
        <v>112</v>
      </c>
      <c r="D180" s="1" t="s">
        <v>36</v>
      </c>
      <c r="F180" s="39">
        <f>F164-F178</f>
        <v>2399359.0807846827</v>
      </c>
      <c r="H180" s="39">
        <f>H164-H178</f>
        <v>2544.3061849923615</v>
      </c>
      <c r="L180" s="39">
        <f>L164-L178</f>
        <v>2396814.77459969</v>
      </c>
      <c r="P180" s="50">
        <f>P164-P178</f>
        <v>311340.54218884726</v>
      </c>
      <c r="R180" s="50">
        <f>R164-R178</f>
        <v>57499.970385830791</v>
      </c>
      <c r="S180" s="10"/>
      <c r="T180" s="50">
        <f>T164-T178</f>
        <v>305620.80955824681</v>
      </c>
      <c r="U180" s="10"/>
      <c r="V180" s="50">
        <f>V164-V178</f>
        <v>216731.79528524552</v>
      </c>
      <c r="X180" s="50">
        <f>X164-X178</f>
        <v>406738.78665639873</v>
      </c>
      <c r="Z180" s="50">
        <f>Z164-Z178</f>
        <v>581901.18023431743</v>
      </c>
      <c r="AB180" s="50">
        <f>AB164-AB178</f>
        <v>292716.36554732081</v>
      </c>
      <c r="AD180" s="50">
        <f>AD164-AD178</f>
        <v>45316.467170216376</v>
      </c>
      <c r="AF180" s="50">
        <f>AF164-AF178</f>
        <v>163153.28037208295</v>
      </c>
      <c r="AH180" s="50">
        <f>AH164-AH178</f>
        <v>18339.883386175716</v>
      </c>
      <c r="AJ180" s="50">
        <f>AJ164-AJ178</f>
        <v>2399359.0807846827</v>
      </c>
      <c r="AK180" s="5"/>
      <c r="AL180" s="33"/>
      <c r="AM180" s="42"/>
    </row>
    <row r="181" spans="2:39" ht="13.5" thickTop="1" x14ac:dyDescent="0.2">
      <c r="D181" s="1" t="s">
        <v>252</v>
      </c>
    </row>
    <row r="182" spans="2:39" x14ac:dyDescent="0.2">
      <c r="V182" s="5"/>
    </row>
    <row r="183" spans="2:39" x14ac:dyDescent="0.2">
      <c r="B183" s="102" t="s">
        <v>371</v>
      </c>
    </row>
    <row r="184" spans="2:39" x14ac:dyDescent="0.2">
      <c r="B184" s="103" t="s">
        <v>372</v>
      </c>
      <c r="D184" s="1" t="s">
        <v>373</v>
      </c>
    </row>
  </sheetData>
  <mergeCells count="5">
    <mergeCell ref="B5:AJ5"/>
    <mergeCell ref="B6:AJ6"/>
    <mergeCell ref="B7:AJ7"/>
    <mergeCell ref="P9:V9"/>
    <mergeCell ref="X9:AF9"/>
  </mergeCells>
  <pageMargins left="0.7" right="0.7" top="0.75" bottom="0.75" header="0.3" footer="0.3"/>
  <pageSetup scale="24" fitToHeight="0" orientation="landscape" blackAndWhite="1" horizontalDpi="1200" verticalDpi="1200" r:id="rId1"/>
  <headerFooter>
    <oddHeader>&amp;R&amp;"Arial,Regular"&amp;10Filed: 2025-02-28
EB-2025-0064
Phase 3 Exhibit 7
Tab 3
Schedule 7
Attachment 7
Page &amp;P of &amp;N</oddHeader>
  </headerFooter>
  <rowBreaks count="3" manualBreakCount="3">
    <brk id="58" max="35" man="1"/>
    <brk id="111" max="35" man="1"/>
    <brk id="166" max="3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C68B8-A77E-40B0-8B02-FDAA0D01041F}">
  <dimension ref="A1:AJ55"/>
  <sheetViews>
    <sheetView view="pageBreakPreview" zoomScale="80" zoomScaleNormal="70" zoomScaleSheetLayoutView="80" workbookViewId="0">
      <selection activeCell="AB51" sqref="AB51"/>
    </sheetView>
  </sheetViews>
  <sheetFormatPr defaultColWidth="9.28515625" defaultRowHeight="15" x14ac:dyDescent="0.25"/>
  <cols>
    <col min="1" max="1" width="5.7109375" style="19" customWidth="1"/>
    <col min="2" max="2" width="42.5703125" style="6" customWidth="1"/>
    <col min="3" max="3" width="2.5703125" style="6" customWidth="1"/>
    <col min="4" max="4" width="17.5703125" style="6" customWidth="1"/>
    <col min="5" max="5" width="2.5703125" style="6" customWidth="1"/>
    <col min="6" max="6" width="18.5703125" style="6" customWidth="1"/>
    <col min="7" max="7" width="2.5703125" style="6" customWidth="1"/>
    <col min="8" max="8" width="18.7109375" style="6" customWidth="1"/>
    <col min="9" max="9" width="2.5703125" style="6" customWidth="1"/>
    <col min="10" max="10" width="27.28515625" style="6" customWidth="1"/>
    <col min="11" max="11" width="2.42578125" style="28" customWidth="1"/>
    <col min="12" max="12" width="18.7109375" style="6" customWidth="1"/>
    <col min="13" max="13" width="2.42578125" style="6" customWidth="1"/>
    <col min="14" max="14" width="20.42578125" style="6" customWidth="1"/>
    <col min="15" max="15" width="2.28515625" style="1" customWidth="1"/>
    <col min="16" max="16" width="14.5703125" style="1" customWidth="1"/>
    <col min="17" max="17" width="1.7109375" style="1" customWidth="1"/>
    <col min="18" max="18" width="14.5703125" style="1" customWidth="1"/>
    <col min="19" max="19" width="1.7109375" style="1" customWidth="1"/>
    <col min="20" max="20" width="14.5703125" style="1" customWidth="1"/>
    <col min="21" max="21" width="1.7109375" style="1" customWidth="1"/>
    <col min="22" max="22" width="14.5703125" style="1" customWidth="1"/>
    <col min="23" max="23" width="1.7109375" style="1" customWidth="1"/>
    <col min="24" max="24" width="14.5703125" style="1" customWidth="1"/>
    <col min="25" max="25" width="1.7109375" style="1" customWidth="1"/>
    <col min="26" max="26" width="14.5703125" style="1" customWidth="1"/>
    <col min="27" max="27" width="9.28515625" style="1"/>
  </cols>
  <sheetData>
    <row r="1" spans="1:36" ht="49.15" customHeight="1" x14ac:dyDescent="0.2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AB1" s="1"/>
      <c r="AC1" s="1"/>
      <c r="AD1" s="1"/>
      <c r="AE1" s="1"/>
      <c r="AF1" s="1"/>
      <c r="AG1" s="1"/>
      <c r="AH1" s="1"/>
      <c r="AI1" s="1"/>
      <c r="AJ1" s="1"/>
    </row>
    <row r="2" spans="1:36" x14ac:dyDescent="0.25">
      <c r="A2" s="227" t="s">
        <v>0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8"/>
      <c r="AB2" s="8"/>
      <c r="AC2" s="8"/>
      <c r="AD2" s="8"/>
      <c r="AE2" s="8"/>
      <c r="AF2" s="8"/>
      <c r="AG2" s="8"/>
      <c r="AH2" s="8"/>
      <c r="AI2" s="8"/>
      <c r="AJ2" s="8"/>
    </row>
    <row r="3" spans="1:36" x14ac:dyDescent="0.25">
      <c r="A3" s="227" t="s">
        <v>374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</row>
    <row r="5" spans="1:36" x14ac:dyDescent="0.25">
      <c r="F5" s="19" t="s">
        <v>375</v>
      </c>
      <c r="J5" s="19"/>
      <c r="N5" s="19"/>
      <c r="P5" s="226" t="s">
        <v>376</v>
      </c>
      <c r="Q5" s="226"/>
      <c r="R5" s="226"/>
      <c r="S5" s="226"/>
      <c r="T5" s="226"/>
      <c r="U5" s="226"/>
      <c r="V5" s="226"/>
      <c r="W5" s="226"/>
      <c r="X5" s="226"/>
    </row>
    <row r="6" spans="1:36" x14ac:dyDescent="0.25">
      <c r="A6" s="19" t="s">
        <v>3</v>
      </c>
      <c r="D6" s="19" t="s">
        <v>377</v>
      </c>
      <c r="F6" s="19" t="s">
        <v>7</v>
      </c>
      <c r="H6" s="19" t="s">
        <v>378</v>
      </c>
      <c r="J6" s="19" t="s">
        <v>379</v>
      </c>
      <c r="K6" s="29"/>
      <c r="L6" s="19" t="s">
        <v>380</v>
      </c>
      <c r="N6" s="19" t="s">
        <v>130</v>
      </c>
      <c r="P6" s="26"/>
      <c r="Q6" s="26"/>
      <c r="R6" s="26" t="s">
        <v>381</v>
      </c>
      <c r="S6" s="26"/>
      <c r="T6" s="26" t="s">
        <v>381</v>
      </c>
      <c r="U6" s="26"/>
      <c r="V6" s="26" t="s">
        <v>381</v>
      </c>
      <c r="W6" s="26"/>
      <c r="X6" s="26"/>
      <c r="Y6" s="26"/>
      <c r="Z6" s="26"/>
    </row>
    <row r="7" spans="1:36" x14ac:dyDescent="0.25">
      <c r="A7" s="18" t="s">
        <v>5</v>
      </c>
      <c r="B7" s="114" t="s">
        <v>6</v>
      </c>
      <c r="D7" s="18" t="s">
        <v>7</v>
      </c>
      <c r="F7" s="18" t="s">
        <v>382</v>
      </c>
      <c r="H7" s="18" t="s">
        <v>128</v>
      </c>
      <c r="J7" s="18" t="s">
        <v>131</v>
      </c>
      <c r="K7" s="29"/>
      <c r="L7" s="18" t="s">
        <v>383</v>
      </c>
      <c r="N7" s="18" t="s">
        <v>131</v>
      </c>
      <c r="P7" s="98" t="s">
        <v>384</v>
      </c>
      <c r="Q7" s="26"/>
      <c r="R7" s="98" t="s">
        <v>385</v>
      </c>
      <c r="S7" s="26"/>
      <c r="T7" s="98" t="s">
        <v>386</v>
      </c>
      <c r="U7" s="26"/>
      <c r="V7" s="98" t="s">
        <v>387</v>
      </c>
      <c r="W7" s="26"/>
      <c r="X7" s="98" t="s">
        <v>388</v>
      </c>
      <c r="Y7" s="26"/>
      <c r="Z7" s="26"/>
    </row>
    <row r="8" spans="1:36" x14ac:dyDescent="0.25">
      <c r="D8" s="19" t="s">
        <v>86</v>
      </c>
      <c r="E8" s="19"/>
      <c r="F8" s="19" t="s">
        <v>13</v>
      </c>
      <c r="G8" s="19"/>
      <c r="H8" s="19" t="s">
        <v>14</v>
      </c>
      <c r="I8" s="19"/>
      <c r="J8" s="19" t="s">
        <v>15</v>
      </c>
      <c r="K8" s="29"/>
      <c r="L8" s="19" t="s">
        <v>16</v>
      </c>
      <c r="M8" s="19"/>
      <c r="N8" s="19" t="s">
        <v>87</v>
      </c>
      <c r="O8" s="26"/>
      <c r="P8" s="26" t="s">
        <v>88</v>
      </c>
      <c r="Q8" s="26"/>
      <c r="R8" s="26" t="s">
        <v>89</v>
      </c>
      <c r="S8" s="26"/>
      <c r="T8" s="26" t="s">
        <v>90</v>
      </c>
      <c r="U8" s="26"/>
      <c r="V8" s="26" t="s">
        <v>91</v>
      </c>
      <c r="W8" s="26"/>
      <c r="X8" s="26" t="s">
        <v>92</v>
      </c>
      <c r="Y8" s="26"/>
      <c r="Z8" s="26"/>
    </row>
    <row r="9" spans="1:36" x14ac:dyDescent="0.25">
      <c r="P9" s="29">
        <v>4</v>
      </c>
      <c r="Q9" s="29"/>
      <c r="R9" s="29">
        <v>6</v>
      </c>
      <c r="S9" s="29"/>
      <c r="T9" s="29">
        <v>8</v>
      </c>
      <c r="U9" s="29"/>
      <c r="V9" s="29">
        <v>10</v>
      </c>
      <c r="W9" s="29"/>
      <c r="X9" s="29">
        <v>12</v>
      </c>
    </row>
    <row r="10" spans="1:36" x14ac:dyDescent="0.25">
      <c r="B10" s="11" t="s">
        <v>389</v>
      </c>
      <c r="C10" s="11"/>
      <c r="D10" s="11"/>
      <c r="E10" s="11"/>
      <c r="F10" s="11"/>
      <c r="G10" s="11"/>
      <c r="H10" s="11"/>
      <c r="I10" s="11"/>
      <c r="J10" s="11"/>
      <c r="K10" s="115"/>
      <c r="L10" s="11"/>
      <c r="M10" s="11"/>
      <c r="N10" s="11"/>
    </row>
    <row r="11" spans="1:36" x14ac:dyDescent="0.25">
      <c r="A11" s="19">
        <v>1</v>
      </c>
      <c r="B11" s="6" t="s">
        <v>390</v>
      </c>
      <c r="D11" s="116">
        <v>1878311.1040714213</v>
      </c>
      <c r="F11" s="35">
        <v>1878311.1040714213</v>
      </c>
      <c r="K11" s="28">
        <v>0</v>
      </c>
      <c r="L11" s="35">
        <f>F11-H11</f>
        <v>1878311.1040714213</v>
      </c>
      <c r="N11" s="26" t="s">
        <v>391</v>
      </c>
      <c r="O11" s="28">
        <v>2</v>
      </c>
      <c r="P11" s="13">
        <v>1102518.0690424258</v>
      </c>
      <c r="Q11" s="13"/>
      <c r="R11" s="13">
        <v>34086.353963475041</v>
      </c>
      <c r="S11" s="13"/>
      <c r="T11" s="13">
        <v>129814.86539854913</v>
      </c>
      <c r="U11" s="13"/>
      <c r="V11" s="13">
        <v>611891.81566697138</v>
      </c>
      <c r="W11" s="13"/>
      <c r="X11" s="13">
        <v>0</v>
      </c>
      <c r="Y11" s="13"/>
      <c r="Z11" s="49"/>
      <c r="AA11" s="13"/>
    </row>
    <row r="12" spans="1:36" x14ac:dyDescent="0.25">
      <c r="A12" s="19">
        <f>A11+1</f>
        <v>2</v>
      </c>
      <c r="B12" s="6" t="s">
        <v>392</v>
      </c>
      <c r="D12" s="116">
        <v>161486.41315728414</v>
      </c>
      <c r="F12" s="35">
        <v>153599.23567205007</v>
      </c>
      <c r="H12" s="17"/>
      <c r="J12" s="19"/>
      <c r="K12" s="28">
        <v>0</v>
      </c>
      <c r="L12" s="35">
        <f t="shared" ref="L12:L16" si="0">F12-H12</f>
        <v>153599.23567205007</v>
      </c>
      <c r="N12" s="26" t="s">
        <v>393</v>
      </c>
      <c r="O12" s="28">
        <v>5</v>
      </c>
      <c r="P12" s="13">
        <v>114100.03492767722</v>
      </c>
      <c r="Q12" s="13"/>
      <c r="R12" s="13">
        <v>9738.170971231526</v>
      </c>
      <c r="S12" s="13"/>
      <c r="T12" s="13">
        <v>29761.02977314133</v>
      </c>
      <c r="U12" s="13"/>
      <c r="V12" s="13">
        <v>0</v>
      </c>
      <c r="W12" s="13"/>
      <c r="X12" s="13">
        <v>0</v>
      </c>
      <c r="Y12" s="13"/>
      <c r="Z12" s="49"/>
      <c r="AA12" s="13"/>
    </row>
    <row r="13" spans="1:36" x14ac:dyDescent="0.25">
      <c r="A13" s="19">
        <f t="shared" ref="A13:A17" si="1">A12+1</f>
        <v>3</v>
      </c>
      <c r="B13" s="6" t="s">
        <v>394</v>
      </c>
      <c r="D13" s="116">
        <v>40328.527901042762</v>
      </c>
      <c r="F13" s="35">
        <v>40328.527901042762</v>
      </c>
      <c r="J13" s="19"/>
      <c r="K13" s="28">
        <v>0</v>
      </c>
      <c r="L13" s="35">
        <f t="shared" si="0"/>
        <v>40328.527901042762</v>
      </c>
      <c r="N13" s="26" t="s">
        <v>395</v>
      </c>
      <c r="O13" s="28">
        <v>11</v>
      </c>
      <c r="P13" s="13">
        <v>23604.021689045923</v>
      </c>
      <c r="Q13" s="13"/>
      <c r="R13" s="13">
        <v>759.15736935511347</v>
      </c>
      <c r="S13" s="13"/>
      <c r="T13" s="13">
        <v>2197.2129288199922</v>
      </c>
      <c r="U13" s="13"/>
      <c r="V13" s="13">
        <v>13768.135913821732</v>
      </c>
      <c r="W13" s="13"/>
      <c r="X13" s="13">
        <v>0</v>
      </c>
      <c r="Y13" s="13"/>
      <c r="Z13" s="49"/>
      <c r="AA13" s="13"/>
    </row>
    <row r="14" spans="1:36" x14ac:dyDescent="0.25">
      <c r="A14" s="19">
        <f t="shared" si="1"/>
        <v>4</v>
      </c>
      <c r="B14" s="6" t="s">
        <v>396</v>
      </c>
      <c r="D14" s="116">
        <v>152523.42553920622</v>
      </c>
      <c r="F14" s="35">
        <v>145074.01041898847</v>
      </c>
      <c r="H14" s="116">
        <v>-7449.4151202177381</v>
      </c>
      <c r="J14" s="26" t="s">
        <v>397</v>
      </c>
      <c r="K14" s="28">
        <v>17</v>
      </c>
      <c r="L14" s="35">
        <f t="shared" si="0"/>
        <v>152523.42553920622</v>
      </c>
      <c r="N14" s="26" t="s">
        <v>398</v>
      </c>
      <c r="O14" s="28">
        <v>14</v>
      </c>
      <c r="P14" s="10">
        <v>123818.51645502406</v>
      </c>
      <c r="Q14" s="10"/>
      <c r="R14" s="10">
        <v>7704.1125029534523</v>
      </c>
      <c r="S14" s="10"/>
      <c r="T14" s="10">
        <v>12407.795054453603</v>
      </c>
      <c r="U14" s="10"/>
      <c r="V14" s="10">
        <v>1143.5864065573767</v>
      </c>
      <c r="W14" s="10"/>
      <c r="X14" s="10">
        <v>0</v>
      </c>
      <c r="Y14" s="10"/>
      <c r="Z14" s="23"/>
      <c r="AA14" s="13"/>
    </row>
    <row r="15" spans="1:36" x14ac:dyDescent="0.25">
      <c r="A15" s="19">
        <f t="shared" si="1"/>
        <v>5</v>
      </c>
      <c r="B15" s="6" t="s">
        <v>399</v>
      </c>
      <c r="D15" s="116">
        <v>14888.543237034275</v>
      </c>
      <c r="F15" s="35">
        <v>14888.543237034275</v>
      </c>
      <c r="K15" s="28">
        <v>0</v>
      </c>
      <c r="L15" s="35">
        <f t="shared" si="0"/>
        <v>14888.543237034275</v>
      </c>
      <c r="N15" s="26" t="s">
        <v>400</v>
      </c>
      <c r="O15" s="28">
        <v>20</v>
      </c>
      <c r="P15" s="13">
        <v>11955.5993527677</v>
      </c>
      <c r="Q15" s="13"/>
      <c r="R15" s="13">
        <v>1695.3215271433728</v>
      </c>
      <c r="S15" s="13"/>
      <c r="T15" s="13">
        <v>1115.790999434686</v>
      </c>
      <c r="U15" s="13"/>
      <c r="V15" s="13">
        <v>121.83135768851581</v>
      </c>
      <c r="W15" s="13"/>
      <c r="X15" s="13">
        <v>0</v>
      </c>
      <c r="Y15" s="13"/>
      <c r="Z15" s="49"/>
      <c r="AA15" s="13"/>
    </row>
    <row r="16" spans="1:36" x14ac:dyDescent="0.25">
      <c r="A16" s="19">
        <f t="shared" si="1"/>
        <v>6</v>
      </c>
      <c r="B16" s="6" t="s">
        <v>261</v>
      </c>
      <c r="D16" s="116">
        <v>20855.923243351954</v>
      </c>
      <c r="F16" s="35">
        <v>15491.673288166032</v>
      </c>
      <c r="K16" s="28">
        <v>0</v>
      </c>
      <c r="L16" s="35">
        <f t="shared" si="0"/>
        <v>15491.673288166032</v>
      </c>
      <c r="N16" s="26" t="s">
        <v>401</v>
      </c>
      <c r="O16" s="28">
        <v>23</v>
      </c>
      <c r="P16" s="13">
        <v>9609.779501061641</v>
      </c>
      <c r="Q16" s="13"/>
      <c r="R16" s="13">
        <v>370.84643159245962</v>
      </c>
      <c r="S16" s="13"/>
      <c r="T16" s="13">
        <v>945.2630200863382</v>
      </c>
      <c r="U16" s="13"/>
      <c r="V16" s="13">
        <v>4565.7843354255938</v>
      </c>
      <c r="W16" s="13"/>
      <c r="X16" s="13">
        <v>0</v>
      </c>
      <c r="Y16" s="13"/>
      <c r="Z16" s="49"/>
      <c r="AA16" s="13"/>
    </row>
    <row r="17" spans="1:27" x14ac:dyDescent="0.25">
      <c r="A17" s="19">
        <f t="shared" si="1"/>
        <v>7</v>
      </c>
      <c r="B17" s="6" t="s">
        <v>402</v>
      </c>
      <c r="D17" s="117">
        <f>SUM(D11:D16)</f>
        <v>2268393.9371493403</v>
      </c>
      <c r="F17" s="117">
        <f>SUM(F11:F16)</f>
        <v>2247693.094588703</v>
      </c>
      <c r="H17" s="117">
        <f>SUM(H11:H16)</f>
        <v>-7449.4151202177381</v>
      </c>
      <c r="L17" s="117">
        <f>SUM(L11:L16)</f>
        <v>2255142.5097089205</v>
      </c>
      <c r="P17" s="117">
        <f>SUM(P11:P16)</f>
        <v>1385606.0209680023</v>
      </c>
      <c r="Q17" s="13"/>
      <c r="R17" s="117">
        <f>SUM(R11:R16)</f>
        <v>54353.962765750963</v>
      </c>
      <c r="S17" s="49"/>
      <c r="T17" s="117">
        <f>SUM(T11:T16)</f>
        <v>176241.95717448505</v>
      </c>
      <c r="U17" s="13"/>
      <c r="V17" s="117">
        <f>SUM(V11:V16)</f>
        <v>631491.1536804646</v>
      </c>
      <c r="W17" s="13"/>
      <c r="X17" s="117">
        <f>SUM(X11:X16)</f>
        <v>0</v>
      </c>
      <c r="Y17" s="13"/>
      <c r="Z17" s="49"/>
      <c r="AA17" s="13"/>
    </row>
    <row r="18" spans="1:27" x14ac:dyDescent="0.25"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49"/>
      <c r="AA18" s="13"/>
    </row>
    <row r="19" spans="1:27" x14ac:dyDescent="0.25">
      <c r="B19" s="11" t="s">
        <v>403</v>
      </c>
      <c r="C19" s="11"/>
      <c r="D19" s="11"/>
      <c r="E19" s="11"/>
      <c r="F19" s="11"/>
      <c r="G19" s="11"/>
      <c r="H19" s="11"/>
      <c r="I19" s="11"/>
      <c r="J19" s="11"/>
      <c r="K19" s="115"/>
      <c r="L19" s="11"/>
      <c r="M19" s="11"/>
      <c r="N19" s="11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49"/>
      <c r="AA19" s="13"/>
    </row>
    <row r="20" spans="1:27" x14ac:dyDescent="0.25">
      <c r="A20" s="19">
        <f>A17+1</f>
        <v>8</v>
      </c>
      <c r="B20" s="6" t="s">
        <v>404</v>
      </c>
      <c r="D20" s="116">
        <v>106265.51371986591</v>
      </c>
      <c r="F20" s="35">
        <v>106265.51371986591</v>
      </c>
      <c r="K20" s="28">
        <v>0</v>
      </c>
      <c r="L20" s="35">
        <f t="shared" ref="L20:L23" si="2">F20-H20</f>
        <v>106265.51371986591</v>
      </c>
      <c r="N20" s="26" t="s">
        <v>395</v>
      </c>
      <c r="O20" s="28">
        <v>11</v>
      </c>
      <c r="P20" s="13">
        <v>62196.505084344171</v>
      </c>
      <c r="Q20" s="13"/>
      <c r="R20" s="13">
        <v>2000.3767071958312</v>
      </c>
      <c r="S20" s="13"/>
      <c r="T20" s="13">
        <v>5789.6474973228669</v>
      </c>
      <c r="U20" s="13"/>
      <c r="V20" s="13">
        <v>36278.984431003031</v>
      </c>
      <c r="W20" s="13"/>
      <c r="X20" s="13">
        <v>0</v>
      </c>
      <c r="Y20" s="13"/>
      <c r="Z20" s="49"/>
      <c r="AA20" s="13"/>
    </row>
    <row r="21" spans="1:27" x14ac:dyDescent="0.25">
      <c r="A21" s="19">
        <f>A20+1</f>
        <v>9</v>
      </c>
      <c r="B21" s="6" t="s">
        <v>405</v>
      </c>
      <c r="D21" s="116">
        <v>67317.433307812898</v>
      </c>
      <c r="F21" s="35">
        <v>67317.433307812898</v>
      </c>
      <c r="H21" s="17">
        <v>28256.55440729922</v>
      </c>
      <c r="J21" s="26" t="s">
        <v>406</v>
      </c>
      <c r="K21" s="28">
        <v>31</v>
      </c>
      <c r="L21" s="35">
        <f t="shared" si="2"/>
        <v>39060.878900513679</v>
      </c>
      <c r="N21" s="26" t="s">
        <v>407</v>
      </c>
      <c r="O21" s="28">
        <v>28</v>
      </c>
      <c r="P21" s="13">
        <v>40108.890001803389</v>
      </c>
      <c r="Q21" s="13"/>
      <c r="R21" s="13">
        <v>1447.3793583204269</v>
      </c>
      <c r="S21" s="13"/>
      <c r="T21" s="13">
        <v>4043.2365963449065</v>
      </c>
      <c r="U21" s="13"/>
      <c r="V21" s="13">
        <v>21717.927351344169</v>
      </c>
      <c r="W21" s="13"/>
      <c r="X21" s="13">
        <v>0</v>
      </c>
      <c r="Y21" s="13"/>
      <c r="Z21" s="49"/>
      <c r="AA21" s="13"/>
    </row>
    <row r="22" spans="1:27" x14ac:dyDescent="0.25">
      <c r="A22" s="19">
        <f t="shared" ref="A22:A24" si="3">A21+1</f>
        <v>10</v>
      </c>
      <c r="B22" s="6" t="s">
        <v>408</v>
      </c>
      <c r="D22" s="116">
        <v>5768.9625818688937</v>
      </c>
      <c r="F22" s="35">
        <v>5768.9625818688937</v>
      </c>
      <c r="K22" s="28">
        <v>0</v>
      </c>
      <c r="L22" s="35">
        <f t="shared" si="2"/>
        <v>5768.9625818688937</v>
      </c>
      <c r="N22" s="26" t="s">
        <v>409</v>
      </c>
      <c r="O22" s="28">
        <v>34</v>
      </c>
      <c r="P22" s="13">
        <v>3229.3411295980759</v>
      </c>
      <c r="Q22" s="13"/>
      <c r="R22" s="13">
        <v>121.02913994849065</v>
      </c>
      <c r="S22" s="13"/>
      <c r="T22" s="13">
        <v>340.51671702640135</v>
      </c>
      <c r="U22" s="13"/>
      <c r="V22" s="13">
        <v>1682.6449750057097</v>
      </c>
      <c r="W22" s="13"/>
      <c r="X22" s="13">
        <v>395.43062029021604</v>
      </c>
      <c r="Y22" s="13"/>
      <c r="Z22" s="49"/>
      <c r="AA22" s="13"/>
    </row>
    <row r="23" spans="1:27" x14ac:dyDescent="0.25">
      <c r="A23" s="19">
        <f t="shared" si="3"/>
        <v>11</v>
      </c>
      <c r="B23" s="6" t="s">
        <v>410</v>
      </c>
      <c r="D23" s="116">
        <v>14135.587472300971</v>
      </c>
      <c r="F23" s="35">
        <v>14135.587472300971</v>
      </c>
      <c r="K23" s="28">
        <v>0</v>
      </c>
      <c r="L23" s="35">
        <f t="shared" si="2"/>
        <v>14135.587472300971</v>
      </c>
      <c r="N23" s="26" t="s">
        <v>411</v>
      </c>
      <c r="O23" s="28">
        <v>37</v>
      </c>
      <c r="P23" s="13">
        <v>7898.437235328639</v>
      </c>
      <c r="Q23" s="13"/>
      <c r="R23" s="13">
        <v>262.51137065294904</v>
      </c>
      <c r="S23" s="13"/>
      <c r="T23" s="13">
        <v>720.41014638295508</v>
      </c>
      <c r="U23" s="13"/>
      <c r="V23" s="13">
        <v>5254.2287199364273</v>
      </c>
      <c r="W23" s="13"/>
      <c r="X23" s="13">
        <v>0</v>
      </c>
      <c r="Y23" s="13"/>
      <c r="Z23" s="49"/>
      <c r="AA23" s="13"/>
    </row>
    <row r="24" spans="1:27" x14ac:dyDescent="0.25">
      <c r="A24" s="19">
        <f t="shared" si="3"/>
        <v>12</v>
      </c>
      <c r="B24" s="6" t="s">
        <v>412</v>
      </c>
      <c r="D24" s="117">
        <f>SUM(D20:D23)</f>
        <v>193487.49708184868</v>
      </c>
      <c r="F24" s="117">
        <f>SUM(F20:F23)</f>
        <v>193487.49708184868</v>
      </c>
      <c r="H24" s="117">
        <f>SUM(H20:H23)</f>
        <v>28256.55440729922</v>
      </c>
      <c r="L24" s="117">
        <f>SUM(L20:L23)</f>
        <v>165230.94267454944</v>
      </c>
      <c r="P24" s="117">
        <f>SUM(P20:P23)</f>
        <v>113433.17345107428</v>
      </c>
      <c r="Q24" s="13"/>
      <c r="R24" s="117">
        <f>SUM(R20:R23)</f>
        <v>3831.2965761176979</v>
      </c>
      <c r="S24" s="49"/>
      <c r="T24" s="117">
        <f>SUM(T20:T23)</f>
        <v>10893.81095707713</v>
      </c>
      <c r="U24" s="13"/>
      <c r="V24" s="117">
        <f>SUM(V20:V23)</f>
        <v>64933.785477289341</v>
      </c>
      <c r="W24" s="13"/>
      <c r="X24" s="117">
        <f>SUM(X20:X23)</f>
        <v>395.43062029021604</v>
      </c>
      <c r="Y24" s="13"/>
      <c r="Z24" s="49"/>
      <c r="AA24" s="13"/>
    </row>
    <row r="25" spans="1:27" x14ac:dyDescent="0.25">
      <c r="D25" s="116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49"/>
      <c r="AA25" s="13"/>
    </row>
    <row r="26" spans="1:27" x14ac:dyDescent="0.25">
      <c r="B26" s="11" t="s">
        <v>413</v>
      </c>
      <c r="C26" s="11"/>
      <c r="D26" s="118"/>
      <c r="E26" s="11"/>
      <c r="F26" s="11"/>
      <c r="G26" s="11"/>
      <c r="H26" s="11"/>
      <c r="I26" s="11"/>
      <c r="J26" s="11"/>
      <c r="K26" s="115"/>
      <c r="L26" s="11"/>
      <c r="M26" s="11"/>
      <c r="N26" s="11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49"/>
      <c r="AA26" s="13"/>
    </row>
    <row r="27" spans="1:27" x14ac:dyDescent="0.25">
      <c r="A27" s="19">
        <f>A24+1</f>
        <v>13</v>
      </c>
      <c r="B27" s="6" t="s">
        <v>414</v>
      </c>
      <c r="D27" s="116">
        <v>12889.72691135346</v>
      </c>
      <c r="F27" s="35">
        <v>12889.72691135346</v>
      </c>
      <c r="K27" s="28">
        <v>0</v>
      </c>
      <c r="L27" s="35">
        <f t="shared" ref="L27:L33" si="4">F27-H27</f>
        <v>12889.72691135346</v>
      </c>
      <c r="N27" s="26" t="s">
        <v>415</v>
      </c>
      <c r="O27" s="28">
        <v>42</v>
      </c>
      <c r="P27" s="13">
        <v>4807.6632450940742</v>
      </c>
      <c r="Q27" s="13"/>
      <c r="R27" s="13">
        <v>47.882758574584528</v>
      </c>
      <c r="S27" s="13"/>
      <c r="T27" s="13">
        <v>549.90589197103895</v>
      </c>
      <c r="U27" s="13"/>
      <c r="V27" s="13">
        <v>2801.1189262642133</v>
      </c>
      <c r="W27" s="13"/>
      <c r="X27" s="13">
        <v>4683.1560894495487</v>
      </c>
      <c r="Y27" s="13"/>
      <c r="Z27" s="49"/>
      <c r="AA27" s="13"/>
    </row>
    <row r="28" spans="1:27" x14ac:dyDescent="0.25">
      <c r="A28" s="19">
        <f>A27+1</f>
        <v>14</v>
      </c>
      <c r="B28" s="6" t="s">
        <v>416</v>
      </c>
      <c r="D28" s="116">
        <v>1418.3718363261082</v>
      </c>
      <c r="F28" s="35">
        <v>1418.3718363261082</v>
      </c>
      <c r="K28" s="28">
        <v>0</v>
      </c>
      <c r="L28" s="35">
        <f t="shared" si="4"/>
        <v>1418.3718363261082</v>
      </c>
      <c r="N28" s="26" t="s">
        <v>417</v>
      </c>
      <c r="O28" s="28">
        <v>45</v>
      </c>
      <c r="P28" s="13">
        <v>135.75366221986272</v>
      </c>
      <c r="Q28" s="13"/>
      <c r="R28" s="13">
        <v>0</v>
      </c>
      <c r="S28" s="13"/>
      <c r="T28" s="13">
        <v>0</v>
      </c>
      <c r="U28" s="13"/>
      <c r="V28" s="13">
        <v>286.05282800224472</v>
      </c>
      <c r="W28" s="13"/>
      <c r="X28" s="13">
        <v>996.5653461040007</v>
      </c>
      <c r="Y28" s="13"/>
      <c r="Z28" s="49"/>
      <c r="AA28" s="13"/>
    </row>
    <row r="29" spans="1:27" x14ac:dyDescent="0.25">
      <c r="A29" s="19">
        <f t="shared" ref="A29:A34" si="5">A28+1</f>
        <v>15</v>
      </c>
      <c r="B29" s="6" t="s">
        <v>418</v>
      </c>
      <c r="D29" s="116">
        <v>46033.650718814592</v>
      </c>
      <c r="F29" s="35">
        <v>46033.650718814592</v>
      </c>
      <c r="K29" s="28">
        <v>0</v>
      </c>
      <c r="L29" s="35">
        <f t="shared" si="4"/>
        <v>46033.650718814592</v>
      </c>
      <c r="N29" s="26" t="s">
        <v>419</v>
      </c>
      <c r="O29" s="28">
        <v>48</v>
      </c>
      <c r="P29" s="13">
        <v>18507.938128719048</v>
      </c>
      <c r="Q29" s="13"/>
      <c r="R29" s="13">
        <v>310.34216371686807</v>
      </c>
      <c r="S29" s="13"/>
      <c r="T29" s="13">
        <v>3564.1009297557439</v>
      </c>
      <c r="U29" s="13"/>
      <c r="V29" s="13">
        <v>0</v>
      </c>
      <c r="W29" s="13"/>
      <c r="X29" s="13">
        <v>23651.269496622928</v>
      </c>
      <c r="Y29" s="13"/>
      <c r="Z29" s="49"/>
      <c r="AA29" s="13"/>
    </row>
    <row r="30" spans="1:27" x14ac:dyDescent="0.25">
      <c r="A30" s="19">
        <f t="shared" si="5"/>
        <v>16</v>
      </c>
      <c r="B30" s="6" t="s">
        <v>420</v>
      </c>
      <c r="D30" s="116">
        <v>229743.82612937456</v>
      </c>
      <c r="F30" s="35">
        <v>229743.82612937456</v>
      </c>
      <c r="K30" s="28">
        <v>0</v>
      </c>
      <c r="L30" s="35">
        <f t="shared" si="4"/>
        <v>229743.82612937456</v>
      </c>
      <c r="N30" s="26" t="s">
        <v>421</v>
      </c>
      <c r="O30" s="28">
        <v>51</v>
      </c>
      <c r="P30" s="13">
        <v>104883.41266641355</v>
      </c>
      <c r="Q30" s="13"/>
      <c r="R30" s="13">
        <v>1048.651856681696</v>
      </c>
      <c r="S30" s="13"/>
      <c r="T30" s="13">
        <v>12043.162336134012</v>
      </c>
      <c r="U30" s="13"/>
      <c r="V30" s="13">
        <v>45205.240605894047</v>
      </c>
      <c r="W30" s="13"/>
      <c r="X30" s="13">
        <v>66563.358664251253</v>
      </c>
      <c r="Y30" s="13"/>
      <c r="Z30" s="49"/>
      <c r="AA30" s="13"/>
    </row>
    <row r="31" spans="1:27" x14ac:dyDescent="0.25">
      <c r="A31" s="19">
        <f t="shared" si="5"/>
        <v>17</v>
      </c>
      <c r="B31" s="6" t="s">
        <v>422</v>
      </c>
      <c r="D31" s="116">
        <v>30569.722628306641</v>
      </c>
      <c r="F31" s="35">
        <v>30569.722628306641</v>
      </c>
      <c r="K31" s="28">
        <v>0</v>
      </c>
      <c r="L31" s="35">
        <f t="shared" si="4"/>
        <v>30569.722628306641</v>
      </c>
      <c r="N31" s="26" t="s">
        <v>423</v>
      </c>
      <c r="O31" s="28">
        <v>54</v>
      </c>
      <c r="P31" s="13">
        <v>12227.889051322658</v>
      </c>
      <c r="Q31" s="13"/>
      <c r="R31" s="13">
        <v>0</v>
      </c>
      <c r="S31" s="13"/>
      <c r="T31" s="13">
        <v>0</v>
      </c>
      <c r="U31" s="13"/>
      <c r="V31" s="13">
        <v>0</v>
      </c>
      <c r="W31" s="13"/>
      <c r="X31" s="13">
        <v>18341.833576983983</v>
      </c>
      <c r="Y31" s="13"/>
      <c r="Z31" s="49"/>
      <c r="AA31" s="13"/>
    </row>
    <row r="32" spans="1:27" x14ac:dyDescent="0.25">
      <c r="A32" s="19">
        <f t="shared" si="5"/>
        <v>18</v>
      </c>
      <c r="B32" s="6" t="s">
        <v>424</v>
      </c>
      <c r="D32" s="116">
        <v>53148.309605428796</v>
      </c>
      <c r="F32" s="35">
        <v>53148.309605428796</v>
      </c>
      <c r="K32" s="28">
        <v>0</v>
      </c>
      <c r="L32" s="35">
        <f t="shared" si="4"/>
        <v>53148.309605428796</v>
      </c>
      <c r="N32" s="26" t="s">
        <v>425</v>
      </c>
      <c r="O32" s="28">
        <v>57</v>
      </c>
      <c r="P32" s="13">
        <v>0</v>
      </c>
      <c r="Q32" s="13"/>
      <c r="R32" s="13">
        <v>0</v>
      </c>
      <c r="S32" s="13"/>
      <c r="T32" s="13">
        <v>0</v>
      </c>
      <c r="U32" s="13"/>
      <c r="V32" s="13">
        <v>53148.309605428796</v>
      </c>
      <c r="W32" s="13"/>
      <c r="X32" s="13">
        <v>0</v>
      </c>
      <c r="Y32" s="13"/>
      <c r="Z32" s="49"/>
      <c r="AA32" s="13"/>
    </row>
    <row r="33" spans="1:27" x14ac:dyDescent="0.25">
      <c r="A33" s="19">
        <f t="shared" si="5"/>
        <v>19</v>
      </c>
      <c r="B33" s="6" t="s">
        <v>426</v>
      </c>
      <c r="D33" s="116">
        <v>29913.696260682678</v>
      </c>
      <c r="F33" s="35">
        <v>29913.696260682678</v>
      </c>
      <c r="H33" s="17">
        <v>18533.95038585359</v>
      </c>
      <c r="J33" s="19" t="s">
        <v>427</v>
      </c>
      <c r="K33" s="28">
        <v>60</v>
      </c>
      <c r="L33" s="35">
        <f t="shared" si="4"/>
        <v>11379.745874829088</v>
      </c>
      <c r="N33" s="26" t="s">
        <v>428</v>
      </c>
      <c r="O33" s="28">
        <v>63</v>
      </c>
      <c r="P33" s="13">
        <v>3577.0325743260541</v>
      </c>
      <c r="Q33" s="13"/>
      <c r="R33" s="13">
        <v>269.74831056023822</v>
      </c>
      <c r="S33" s="13"/>
      <c r="T33" s="13">
        <v>730.53155031370738</v>
      </c>
      <c r="U33" s="13"/>
      <c r="V33" s="13">
        <v>4680.2587595675095</v>
      </c>
      <c r="W33" s="13"/>
      <c r="X33" s="13">
        <v>20656.12506591517</v>
      </c>
      <c r="Y33" s="13"/>
      <c r="Z33" s="49"/>
      <c r="AA33" s="13"/>
    </row>
    <row r="34" spans="1:27" x14ac:dyDescent="0.25">
      <c r="A34" s="19">
        <f t="shared" si="5"/>
        <v>20</v>
      </c>
      <c r="B34" s="6" t="s">
        <v>429</v>
      </c>
      <c r="D34" s="117">
        <f>SUM(D27:D33)</f>
        <v>403717.30409028684</v>
      </c>
      <c r="F34" s="117">
        <f>SUM(F27:F33)</f>
        <v>403717.30409028684</v>
      </c>
      <c r="H34" s="117">
        <f>SUM(H27:H33)</f>
        <v>18533.95038585359</v>
      </c>
      <c r="L34" s="117">
        <f>SUM(L27:L33)</f>
        <v>385183.35370443325</v>
      </c>
      <c r="P34" s="117">
        <f>SUM(P27:P33)</f>
        <v>144139.68932809526</v>
      </c>
      <c r="Q34" s="13"/>
      <c r="R34" s="117">
        <f>SUM(R27:R33)</f>
        <v>1676.6250895333869</v>
      </c>
      <c r="S34" s="49"/>
      <c r="T34" s="117">
        <f>SUM(T27:T33)</f>
        <v>16887.7007081745</v>
      </c>
      <c r="U34" s="13"/>
      <c r="V34" s="117">
        <f>SUM(V27:V33)</f>
        <v>106120.98072515681</v>
      </c>
      <c r="W34" s="13"/>
      <c r="X34" s="117">
        <f>SUM(X27:X33)</f>
        <v>134892.30823932687</v>
      </c>
      <c r="Y34" s="13"/>
      <c r="Z34" s="49"/>
      <c r="AA34" s="13"/>
    </row>
    <row r="35" spans="1:27" x14ac:dyDescent="0.25"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49"/>
      <c r="AA35" s="13"/>
    </row>
    <row r="36" spans="1:27" x14ac:dyDescent="0.25">
      <c r="B36" s="11" t="s">
        <v>430</v>
      </c>
      <c r="C36" s="11"/>
      <c r="D36" s="11"/>
      <c r="E36" s="11"/>
      <c r="F36" s="11"/>
      <c r="G36" s="11"/>
      <c r="H36" s="11"/>
      <c r="I36" s="11"/>
      <c r="J36" s="11"/>
      <c r="K36" s="115"/>
      <c r="L36" s="11"/>
      <c r="M36" s="11"/>
      <c r="N36" s="11"/>
      <c r="T36" s="98" t="s">
        <v>431</v>
      </c>
      <c r="W36" s="13"/>
      <c r="X36" s="13"/>
      <c r="Y36" s="13"/>
      <c r="Z36" s="49"/>
      <c r="AA36" s="13"/>
    </row>
    <row r="37" spans="1:27" x14ac:dyDescent="0.25">
      <c r="A37" s="19">
        <f>A34+1</f>
        <v>21</v>
      </c>
      <c r="B37" s="6" t="s">
        <v>432</v>
      </c>
      <c r="D37" s="116">
        <v>311340.54218884726</v>
      </c>
      <c r="F37" s="35">
        <v>311340.54218884726</v>
      </c>
      <c r="K37" s="28">
        <v>0</v>
      </c>
      <c r="L37" s="35">
        <f>F37-H37</f>
        <v>311340.54218884726</v>
      </c>
      <c r="N37" s="19" t="s">
        <v>433</v>
      </c>
      <c r="O37" s="28">
        <v>2</v>
      </c>
      <c r="P37" s="13">
        <v>164061.87404824595</v>
      </c>
      <c r="Q37" s="13"/>
      <c r="R37" s="13"/>
      <c r="S37" s="13"/>
      <c r="T37" s="13">
        <v>39696.117200537512</v>
      </c>
      <c r="U37" s="13"/>
      <c r="V37" s="13">
        <v>107268.71860021992</v>
      </c>
      <c r="W37" s="13"/>
      <c r="X37" s="13">
        <v>313.83233984386146</v>
      </c>
      <c r="Y37" s="13"/>
      <c r="Z37" s="49"/>
      <c r="AA37" s="13"/>
    </row>
    <row r="38" spans="1:27" x14ac:dyDescent="0.25">
      <c r="A38" s="19">
        <f>A37+1</f>
        <v>22</v>
      </c>
      <c r="B38" s="6" t="s">
        <v>434</v>
      </c>
      <c r="D38" s="116">
        <v>57499.970385830791</v>
      </c>
      <c r="F38" s="35">
        <v>57499.970385830791</v>
      </c>
      <c r="K38" s="28">
        <v>0</v>
      </c>
      <c r="L38" s="35">
        <f t="shared" ref="L38:L51" si="6">F38-H38</f>
        <v>57499.970385830791</v>
      </c>
      <c r="N38" s="19" t="s">
        <v>435</v>
      </c>
      <c r="O38" s="28">
        <v>5</v>
      </c>
      <c r="P38" s="13">
        <v>31379.22221557553</v>
      </c>
      <c r="Q38" s="13"/>
      <c r="R38" s="13"/>
      <c r="S38" s="13"/>
      <c r="T38" s="13">
        <v>7592.4604053034973</v>
      </c>
      <c r="U38" s="13"/>
      <c r="V38" s="13">
        <v>18528.287764951758</v>
      </c>
      <c r="W38" s="13"/>
      <c r="X38" s="13">
        <v>0</v>
      </c>
      <c r="Y38" s="13"/>
      <c r="Z38" s="49"/>
      <c r="AA38" s="13"/>
    </row>
    <row r="39" spans="1:27" x14ac:dyDescent="0.25">
      <c r="A39" s="19">
        <f t="shared" ref="A39:A52" si="7">A38+1</f>
        <v>23</v>
      </c>
      <c r="B39" s="6" t="s">
        <v>436</v>
      </c>
      <c r="D39" s="17">
        <v>306175.94520357554</v>
      </c>
      <c r="F39" s="35">
        <v>305620.80955824681</v>
      </c>
      <c r="K39" s="28">
        <v>0</v>
      </c>
      <c r="L39" s="35">
        <f t="shared" si="6"/>
        <v>305620.80955824681</v>
      </c>
      <c r="N39" s="19" t="s">
        <v>437</v>
      </c>
      <c r="O39" s="28">
        <v>8</v>
      </c>
      <c r="P39" s="13">
        <v>166607.87655886216</v>
      </c>
      <c r="Q39" s="13"/>
      <c r="R39" s="13"/>
      <c r="S39" s="13"/>
      <c r="T39" s="13">
        <v>40441.033369543518</v>
      </c>
      <c r="U39" s="13"/>
      <c r="V39" s="13">
        <v>98571.899629841122</v>
      </c>
      <c r="W39" s="13"/>
      <c r="X39" s="13">
        <v>0</v>
      </c>
      <c r="Y39" s="13"/>
      <c r="Z39" s="49"/>
      <c r="AA39" s="13"/>
    </row>
    <row r="40" spans="1:27" x14ac:dyDescent="0.25">
      <c r="B40" s="6" t="s">
        <v>438</v>
      </c>
      <c r="D40" s="116"/>
      <c r="O40" s="28"/>
      <c r="P40" s="13"/>
      <c r="Q40" s="13"/>
      <c r="S40" s="13"/>
      <c r="T40" s="13"/>
      <c r="U40" s="13"/>
      <c r="V40" s="13"/>
      <c r="W40" s="13"/>
      <c r="X40" s="13"/>
      <c r="Y40" s="13"/>
      <c r="Z40" s="49"/>
      <c r="AA40" s="13"/>
    </row>
    <row r="41" spans="1:27" x14ac:dyDescent="0.25">
      <c r="A41" s="19">
        <f>A39+1</f>
        <v>24</v>
      </c>
      <c r="B41" s="119" t="s">
        <v>439</v>
      </c>
      <c r="C41" s="119"/>
      <c r="D41" s="120">
        <v>150927.52203758305</v>
      </c>
      <c r="E41" s="119"/>
      <c r="F41" s="35">
        <f>D41</f>
        <v>150927.52203758305</v>
      </c>
      <c r="G41" s="119"/>
      <c r="H41" s="119"/>
      <c r="I41" s="119"/>
      <c r="J41" s="119"/>
      <c r="K41" s="28">
        <v>0</v>
      </c>
      <c r="L41" s="35">
        <f t="shared" si="6"/>
        <v>150927.52203758305</v>
      </c>
      <c r="M41" s="119"/>
      <c r="N41" s="19" t="s">
        <v>440</v>
      </c>
      <c r="O41" s="28">
        <v>11</v>
      </c>
      <c r="P41" s="13">
        <v>87804.698633689157</v>
      </c>
      <c r="Q41" s="13"/>
      <c r="R41" s="13"/>
      <c r="S41" s="13"/>
      <c r="T41" s="13">
        <v>8645.6703243885077</v>
      </c>
      <c r="U41" s="13"/>
      <c r="V41" s="13">
        <v>54477.153079505384</v>
      </c>
      <c r="W41" s="13"/>
      <c r="X41" s="13">
        <v>0</v>
      </c>
      <c r="Y41" s="13"/>
      <c r="Z41" s="49"/>
      <c r="AA41" s="13"/>
    </row>
    <row r="42" spans="1:27" x14ac:dyDescent="0.25">
      <c r="A42" s="19">
        <f t="shared" si="7"/>
        <v>25</v>
      </c>
      <c r="B42" s="119" t="s">
        <v>441</v>
      </c>
      <c r="C42" s="119"/>
      <c r="D42" s="120">
        <v>65804.273247662437</v>
      </c>
      <c r="E42" s="119"/>
      <c r="F42" s="35">
        <f t="shared" ref="F42" si="8">D42</f>
        <v>65804.273247662437</v>
      </c>
      <c r="G42" s="119"/>
      <c r="H42" s="119"/>
      <c r="I42" s="119"/>
      <c r="J42" s="119"/>
      <c r="K42" s="28">
        <v>0</v>
      </c>
      <c r="L42" s="35">
        <f t="shared" si="6"/>
        <v>65804.273247662437</v>
      </c>
      <c r="M42" s="119"/>
      <c r="N42" s="19" t="s">
        <v>442</v>
      </c>
      <c r="O42" s="28">
        <v>14</v>
      </c>
      <c r="P42" s="13">
        <v>37661.088789397254</v>
      </c>
      <c r="Q42" s="13"/>
      <c r="R42" s="13"/>
      <c r="S42" s="13"/>
      <c r="T42" s="13">
        <v>3851.5934536775608</v>
      </c>
      <c r="U42" s="13"/>
      <c r="V42" s="13">
        <v>24291.591004587626</v>
      </c>
      <c r="W42" s="13"/>
      <c r="X42" s="13">
        <v>0</v>
      </c>
      <c r="Y42" s="13"/>
      <c r="Z42" s="49"/>
      <c r="AA42" s="13"/>
    </row>
    <row r="43" spans="1:27" x14ac:dyDescent="0.25">
      <c r="A43" s="19">
        <f t="shared" si="7"/>
        <v>26</v>
      </c>
      <c r="B43" s="6" t="s">
        <v>443</v>
      </c>
      <c r="D43" s="116">
        <v>407482.10501641379</v>
      </c>
      <c r="F43" s="35">
        <v>406738.78665639873</v>
      </c>
      <c r="K43" s="28">
        <v>0</v>
      </c>
      <c r="L43" s="35">
        <f t="shared" si="6"/>
        <v>406738.78665639873</v>
      </c>
      <c r="N43" s="19" t="s">
        <v>444</v>
      </c>
      <c r="O43" s="28">
        <v>17</v>
      </c>
      <c r="P43" s="13">
        <v>232504.63458513084</v>
      </c>
      <c r="Q43" s="13"/>
      <c r="R43" s="13"/>
      <c r="S43" s="13"/>
      <c r="T43" s="13">
        <v>50861.099722004037</v>
      </c>
      <c r="U43" s="13"/>
      <c r="V43" s="13">
        <v>123373.05234926387</v>
      </c>
      <c r="W43" s="13"/>
      <c r="X43" s="13">
        <v>0</v>
      </c>
      <c r="Y43" s="13"/>
      <c r="Z43" s="49"/>
      <c r="AA43" s="13"/>
    </row>
    <row r="44" spans="1:27" x14ac:dyDescent="0.25">
      <c r="A44" s="19">
        <f t="shared" si="7"/>
        <v>27</v>
      </c>
      <c r="B44" s="6" t="s">
        <v>445</v>
      </c>
      <c r="D44" s="116">
        <v>582976.36952399625</v>
      </c>
      <c r="F44" s="35">
        <v>581901.18023431743</v>
      </c>
      <c r="K44" s="28">
        <v>0</v>
      </c>
      <c r="L44" s="35">
        <f t="shared" si="6"/>
        <v>581901.18023431743</v>
      </c>
      <c r="N44" s="19" t="s">
        <v>446</v>
      </c>
      <c r="O44" s="28">
        <v>20</v>
      </c>
      <c r="P44" s="13">
        <v>374447.96083025628</v>
      </c>
      <c r="Q44" s="13"/>
      <c r="R44" s="13"/>
      <c r="S44" s="13"/>
      <c r="T44" s="13">
        <v>70561.096384294826</v>
      </c>
      <c r="U44" s="13"/>
      <c r="V44" s="13">
        <v>136892.12301976632</v>
      </c>
      <c r="W44" s="13"/>
      <c r="X44" s="13">
        <v>0</v>
      </c>
      <c r="Y44" s="13"/>
      <c r="Z44" s="49"/>
      <c r="AA44" s="13"/>
    </row>
    <row r="45" spans="1:27" x14ac:dyDescent="0.25">
      <c r="A45" s="19">
        <f t="shared" si="7"/>
        <v>28</v>
      </c>
      <c r="B45" s="6" t="s">
        <v>447</v>
      </c>
      <c r="D45" s="116">
        <v>293251.91935591295</v>
      </c>
      <c r="F45" s="35">
        <v>292716.36554732081</v>
      </c>
      <c r="K45" s="28">
        <v>0</v>
      </c>
      <c r="L45" s="35">
        <f t="shared" si="6"/>
        <v>292716.36554732081</v>
      </c>
      <c r="N45" s="19" t="s">
        <v>448</v>
      </c>
      <c r="O45" s="28">
        <v>23</v>
      </c>
      <c r="P45" s="13">
        <v>153466.09332043628</v>
      </c>
      <c r="Q45" s="13"/>
      <c r="R45" s="13"/>
      <c r="S45" s="13"/>
      <c r="T45" s="13">
        <v>30043.0405771066</v>
      </c>
      <c r="U45" s="13"/>
      <c r="V45" s="13">
        <v>109207.23164977792</v>
      </c>
      <c r="W45" s="13"/>
      <c r="X45" s="13">
        <v>0</v>
      </c>
      <c r="Y45" s="13"/>
      <c r="Z45" s="49"/>
      <c r="AA45" s="13"/>
    </row>
    <row r="46" spans="1:27" x14ac:dyDescent="0.25">
      <c r="A46" s="19">
        <f t="shared" si="7"/>
        <v>29</v>
      </c>
      <c r="B46" s="6" t="s">
        <v>449</v>
      </c>
      <c r="D46" s="116">
        <v>48424.439400079995</v>
      </c>
      <c r="F46" s="35">
        <v>45316.467170216376</v>
      </c>
      <c r="K46" s="28">
        <v>0</v>
      </c>
      <c r="L46" s="35">
        <f t="shared" si="6"/>
        <v>45316.467170216376</v>
      </c>
      <c r="N46" s="19" t="s">
        <v>450</v>
      </c>
      <c r="O46" s="28">
        <v>26</v>
      </c>
      <c r="P46" s="13">
        <v>27084.213746108406</v>
      </c>
      <c r="Q46" s="13"/>
      <c r="R46" s="13"/>
      <c r="S46" s="13"/>
      <c r="T46" s="13">
        <v>5683.8498102281874</v>
      </c>
      <c r="U46" s="13"/>
      <c r="V46" s="13">
        <v>12548.403613879787</v>
      </c>
      <c r="W46" s="13"/>
      <c r="X46" s="13">
        <v>0</v>
      </c>
      <c r="Y46" s="13"/>
      <c r="Z46" s="49"/>
      <c r="AA46" s="13"/>
    </row>
    <row r="47" spans="1:27" x14ac:dyDescent="0.25">
      <c r="B47" s="6" t="s">
        <v>451</v>
      </c>
      <c r="D47" s="116"/>
      <c r="O47" s="28"/>
      <c r="P47" s="13"/>
      <c r="Q47" s="13"/>
      <c r="S47" s="13"/>
      <c r="T47" s="13"/>
      <c r="U47" s="13"/>
      <c r="V47" s="13"/>
      <c r="W47" s="13"/>
      <c r="X47" s="13"/>
      <c r="Y47" s="13"/>
      <c r="Z47" s="49"/>
      <c r="AA47" s="13"/>
    </row>
    <row r="48" spans="1:27" x14ac:dyDescent="0.25">
      <c r="A48" s="19">
        <f>A46+1</f>
        <v>30</v>
      </c>
      <c r="B48" s="119" t="s">
        <v>236</v>
      </c>
      <c r="C48" s="119"/>
      <c r="D48" s="120">
        <v>12566.425637658689</v>
      </c>
      <c r="E48" s="119"/>
      <c r="F48" s="35">
        <v>12566.425637658689</v>
      </c>
      <c r="G48" s="119"/>
      <c r="H48" s="119"/>
      <c r="I48" s="119"/>
      <c r="J48" s="119"/>
      <c r="K48" s="28">
        <v>0</v>
      </c>
      <c r="L48" s="35">
        <f t="shared" si="6"/>
        <v>12566.425637658689</v>
      </c>
      <c r="M48" s="119"/>
      <c r="N48" s="19" t="s">
        <v>452</v>
      </c>
      <c r="O48" s="28">
        <v>29</v>
      </c>
      <c r="P48" s="13">
        <v>7480.9912365986784</v>
      </c>
      <c r="Q48" s="13"/>
      <c r="R48" s="13"/>
      <c r="S48" s="13"/>
      <c r="T48" s="13">
        <v>1192.0455207869995</v>
      </c>
      <c r="U48" s="13"/>
      <c r="V48" s="13">
        <v>3893.3888802730116</v>
      </c>
      <c r="W48" s="13"/>
      <c r="X48" s="13">
        <v>0</v>
      </c>
      <c r="Y48" s="13"/>
      <c r="Z48" s="49"/>
      <c r="AA48" s="13"/>
    </row>
    <row r="49" spans="1:27" x14ac:dyDescent="0.25">
      <c r="A49" s="19">
        <f t="shared" si="7"/>
        <v>31</v>
      </c>
      <c r="B49" s="119" t="s">
        <v>29</v>
      </c>
      <c r="C49" s="119"/>
      <c r="D49" s="120">
        <v>190761.59899596809</v>
      </c>
      <c r="E49" s="119"/>
      <c r="F49" s="35">
        <v>131846.18325045024</v>
      </c>
      <c r="G49" s="119"/>
      <c r="H49" s="120">
        <v>11615.535133857922</v>
      </c>
      <c r="I49" s="119"/>
      <c r="J49" s="19" t="s">
        <v>453</v>
      </c>
      <c r="K49" s="28">
        <v>32</v>
      </c>
      <c r="L49" s="35">
        <f>F49-H49</f>
        <v>120230.64811659232</v>
      </c>
      <c r="M49" s="119"/>
      <c r="N49" s="19" t="s">
        <v>454</v>
      </c>
      <c r="O49" s="28">
        <v>35</v>
      </c>
      <c r="P49" s="13">
        <v>77321.998278656611</v>
      </c>
      <c r="Q49" s="13"/>
      <c r="R49" s="13"/>
      <c r="S49" s="13"/>
      <c r="T49" s="13">
        <v>12448.058509013845</v>
      </c>
      <c r="U49" s="13"/>
      <c r="V49" s="13">
        <v>42055.109152126061</v>
      </c>
      <c r="W49" s="13"/>
      <c r="X49" s="13">
        <v>21.017310653740001</v>
      </c>
      <c r="Y49" s="13"/>
      <c r="Z49" s="49"/>
      <c r="AA49" s="13"/>
    </row>
    <row r="50" spans="1:27" x14ac:dyDescent="0.25">
      <c r="A50" s="19">
        <f t="shared" si="7"/>
        <v>32</v>
      </c>
      <c r="B50" s="119" t="s">
        <v>234</v>
      </c>
      <c r="C50" s="119"/>
      <c r="D50" s="120">
        <v>18740.671483974045</v>
      </c>
      <c r="E50" s="119"/>
      <c r="F50" s="35">
        <v>18740.671483974045</v>
      </c>
      <c r="G50" s="119"/>
      <c r="H50" s="119"/>
      <c r="I50" s="119"/>
      <c r="J50" s="119"/>
      <c r="K50" s="28">
        <v>0</v>
      </c>
      <c r="L50" s="35">
        <f t="shared" si="6"/>
        <v>18740.671483974045</v>
      </c>
      <c r="M50" s="119"/>
      <c r="N50" s="19" t="s">
        <v>455</v>
      </c>
      <c r="O50" s="28">
        <v>38</v>
      </c>
      <c r="P50" s="13">
        <v>9757.4205700963776</v>
      </c>
      <c r="Q50" s="13"/>
      <c r="R50" s="13"/>
      <c r="S50" s="13"/>
      <c r="T50" s="13">
        <v>1562.3280566151036</v>
      </c>
      <c r="U50" s="13"/>
      <c r="V50" s="13">
        <v>7420.9228572625634</v>
      </c>
      <c r="W50" s="13"/>
      <c r="X50" s="13">
        <v>0</v>
      </c>
      <c r="Y50" s="13"/>
      <c r="Z50" s="49"/>
      <c r="AA50" s="13"/>
    </row>
    <row r="51" spans="1:27" x14ac:dyDescent="0.25">
      <c r="A51" s="19">
        <f t="shared" si="7"/>
        <v>33</v>
      </c>
      <c r="B51" s="6" t="s">
        <v>456</v>
      </c>
      <c r="D51" s="116">
        <v>18339.883386175716</v>
      </c>
      <c r="F51" s="35">
        <v>18339.883386175716</v>
      </c>
      <c r="K51" s="28">
        <v>0</v>
      </c>
      <c r="L51" s="35">
        <f t="shared" si="6"/>
        <v>18339.883386175716</v>
      </c>
      <c r="N51" s="19" t="s">
        <v>457</v>
      </c>
      <c r="O51" s="28">
        <v>41</v>
      </c>
      <c r="P51" s="13">
        <v>7618.9551613508575</v>
      </c>
      <c r="Q51" s="13"/>
      <c r="R51" s="13"/>
      <c r="S51" s="13"/>
      <c r="T51" s="13">
        <v>2425.8228741204316</v>
      </c>
      <c r="U51" s="13"/>
      <c r="V51" s="13">
        <v>8295.1053507044253</v>
      </c>
      <c r="W51" s="13"/>
      <c r="X51" s="13">
        <v>0</v>
      </c>
      <c r="Y51" s="13"/>
      <c r="Z51" s="49"/>
      <c r="AA51" s="13"/>
    </row>
    <row r="52" spans="1:27" x14ac:dyDescent="0.25">
      <c r="A52" s="19">
        <f t="shared" si="7"/>
        <v>34</v>
      </c>
      <c r="B52" s="6" t="s">
        <v>458</v>
      </c>
      <c r="D52" s="117">
        <f>SUM(D37:D51)</f>
        <v>2464291.6658636788</v>
      </c>
      <c r="F52" s="117">
        <f>SUM(F37:F51)</f>
        <v>2399359.0807846822</v>
      </c>
      <c r="H52" s="117">
        <f>SUM(H37:H51)</f>
        <v>11615.535133857922</v>
      </c>
      <c r="L52" s="117">
        <f>SUM(L37:L51)</f>
        <v>2387743.5456508244</v>
      </c>
      <c r="P52" s="117">
        <f>SUM(P37:P51)</f>
        <v>1377197.0279744044</v>
      </c>
      <c r="Q52" s="13"/>
      <c r="S52" s="49"/>
      <c r="T52" s="117">
        <f>SUM(T37:T51)</f>
        <v>275004.21620762063</v>
      </c>
      <c r="U52" s="13"/>
      <c r="V52" s="117">
        <f>SUM(V37:V51)</f>
        <v>746822.98695215967</v>
      </c>
      <c r="W52" s="13"/>
      <c r="X52" s="117">
        <f>SUM(X37:X51)</f>
        <v>334.84965049760149</v>
      </c>
      <c r="Y52" s="13"/>
      <c r="Z52" s="49"/>
      <c r="AA52" s="13"/>
    </row>
    <row r="53" spans="1:27" x14ac:dyDescent="0.25">
      <c r="P53" s="13"/>
      <c r="Q53" s="13"/>
      <c r="S53" s="13"/>
      <c r="T53" s="13"/>
      <c r="U53" s="13"/>
      <c r="V53" s="13"/>
      <c r="W53" s="13"/>
      <c r="X53" s="13"/>
      <c r="Y53" s="13"/>
      <c r="Z53" s="49"/>
      <c r="AA53" s="13"/>
    </row>
    <row r="54" spans="1:27" ht="15.75" thickBot="1" x14ac:dyDescent="0.3">
      <c r="A54" s="19">
        <f>A52+1</f>
        <v>35</v>
      </c>
      <c r="B54" s="6" t="s">
        <v>34</v>
      </c>
      <c r="D54" s="132">
        <f>D17+D24+D34+D52</f>
        <v>5329890.4041851545</v>
      </c>
      <c r="F54" s="132">
        <f>F17+F24+F34+F52</f>
        <v>5244256.9765455211</v>
      </c>
      <c r="H54" s="132">
        <f>H17+H24+H34+H52</f>
        <v>50956.624806792992</v>
      </c>
      <c r="L54" s="132">
        <f>L17+L24+L34+L52</f>
        <v>5193300.3517387277</v>
      </c>
      <c r="P54" s="132">
        <f>P17+P24+P34+P52</f>
        <v>3020375.911721576</v>
      </c>
      <c r="Q54" s="13"/>
      <c r="S54" s="49"/>
      <c r="T54" s="132">
        <f>+R17+T17+R24+T24+R34+T34+T52</f>
        <v>538889.56947875931</v>
      </c>
      <c r="U54" s="13"/>
      <c r="V54" s="132">
        <f>V17+V24+V34+V52</f>
        <v>1549368.9068350703</v>
      </c>
      <c r="W54" s="13"/>
      <c r="X54" s="132">
        <f>X17+X24+X34+X52</f>
        <v>135622.5885101147</v>
      </c>
      <c r="Y54" s="13"/>
      <c r="Z54" s="49"/>
      <c r="AA54" s="13"/>
    </row>
    <row r="55" spans="1:27" ht="15.75" thickTop="1" x14ac:dyDescent="0.25"/>
  </sheetData>
  <mergeCells count="3">
    <mergeCell ref="A2:Z2"/>
    <mergeCell ref="A3:Z3"/>
    <mergeCell ref="P5:X5"/>
  </mergeCells>
  <printOptions horizontalCentered="1"/>
  <pageMargins left="0.7" right="0.7" top="0.75" bottom="0.75" header="0.3" footer="0.3"/>
  <pageSetup scale="44" orientation="landscape" r:id="rId1"/>
  <headerFooter>
    <oddHeader xml:space="preserve">&amp;R&amp;"Arial,Regular"&amp;10Filed: 2025-02-28
EB-2025-0064
Phase 3 Exhibit 7
Tab 3
Schedule 7
Attachment 8
Page 1 of 8&amp;"-,Regular"&amp;11
</oddHeader>
  </headerFooter>
  <colBreaks count="1" manualBreakCount="1">
    <brk id="26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E9105-54D7-45A6-BB20-3EFEDF2C0E4F}">
  <dimension ref="A1:Y61"/>
  <sheetViews>
    <sheetView view="pageBreakPreview" zoomScale="80" zoomScaleNormal="100" zoomScaleSheetLayoutView="80" workbookViewId="0">
      <selection activeCell="AB51" sqref="AB51"/>
    </sheetView>
  </sheetViews>
  <sheetFormatPr defaultColWidth="9.28515625" defaultRowHeight="12.75" x14ac:dyDescent="0.2"/>
  <cols>
    <col min="1" max="1" width="5.7109375" style="19" customWidth="1"/>
    <col min="2" max="2" width="44.7109375" style="6" customWidth="1"/>
    <col min="3" max="3" width="1.7109375" style="6" customWidth="1"/>
    <col min="4" max="4" width="20.28515625" style="6" customWidth="1"/>
    <col min="5" max="5" width="1.7109375" style="6" customWidth="1"/>
    <col min="6" max="6" width="17.28515625" style="6" customWidth="1"/>
    <col min="7" max="7" width="1.7109375" style="6" customWidth="1"/>
    <col min="8" max="8" width="19.7109375" style="19" customWidth="1"/>
    <col min="9" max="9" width="1.7109375" style="6" customWidth="1"/>
    <col min="10" max="10" width="17.28515625" style="6" customWidth="1"/>
    <col min="11" max="11" width="1.7109375" style="6" customWidth="1"/>
    <col min="12" max="12" width="20" style="19" customWidth="1"/>
    <col min="13" max="13" width="1.7109375" style="6" customWidth="1"/>
    <col min="14" max="15" width="12.7109375" style="6" customWidth="1"/>
    <col min="16" max="23" width="10.7109375" style="6" customWidth="1"/>
    <col min="24" max="16384" width="9.28515625" style="6"/>
  </cols>
  <sheetData>
    <row r="1" spans="1:25" ht="46.15" customHeight="1" x14ac:dyDescent="0.2"/>
    <row r="2" spans="1:25" x14ac:dyDescent="0.2">
      <c r="B2" s="231" t="s">
        <v>0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P2" s="231" t="s">
        <v>0</v>
      </c>
      <c r="Q2" s="231"/>
      <c r="R2" s="231"/>
      <c r="S2" s="231"/>
      <c r="T2" s="231"/>
      <c r="U2" s="231"/>
    </row>
    <row r="3" spans="1:25" x14ac:dyDescent="0.2">
      <c r="B3" s="231" t="s">
        <v>459</v>
      </c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P3" s="231" t="s">
        <v>460</v>
      </c>
      <c r="Q3" s="231"/>
      <c r="R3" s="231"/>
      <c r="S3" s="231"/>
      <c r="T3" s="231"/>
      <c r="U3" s="231"/>
    </row>
    <row r="5" spans="1:25" x14ac:dyDescent="0.2">
      <c r="D5" s="19" t="s">
        <v>375</v>
      </c>
    </row>
    <row r="6" spans="1:25" x14ac:dyDescent="0.2">
      <c r="A6" s="19" t="s">
        <v>3</v>
      </c>
      <c r="D6" s="19" t="s">
        <v>7</v>
      </c>
      <c r="F6" s="19" t="s">
        <v>378</v>
      </c>
      <c r="H6" s="19" t="s">
        <v>379</v>
      </c>
      <c r="I6" s="19"/>
      <c r="J6" s="19" t="s">
        <v>380</v>
      </c>
      <c r="L6" s="19" t="s">
        <v>130</v>
      </c>
      <c r="N6" s="19" t="s">
        <v>461</v>
      </c>
      <c r="O6" s="19" t="s">
        <v>461</v>
      </c>
      <c r="P6" s="19" t="s">
        <v>461</v>
      </c>
      <c r="Q6" s="19" t="s">
        <v>461</v>
      </c>
      <c r="R6" s="19" t="s">
        <v>461</v>
      </c>
      <c r="S6" s="19" t="s">
        <v>461</v>
      </c>
      <c r="T6" s="19" t="s">
        <v>461</v>
      </c>
      <c r="U6" s="19" t="s">
        <v>461</v>
      </c>
      <c r="V6" s="19" t="s">
        <v>461</v>
      </c>
      <c r="W6" s="19" t="s">
        <v>461</v>
      </c>
    </row>
    <row r="7" spans="1:25" x14ac:dyDescent="0.2">
      <c r="A7" s="18" t="s">
        <v>5</v>
      </c>
      <c r="B7" s="114" t="s">
        <v>6</v>
      </c>
      <c r="D7" s="18" t="s">
        <v>382</v>
      </c>
      <c r="F7" s="18" t="s">
        <v>128</v>
      </c>
      <c r="H7" s="18" t="s">
        <v>131</v>
      </c>
      <c r="I7" s="19"/>
      <c r="J7" s="18" t="s">
        <v>383</v>
      </c>
      <c r="L7" s="18" t="s">
        <v>131</v>
      </c>
      <c r="N7" s="18">
        <v>1</v>
      </c>
      <c r="O7" s="18">
        <v>6</v>
      </c>
      <c r="P7" s="18">
        <v>100</v>
      </c>
      <c r="Q7" s="18">
        <v>110</v>
      </c>
      <c r="R7" s="18">
        <v>115</v>
      </c>
      <c r="S7" s="18">
        <v>125</v>
      </c>
      <c r="T7" s="18">
        <v>135</v>
      </c>
      <c r="U7" s="18">
        <v>145</v>
      </c>
      <c r="V7" s="18">
        <v>170</v>
      </c>
      <c r="W7" s="18">
        <v>200</v>
      </c>
    </row>
    <row r="8" spans="1:25" x14ac:dyDescent="0.2">
      <c r="D8" s="121" t="s">
        <v>86</v>
      </c>
      <c r="F8" s="121" t="s">
        <v>13</v>
      </c>
      <c r="H8" s="121" t="s">
        <v>14</v>
      </c>
      <c r="J8" s="121" t="s">
        <v>15</v>
      </c>
      <c r="K8" s="28"/>
      <c r="L8" s="121" t="s">
        <v>16</v>
      </c>
      <c r="M8" s="101"/>
      <c r="N8" s="121" t="s">
        <v>87</v>
      </c>
      <c r="O8" s="121" t="s">
        <v>88</v>
      </c>
      <c r="P8" s="19" t="s">
        <v>89</v>
      </c>
      <c r="Q8" s="121" t="s">
        <v>90</v>
      </c>
      <c r="R8" s="121" t="s">
        <v>91</v>
      </c>
      <c r="S8" s="121" t="s">
        <v>92</v>
      </c>
      <c r="T8" s="121" t="s">
        <v>93</v>
      </c>
      <c r="U8" s="121" t="s">
        <v>94</v>
      </c>
      <c r="V8" s="121" t="s">
        <v>95</v>
      </c>
      <c r="W8" s="121" t="s">
        <v>96</v>
      </c>
    </row>
    <row r="10" spans="1:25" x14ac:dyDescent="0.2">
      <c r="B10" s="11" t="s">
        <v>389</v>
      </c>
    </row>
    <row r="11" spans="1:25" x14ac:dyDescent="0.2">
      <c r="A11" s="19">
        <v>1</v>
      </c>
      <c r="B11" s="6" t="s">
        <v>390</v>
      </c>
      <c r="D11" s="17">
        <v>1102518.0690424258</v>
      </c>
      <c r="F11" s="35"/>
      <c r="J11" s="17">
        <f>D11-F11</f>
        <v>1102518.0690424258</v>
      </c>
      <c r="L11" s="19" t="s">
        <v>462</v>
      </c>
      <c r="N11" s="17">
        <v>664796.33064683108</v>
      </c>
      <c r="O11" s="17">
        <v>401389.07798596349</v>
      </c>
      <c r="P11" s="17">
        <v>1991.3709063058056</v>
      </c>
      <c r="Q11" s="17">
        <v>13791.212881294163</v>
      </c>
      <c r="R11" s="17">
        <v>222.81674344852806</v>
      </c>
      <c r="S11" s="17">
        <v>0</v>
      </c>
      <c r="T11" s="17">
        <v>592.62271457760971</v>
      </c>
      <c r="U11" s="17">
        <v>77.409221273682832</v>
      </c>
      <c r="V11" s="17">
        <v>723.34573217424372</v>
      </c>
      <c r="W11" s="17">
        <v>18933.882210557331</v>
      </c>
      <c r="X11" s="35"/>
      <c r="Y11" s="35"/>
    </row>
    <row r="12" spans="1:25" x14ac:dyDescent="0.2">
      <c r="A12" s="19">
        <f>A11+1</f>
        <v>2</v>
      </c>
      <c r="B12" s="6" t="s">
        <v>392</v>
      </c>
      <c r="D12" s="17">
        <v>114100.03492767722</v>
      </c>
      <c r="F12" s="35"/>
      <c r="J12" s="17">
        <f t="shared" ref="J12:J16" si="0">D12-F12</f>
        <v>114100.03492767722</v>
      </c>
      <c r="L12" s="19" t="s">
        <v>463</v>
      </c>
      <c r="N12" s="17">
        <v>58366.957184214036</v>
      </c>
      <c r="O12" s="17">
        <v>50654.986669031729</v>
      </c>
      <c r="P12" s="17">
        <v>135.99400092720711</v>
      </c>
      <c r="Q12" s="17">
        <v>3705.9845942271468</v>
      </c>
      <c r="R12" s="17">
        <v>136.68091578848018</v>
      </c>
      <c r="S12" s="17">
        <v>0</v>
      </c>
      <c r="T12" s="17">
        <v>0</v>
      </c>
      <c r="U12" s="17">
        <v>0</v>
      </c>
      <c r="V12" s="17">
        <v>0</v>
      </c>
      <c r="W12" s="17">
        <v>1099.4315634886188</v>
      </c>
      <c r="X12" s="35"/>
      <c r="Y12" s="35"/>
    </row>
    <row r="13" spans="1:25" x14ac:dyDescent="0.2">
      <c r="A13" s="19">
        <f t="shared" ref="A13:A17" si="1">A12+1</f>
        <v>3</v>
      </c>
      <c r="B13" s="6" t="s">
        <v>394</v>
      </c>
      <c r="D13" s="17">
        <v>23604.021689045923</v>
      </c>
      <c r="F13" s="35"/>
      <c r="J13" s="17">
        <f t="shared" si="0"/>
        <v>23604.021689045923</v>
      </c>
      <c r="L13" s="19" t="s">
        <v>464</v>
      </c>
      <c r="N13" s="17">
        <v>12074.44786649768</v>
      </c>
      <c r="O13" s="17">
        <v>10479.062559025788</v>
      </c>
      <c r="P13" s="17">
        <v>28.13325473125931</v>
      </c>
      <c r="Q13" s="17">
        <v>766.66182264409247</v>
      </c>
      <c r="R13" s="17">
        <v>28.275357696383686</v>
      </c>
      <c r="S13" s="17">
        <v>0</v>
      </c>
      <c r="T13" s="17">
        <v>0</v>
      </c>
      <c r="U13" s="17">
        <v>0</v>
      </c>
      <c r="V13" s="17">
        <v>0</v>
      </c>
      <c r="W13" s="17">
        <v>227.44082845072032</v>
      </c>
      <c r="X13" s="35"/>
      <c r="Y13" s="35"/>
    </row>
    <row r="14" spans="1:25" x14ac:dyDescent="0.2">
      <c r="A14" s="19">
        <f t="shared" si="1"/>
        <v>4</v>
      </c>
      <c r="B14" s="6" t="s">
        <v>396</v>
      </c>
      <c r="D14" s="17">
        <v>123818.51645502406</v>
      </c>
      <c r="F14" s="35">
        <v>-4389.327624597051</v>
      </c>
      <c r="H14" s="19" t="s">
        <v>465</v>
      </c>
      <c r="J14" s="17">
        <f>D14-F14</f>
        <v>128207.84407962111</v>
      </c>
      <c r="L14" s="19" t="s">
        <v>466</v>
      </c>
      <c r="N14" s="17">
        <v>50444.13330365518</v>
      </c>
      <c r="O14" s="17">
        <v>52529.316242740846</v>
      </c>
      <c r="P14" s="17">
        <v>273.95584603309646</v>
      </c>
      <c r="Q14" s="17">
        <v>10959.497550878907</v>
      </c>
      <c r="R14" s="17">
        <v>3814.0565987468476</v>
      </c>
      <c r="S14" s="17">
        <v>0</v>
      </c>
      <c r="T14" s="17">
        <v>525.82074567152847</v>
      </c>
      <c r="U14" s="17">
        <v>156.94432241558857</v>
      </c>
      <c r="V14" s="17">
        <v>3228.5817933891794</v>
      </c>
      <c r="W14" s="17">
        <v>1886.2100514928632</v>
      </c>
      <c r="X14" s="35"/>
      <c r="Y14" s="35"/>
    </row>
    <row r="15" spans="1:25" x14ac:dyDescent="0.2">
      <c r="A15" s="19">
        <f t="shared" si="1"/>
        <v>5</v>
      </c>
      <c r="B15" s="6" t="s">
        <v>399</v>
      </c>
      <c r="D15" s="17">
        <v>11955.5993527677</v>
      </c>
      <c r="F15" s="35"/>
      <c r="J15" s="17">
        <f t="shared" si="0"/>
        <v>11955.5993527677</v>
      </c>
      <c r="L15" s="19" t="s">
        <v>467</v>
      </c>
      <c r="N15" s="17">
        <v>5048.2059121763796</v>
      </c>
      <c r="O15" s="17">
        <v>4834.3065911979456</v>
      </c>
      <c r="P15" s="17">
        <v>27.629566360633593</v>
      </c>
      <c r="Q15" s="17">
        <v>1076.0867906701237</v>
      </c>
      <c r="R15" s="17">
        <v>384.66319089083254</v>
      </c>
      <c r="S15" s="17">
        <v>0</v>
      </c>
      <c r="T15" s="17">
        <v>53.031170521450349</v>
      </c>
      <c r="U15" s="17">
        <v>15.828476135465685</v>
      </c>
      <c r="V15" s="17">
        <v>325.61566472431849</v>
      </c>
      <c r="W15" s="17">
        <v>190.23199009054971</v>
      </c>
      <c r="X15" s="35"/>
      <c r="Y15" s="35"/>
    </row>
    <row r="16" spans="1:25" x14ac:dyDescent="0.2">
      <c r="A16" s="19">
        <f t="shared" si="1"/>
        <v>6</v>
      </c>
      <c r="B16" s="6" t="s">
        <v>261</v>
      </c>
      <c r="D16" s="17">
        <v>9609.779501061641</v>
      </c>
      <c r="F16" s="35"/>
      <c r="J16" s="17">
        <f t="shared" si="0"/>
        <v>9609.779501061641</v>
      </c>
      <c r="L16" s="19" t="s">
        <v>462</v>
      </c>
      <c r="N16" s="17">
        <v>5794.5047160810545</v>
      </c>
      <c r="O16" s="17">
        <v>3498.5916710913457</v>
      </c>
      <c r="P16" s="17">
        <v>17.357207878732442</v>
      </c>
      <c r="Q16" s="17">
        <v>120.20711366349317</v>
      </c>
      <c r="R16" s="17">
        <v>1.9421176249244578</v>
      </c>
      <c r="S16" s="17">
        <v>0</v>
      </c>
      <c r="T16" s="17">
        <v>5.1654242903771133</v>
      </c>
      <c r="U16" s="17">
        <v>0.67471506243437052</v>
      </c>
      <c r="V16" s="17">
        <v>6.3048336207911921</v>
      </c>
      <c r="W16" s="17">
        <v>165.0317017484889</v>
      </c>
      <c r="X16" s="35"/>
      <c r="Y16" s="35"/>
    </row>
    <row r="17" spans="1:25" x14ac:dyDescent="0.2">
      <c r="A17" s="19">
        <f t="shared" si="1"/>
        <v>7</v>
      </c>
      <c r="B17" s="6" t="s">
        <v>402</v>
      </c>
      <c r="D17" s="37">
        <f>SUM(D11:D16)</f>
        <v>1385606.0209680023</v>
      </c>
      <c r="F17" s="37">
        <f>SUM(F11:F16)</f>
        <v>-4389.327624597051</v>
      </c>
      <c r="J17" s="36">
        <f>SUM(J11:J16)</f>
        <v>1389995.3485925994</v>
      </c>
      <c r="N17" s="36">
        <f t="shared" ref="N17:W17" si="2">SUM(N11:N16)</f>
        <v>796524.57962945546</v>
      </c>
      <c r="O17" s="36">
        <f t="shared" si="2"/>
        <v>523385.34171905112</v>
      </c>
      <c r="P17" s="36">
        <f t="shared" si="2"/>
        <v>2474.4407822367348</v>
      </c>
      <c r="Q17" s="36">
        <f t="shared" si="2"/>
        <v>30419.650753377926</v>
      </c>
      <c r="R17" s="36">
        <f t="shared" si="2"/>
        <v>4588.4349241959962</v>
      </c>
      <c r="S17" s="36">
        <f t="shared" si="2"/>
        <v>0</v>
      </c>
      <c r="T17" s="36">
        <f t="shared" si="2"/>
        <v>1176.6400550609658</v>
      </c>
      <c r="U17" s="36">
        <f t="shared" si="2"/>
        <v>250.85673488717146</v>
      </c>
      <c r="V17" s="36">
        <f t="shared" si="2"/>
        <v>4283.8480239085329</v>
      </c>
      <c r="W17" s="36">
        <f t="shared" si="2"/>
        <v>22502.228345828571</v>
      </c>
      <c r="X17" s="35"/>
      <c r="Y17" s="35"/>
    </row>
    <row r="18" spans="1:25" x14ac:dyDescent="0.2">
      <c r="D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35"/>
      <c r="Y18" s="35"/>
    </row>
    <row r="19" spans="1:25" x14ac:dyDescent="0.2">
      <c r="B19" s="11" t="s">
        <v>403</v>
      </c>
      <c r="D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35"/>
      <c r="Y19" s="35"/>
    </row>
    <row r="20" spans="1:25" x14ac:dyDescent="0.2">
      <c r="A20" s="19">
        <f>A17+1</f>
        <v>8</v>
      </c>
      <c r="B20" s="6" t="s">
        <v>404</v>
      </c>
      <c r="D20" s="17">
        <v>62196.505084344171</v>
      </c>
      <c r="J20" s="17">
        <f>D20-F20</f>
        <v>62196.505084344171</v>
      </c>
      <c r="L20" s="19" t="s">
        <v>464</v>
      </c>
      <c r="N20" s="17">
        <v>31816.123032448653</v>
      </c>
      <c r="O20" s="17">
        <v>27612.288969979858</v>
      </c>
      <c r="P20" s="17">
        <v>74.131016484532225</v>
      </c>
      <c r="Q20" s="17">
        <v>2020.1509123415506</v>
      </c>
      <c r="R20" s="17">
        <v>74.505457243369534</v>
      </c>
      <c r="S20" s="17">
        <v>0</v>
      </c>
      <c r="T20" s="17">
        <v>0</v>
      </c>
      <c r="U20" s="17">
        <v>0</v>
      </c>
      <c r="V20" s="17">
        <v>0</v>
      </c>
      <c r="W20" s="17">
        <v>599.30569584620901</v>
      </c>
      <c r="X20" s="35"/>
      <c r="Y20" s="35"/>
    </row>
    <row r="21" spans="1:25" x14ac:dyDescent="0.2">
      <c r="A21" s="19">
        <f>A20+1</f>
        <v>9</v>
      </c>
      <c r="B21" s="6" t="s">
        <v>405</v>
      </c>
      <c r="D21" s="17">
        <v>40108.890001803389</v>
      </c>
      <c r="F21" s="17">
        <v>17540.334264621124</v>
      </c>
      <c r="H21" s="19" t="s">
        <v>468</v>
      </c>
      <c r="J21" s="17">
        <f>D21-F21</f>
        <v>22568.555737182265</v>
      </c>
      <c r="L21" s="19" t="s">
        <v>469</v>
      </c>
      <c r="N21" s="17">
        <v>20822.470003711445</v>
      </c>
      <c r="O21" s="17">
        <v>16824.086250644395</v>
      </c>
      <c r="P21" s="17">
        <v>66.502472646867616</v>
      </c>
      <c r="Q21" s="17">
        <v>1419.2796172815858</v>
      </c>
      <c r="R21" s="17">
        <v>182.79397180654422</v>
      </c>
      <c r="S21" s="17">
        <v>0</v>
      </c>
      <c r="T21" s="17">
        <v>0</v>
      </c>
      <c r="U21" s="17">
        <v>34.69809056987561</v>
      </c>
      <c r="V21" s="17">
        <v>156.59312725938184</v>
      </c>
      <c r="W21" s="17">
        <v>602.46646788329895</v>
      </c>
      <c r="X21" s="35"/>
      <c r="Y21" s="35"/>
    </row>
    <row r="22" spans="1:25" x14ac:dyDescent="0.2">
      <c r="A22" s="19">
        <f t="shared" ref="A22:A24" si="3">A21+1</f>
        <v>10</v>
      </c>
      <c r="B22" s="6" t="s">
        <v>408</v>
      </c>
      <c r="D22" s="17">
        <v>3229.3411295980759</v>
      </c>
      <c r="J22" s="17">
        <f>D22-F22</f>
        <v>3229.3411295980759</v>
      </c>
      <c r="L22" s="19" t="s">
        <v>470</v>
      </c>
      <c r="N22" s="17">
        <v>1668.1930433829555</v>
      </c>
      <c r="O22" s="17">
        <v>1448.5288216812651</v>
      </c>
      <c r="P22" s="17">
        <v>2.3097837155122902</v>
      </c>
      <c r="Q22" s="17">
        <v>59.182293765738081</v>
      </c>
      <c r="R22" s="17">
        <v>11.583951649146901</v>
      </c>
      <c r="S22" s="17">
        <v>10.293511512314481</v>
      </c>
      <c r="T22" s="17">
        <v>0.69601790728765567</v>
      </c>
      <c r="U22" s="17">
        <v>1.0425558905605121</v>
      </c>
      <c r="V22" s="17">
        <v>7.8535991751245131</v>
      </c>
      <c r="W22" s="17">
        <v>19.657550918170617</v>
      </c>
      <c r="X22" s="35"/>
      <c r="Y22" s="35"/>
    </row>
    <row r="23" spans="1:25" x14ac:dyDescent="0.2">
      <c r="A23" s="19">
        <f t="shared" si="3"/>
        <v>11</v>
      </c>
      <c r="B23" s="6" t="s">
        <v>410</v>
      </c>
      <c r="D23" s="17">
        <v>7898.437235328639</v>
      </c>
      <c r="J23" s="17">
        <f>D23-F23</f>
        <v>7898.437235328639</v>
      </c>
      <c r="L23" s="19" t="s">
        <v>471</v>
      </c>
      <c r="N23" s="17">
        <v>3335.0847892966226</v>
      </c>
      <c r="O23" s="17">
        <v>3193.772730270784</v>
      </c>
      <c r="P23" s="17">
        <v>18.253404894192276</v>
      </c>
      <c r="Q23" s="17">
        <v>710.91408511498867</v>
      </c>
      <c r="R23" s="17">
        <v>254.12678865732758</v>
      </c>
      <c r="S23" s="17">
        <v>0</v>
      </c>
      <c r="T23" s="17">
        <v>35.034912054218331</v>
      </c>
      <c r="U23" s="17">
        <v>10.457043733063118</v>
      </c>
      <c r="V23" s="17">
        <v>215.11718607979813</v>
      </c>
      <c r="W23" s="17">
        <v>125.67629522764435</v>
      </c>
      <c r="X23" s="35"/>
      <c r="Y23" s="35"/>
    </row>
    <row r="24" spans="1:25" x14ac:dyDescent="0.2">
      <c r="A24" s="19">
        <f t="shared" si="3"/>
        <v>12</v>
      </c>
      <c r="B24" s="6" t="s">
        <v>412</v>
      </c>
      <c r="D24" s="36">
        <f>SUM(D20:D23)</f>
        <v>113433.17345107428</v>
      </c>
      <c r="F24" s="36">
        <f>SUM(F20:F23)</f>
        <v>17540.334264621124</v>
      </c>
      <c r="H24" s="122"/>
      <c r="J24" s="36">
        <f>SUM(J20:J23)</f>
        <v>95892.839186453159</v>
      </c>
      <c r="N24" s="36">
        <f t="shared" ref="N24:W24" si="4">SUM(N20:N23)</f>
        <v>57641.870868839673</v>
      </c>
      <c r="O24" s="36">
        <f t="shared" si="4"/>
        <v>49078.676772576298</v>
      </c>
      <c r="P24" s="36">
        <f t="shared" si="4"/>
        <v>161.19667774110439</v>
      </c>
      <c r="Q24" s="36">
        <f t="shared" si="4"/>
        <v>4209.5269085038635</v>
      </c>
      <c r="R24" s="36">
        <f t="shared" si="4"/>
        <v>523.01016935638825</v>
      </c>
      <c r="S24" s="36">
        <f t="shared" si="4"/>
        <v>10.293511512314481</v>
      </c>
      <c r="T24" s="36">
        <f t="shared" si="4"/>
        <v>35.730929961505986</v>
      </c>
      <c r="U24" s="36">
        <f t="shared" si="4"/>
        <v>46.197690193499241</v>
      </c>
      <c r="V24" s="36">
        <f t="shared" si="4"/>
        <v>379.56391251430449</v>
      </c>
      <c r="W24" s="36">
        <f t="shared" si="4"/>
        <v>1347.1060098753233</v>
      </c>
      <c r="X24" s="35"/>
      <c r="Y24" s="35"/>
    </row>
    <row r="25" spans="1:25" x14ac:dyDescent="0.2"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35"/>
      <c r="Y25" s="35"/>
    </row>
    <row r="26" spans="1:25" x14ac:dyDescent="0.2">
      <c r="B26" s="11" t="s">
        <v>413</v>
      </c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35"/>
      <c r="Y26" s="35"/>
    </row>
    <row r="27" spans="1:25" x14ac:dyDescent="0.2">
      <c r="A27" s="19">
        <f>A24+1</f>
        <v>13</v>
      </c>
      <c r="B27" s="6" t="s">
        <v>414</v>
      </c>
      <c r="D27" s="17">
        <v>4807.6632450940742</v>
      </c>
      <c r="J27" s="17">
        <f>D27-F27</f>
        <v>4807.6632450940742</v>
      </c>
      <c r="L27" s="19" t="s">
        <v>472</v>
      </c>
      <c r="N27" s="17">
        <v>2354.130788817215</v>
      </c>
      <c r="O27" s="17">
        <v>2097.9088177996673</v>
      </c>
      <c r="P27" s="17">
        <v>7.4050361929467465</v>
      </c>
      <c r="Q27" s="17">
        <v>240.89666978584151</v>
      </c>
      <c r="R27" s="17">
        <v>50.626728641203599</v>
      </c>
      <c r="S27" s="17">
        <v>0</v>
      </c>
      <c r="T27" s="17">
        <v>0.83940317576805545</v>
      </c>
      <c r="U27" s="17">
        <v>0</v>
      </c>
      <c r="V27" s="17">
        <v>0</v>
      </c>
      <c r="W27" s="17">
        <v>55.855800681431298</v>
      </c>
      <c r="X27" s="35"/>
      <c r="Y27" s="35"/>
    </row>
    <row r="28" spans="1:25" x14ac:dyDescent="0.2">
      <c r="A28" s="19">
        <f>A27+1</f>
        <v>14</v>
      </c>
      <c r="B28" s="6" t="s">
        <v>416</v>
      </c>
      <c r="D28" s="17">
        <v>135.75366221986275</v>
      </c>
      <c r="J28" s="17">
        <f t="shared" ref="J28:J33" si="5">D28-F28</f>
        <v>135.75366221986275</v>
      </c>
      <c r="L28" s="19" t="s">
        <v>473</v>
      </c>
      <c r="N28" s="17">
        <v>66.473432025960847</v>
      </c>
      <c r="O28" s="17">
        <v>59.238509542087286</v>
      </c>
      <c r="P28" s="17">
        <v>0.20909550665574553</v>
      </c>
      <c r="Q28" s="17">
        <v>6.8021829884545166</v>
      </c>
      <c r="R28" s="17">
        <v>1.4295435160247214</v>
      </c>
      <c r="S28" s="17">
        <v>0</v>
      </c>
      <c r="T28" s="17">
        <v>2.370217075952185E-2</v>
      </c>
      <c r="U28" s="17">
        <v>0</v>
      </c>
      <c r="V28" s="17">
        <v>0</v>
      </c>
      <c r="W28" s="17">
        <v>1.577196469920104</v>
      </c>
      <c r="X28" s="35"/>
      <c r="Y28" s="35"/>
    </row>
    <row r="29" spans="1:25" x14ac:dyDescent="0.2">
      <c r="A29" s="19">
        <f t="shared" ref="A29:A34" si="6">A28+1</f>
        <v>15</v>
      </c>
      <c r="B29" s="6" t="s">
        <v>418</v>
      </c>
      <c r="D29" s="17">
        <v>18507.938128719048</v>
      </c>
      <c r="J29" s="17">
        <f t="shared" si="5"/>
        <v>18507.938128719048</v>
      </c>
      <c r="L29" s="19" t="s">
        <v>474</v>
      </c>
      <c r="N29" s="17">
        <v>9062.637036985112</v>
      </c>
      <c r="O29" s="17">
        <v>8076.265873894542</v>
      </c>
      <c r="P29" s="17">
        <v>28.506978278862768</v>
      </c>
      <c r="Q29" s="17">
        <v>927.37374323387667</v>
      </c>
      <c r="R29" s="17">
        <v>194.89642131382482</v>
      </c>
      <c r="S29" s="17">
        <v>0</v>
      </c>
      <c r="T29" s="17">
        <v>3.2314289188242551</v>
      </c>
      <c r="U29" s="17">
        <v>0</v>
      </c>
      <c r="V29" s="17">
        <v>0</v>
      </c>
      <c r="W29" s="17">
        <v>215.02664609400392</v>
      </c>
      <c r="X29" s="35"/>
      <c r="Y29" s="35"/>
    </row>
    <row r="30" spans="1:25" x14ac:dyDescent="0.2">
      <c r="A30" s="19">
        <f t="shared" si="6"/>
        <v>16</v>
      </c>
      <c r="B30" s="6" t="s">
        <v>420</v>
      </c>
      <c r="D30" s="17">
        <v>104883.41266641355</v>
      </c>
      <c r="J30" s="17">
        <f t="shared" si="5"/>
        <v>104883.41266641355</v>
      </c>
      <c r="L30" s="19" t="s">
        <v>475</v>
      </c>
      <c r="N30" s="17">
        <v>51357.438823566008</v>
      </c>
      <c r="O30" s="17">
        <v>45767.730611815103</v>
      </c>
      <c r="P30" s="17">
        <v>161.54739365888437</v>
      </c>
      <c r="Q30" s="17">
        <v>5255.3732528782366</v>
      </c>
      <c r="R30" s="17">
        <v>1104.4667235052973</v>
      </c>
      <c r="S30" s="17">
        <v>0</v>
      </c>
      <c r="T30" s="17">
        <v>18.312320391287376</v>
      </c>
      <c r="U30" s="17">
        <v>0</v>
      </c>
      <c r="V30" s="17">
        <v>0</v>
      </c>
      <c r="W30" s="17">
        <v>1218.5435405987698</v>
      </c>
      <c r="X30" s="35"/>
      <c r="Y30" s="35"/>
    </row>
    <row r="31" spans="1:25" x14ac:dyDescent="0.2">
      <c r="A31" s="19">
        <f t="shared" si="6"/>
        <v>17</v>
      </c>
      <c r="B31" s="6" t="s">
        <v>422</v>
      </c>
      <c r="D31" s="17">
        <v>12227.889051322658</v>
      </c>
      <c r="J31" s="17">
        <f t="shared" si="5"/>
        <v>12227.889051322658</v>
      </c>
      <c r="L31" s="19" t="s">
        <v>476</v>
      </c>
      <c r="N31" s="17">
        <v>5987.5346151446847</v>
      </c>
      <c r="O31" s="17">
        <v>5335.8554782353203</v>
      </c>
      <c r="P31" s="17">
        <v>18.834089738040657</v>
      </c>
      <c r="Q31" s="17">
        <v>612.70051598980956</v>
      </c>
      <c r="R31" s="17">
        <v>128.76484672418923</v>
      </c>
      <c r="S31" s="17">
        <v>0</v>
      </c>
      <c r="T31" s="17">
        <v>2.1349517175716475</v>
      </c>
      <c r="U31" s="17">
        <v>0</v>
      </c>
      <c r="V31" s="17">
        <v>0</v>
      </c>
      <c r="W31" s="17">
        <v>142.06455377303988</v>
      </c>
      <c r="X31" s="35"/>
      <c r="Y31" s="35"/>
    </row>
    <row r="32" spans="1:25" x14ac:dyDescent="0.2">
      <c r="A32" s="19">
        <f t="shared" si="6"/>
        <v>18</v>
      </c>
      <c r="B32" s="6" t="s">
        <v>424</v>
      </c>
      <c r="D32" s="17">
        <v>0</v>
      </c>
      <c r="J32" s="17">
        <f t="shared" si="5"/>
        <v>0</v>
      </c>
      <c r="L32" s="19" t="s">
        <v>329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35"/>
      <c r="Y32" s="35"/>
    </row>
    <row r="33" spans="1:25" x14ac:dyDescent="0.2">
      <c r="A33" s="19">
        <f t="shared" si="6"/>
        <v>19</v>
      </c>
      <c r="B33" s="6" t="s">
        <v>426</v>
      </c>
      <c r="D33" s="17">
        <v>3577.0325743260541</v>
      </c>
      <c r="F33" s="17">
        <v>3368.0941461927323</v>
      </c>
      <c r="H33" s="19" t="s">
        <v>477</v>
      </c>
      <c r="J33" s="17">
        <f t="shared" si="5"/>
        <v>208.93842813332185</v>
      </c>
      <c r="L33" s="19" t="s">
        <v>478</v>
      </c>
      <c r="N33" s="17">
        <v>1510.3882671996682</v>
      </c>
      <c r="O33" s="17">
        <v>1446.3910708910648</v>
      </c>
      <c r="P33" s="17">
        <v>8.2665750139586525</v>
      </c>
      <c r="Q33" s="17">
        <v>321.95771951306909</v>
      </c>
      <c r="R33" s="17">
        <v>115.08856422511165</v>
      </c>
      <c r="S33" s="17">
        <v>0</v>
      </c>
      <c r="T33" s="17">
        <v>15.866559158822399</v>
      </c>
      <c r="U33" s="17">
        <v>4.735770501158199</v>
      </c>
      <c r="V33" s="17">
        <v>97.421953100166718</v>
      </c>
      <c r="W33" s="17">
        <v>56.916094723033765</v>
      </c>
      <c r="X33" s="35"/>
      <c r="Y33" s="35"/>
    </row>
    <row r="34" spans="1:25" x14ac:dyDescent="0.2">
      <c r="A34" s="19">
        <f t="shared" si="6"/>
        <v>20</v>
      </c>
      <c r="B34" s="6" t="s">
        <v>429</v>
      </c>
      <c r="D34" s="36">
        <f>SUM(D27:D33)</f>
        <v>144139.68932809526</v>
      </c>
      <c r="F34" s="36">
        <f>SUM(F27:F33)</f>
        <v>3368.0941461927323</v>
      </c>
      <c r="J34" s="36">
        <f>SUM(J27:J33)</f>
        <v>140771.59518190252</v>
      </c>
      <c r="N34" s="36">
        <f t="shared" ref="N34:W34" si="7">SUM(N27:N33)</f>
        <v>70338.602963738653</v>
      </c>
      <c r="O34" s="36">
        <f t="shared" si="7"/>
        <v>62783.390362177779</v>
      </c>
      <c r="P34" s="36">
        <f t="shared" si="7"/>
        <v>224.76916838934895</v>
      </c>
      <c r="Q34" s="36">
        <f t="shared" si="7"/>
        <v>7365.1040843892879</v>
      </c>
      <c r="R34" s="36">
        <f t="shared" si="7"/>
        <v>1595.2728279256514</v>
      </c>
      <c r="S34" s="36">
        <f t="shared" si="7"/>
        <v>0</v>
      </c>
      <c r="T34" s="36">
        <f t="shared" si="7"/>
        <v>40.408365533033255</v>
      </c>
      <c r="U34" s="36">
        <f t="shared" si="7"/>
        <v>4.735770501158199</v>
      </c>
      <c r="V34" s="36">
        <f t="shared" si="7"/>
        <v>97.421953100166718</v>
      </c>
      <c r="W34" s="36">
        <f t="shared" si="7"/>
        <v>1689.9838323401987</v>
      </c>
      <c r="X34" s="35"/>
      <c r="Y34" s="35"/>
    </row>
    <row r="35" spans="1:25" x14ac:dyDescent="0.2"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35"/>
      <c r="Y35" s="35"/>
    </row>
    <row r="36" spans="1:25" x14ac:dyDescent="0.2">
      <c r="B36" s="11" t="s">
        <v>430</v>
      </c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35"/>
      <c r="Y36" s="35"/>
    </row>
    <row r="37" spans="1:25" x14ac:dyDescent="0.2">
      <c r="A37" s="19">
        <f>A34+1</f>
        <v>21</v>
      </c>
      <c r="B37" s="6" t="s">
        <v>432</v>
      </c>
      <c r="D37" s="17">
        <v>164061.87404824595</v>
      </c>
      <c r="E37" s="17"/>
      <c r="F37" s="17"/>
      <c r="G37" s="17"/>
      <c r="H37" s="123"/>
      <c r="I37" s="17"/>
      <c r="J37" s="17">
        <f>D37-F37</f>
        <v>164061.87404824595</v>
      </c>
      <c r="L37" s="19" t="s">
        <v>479</v>
      </c>
      <c r="N37" s="17">
        <v>73978.260287357203</v>
      </c>
      <c r="O37" s="17">
        <v>65926.517472847176</v>
      </c>
      <c r="P37" s="17">
        <v>232.70231948087806</v>
      </c>
      <c r="Q37" s="17">
        <v>7570.1471746726429</v>
      </c>
      <c r="R37" s="17">
        <v>1590.9385012538321</v>
      </c>
      <c r="S37" s="17">
        <v>12981.668730416002</v>
      </c>
      <c r="T37" s="17">
        <v>26.378137917393758</v>
      </c>
      <c r="U37" s="17">
        <v>0</v>
      </c>
      <c r="V37" s="17">
        <v>0</v>
      </c>
      <c r="W37" s="17">
        <v>1755.261424300799</v>
      </c>
      <c r="X37" s="35"/>
      <c r="Y37" s="35"/>
    </row>
    <row r="38" spans="1:25" x14ac:dyDescent="0.2">
      <c r="A38" s="19">
        <f>A37+1</f>
        <v>22</v>
      </c>
      <c r="B38" s="6" t="s">
        <v>434</v>
      </c>
      <c r="D38" s="17">
        <v>31379.22221557553</v>
      </c>
      <c r="E38" s="17"/>
      <c r="F38" s="17"/>
      <c r="G38" s="17"/>
      <c r="H38" s="123"/>
      <c r="I38" s="17"/>
      <c r="J38" s="17">
        <f t="shared" ref="J38:J51" si="8">D38-F38</f>
        <v>31379.22221557553</v>
      </c>
      <c r="L38" s="19" t="s">
        <v>480</v>
      </c>
      <c r="N38" s="17">
        <v>16020.311429447114</v>
      </c>
      <c r="O38" s="17">
        <v>14276.671785351455</v>
      </c>
      <c r="P38" s="17">
        <v>46.471476850746626</v>
      </c>
      <c r="Q38" s="17">
        <v>995.77870003419491</v>
      </c>
      <c r="R38" s="17">
        <v>36.000614621613337</v>
      </c>
      <c r="S38" s="17">
        <v>0</v>
      </c>
      <c r="T38" s="17">
        <v>3.9882092704004455</v>
      </c>
      <c r="U38" s="17">
        <v>0</v>
      </c>
      <c r="V38" s="17">
        <v>0</v>
      </c>
      <c r="W38" s="17">
        <v>0</v>
      </c>
      <c r="X38" s="35"/>
      <c r="Y38" s="35"/>
    </row>
    <row r="39" spans="1:25" x14ac:dyDescent="0.2">
      <c r="A39" s="19">
        <f t="shared" ref="A39:A52" si="9">A38+1</f>
        <v>23</v>
      </c>
      <c r="B39" s="6" t="s">
        <v>436</v>
      </c>
      <c r="D39" s="17">
        <v>166607.87655886216</v>
      </c>
      <c r="E39" s="17"/>
      <c r="F39" s="17"/>
      <c r="G39" s="17"/>
      <c r="H39" s="123"/>
      <c r="I39" s="17"/>
      <c r="J39" s="17">
        <f t="shared" si="8"/>
        <v>166607.87655886216</v>
      </c>
      <c r="L39" s="19" t="s">
        <v>481</v>
      </c>
      <c r="N39" s="17">
        <v>85478.931702014015</v>
      </c>
      <c r="O39" s="17">
        <v>76175.463744667271</v>
      </c>
      <c r="P39" s="17">
        <v>179.32027911473452</v>
      </c>
      <c r="Q39" s="17">
        <v>4395.4555485353321</v>
      </c>
      <c r="R39" s="17">
        <v>173.11447344747049</v>
      </c>
      <c r="S39" s="17">
        <v>0</v>
      </c>
      <c r="T39" s="17">
        <v>13.081332187637244</v>
      </c>
      <c r="U39" s="17">
        <v>32.248569176270756</v>
      </c>
      <c r="V39" s="17">
        <v>160.26090971941349</v>
      </c>
      <c r="W39" s="17">
        <v>0</v>
      </c>
      <c r="X39" s="35"/>
      <c r="Y39" s="35"/>
    </row>
    <row r="40" spans="1:25" x14ac:dyDescent="0.2">
      <c r="B40" s="6" t="s">
        <v>438</v>
      </c>
      <c r="D40" s="17"/>
      <c r="E40" s="17"/>
      <c r="F40" s="17"/>
      <c r="G40" s="17"/>
      <c r="H40" s="123"/>
      <c r="I40" s="17"/>
      <c r="J40" s="17">
        <f t="shared" si="8"/>
        <v>0</v>
      </c>
      <c r="X40" s="35"/>
      <c r="Y40" s="35"/>
    </row>
    <row r="41" spans="1:25" x14ac:dyDescent="0.2">
      <c r="A41" s="19">
        <f>A39+1</f>
        <v>24</v>
      </c>
      <c r="B41" s="119" t="s">
        <v>439</v>
      </c>
      <c r="D41" s="17">
        <v>87804.698633689157</v>
      </c>
      <c r="E41" s="17"/>
      <c r="F41" s="17"/>
      <c r="G41" s="17"/>
      <c r="H41" s="123"/>
      <c r="I41" s="17"/>
      <c r="J41" s="17">
        <f t="shared" si="8"/>
        <v>87804.698633689157</v>
      </c>
      <c r="L41" s="19" t="s">
        <v>482</v>
      </c>
      <c r="N41" s="17">
        <v>59444.826151060151</v>
      </c>
      <c r="O41" s="17">
        <v>24282.806623930665</v>
      </c>
      <c r="P41" s="17">
        <v>193.43436483069971</v>
      </c>
      <c r="Q41" s="17">
        <v>1743.198105267553</v>
      </c>
      <c r="R41" s="17">
        <v>748.45881260444639</v>
      </c>
      <c r="S41" s="17">
        <v>145.72960539149045</v>
      </c>
      <c r="T41" s="17">
        <v>692.12430664186002</v>
      </c>
      <c r="U41" s="17">
        <v>244.46761706919182</v>
      </c>
      <c r="V41" s="17">
        <v>274.39543258236745</v>
      </c>
      <c r="W41" s="17">
        <v>35.257614310746177</v>
      </c>
      <c r="X41" s="35"/>
      <c r="Y41" s="35"/>
    </row>
    <row r="42" spans="1:25" x14ac:dyDescent="0.2">
      <c r="A42" s="19">
        <f t="shared" si="9"/>
        <v>25</v>
      </c>
      <c r="B42" s="119" t="s">
        <v>441</v>
      </c>
      <c r="D42" s="17">
        <v>37661.088789397254</v>
      </c>
      <c r="E42" s="17"/>
      <c r="F42" s="17"/>
      <c r="G42" s="17"/>
      <c r="H42" s="123"/>
      <c r="I42" s="17"/>
      <c r="J42" s="17">
        <f t="shared" si="8"/>
        <v>37661.088789397254</v>
      </c>
      <c r="L42" s="19" t="s">
        <v>483</v>
      </c>
      <c r="N42" s="17">
        <v>20109.114802040265</v>
      </c>
      <c r="O42" s="17">
        <v>14477.393674979248</v>
      </c>
      <c r="P42" s="17">
        <v>159.68065767909798</v>
      </c>
      <c r="Q42" s="17">
        <v>1319.2880325510105</v>
      </c>
      <c r="R42" s="17">
        <v>602.44387607300393</v>
      </c>
      <c r="S42" s="17">
        <v>58.491586161354974</v>
      </c>
      <c r="T42" s="17">
        <v>581.32514268022919</v>
      </c>
      <c r="U42" s="17">
        <v>151.42455459393867</v>
      </c>
      <c r="V42" s="17">
        <v>187.77509113322185</v>
      </c>
      <c r="W42" s="17">
        <v>14.151371505883825</v>
      </c>
      <c r="X42" s="35"/>
      <c r="Y42" s="35"/>
    </row>
    <row r="43" spans="1:25" x14ac:dyDescent="0.2">
      <c r="A43" s="19">
        <f t="shared" si="9"/>
        <v>26</v>
      </c>
      <c r="B43" s="6" t="s">
        <v>443</v>
      </c>
      <c r="D43" s="17">
        <v>232504.63458513084</v>
      </c>
      <c r="E43" s="17"/>
      <c r="F43" s="17"/>
      <c r="G43" s="17"/>
      <c r="H43" s="123"/>
      <c r="I43" s="17"/>
      <c r="J43" s="17">
        <f t="shared" si="8"/>
        <v>232504.63458513084</v>
      </c>
      <c r="L43" s="19" t="s">
        <v>484</v>
      </c>
      <c r="N43" s="17">
        <v>215241.4037500892</v>
      </c>
      <c r="O43" s="17">
        <v>17212.084477148142</v>
      </c>
      <c r="P43" s="17">
        <v>1.3930914601344646</v>
      </c>
      <c r="Q43" s="17">
        <v>41.394717672566948</v>
      </c>
      <c r="R43" s="17">
        <v>2.1891437230684443</v>
      </c>
      <c r="S43" s="17">
        <v>0.39802613146698995</v>
      </c>
      <c r="T43" s="17">
        <v>4.0797678475366475</v>
      </c>
      <c r="U43" s="17">
        <v>0.49753266433373738</v>
      </c>
      <c r="V43" s="17">
        <v>1.0945718615342221</v>
      </c>
      <c r="W43" s="17">
        <v>9.9506532866747488E-2</v>
      </c>
      <c r="X43" s="35"/>
      <c r="Y43" s="35"/>
    </row>
    <row r="44" spans="1:25" x14ac:dyDescent="0.2">
      <c r="A44" s="19">
        <f t="shared" si="9"/>
        <v>27</v>
      </c>
      <c r="B44" s="6" t="s">
        <v>445</v>
      </c>
      <c r="D44" s="17">
        <v>374447.96083025628</v>
      </c>
      <c r="E44" s="17"/>
      <c r="F44" s="17"/>
      <c r="G44" s="17"/>
      <c r="H44" s="123"/>
      <c r="I44" s="17"/>
      <c r="J44" s="17">
        <f t="shared" si="8"/>
        <v>374447.96083025628</v>
      </c>
      <c r="L44" s="19" t="s">
        <v>484</v>
      </c>
      <c r="N44" s="17">
        <v>346645.58349245531</v>
      </c>
      <c r="O44" s="17">
        <v>27720.00629409562</v>
      </c>
      <c r="P44" s="17">
        <v>2.2435692838045238</v>
      </c>
      <c r="Q44" s="17">
        <v>66.666058718762997</v>
      </c>
      <c r="R44" s="17">
        <v>3.5256088745499663</v>
      </c>
      <c r="S44" s="17">
        <v>0.64101979537272125</v>
      </c>
      <c r="T44" s="17">
        <v>6.5704529025703931</v>
      </c>
      <c r="U44" s="17">
        <v>0.80127474421590139</v>
      </c>
      <c r="V44" s="17">
        <v>1.7628044372749831</v>
      </c>
      <c r="W44" s="17">
        <v>0.16025494884318031</v>
      </c>
      <c r="X44" s="35"/>
      <c r="Y44" s="35"/>
    </row>
    <row r="45" spans="1:25" x14ac:dyDescent="0.2">
      <c r="A45" s="19">
        <f t="shared" si="9"/>
        <v>28</v>
      </c>
      <c r="B45" s="6" t="s">
        <v>447</v>
      </c>
      <c r="D45" s="17">
        <v>153466.09332043628</v>
      </c>
      <c r="E45" s="17"/>
      <c r="F45" s="17"/>
      <c r="G45" s="17"/>
      <c r="H45" s="123"/>
      <c r="I45" s="17"/>
      <c r="J45" s="17">
        <f t="shared" si="8"/>
        <v>153466.09332043628</v>
      </c>
      <c r="L45" s="19" t="s">
        <v>485</v>
      </c>
      <c r="N45" s="17">
        <v>111888.79947327031</v>
      </c>
      <c r="O45" s="17">
        <v>40067.193559097199</v>
      </c>
      <c r="P45" s="17">
        <v>72.130339207831355</v>
      </c>
      <c r="Q45" s="17">
        <v>879.34546287423814</v>
      </c>
      <c r="R45" s="17">
        <v>149.10907835682039</v>
      </c>
      <c r="S45" s="17">
        <v>38.498849885900682</v>
      </c>
      <c r="T45" s="17">
        <v>250.20083510607731</v>
      </c>
      <c r="U45" s="17">
        <v>22.154042049762371</v>
      </c>
      <c r="V45" s="17">
        <v>98.661680588121598</v>
      </c>
      <c r="W45" s="17">
        <v>0</v>
      </c>
      <c r="X45" s="35"/>
      <c r="Y45" s="35"/>
    </row>
    <row r="46" spans="1:25" x14ac:dyDescent="0.2">
      <c r="A46" s="19">
        <f t="shared" si="9"/>
        <v>29</v>
      </c>
      <c r="B46" s="6" t="s">
        <v>449</v>
      </c>
      <c r="D46" s="17">
        <v>27084.213746108406</v>
      </c>
      <c r="E46" s="17"/>
      <c r="F46" s="17"/>
      <c r="G46" s="17"/>
      <c r="H46" s="123"/>
      <c r="I46" s="17"/>
      <c r="J46" s="17">
        <f t="shared" si="8"/>
        <v>27084.213746108406</v>
      </c>
      <c r="L46" s="19" t="s">
        <v>486</v>
      </c>
      <c r="N46" s="17">
        <v>0</v>
      </c>
      <c r="O46" s="17">
        <v>22759.099355388214</v>
      </c>
      <c r="P46" s="17">
        <v>60.790229518654698</v>
      </c>
      <c r="Q46" s="17">
        <v>2454.0328407840725</v>
      </c>
      <c r="R46" s="17">
        <v>309.02145922912189</v>
      </c>
      <c r="S46" s="17">
        <v>813.49386645212007</v>
      </c>
      <c r="T46" s="17">
        <v>355.73198721302833</v>
      </c>
      <c r="U46" s="17">
        <v>238.35677899707551</v>
      </c>
      <c r="V46" s="17">
        <v>93.687228526118105</v>
      </c>
      <c r="W46" s="17">
        <v>0</v>
      </c>
      <c r="X46" s="35"/>
      <c r="Y46" s="35"/>
    </row>
    <row r="47" spans="1:25" x14ac:dyDescent="0.2">
      <c r="B47" s="6" t="s">
        <v>451</v>
      </c>
      <c r="D47" s="17"/>
      <c r="E47" s="17"/>
      <c r="F47" s="17"/>
      <c r="G47" s="17"/>
      <c r="H47" s="123"/>
      <c r="I47" s="17"/>
      <c r="J47" s="17">
        <f t="shared" si="8"/>
        <v>0</v>
      </c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35"/>
      <c r="Y47" s="35"/>
    </row>
    <row r="48" spans="1:25" x14ac:dyDescent="0.2">
      <c r="A48" s="19">
        <f>A46+1</f>
        <v>30</v>
      </c>
      <c r="B48" s="119" t="s">
        <v>236</v>
      </c>
      <c r="D48" s="17">
        <v>7480.9912365986784</v>
      </c>
      <c r="J48" s="17">
        <f t="shared" si="8"/>
        <v>7480.9912365986784</v>
      </c>
      <c r="L48" s="19" t="s">
        <v>487</v>
      </c>
      <c r="N48" s="17">
        <v>6314.5577868676728</v>
      </c>
      <c r="O48" s="17">
        <v>504.95257961425062</v>
      </c>
      <c r="P48" s="17">
        <v>18.016988680222898</v>
      </c>
      <c r="Q48" s="17">
        <v>535.36194935519472</v>
      </c>
      <c r="R48" s="17">
        <v>28.312410783207415</v>
      </c>
      <c r="S48" s="17">
        <v>5.1477110514922577</v>
      </c>
      <c r="T48" s="17">
        <v>52.764038277795635</v>
      </c>
      <c r="U48" s="17">
        <v>6.4346388143653215</v>
      </c>
      <c r="V48" s="17">
        <v>14.156205391603708</v>
      </c>
      <c r="W48" s="17">
        <v>1.2869277628730644</v>
      </c>
      <c r="X48" s="35"/>
      <c r="Y48" s="35"/>
    </row>
    <row r="49" spans="1:25" x14ac:dyDescent="0.2">
      <c r="A49" s="19">
        <f t="shared" si="9"/>
        <v>31</v>
      </c>
      <c r="B49" s="119" t="s">
        <v>29</v>
      </c>
      <c r="D49" s="17">
        <v>77321.998278656611</v>
      </c>
      <c r="F49" s="17">
        <v>6681.6256767138766</v>
      </c>
      <c r="H49" s="19" t="s">
        <v>488</v>
      </c>
      <c r="J49" s="17">
        <f>D49-F49</f>
        <v>70640.372601942741</v>
      </c>
      <c r="L49" s="19" t="s">
        <v>484</v>
      </c>
      <c r="N49" s="17">
        <v>70333.768153765282</v>
      </c>
      <c r="O49" s="17">
        <v>5624.8757368470933</v>
      </c>
      <c r="P49" s="17">
        <v>37.13416621132194</v>
      </c>
      <c r="Q49" s="17">
        <v>1103.4152245649948</v>
      </c>
      <c r="R49" s="17">
        <v>58.353689760648777</v>
      </c>
      <c r="S49" s="17">
        <v>10.609761774663413</v>
      </c>
      <c r="T49" s="17">
        <v>108.75005819029997</v>
      </c>
      <c r="U49" s="17">
        <v>13.262202218329268</v>
      </c>
      <c r="V49" s="17">
        <v>29.176844880324388</v>
      </c>
      <c r="W49" s="17">
        <v>2.6524404436658533</v>
      </c>
      <c r="X49" s="35"/>
      <c r="Y49" s="35"/>
    </row>
    <row r="50" spans="1:25" x14ac:dyDescent="0.2">
      <c r="A50" s="19">
        <f t="shared" si="9"/>
        <v>32</v>
      </c>
      <c r="B50" s="119" t="s">
        <v>234</v>
      </c>
      <c r="D50" s="17">
        <v>9757.4205700963776</v>
      </c>
      <c r="J50" s="17">
        <f t="shared" si="8"/>
        <v>9757.4205700963776</v>
      </c>
      <c r="L50" s="19" t="s">
        <v>489</v>
      </c>
      <c r="N50" s="17">
        <v>0</v>
      </c>
      <c r="O50" s="17">
        <v>0</v>
      </c>
      <c r="P50" s="17">
        <v>265.76631902986242</v>
      </c>
      <c r="Q50" s="17">
        <v>7897.0563368873409</v>
      </c>
      <c r="R50" s="17">
        <v>417.63278704692669</v>
      </c>
      <c r="S50" s="17">
        <v>75.933234008532125</v>
      </c>
      <c r="T50" s="17">
        <v>778.31564858745423</v>
      </c>
      <c r="U50" s="17">
        <v>94.916542510665153</v>
      </c>
      <c r="V50" s="17">
        <v>208.81639352346335</v>
      </c>
      <c r="W50" s="17">
        <v>18.983308502133031</v>
      </c>
      <c r="X50" s="35"/>
      <c r="Y50" s="35"/>
    </row>
    <row r="51" spans="1:25" x14ac:dyDescent="0.2">
      <c r="A51" s="19">
        <f t="shared" si="9"/>
        <v>33</v>
      </c>
      <c r="B51" s="6" t="s">
        <v>456</v>
      </c>
      <c r="D51" s="17">
        <v>7618.9551613508575</v>
      </c>
      <c r="F51" s="17"/>
      <c r="J51" s="17">
        <f t="shared" si="8"/>
        <v>7618.9551613508575</v>
      </c>
      <c r="L51" s="19" t="s">
        <v>490</v>
      </c>
      <c r="N51" s="17">
        <v>3133.900826054451</v>
      </c>
      <c r="O51" s="17">
        <v>3001.1132040024399</v>
      </c>
      <c r="P51" s="17">
        <v>17.152295755659058</v>
      </c>
      <c r="Q51" s="17">
        <v>668.02926442703233</v>
      </c>
      <c r="R51" s="17">
        <v>238.7969731539354</v>
      </c>
      <c r="S51" s="17">
        <v>196.97924764219687</v>
      </c>
      <c r="T51" s="17">
        <v>32.921483789506929</v>
      </c>
      <c r="U51" s="17">
        <v>9.8262383308238395</v>
      </c>
      <c r="V51" s="17">
        <v>202.14056605624398</v>
      </c>
      <c r="W51" s="17">
        <v>118.095062138568</v>
      </c>
      <c r="X51" s="35"/>
      <c r="Y51" s="35"/>
    </row>
    <row r="52" spans="1:25" x14ac:dyDescent="0.2">
      <c r="A52" s="19">
        <f t="shared" si="9"/>
        <v>34</v>
      </c>
      <c r="B52" s="6" t="s">
        <v>458</v>
      </c>
      <c r="D52" s="36">
        <f>SUM(D37:D51)</f>
        <v>1377197.0279744044</v>
      </c>
      <c r="F52" s="36">
        <f>SUM(F37:F51)</f>
        <v>6681.6256767138766</v>
      </c>
      <c r="J52" s="36">
        <f>SUM(J37:J51)</f>
        <v>1370515.4022976905</v>
      </c>
      <c r="N52" s="36">
        <f t="shared" ref="N52:W52" si="10">SUM(N37:N51)</f>
        <v>1008589.457854421</v>
      </c>
      <c r="O52" s="36">
        <f t="shared" si="10"/>
        <v>312028.17850796878</v>
      </c>
      <c r="P52" s="36">
        <f t="shared" si="10"/>
        <v>1286.2360971036478</v>
      </c>
      <c r="Q52" s="36">
        <f t="shared" si="10"/>
        <v>29669.169416344939</v>
      </c>
      <c r="R52" s="36">
        <f t="shared" si="10"/>
        <v>4357.8974289286443</v>
      </c>
      <c r="S52" s="36">
        <f t="shared" si="10"/>
        <v>14327.591638710592</v>
      </c>
      <c r="T52" s="36">
        <f t="shared" si="10"/>
        <v>2906.2314006117899</v>
      </c>
      <c r="U52" s="36">
        <f t="shared" si="10"/>
        <v>814.38999116897241</v>
      </c>
      <c r="V52" s="36">
        <f t="shared" si="10"/>
        <v>1271.9277286996871</v>
      </c>
      <c r="W52" s="36">
        <f t="shared" si="10"/>
        <v>1945.9479104463792</v>
      </c>
      <c r="X52" s="35"/>
    </row>
    <row r="53" spans="1:25" x14ac:dyDescent="0.2">
      <c r="D53" s="35"/>
      <c r="X53" s="35"/>
    </row>
    <row r="54" spans="1:25" ht="13.5" thickBot="1" x14ac:dyDescent="0.25">
      <c r="A54" s="19">
        <f>A52+1</f>
        <v>35</v>
      </c>
      <c r="B54" s="6" t="s">
        <v>34</v>
      </c>
      <c r="D54" s="39">
        <f>D17+D24+D34+D52</f>
        <v>3020375.911721576</v>
      </c>
      <c r="F54" s="39">
        <f>F17+F24+F34+F52</f>
        <v>23200.726462930681</v>
      </c>
      <c r="J54" s="39">
        <f>J17+J24+J34+J52</f>
        <v>2997175.1852586456</v>
      </c>
      <c r="N54" s="39">
        <f t="shared" ref="N54:W54" si="11">N17+N24+N34+N52</f>
        <v>1933094.5113164547</v>
      </c>
      <c r="O54" s="39">
        <f t="shared" si="11"/>
        <v>947275.58736177394</v>
      </c>
      <c r="P54" s="39">
        <f t="shared" si="11"/>
        <v>4146.642725470836</v>
      </c>
      <c r="Q54" s="39">
        <f t="shared" si="11"/>
        <v>71663.451162616024</v>
      </c>
      <c r="R54" s="39">
        <f t="shared" si="11"/>
        <v>11064.615350406681</v>
      </c>
      <c r="S54" s="39">
        <f t="shared" si="11"/>
        <v>14337.885150222906</v>
      </c>
      <c r="T54" s="39">
        <f t="shared" si="11"/>
        <v>4159.010751167295</v>
      </c>
      <c r="U54" s="39">
        <f t="shared" si="11"/>
        <v>1116.1801867508013</v>
      </c>
      <c r="V54" s="39">
        <f t="shared" si="11"/>
        <v>6032.7616182226902</v>
      </c>
      <c r="W54" s="39">
        <f t="shared" si="11"/>
        <v>27485.266098490472</v>
      </c>
      <c r="X54" s="35"/>
    </row>
    <row r="55" spans="1:25" ht="13.5" thickTop="1" x14ac:dyDescent="0.2">
      <c r="D55" s="35"/>
      <c r="N55" s="35"/>
      <c r="O55" s="35"/>
      <c r="P55" s="35"/>
      <c r="Q55" s="35"/>
      <c r="R55" s="35"/>
      <c r="S55" s="35"/>
      <c r="T55" s="35"/>
      <c r="U55" s="35"/>
      <c r="V55" s="35"/>
      <c r="W55" s="35"/>
    </row>
    <row r="56" spans="1:25" x14ac:dyDescent="0.2">
      <c r="L56" s="124"/>
      <c r="M56" s="100"/>
      <c r="N56" s="99"/>
      <c r="O56" s="99"/>
      <c r="P56" s="99"/>
      <c r="Q56" s="99"/>
      <c r="R56" s="99"/>
      <c r="S56" s="99"/>
      <c r="T56" s="99"/>
      <c r="U56" s="99"/>
      <c r="V56" s="99"/>
      <c r="W56" s="99"/>
    </row>
    <row r="57" spans="1:25" x14ac:dyDescent="0.2">
      <c r="L57" s="124"/>
      <c r="M57" s="100"/>
      <c r="N57" s="99"/>
      <c r="O57" s="99"/>
      <c r="P57" s="99"/>
      <c r="Q57" s="99"/>
      <c r="R57" s="99"/>
      <c r="S57" s="99"/>
      <c r="T57" s="99"/>
      <c r="U57" s="99"/>
      <c r="V57" s="99"/>
      <c r="W57" s="99"/>
    </row>
    <row r="58" spans="1:25" x14ac:dyDescent="0.2">
      <c r="N58" s="17"/>
      <c r="O58" s="17"/>
      <c r="P58" s="17"/>
      <c r="Q58" s="17"/>
      <c r="R58" s="17"/>
      <c r="S58" s="17"/>
      <c r="T58" s="17"/>
      <c r="U58" s="17"/>
      <c r="V58" s="17"/>
      <c r="W58" s="17"/>
    </row>
    <row r="59" spans="1:25" x14ac:dyDescent="0.2">
      <c r="N59" s="35"/>
    </row>
    <row r="60" spans="1:25" x14ac:dyDescent="0.2">
      <c r="W60" s="35"/>
    </row>
    <row r="61" spans="1:25" x14ac:dyDescent="0.2">
      <c r="N61" s="35"/>
    </row>
  </sheetData>
  <mergeCells count="4">
    <mergeCell ref="B2:N2"/>
    <mergeCell ref="B3:N3"/>
    <mergeCell ref="P2:U2"/>
    <mergeCell ref="P3:U3"/>
  </mergeCells>
  <printOptions horizontalCentered="1"/>
  <pageMargins left="0.7" right="0.7" top="0.75" bottom="0.75" header="0.3" footer="0.3"/>
  <pageSetup scale="65" orientation="landscape" r:id="rId1"/>
  <headerFooter differentFirst="1">
    <oddHeader xml:space="preserve">&amp;R&amp;"Arial,Regular"&amp;10Filed: 2025-02-28
EB-2025-0064
Phase 3 Exhibit 7
Tab 3
Schedule 7
Attachment 8
Page 3 of 8&amp;"-,Regular"&amp;11
</oddHeader>
    <firstHeader>&amp;R&amp;"Arial,Regular"&amp;10Filed: 2025-02-28
EB-2025-0064
Phase 3 Exhibit 7
Tab 3
Schedule 7
Attachment 8
Page 2 of 8</firstHeader>
  </headerFooter>
  <colBreaks count="2" manualBreakCount="2">
    <brk id="15" max="54" man="1"/>
    <brk id="23" max="54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195BD7C3-8F96-4CE5-ACED-99649D107CCB}"/>
</file>

<file path=customXml/itemProps2.xml><?xml version="1.0" encoding="utf-8"?>
<ds:datastoreItem xmlns:ds="http://schemas.openxmlformats.org/officeDocument/2006/customXml" ds:itemID="{1F4DB716-F4BA-4EF6-A713-80AB2B02F9D4}"/>
</file>

<file path=customXml/itemProps3.xml><?xml version="1.0" encoding="utf-8"?>
<ds:datastoreItem xmlns:ds="http://schemas.openxmlformats.org/officeDocument/2006/customXml" ds:itemID="{6D63A85B-C549-4119-86E3-635EA66AB1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56</vt:i4>
      </vt:variant>
    </vt:vector>
  </HeadingPairs>
  <TitlesOfParts>
    <vt:vector size="92" baseType="lpstr">
      <vt:lpstr>Attach 1</vt:lpstr>
      <vt:lpstr>Attach 2</vt:lpstr>
      <vt:lpstr>Attach 3</vt:lpstr>
      <vt:lpstr>Attach 4</vt:lpstr>
      <vt:lpstr>Attach 5</vt:lpstr>
      <vt:lpstr>Attach 6</vt:lpstr>
      <vt:lpstr>Attach 7</vt:lpstr>
      <vt:lpstr>Attach 8 p.1</vt:lpstr>
      <vt:lpstr>Attach 8 p.2-3</vt:lpstr>
      <vt:lpstr>Attach 8 p.4</vt:lpstr>
      <vt:lpstr>Attach 8 p.5-6</vt:lpstr>
      <vt:lpstr>Attach 8 p.7-8</vt:lpstr>
      <vt:lpstr>Attach 9 p.1</vt:lpstr>
      <vt:lpstr>Attach 9 p.2-3</vt:lpstr>
      <vt:lpstr>Attach 9 p.4</vt:lpstr>
      <vt:lpstr>Attach 9 p.5-6</vt:lpstr>
      <vt:lpstr>Attach 9 p.7-8</vt:lpstr>
      <vt:lpstr>Attach 10 p.1</vt:lpstr>
      <vt:lpstr>Attach 10 p.2-3</vt:lpstr>
      <vt:lpstr>Attach 10 p.4</vt:lpstr>
      <vt:lpstr>Attach 10 p.5-6</vt:lpstr>
      <vt:lpstr>Attach 10 p.7-8</vt:lpstr>
      <vt:lpstr>Attach 12 p.1-3</vt:lpstr>
      <vt:lpstr>Attach 12 p.4</vt:lpstr>
      <vt:lpstr>Attach 12 p.5-6</vt:lpstr>
      <vt:lpstr>Attach 12 p.7-8</vt:lpstr>
      <vt:lpstr>Attach 12 p.9-10</vt:lpstr>
      <vt:lpstr>Attach 12 p.11-12</vt:lpstr>
      <vt:lpstr>Attach 12 p.13</vt:lpstr>
      <vt:lpstr>Attach 12 p.14-15</vt:lpstr>
      <vt:lpstr>Attach 12 p.16-17</vt:lpstr>
      <vt:lpstr>Attach 12 p.18-19</vt:lpstr>
      <vt:lpstr>Attach 12 p.20-21</vt:lpstr>
      <vt:lpstr>Attach 13 p.1-2</vt:lpstr>
      <vt:lpstr>Attach 13 p.3-6</vt:lpstr>
      <vt:lpstr>Attach p.7-8</vt:lpstr>
      <vt:lpstr>'Attach 1'!Print_Area</vt:lpstr>
      <vt:lpstr>'Attach 10 p.1'!Print_Area</vt:lpstr>
      <vt:lpstr>'Attach 10 p.2-3'!Print_Area</vt:lpstr>
      <vt:lpstr>'Attach 10 p.4'!Print_Area</vt:lpstr>
      <vt:lpstr>'Attach 10 p.5-6'!Print_Area</vt:lpstr>
      <vt:lpstr>'Attach 10 p.7-8'!Print_Area</vt:lpstr>
      <vt:lpstr>'Attach 12 p.11-12'!Print_Area</vt:lpstr>
      <vt:lpstr>'Attach 12 p.13'!Print_Area</vt:lpstr>
      <vt:lpstr>'Attach 12 p.1-3'!Print_Area</vt:lpstr>
      <vt:lpstr>'Attach 12 p.14-15'!Print_Area</vt:lpstr>
      <vt:lpstr>'Attach 12 p.16-17'!Print_Area</vt:lpstr>
      <vt:lpstr>'Attach 12 p.18-19'!Print_Area</vt:lpstr>
      <vt:lpstr>'Attach 12 p.20-21'!Print_Area</vt:lpstr>
      <vt:lpstr>'Attach 13 p.1-2'!Print_Area</vt:lpstr>
      <vt:lpstr>'Attach 13 p.3-6'!Print_Area</vt:lpstr>
      <vt:lpstr>'Attach 2'!Print_Area</vt:lpstr>
      <vt:lpstr>'Attach 3'!Print_Area</vt:lpstr>
      <vt:lpstr>'Attach 4'!Print_Area</vt:lpstr>
      <vt:lpstr>'Attach 5'!Print_Area</vt:lpstr>
      <vt:lpstr>'Attach 6'!Print_Area</vt:lpstr>
      <vt:lpstr>'Attach 7'!Print_Area</vt:lpstr>
      <vt:lpstr>'Attach 8 p.1'!Print_Area</vt:lpstr>
      <vt:lpstr>'Attach 8 p.2-3'!Print_Area</vt:lpstr>
      <vt:lpstr>'Attach 8 p.4'!Print_Area</vt:lpstr>
      <vt:lpstr>'Attach 8 p.5-6'!Print_Area</vt:lpstr>
      <vt:lpstr>'Attach 8 p.7-8'!Print_Area</vt:lpstr>
      <vt:lpstr>'Attach 9 p.1'!Print_Area</vt:lpstr>
      <vt:lpstr>'Attach 9 p.2-3'!Print_Area</vt:lpstr>
      <vt:lpstr>'Attach 9 p.4'!Print_Area</vt:lpstr>
      <vt:lpstr>'Attach 9 p.5-6'!Print_Area</vt:lpstr>
      <vt:lpstr>'Attach 9 p.7-8'!Print_Area</vt:lpstr>
      <vt:lpstr>'Attach p.7-8'!Print_Area</vt:lpstr>
      <vt:lpstr>'Attach 10 p.2-3'!Print_Titles</vt:lpstr>
      <vt:lpstr>'Attach 10 p.5-6'!Print_Titles</vt:lpstr>
      <vt:lpstr>'Attach 10 p.7-8'!Print_Titles</vt:lpstr>
      <vt:lpstr>'Attach 12 p.11-12'!Print_Titles</vt:lpstr>
      <vt:lpstr>'Attach 12 p.13'!Print_Titles</vt:lpstr>
      <vt:lpstr>'Attach 12 p.14-15'!Print_Titles</vt:lpstr>
      <vt:lpstr>'Attach 12 p.16-17'!Print_Titles</vt:lpstr>
      <vt:lpstr>'Attach 12 p.18-19'!Print_Titles</vt:lpstr>
      <vt:lpstr>'Attach 12 p.20-21'!Print_Titles</vt:lpstr>
      <vt:lpstr>'Attach 13 p.1-2'!Print_Titles</vt:lpstr>
      <vt:lpstr>'Attach 13 p.3-6'!Print_Titles</vt:lpstr>
      <vt:lpstr>'Attach 2'!Print_Titles</vt:lpstr>
      <vt:lpstr>'Attach 3'!Print_Titles</vt:lpstr>
      <vt:lpstr>'Attach 4'!Print_Titles</vt:lpstr>
      <vt:lpstr>'Attach 5'!Print_Titles</vt:lpstr>
      <vt:lpstr>'Attach 6'!Print_Titles</vt:lpstr>
      <vt:lpstr>'Attach 7'!Print_Titles</vt:lpstr>
      <vt:lpstr>'Attach 8 p.2-3'!Print_Titles</vt:lpstr>
      <vt:lpstr>'Attach 8 p.5-6'!Print_Titles</vt:lpstr>
      <vt:lpstr>'Attach 8 p.7-8'!Print_Titles</vt:lpstr>
      <vt:lpstr>'Attach 9 p.2-3'!Print_Titles</vt:lpstr>
      <vt:lpstr>'Attach 9 p.5-6'!Print_Titles</vt:lpstr>
      <vt:lpstr>'Attach 9 p.7-8'!Print_Titles</vt:lpstr>
      <vt:lpstr>'Attach p.7-8'!Print_Titles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2025-02-28T15:32:28Z</dcterms:created>
  <dcterms:modified xsi:type="dcterms:W3CDTF">2025-02-28T15:32:37Z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