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4" documentId="13_ncr:1_{00A6B9A2-F4C5-4A18-B9CA-8274A3AAEB15}" xr6:coauthVersionLast="47" xr6:coauthVersionMax="47" xr10:uidLastSave="{2A522F70-B98E-4558-BE7E-B3C42281F1D7}"/>
  <bookViews>
    <workbookView xWindow="28680" yWindow="-120" windowWidth="29040" windowHeight="15720" xr2:uid="{6E795759-D3DA-420E-A7A5-151183B15B89}"/>
  </bookViews>
  <sheets>
    <sheet name="8.1.1.1" sheetId="1" r:id="rId1"/>
  </sheets>
  <definedNames>
    <definedName name="_xlnm.Print_Area" localSheetId="0">'8.1.1.1'!$A$1:$K$67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7" i="1"/>
  <c r="H38" i="1"/>
  <c r="H58" i="1" l="1"/>
  <c r="J58" i="1" s="1"/>
  <c r="H56" i="1"/>
  <c r="J56" i="1" s="1"/>
  <c r="G59" i="1"/>
  <c r="H55" i="1"/>
  <c r="H53" i="1"/>
  <c r="J53" i="1" s="1"/>
  <c r="H51" i="1"/>
  <c r="F59" i="1"/>
  <c r="H45" i="1"/>
  <c r="J45" i="1" s="1"/>
  <c r="H42" i="1"/>
  <c r="J42" i="1" s="1"/>
  <c r="F46" i="1"/>
  <c r="H39" i="1"/>
  <c r="J39" i="1" s="1"/>
  <c r="J38" i="1"/>
  <c r="G46" i="1"/>
  <c r="E46" i="1"/>
  <c r="H33" i="1"/>
  <c r="J33" i="1" s="1"/>
  <c r="F34" i="1"/>
  <c r="J30" i="1"/>
  <c r="G34" i="1"/>
  <c r="A29" i="1"/>
  <c r="A30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1" i="1" s="1"/>
  <c r="A52" i="1" s="1"/>
  <c r="A53" i="1" s="1"/>
  <c r="A54" i="1" s="1"/>
  <c r="A55" i="1" s="1"/>
  <c r="A56" i="1" s="1"/>
  <c r="A57" i="1" s="1"/>
  <c r="A58" i="1" s="1"/>
  <c r="A59" i="1" s="1"/>
  <c r="A61" i="1" s="1"/>
  <c r="A63" i="1" s="1"/>
  <c r="A26" i="1"/>
  <c r="H25" i="1"/>
  <c r="H24" i="1"/>
  <c r="H23" i="1"/>
  <c r="J23" i="1" s="1"/>
  <c r="H18" i="1"/>
  <c r="J18" i="1" s="1"/>
  <c r="F26" i="1"/>
  <c r="H16" i="1"/>
  <c r="J16" i="1" s="1"/>
  <c r="H15" i="1"/>
  <c r="J46" i="1" l="1"/>
  <c r="G26" i="1"/>
  <c r="G48" i="1" s="1"/>
  <c r="G63" i="1" s="1"/>
  <c r="F48" i="1"/>
  <c r="F63" i="1" s="1"/>
  <c r="H20" i="1"/>
  <c r="J20" i="1" s="1"/>
  <c r="J51" i="1"/>
  <c r="H22" i="1"/>
  <c r="J22" i="1" s="1"/>
  <c r="E26" i="1"/>
  <c r="J29" i="1"/>
  <c r="H32" i="1"/>
  <c r="J32" i="1" s="1"/>
  <c r="J55" i="1"/>
  <c r="J15" i="1"/>
  <c r="H17" i="1"/>
  <c r="J17" i="1" s="1"/>
  <c r="E34" i="1"/>
  <c r="J34" i="1" s="1"/>
  <c r="E59" i="1"/>
  <c r="J59" i="1" s="1"/>
  <c r="J24" i="1"/>
  <c r="J37" i="1"/>
  <c r="H40" i="1"/>
  <c r="J40" i="1" s="1"/>
  <c r="H43" i="1"/>
  <c r="J43" i="1" s="1"/>
  <c r="H52" i="1"/>
  <c r="J52" i="1" s="1"/>
  <c r="H54" i="1"/>
  <c r="H57" i="1"/>
  <c r="J57" i="1" s="1"/>
  <c r="H19" i="1"/>
  <c r="J19" i="1" s="1"/>
  <c r="H21" i="1"/>
  <c r="H31" i="1"/>
  <c r="J31" i="1" s="1"/>
  <c r="H41" i="1"/>
  <c r="J41" i="1" s="1"/>
  <c r="H44" i="1"/>
  <c r="J44" i="1" s="1"/>
  <c r="H26" i="1" l="1"/>
  <c r="J21" i="1"/>
  <c r="H59" i="1"/>
  <c r="J54" i="1"/>
  <c r="J26" i="1"/>
  <c r="E48" i="1"/>
  <c r="H46" i="1"/>
  <c r="H34" i="1"/>
  <c r="H48" i="1" l="1"/>
  <c r="J48" i="1" l="1"/>
  <c r="H61" i="1" l="1"/>
  <c r="E63" i="1"/>
  <c r="J63" i="1" s="1"/>
  <c r="J61" i="1" l="1"/>
  <c r="H63" i="1"/>
</calcChain>
</file>

<file path=xl/sharedStrings.xml><?xml version="1.0" encoding="utf-8"?>
<sst xmlns="http://schemas.openxmlformats.org/spreadsheetml/2006/main" count="64" uniqueCount="62">
  <si>
    <t>Fixed Variable Recovery of Delivery Revenue</t>
  </si>
  <si>
    <t>Current Rate Classes</t>
  </si>
  <si>
    <t>Current Delivery Revenue (1)</t>
  </si>
  <si>
    <t>Line
No.</t>
  </si>
  <si>
    <t>Particulars ($000s)</t>
  </si>
  <si>
    <t>Customer Charges</t>
  </si>
  <si>
    <t>Demand Charges</t>
  </si>
  <si>
    <t>Volumetric Charges</t>
  </si>
  <si>
    <t>Total</t>
  </si>
  <si>
    <t>Fixed Recovery % (2)</t>
  </si>
  <si>
    <t>(a)</t>
  </si>
  <si>
    <t>(b)</t>
  </si>
  <si>
    <t>(c)</t>
  </si>
  <si>
    <t>(d) = (a+b+c)</t>
  </si>
  <si>
    <t xml:space="preserve">(e) 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</si>
  <si>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</si>
  <si>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</si>
  <si>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</si>
  <si>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</si>
  <si>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</si>
  <si>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</si>
  <si>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</si>
  <si>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</si>
  <si>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</si>
  <si>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</si>
  <si>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</si>
  <si>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</si>
  <si>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</si>
  <si>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</si>
  <si>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</si>
  <si>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</si>
  <si>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</si>
  <si>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</si>
  <si>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</si>
  <si>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</si>
  <si>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</si>
  <si>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</si>
  <si>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M4</t>
  </si>
  <si>
    <t xml:space="preserve">Rate M5 </t>
  </si>
  <si>
    <t>Rate M7</t>
  </si>
  <si>
    <t>Rate M9</t>
  </si>
  <si>
    <t>Rate T1</t>
  </si>
  <si>
    <t>Rate T2</t>
  </si>
  <si>
    <t>Rate T3</t>
  </si>
  <si>
    <t>Total Union South Rate Zone</t>
  </si>
  <si>
    <t>Total In-franchise</t>
  </si>
  <si>
    <t>Ex-franchise</t>
  </si>
  <si>
    <t>Rate 331</t>
  </si>
  <si>
    <t>Rate 332</t>
  </si>
  <si>
    <t>Rate 401</t>
  </si>
  <si>
    <t>Rate M12/C1 Dawn-Parkway</t>
  </si>
  <si>
    <t>Rate M13/GPA</t>
  </si>
  <si>
    <t>Rate M16</t>
  </si>
  <si>
    <t>Rate M17</t>
  </si>
  <si>
    <t>Rate C1</t>
  </si>
  <si>
    <t>Total Ex-franchise</t>
  </si>
  <si>
    <t>Non-Utility Cross Charge</t>
  </si>
  <si>
    <t>Notes:</t>
  </si>
  <si>
    <t>(1)</t>
  </si>
  <si>
    <t>Delivery revenue based on 2024 Rates at July 2024 QRAM (EB-2024-0166).</t>
  </si>
  <si>
    <t>(2)</t>
  </si>
  <si>
    <t>Fixed recovery calculated as customer charge revenue plus demand charge revenue divided by total delivery revenue.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</si>
</sst>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quotePrefix="1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9" fontId="4" fillId="0" borderId="0" xfId="2" quotePrefix="1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164" fontId="4" fillId="0" borderId="0" xfId="1" applyNumberFormat="1" applyFont="1" applyAlignment="1"/>
    <xf numFmtId="164" fontId="4" fillId="0" borderId="0" xfId="1" applyNumberFormat="1" applyFont="1" applyBorder="1" applyAlignment="1"/>
    <xf numFmtId="9" fontId="4" fillId="0" borderId="0" xfId="2" applyFont="1" applyAlignment="1"/>
    <xf numFmtId="164" fontId="4" fillId="0" borderId="1" xfId="1" applyNumberFormat="1" applyFont="1" applyBorder="1" applyAlignment="1"/>
    <xf numFmtId="43" fontId="4" fillId="0" borderId="1" xfId="1" applyFont="1" applyBorder="1" applyAlignment="1"/>
    <xf numFmtId="0" fontId="4" fillId="0" borderId="0" xfId="0" applyFont="1" applyAlignment="1">
      <alignment horizontal="left"/>
    </xf>
    <xf numFmtId="164" fontId="4" fillId="0" borderId="2" xfId="1" applyNumberFormat="1" applyFont="1" applyBorder="1" applyAlignment="1"/>
    <xf numFmtId="0" fontId="4" fillId="0" borderId="0" xfId="0" quotePrefix="1" applyFont="1" applyAlignment="1">
      <alignment wrapText="1"/>
    </xf>
    <xf numFmtId="164" fontId="4" fillId="0" borderId="0" xfId="1" applyNumberFormat="1" applyFont="1" applyFill="1" applyAlignment="1"/>
    <xf numFmtId="164" fontId="4" fillId="0" borderId="0" xfId="1" applyNumberFormat="1" applyFont="1" applyFill="1" applyBorder="1" applyAlignment="1"/>
    <xf numFmtId="9" fontId="4" fillId="0" borderId="0" xfId="2" applyFont="1" applyBorder="1" applyAlignment="1"/>
    <xf numFmtId="9" fontId="4" fillId="0" borderId="1" xfId="2" applyFont="1" applyBorder="1" applyAlignment="1"/>
    <xf numFmtId="164" fontId="4" fillId="0" borderId="2" xfId="0" applyNumberFormat="1" applyFont="1" applyBorder="1"/>
    <xf numFmtId="164" fontId="4" fillId="0" borderId="0" xfId="0" applyNumberFormat="1" applyFont="1"/>
    <xf numFmtId="164" fontId="4" fillId="0" borderId="3" xfId="0" applyNumberFormat="1" applyFont="1" applyBorder="1"/>
    <xf numFmtId="9" fontId="4" fillId="0" borderId="3" xfId="2" applyFont="1" applyBorder="1" applyAlignment="1"/>
    <xf numFmtId="43" fontId="4" fillId="0" borderId="0" xfId="1" applyFont="1" applyFill="1" applyAlignment="1"/>
    <xf numFmtId="164" fontId="4" fillId="0" borderId="3" xfId="1" applyNumberFormat="1" applyFont="1" applyFill="1" applyBorder="1" applyAlignment="1"/>
    <xf numFmtId="164" fontId="4" fillId="0" borderId="3" xfId="1" applyNumberFormat="1" applyFont="1" applyBorder="1" applyAlignment="1"/>
    <xf numFmtId="16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9" fontId="4" fillId="0" borderId="0" xfId="2" applyFont="1" applyBorder="1"/>
    <xf numFmtId="164" fontId="4" fillId="0" borderId="4" xfId="1" applyNumberFormat="1" applyFont="1" applyBorder="1" applyAlignment="1">
      <alignment horizontal="center"/>
    </xf>
    <xf numFmtId="9" fontId="4" fillId="0" borderId="4" xfId="2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6">
    <cellStyle name="Comma" xfId="1" builtinId="3"/>
    <cellStyle name="Comma 10" xfId="3" xr:uid="{C49F6A87-A4BC-41FD-B2EF-FEC1203C7C7C}"/>
    <cellStyle name="Normal" xfId="0" builtinId="0"/>
    <cellStyle name="Normal 4 3" xfId="5" xr:uid="{500FD945-BFA0-4399-9183-295E31555E18}"/>
    <cellStyle name="Normal 60" xfId="4" xr:uid="{B0E339DD-6926-4656-B6EE-8BFE161264D7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CB2C-7D46-4E3D-A3F1-5203FBCFE541}">
  <sheetPr>
    <pageSetUpPr fitToPage="1"/>
  </sheetPr>
  <dimension ref="A1:N70"/>
  <sheetViews>
    <sheetView tabSelected="1" view="pageBreakPreview" zoomScale="90" zoomScaleNormal="80" zoomScaleSheetLayoutView="90" zoomScalePageLayoutView="70" workbookViewId="0">
      <selection activeCell="J5" sqref="J5"/>
    </sheetView>
  </sheetViews>
  <sheetFormatPr defaultColWidth="9.15234375" defaultRowHeight="12.45" x14ac:dyDescent="0.3"/>
  <cols>
    <col min="1" max="1" width="5.53515625" style="1" customWidth="1"/>
    <col min="2" max="2" width="1.69140625" style="1" customWidth="1"/>
    <col min="3" max="3" width="24.3046875" style="1" customWidth="1"/>
    <col min="4" max="4" width="1.69140625" style="1" customWidth="1"/>
    <col min="5" max="8" width="13.84375" style="1" customWidth="1"/>
    <col min="9" max="9" width="1.69140625" style="1" customWidth="1"/>
    <col min="10" max="10" width="13.84375" style="3" customWidth="1"/>
    <col min="11" max="11" width="3" style="3" customWidth="1"/>
    <col min="12" max="16384" width="9.15234375" style="3"/>
  </cols>
  <sheetData>
    <row r="1" spans="1:10" x14ac:dyDescent="0.3">
      <c r="J1" s="2"/>
    </row>
    <row r="2" spans="1:10" x14ac:dyDescent="0.3">
      <c r="J2" s="2"/>
    </row>
    <row r="3" spans="1:10" x14ac:dyDescent="0.3">
      <c r="J3" s="2"/>
    </row>
    <row r="4" spans="1:10" x14ac:dyDescent="0.3">
      <c r="J4" s="2"/>
    </row>
    <row r="5" spans="1:10" x14ac:dyDescent="0.3">
      <c r="J5" s="39"/>
    </row>
    <row r="6" spans="1:10" x14ac:dyDescent="0.3">
      <c r="J6" s="39"/>
    </row>
    <row r="7" spans="1:10" ht="12.75" customHeight="1" x14ac:dyDescent="0.3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2.75" customHeight="1" x14ac:dyDescent="0.3">
      <c r="A8" s="43" t="s">
        <v>1</v>
      </c>
      <c r="B8" s="43"/>
      <c r="C8" s="43"/>
      <c r="D8" s="43"/>
      <c r="E8" s="43"/>
      <c r="F8" s="43"/>
      <c r="G8" s="43"/>
      <c r="H8" s="43"/>
      <c r="I8" s="43"/>
      <c r="J8" s="43"/>
    </row>
    <row r="9" spans="1:10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1"/>
    </row>
    <row r="10" spans="1:10" x14ac:dyDescent="0.3">
      <c r="A10" s="4"/>
      <c r="B10" s="4"/>
      <c r="C10" s="4"/>
      <c r="D10" s="4"/>
      <c r="E10" s="44" t="s">
        <v>2</v>
      </c>
      <c r="F10" s="44"/>
      <c r="G10" s="44"/>
      <c r="H10" s="44"/>
      <c r="J10" s="1"/>
    </row>
    <row r="11" spans="1:10" ht="24.9" x14ac:dyDescent="0.3">
      <c r="A11" s="5" t="s">
        <v>3</v>
      </c>
      <c r="B11" s="6"/>
      <c r="C11" s="7" t="s">
        <v>4</v>
      </c>
      <c r="D11" s="8"/>
      <c r="E11" s="5" t="s">
        <v>5</v>
      </c>
      <c r="F11" s="5" t="s">
        <v>6</v>
      </c>
      <c r="G11" s="5" t="s">
        <v>7</v>
      </c>
      <c r="H11" s="5" t="s">
        <v>8</v>
      </c>
      <c r="I11" s="6"/>
      <c r="J11" s="5" t="s">
        <v>9</v>
      </c>
    </row>
    <row r="12" spans="1:10" x14ac:dyDescent="0.3">
      <c r="A12" s="4"/>
      <c r="B12" s="4"/>
      <c r="C12" s="4"/>
      <c r="D12" s="4"/>
      <c r="E12" s="9" t="s">
        <v>10</v>
      </c>
      <c r="F12" s="9" t="s">
        <v>11</v>
      </c>
      <c r="G12" s="9" t="s">
        <v>12</v>
      </c>
      <c r="H12" s="9" t="s">
        <v>13</v>
      </c>
      <c r="I12" s="9"/>
      <c r="J12" s="10" t="s">
        <v>14</v>
      </c>
    </row>
    <row r="13" spans="1:10" ht="12.75" customHeight="1" x14ac:dyDescent="0.3">
      <c r="A13" s="4"/>
      <c r="B13" s="4"/>
      <c r="C13" s="4"/>
      <c r="D13" s="4"/>
      <c r="E13" s="9"/>
      <c r="F13" s="9"/>
      <c r="G13" s="11"/>
      <c r="H13" s="9"/>
      <c r="I13" s="9"/>
    </row>
    <row r="14" spans="1:10" ht="12.75" customHeight="1" x14ac:dyDescent="0.3">
      <c r="C14" s="12" t="s">
        <v>15</v>
      </c>
      <c r="D14" s="12"/>
      <c r="G14" s="9"/>
      <c r="H14" s="9"/>
      <c r="I14" s="9"/>
    </row>
    <row r="15" spans="1:10" ht="12.75" customHeight="1" x14ac:dyDescent="0.3">
      <c r="A15" s="1">
        <v>1</v>
      </c>
      <c r="C15" s="13" t="s">
        <v>16</v>
      </c>
      <c r="D15" s="13"/>
      <c r="E15" s="14">
        <v>641658.47375999996</v>
      </c>
      <c r="F15" s="14">
        <v>0</v>
      </c>
      <c r="G15" s="15">
        <v>439857.28999625449</v>
      </c>
      <c r="H15" s="15">
        <f>SUM(E15:G15)</f>
        <v>1081515.7637562545</v>
      </c>
      <c r="I15" s="15"/>
      <c r="J15" s="16">
        <f t="shared" ref="J15:J24" si="0">(E15+F15)/H15</f>
        <v>0.59329553508441801</v>
      </c>
    </row>
    <row r="16" spans="1:10" ht="12.75" customHeight="1" x14ac:dyDescent="0.3">
      <c r="A16" s="1">
        <v>2</v>
      </c>
      <c r="C16" s="13" t="s">
        <v>17</v>
      </c>
      <c r="D16" s="13"/>
      <c r="E16" s="14">
        <v>163232.49752</v>
      </c>
      <c r="F16" s="14">
        <v>0</v>
      </c>
      <c r="G16" s="15">
        <v>300318.83184191701</v>
      </c>
      <c r="H16" s="15">
        <f t="shared" ref="H16:H25" si="1">SUM(E16:G16)</f>
        <v>463551.32936191699</v>
      </c>
      <c r="I16" s="15"/>
      <c r="J16" s="16">
        <f t="shared" si="0"/>
        <v>0.35213467674591975</v>
      </c>
    </row>
    <row r="17" spans="1:10" ht="12.75" customHeight="1" x14ac:dyDescent="0.3">
      <c r="A17" s="1">
        <v>3</v>
      </c>
      <c r="C17" s="13" t="s">
        <v>18</v>
      </c>
      <c r="D17" s="13"/>
      <c r="E17" s="14">
        <v>23.027759999999997</v>
      </c>
      <c r="F17" s="14">
        <v>1832.015638213564</v>
      </c>
      <c r="G17" s="15">
        <v>533.37275706535934</v>
      </c>
      <c r="H17" s="15">
        <f t="shared" si="1"/>
        <v>2388.4161552789233</v>
      </c>
      <c r="I17" s="15"/>
      <c r="J17" s="16">
        <f t="shared" si="0"/>
        <v>0.77668349132269576</v>
      </c>
    </row>
    <row r="18" spans="1:10" ht="12.75" customHeight="1" x14ac:dyDescent="0.3">
      <c r="A18" s="1">
        <v>4</v>
      </c>
      <c r="C18" s="13" t="s">
        <v>19</v>
      </c>
      <c r="D18" s="13"/>
      <c r="E18" s="14">
        <v>3294.0710399999998</v>
      </c>
      <c r="F18" s="14">
        <v>19729.582725023927</v>
      </c>
      <c r="G18" s="15">
        <v>14305.801145141944</v>
      </c>
      <c r="H18" s="15">
        <f t="shared" si="1"/>
        <v>37329.45491016587</v>
      </c>
      <c r="I18" s="15"/>
      <c r="J18" s="16">
        <f t="shared" si="0"/>
        <v>0.6167690854428719</v>
      </c>
    </row>
    <row r="19" spans="1:10" ht="12.75" customHeight="1" x14ac:dyDescent="0.3">
      <c r="A19" s="1">
        <v>5</v>
      </c>
      <c r="C19" s="13" t="s">
        <v>20</v>
      </c>
      <c r="D19" s="13"/>
      <c r="E19" s="14">
        <v>184.66008000000002</v>
      </c>
      <c r="F19" s="14">
        <v>4033.7391992554885</v>
      </c>
      <c r="G19" s="15">
        <v>2469.8758618981392</v>
      </c>
      <c r="H19" s="15">
        <f t="shared" si="1"/>
        <v>6688.2751411536274</v>
      </c>
      <c r="I19" s="15"/>
      <c r="J19" s="16">
        <f t="shared" si="0"/>
        <v>0.63071557168742276</v>
      </c>
    </row>
    <row r="20" spans="1:10" ht="12.75" customHeight="1" x14ac:dyDescent="0.3">
      <c r="A20" s="1">
        <v>6</v>
      </c>
      <c r="C20" s="13" t="s">
        <v>21</v>
      </c>
      <c r="D20" s="13"/>
      <c r="E20" s="14">
        <v>26.96256</v>
      </c>
      <c r="F20" s="14">
        <v>12799.769643294578</v>
      </c>
      <c r="G20" s="15">
        <v>0</v>
      </c>
      <c r="H20" s="15">
        <f t="shared" si="1"/>
        <v>12826.732203294578</v>
      </c>
      <c r="I20" s="15"/>
      <c r="J20" s="16">
        <f t="shared" si="0"/>
        <v>1</v>
      </c>
    </row>
    <row r="21" spans="1:10" ht="12.75" customHeight="1" x14ac:dyDescent="0.3">
      <c r="A21" s="1">
        <v>7</v>
      </c>
      <c r="C21" s="13" t="s">
        <v>22</v>
      </c>
      <c r="D21" s="13"/>
      <c r="E21" s="14">
        <v>63.610679999999995</v>
      </c>
      <c r="F21" s="14">
        <v>0</v>
      </c>
      <c r="G21" s="15">
        <v>2136.6066515675802</v>
      </c>
      <c r="H21" s="15">
        <f t="shared" si="1"/>
        <v>2200.21733156758</v>
      </c>
      <c r="I21" s="15"/>
      <c r="J21" s="16">
        <f t="shared" si="0"/>
        <v>2.8911089412553419E-2</v>
      </c>
    </row>
    <row r="22" spans="1:10" ht="12.75" customHeight="1" x14ac:dyDescent="0.3">
      <c r="A22" s="1">
        <v>8</v>
      </c>
      <c r="C22" s="13" t="s">
        <v>23</v>
      </c>
      <c r="D22" s="13"/>
      <c r="E22" s="14">
        <v>26.60352</v>
      </c>
      <c r="F22" s="14">
        <v>570.61954418905009</v>
      </c>
      <c r="G22" s="15">
        <v>456.94390704457078</v>
      </c>
      <c r="H22" s="15">
        <f t="shared" si="1"/>
        <v>1054.1669712336209</v>
      </c>
      <c r="I22" s="15"/>
      <c r="J22" s="16">
        <f t="shared" si="0"/>
        <v>0.56653554938280792</v>
      </c>
    </row>
    <row r="23" spans="1:10" ht="12.75" customHeight="1" x14ac:dyDescent="0.3">
      <c r="A23" s="1">
        <v>9</v>
      </c>
      <c r="C23" s="13" t="s">
        <v>24</v>
      </c>
      <c r="D23" s="13"/>
      <c r="E23" s="14">
        <v>82.840560000000011</v>
      </c>
      <c r="F23" s="14">
        <v>1427.5292949696181</v>
      </c>
      <c r="G23" s="15">
        <v>1438.0347427407269</v>
      </c>
      <c r="H23" s="15">
        <f t="shared" si="1"/>
        <v>2948.4045977103451</v>
      </c>
      <c r="I23" s="15"/>
      <c r="J23" s="16">
        <f t="shared" si="0"/>
        <v>0.51226682258687717</v>
      </c>
    </row>
    <row r="24" spans="1:10" ht="12.75" customHeight="1" x14ac:dyDescent="0.3">
      <c r="A24" s="1">
        <v>10</v>
      </c>
      <c r="C24" s="13" t="s">
        <v>25</v>
      </c>
      <c r="D24" s="13"/>
      <c r="E24" s="14">
        <v>0</v>
      </c>
      <c r="F24" s="14">
        <v>2508.8477952000003</v>
      </c>
      <c r="G24" s="15">
        <v>2659.2438777286216</v>
      </c>
      <c r="H24" s="15">
        <f t="shared" si="1"/>
        <v>5168.0916729286218</v>
      </c>
      <c r="I24" s="15"/>
      <c r="J24" s="16">
        <f t="shared" si="0"/>
        <v>0.48544955352510266</v>
      </c>
    </row>
    <row r="25" spans="1:10" ht="12.75" customHeight="1" x14ac:dyDescent="0.3">
      <c r="A25" s="1">
        <v>11</v>
      </c>
      <c r="C25" s="13" t="s">
        <v>26</v>
      </c>
      <c r="D25" s="13"/>
      <c r="E25" s="17">
        <v>0</v>
      </c>
      <c r="F25" s="17">
        <v>0</v>
      </c>
      <c r="G25" s="15">
        <v>0</v>
      </c>
      <c r="H25" s="15">
        <f t="shared" si="1"/>
        <v>0</v>
      </c>
      <c r="I25" s="15"/>
      <c r="J25" s="18">
        <v>0</v>
      </c>
    </row>
    <row r="26" spans="1:10" ht="12.75" customHeight="1" x14ac:dyDescent="0.3">
      <c r="A26" s="1">
        <f>A25+1</f>
        <v>12</v>
      </c>
      <c r="C26" s="19" t="s">
        <v>27</v>
      </c>
      <c r="D26" s="19"/>
      <c r="E26" s="20">
        <f>SUM(E15:E25)</f>
        <v>808592.7474799999</v>
      </c>
      <c r="F26" s="20">
        <f t="shared" ref="F26:H26" si="2">SUM(F15:F25)</f>
        <v>42902.103840146228</v>
      </c>
      <c r="G26" s="20">
        <f t="shared" si="2"/>
        <v>764176.00078135845</v>
      </c>
      <c r="H26" s="20">
        <f t="shared" si="2"/>
        <v>1615670.8521015046</v>
      </c>
      <c r="I26" s="15"/>
      <c r="J26" s="16">
        <f>(E26+F26)/SUM(E26:G26)</f>
        <v>0.52702247503729238</v>
      </c>
    </row>
    <row r="27" spans="1:10" ht="12.75" customHeight="1" x14ac:dyDescent="0.3">
      <c r="C27" s="12"/>
      <c r="D27" s="12"/>
      <c r="E27" s="3"/>
      <c r="F27" s="3"/>
      <c r="G27" s="21"/>
      <c r="H27" s="21"/>
      <c r="I27" s="21"/>
    </row>
    <row r="28" spans="1:10" ht="12.75" customHeight="1" x14ac:dyDescent="0.3">
      <c r="C28" s="12" t="s">
        <v>28</v>
      </c>
      <c r="D28" s="12"/>
      <c r="E28" s="3"/>
      <c r="F28" s="3"/>
      <c r="G28" s="3"/>
      <c r="H28" s="3"/>
      <c r="I28" s="3"/>
    </row>
    <row r="29" spans="1:10" ht="12.75" customHeight="1" x14ac:dyDescent="0.3">
      <c r="A29" s="1">
        <f>A26+1</f>
        <v>13</v>
      </c>
      <c r="C29" s="40" t="s">
        <v>29</v>
      </c>
      <c r="D29" s="40"/>
      <c r="E29" s="22">
        <v>114733.98420000001</v>
      </c>
      <c r="F29" s="22">
        <v>0</v>
      </c>
      <c r="G29" s="23">
        <v>122648.28382509915</v>
      </c>
      <c r="H29" s="15">
        <f t="shared" ref="H29:H33" si="3">SUM(E29:G29)</f>
        <v>237382.26802509915</v>
      </c>
      <c r="I29" s="15"/>
      <c r="J29" s="24">
        <f>(E29+F29)/H29</f>
        <v>0.48333005305968696</v>
      </c>
    </row>
    <row r="30" spans="1:10" ht="12.75" customHeight="1" x14ac:dyDescent="0.3">
      <c r="A30" s="1">
        <f>A29+1</f>
        <v>14</v>
      </c>
      <c r="C30" s="40" t="s">
        <v>30</v>
      </c>
      <c r="D30" s="40"/>
      <c r="E30" s="22">
        <v>2081.1576500000001</v>
      </c>
      <c r="F30" s="22">
        <v>0</v>
      </c>
      <c r="G30" s="23">
        <v>27460.017729665804</v>
      </c>
      <c r="H30" s="15">
        <f t="shared" si="3"/>
        <v>29541.175379665805</v>
      </c>
      <c r="I30" s="15"/>
      <c r="J30" s="24">
        <f>(E30+F30)/H30</f>
        <v>7.0449385417227908E-2</v>
      </c>
    </row>
    <row r="31" spans="1:10" ht="12.75" customHeight="1" x14ac:dyDescent="0.3">
      <c r="A31" s="1">
        <f>A30+1</f>
        <v>15</v>
      </c>
      <c r="C31" s="40" t="s">
        <v>31</v>
      </c>
      <c r="D31" s="40"/>
      <c r="E31" s="22">
        <v>963.0187486699939</v>
      </c>
      <c r="F31" s="22">
        <v>24205.180751580003</v>
      </c>
      <c r="G31" s="23">
        <v>5613.9832794646245</v>
      </c>
      <c r="H31" s="15">
        <f t="shared" si="3"/>
        <v>30782.182779714622</v>
      </c>
      <c r="I31" s="15"/>
      <c r="J31" s="24">
        <f>(E31+F31)/H31</f>
        <v>0.81762231354287762</v>
      </c>
    </row>
    <row r="32" spans="1:10" ht="12.75" customHeight="1" x14ac:dyDescent="0.3">
      <c r="A32" s="1">
        <f>A31+1</f>
        <v>16</v>
      </c>
      <c r="C32" s="40" t="s">
        <v>32</v>
      </c>
      <c r="D32" s="40"/>
      <c r="E32" s="22">
        <v>369.82355793104676</v>
      </c>
      <c r="F32" s="22">
        <v>0</v>
      </c>
      <c r="G32" s="23">
        <v>4703.2596262780835</v>
      </c>
      <c r="H32" s="15">
        <f t="shared" si="3"/>
        <v>5073.0831842091302</v>
      </c>
      <c r="I32" s="15"/>
      <c r="J32" s="24">
        <f>(E32+F32)/H32</f>
        <v>7.2899170879395014E-2</v>
      </c>
    </row>
    <row r="33" spans="1:10" ht="12.75" customHeight="1" x14ac:dyDescent="0.3">
      <c r="A33" s="1">
        <f>A32+1</f>
        <v>17</v>
      </c>
      <c r="C33" s="40" t="s">
        <v>18</v>
      </c>
      <c r="D33" s="40"/>
      <c r="E33" s="22">
        <v>276.38341536947001</v>
      </c>
      <c r="F33" s="22">
        <v>8359.0013014799988</v>
      </c>
      <c r="G33" s="23">
        <v>3130.0898612289802</v>
      </c>
      <c r="H33" s="15">
        <f t="shared" si="3"/>
        <v>11765.474578078449</v>
      </c>
      <c r="I33" s="15"/>
      <c r="J33" s="25">
        <f>(E33+F33)/H33</f>
        <v>0.73395974463614111</v>
      </c>
    </row>
    <row r="34" spans="1:10" ht="12.75" customHeight="1" x14ac:dyDescent="0.3">
      <c r="A34" s="1">
        <f>A33+1</f>
        <v>18</v>
      </c>
      <c r="C34" s="41" t="s">
        <v>33</v>
      </c>
      <c r="D34" s="41"/>
      <c r="E34" s="26">
        <f>SUM(E29:E33)</f>
        <v>118424.36757197051</v>
      </c>
      <c r="F34" s="26">
        <f t="shared" ref="F34:H34" si="4">SUM(F29:F33)</f>
        <v>32564.182053060002</v>
      </c>
      <c r="G34" s="26">
        <f t="shared" si="4"/>
        <v>163555.63432173661</v>
      </c>
      <c r="H34" s="26">
        <f t="shared" si="4"/>
        <v>314544.18394676718</v>
      </c>
      <c r="I34" s="27"/>
      <c r="J34" s="16">
        <f>(E34+F34)/SUM(E34:G34)</f>
        <v>0.48002333958457022</v>
      </c>
    </row>
    <row r="35" spans="1:10" ht="12.75" customHeight="1" x14ac:dyDescent="0.3">
      <c r="C35" s="19"/>
      <c r="D35" s="19"/>
      <c r="E35" s="3"/>
      <c r="F35" s="3"/>
      <c r="G35" s="3"/>
      <c r="H35" s="3"/>
      <c r="I35" s="3"/>
    </row>
    <row r="36" spans="1:10" ht="12.75" customHeight="1" x14ac:dyDescent="0.3">
      <c r="C36" s="12" t="s">
        <v>34</v>
      </c>
      <c r="D36" s="12"/>
      <c r="E36" s="3"/>
      <c r="F36" s="3"/>
      <c r="G36" s="3"/>
      <c r="H36" s="3"/>
      <c r="I36" s="3"/>
    </row>
    <row r="37" spans="1:10" ht="12.75" customHeight="1" x14ac:dyDescent="0.3">
      <c r="A37" s="1">
        <f>A34+1</f>
        <v>19</v>
      </c>
      <c r="C37" s="40" t="s">
        <v>35</v>
      </c>
      <c r="D37" s="40"/>
      <c r="E37" s="22">
        <v>373852.60055000003</v>
      </c>
      <c r="F37" s="22">
        <v>0</v>
      </c>
      <c r="G37" s="23">
        <v>198071.88063653413</v>
      </c>
      <c r="H37" s="15">
        <f t="shared" ref="H37:H40" si="5">SUM(E37:G37)</f>
        <v>571924.48118653416</v>
      </c>
      <c r="I37" s="15"/>
      <c r="J37" s="24">
        <f t="shared" ref="J37:J45" si="6">(E37+F37)/H37</f>
        <v>0.65367476449756545</v>
      </c>
    </row>
    <row r="38" spans="1:10" ht="12.75" customHeight="1" x14ac:dyDescent="0.3">
      <c r="A38" s="1">
        <f t="shared" ref="A38:A46" si="7">A37+1</f>
        <v>20</v>
      </c>
      <c r="C38" s="40" t="s">
        <v>36</v>
      </c>
      <c r="D38" s="40"/>
      <c r="E38" s="22">
        <v>7623.0726000000004</v>
      </c>
      <c r="F38" s="22">
        <v>0</v>
      </c>
      <c r="G38" s="23">
        <v>81340.586863913748</v>
      </c>
      <c r="H38" s="15">
        <f t="shared" si="5"/>
        <v>88963.659463913747</v>
      </c>
      <c r="I38" s="15"/>
      <c r="J38" s="24">
        <f t="shared" si="6"/>
        <v>8.5687489093140792E-2</v>
      </c>
    </row>
    <row r="39" spans="1:10" ht="12.75" customHeight="1" x14ac:dyDescent="0.3">
      <c r="A39" s="1">
        <f t="shared" si="7"/>
        <v>21</v>
      </c>
      <c r="C39" s="40" t="s">
        <v>37</v>
      </c>
      <c r="D39" s="40"/>
      <c r="E39" s="22">
        <v>27.945360000000012</v>
      </c>
      <c r="F39" s="22">
        <v>23684.247158671998</v>
      </c>
      <c r="G39" s="23">
        <v>12080.744121687683</v>
      </c>
      <c r="H39" s="15">
        <f t="shared" si="5"/>
        <v>35792.93664035968</v>
      </c>
      <c r="I39" s="15"/>
      <c r="J39" s="24">
        <f t="shared" si="6"/>
        <v>0.66248245448333565</v>
      </c>
    </row>
    <row r="40" spans="1:10" ht="12.75" customHeight="1" x14ac:dyDescent="0.3">
      <c r="A40" s="1">
        <f t="shared" si="7"/>
        <v>22</v>
      </c>
      <c r="C40" s="40" t="s">
        <v>38</v>
      </c>
      <c r="D40" s="40"/>
      <c r="E40" s="22">
        <v>353.97456000000165</v>
      </c>
      <c r="F40" s="22">
        <v>182.27644512000003</v>
      </c>
      <c r="G40" s="23">
        <v>2166.7032565273398</v>
      </c>
      <c r="H40" s="15">
        <f t="shared" si="5"/>
        <v>2702.9542616473414</v>
      </c>
      <c r="I40" s="15"/>
      <c r="J40" s="24">
        <f t="shared" si="6"/>
        <v>0.19839440597606647</v>
      </c>
    </row>
    <row r="41" spans="1:10" ht="12.75" customHeight="1" x14ac:dyDescent="0.3">
      <c r="A41" s="1">
        <f t="shared" si="7"/>
        <v>23</v>
      </c>
      <c r="C41" s="40" t="s">
        <v>39</v>
      </c>
      <c r="D41" s="40"/>
      <c r="E41" s="22">
        <v>0</v>
      </c>
      <c r="F41" s="22">
        <v>26571.138497696003</v>
      </c>
      <c r="G41" s="23">
        <v>3580.1421249163868</v>
      </c>
      <c r="H41" s="15">
        <f t="shared" ref="H41:H45" si="8">SUM(E41:G41)</f>
        <v>30151.28062261239</v>
      </c>
      <c r="I41" s="15"/>
      <c r="J41" s="24">
        <f t="shared" si="6"/>
        <v>0.88126069437225141</v>
      </c>
    </row>
    <row r="42" spans="1:10" ht="12.75" customHeight="1" x14ac:dyDescent="0.3">
      <c r="A42" s="1">
        <f t="shared" si="7"/>
        <v>24</v>
      </c>
      <c r="C42" s="40" t="s">
        <v>40</v>
      </c>
      <c r="D42" s="40"/>
      <c r="E42" s="22">
        <v>0</v>
      </c>
      <c r="F42" s="22">
        <v>1689.4513356960001</v>
      </c>
      <c r="G42" s="23">
        <v>131.13802442589986</v>
      </c>
      <c r="H42" s="15">
        <f t="shared" si="8"/>
        <v>1820.5893601219</v>
      </c>
      <c r="I42" s="15"/>
      <c r="J42" s="24">
        <f t="shared" si="6"/>
        <v>0.92796946565857152</v>
      </c>
    </row>
    <row r="43" spans="1:10" ht="12.75" customHeight="1" x14ac:dyDescent="0.3">
      <c r="A43" s="1">
        <f t="shared" si="7"/>
        <v>25</v>
      </c>
      <c r="C43" s="40" t="s">
        <v>41</v>
      </c>
      <c r="D43" s="40"/>
      <c r="E43" s="22">
        <v>1248.549360000002</v>
      </c>
      <c r="F43" s="22">
        <v>11302.81273836</v>
      </c>
      <c r="G43" s="23">
        <v>1462.7667135433694</v>
      </c>
      <c r="H43" s="15">
        <f t="shared" si="8"/>
        <v>14014.128811903372</v>
      </c>
      <c r="I43" s="15"/>
      <c r="J43" s="24">
        <f t="shared" si="6"/>
        <v>0.89562200168297879</v>
      </c>
    </row>
    <row r="44" spans="1:10" ht="12.75" customHeight="1" x14ac:dyDescent="0.3">
      <c r="A44" s="1">
        <f t="shared" si="7"/>
        <v>26</v>
      </c>
      <c r="C44" s="40" t="s">
        <v>42</v>
      </c>
      <c r="D44" s="40"/>
      <c r="E44" s="14">
        <v>3500.6272800000238</v>
      </c>
      <c r="F44" s="14">
        <v>73599.373809444005</v>
      </c>
      <c r="G44" s="15">
        <v>3057.3014914446831</v>
      </c>
      <c r="H44" s="15">
        <f t="shared" si="8"/>
        <v>80157.302580888718</v>
      </c>
      <c r="I44" s="15"/>
      <c r="J44" s="24">
        <f t="shared" si="6"/>
        <v>0.96185872786375903</v>
      </c>
    </row>
    <row r="45" spans="1:10" ht="12.75" customHeight="1" x14ac:dyDescent="0.3">
      <c r="A45" s="1">
        <f t="shared" si="7"/>
        <v>27</v>
      </c>
      <c r="C45" s="40" t="s">
        <v>43</v>
      </c>
      <c r="D45" s="40"/>
      <c r="E45" s="14">
        <v>279.79130520000007</v>
      </c>
      <c r="F45" s="14">
        <v>7448.9076479999994</v>
      </c>
      <c r="G45" s="15">
        <v>369.51105767630997</v>
      </c>
      <c r="H45" s="15">
        <f t="shared" si="8"/>
        <v>8098.2100108763098</v>
      </c>
      <c r="I45" s="15"/>
      <c r="J45" s="25">
        <f t="shared" si="6"/>
        <v>0.95437126757888002</v>
      </c>
    </row>
    <row r="46" spans="1:10" ht="12.75" customHeight="1" x14ac:dyDescent="0.3">
      <c r="A46" s="1">
        <f t="shared" si="7"/>
        <v>28</v>
      </c>
      <c r="C46" s="19" t="s">
        <v>44</v>
      </c>
      <c r="D46" s="19"/>
      <c r="E46" s="26">
        <f>SUM(E37:E45)</f>
        <v>386886.5610152001</v>
      </c>
      <c r="F46" s="26">
        <f>SUM(F37:F45)</f>
        <v>144478.20763298799</v>
      </c>
      <c r="G46" s="26">
        <f t="shared" ref="G46:H46" si="9">SUM(G37:G45)</f>
        <v>302260.77429066948</v>
      </c>
      <c r="H46" s="26">
        <f t="shared" si="9"/>
        <v>833625.54293885757</v>
      </c>
      <c r="I46" s="27"/>
      <c r="J46" s="16">
        <f>(E46+F46)/SUM(E46:G46)</f>
        <v>0.63741421211125382</v>
      </c>
    </row>
    <row r="47" spans="1:10" ht="12.75" customHeight="1" x14ac:dyDescent="0.3">
      <c r="C47" s="19"/>
      <c r="D47" s="19"/>
      <c r="E47" s="27"/>
      <c r="F47" s="27"/>
      <c r="G47" s="27"/>
      <c r="H47" s="27"/>
      <c r="I47" s="27"/>
      <c r="J47" s="16"/>
    </row>
    <row r="48" spans="1:10" ht="12.75" customHeight="1" x14ac:dyDescent="0.3">
      <c r="A48" s="1">
        <f>A46+1</f>
        <v>29</v>
      </c>
      <c r="C48" s="19" t="s">
        <v>45</v>
      </c>
      <c r="D48" s="19"/>
      <c r="E48" s="28">
        <f>+E26+E34+E46</f>
        <v>1313903.6760671705</v>
      </c>
      <c r="F48" s="28">
        <f t="shared" ref="F48:H48" si="10">+F26+F34+F46</f>
        <v>219944.49352619422</v>
      </c>
      <c r="G48" s="28">
        <f t="shared" si="10"/>
        <v>1229992.4093937646</v>
      </c>
      <c r="H48" s="28">
        <f t="shared" si="10"/>
        <v>2763840.578987129</v>
      </c>
      <c r="I48" s="27"/>
      <c r="J48" s="29">
        <f>(E48+F48)/H48</f>
        <v>0.554969842057778</v>
      </c>
    </row>
    <row r="49" spans="1:14" ht="12.75" customHeight="1" x14ac:dyDescent="0.3">
      <c r="E49" s="3"/>
      <c r="F49" s="3"/>
      <c r="G49" s="3"/>
      <c r="H49" s="3"/>
      <c r="I49" s="3"/>
    </row>
    <row r="50" spans="1:14" ht="12.75" customHeight="1" x14ac:dyDescent="0.3">
      <c r="C50" s="12" t="s">
        <v>46</v>
      </c>
      <c r="D50" s="12"/>
      <c r="E50" s="3"/>
      <c r="F50" s="3"/>
      <c r="G50" s="3"/>
      <c r="H50" s="3"/>
      <c r="I50" s="3"/>
    </row>
    <row r="51" spans="1:14" ht="12.75" customHeight="1" x14ac:dyDescent="0.3">
      <c r="A51" s="1">
        <f>A48+1</f>
        <v>30</v>
      </c>
      <c r="C51" s="13" t="s">
        <v>47</v>
      </c>
      <c r="D51" s="13"/>
      <c r="E51" s="22">
        <v>0</v>
      </c>
      <c r="F51" s="22">
        <v>179.27590464000002</v>
      </c>
      <c r="G51" s="27">
        <v>0</v>
      </c>
      <c r="H51" s="15">
        <f t="shared" ref="H51:H55" si="11">SUM(E51:G51)</f>
        <v>179.27590464000002</v>
      </c>
      <c r="I51" s="27"/>
      <c r="J51" s="24">
        <f t="shared" ref="J51:J58" si="12">(E51+F51)/H51</f>
        <v>1</v>
      </c>
    </row>
    <row r="52" spans="1:14" x14ac:dyDescent="0.3">
      <c r="A52" s="1">
        <f t="shared" ref="A52:A59" si="13">A51+1</f>
        <v>31</v>
      </c>
      <c r="C52" s="13" t="s">
        <v>48</v>
      </c>
      <c r="D52" s="13"/>
      <c r="E52" s="22">
        <v>0</v>
      </c>
      <c r="F52" s="22">
        <v>19703.64</v>
      </c>
      <c r="G52" s="27">
        <v>0</v>
      </c>
      <c r="H52" s="15">
        <f t="shared" si="11"/>
        <v>19703.64</v>
      </c>
      <c r="I52" s="27"/>
      <c r="J52" s="24">
        <f t="shared" si="12"/>
        <v>1</v>
      </c>
    </row>
    <row r="53" spans="1:14" x14ac:dyDescent="0.3">
      <c r="A53" s="1">
        <f t="shared" si="13"/>
        <v>32</v>
      </c>
      <c r="C53" s="13" t="s">
        <v>49</v>
      </c>
      <c r="D53" s="13"/>
      <c r="E53" s="22">
        <v>3560.977942268019</v>
      </c>
      <c r="F53" s="22">
        <v>0</v>
      </c>
      <c r="G53" s="27">
        <v>0</v>
      </c>
      <c r="H53" s="15">
        <f t="shared" si="11"/>
        <v>3560.977942268019</v>
      </c>
      <c r="I53" s="27"/>
      <c r="J53" s="24">
        <f t="shared" si="12"/>
        <v>1</v>
      </c>
    </row>
    <row r="54" spans="1:14" x14ac:dyDescent="0.3">
      <c r="A54" s="1">
        <f t="shared" si="13"/>
        <v>33</v>
      </c>
      <c r="C54" s="40" t="s">
        <v>50</v>
      </c>
      <c r="D54" s="40"/>
      <c r="E54" s="22">
        <v>0</v>
      </c>
      <c r="F54" s="22">
        <v>107466.672682</v>
      </c>
      <c r="G54" s="27">
        <v>0</v>
      </c>
      <c r="H54" s="15">
        <f t="shared" si="11"/>
        <v>107466.672682</v>
      </c>
      <c r="I54" s="27"/>
      <c r="J54" s="24">
        <f t="shared" si="12"/>
        <v>1</v>
      </c>
    </row>
    <row r="55" spans="1:14" x14ac:dyDescent="0.3">
      <c r="A55" s="1">
        <f t="shared" si="13"/>
        <v>34</v>
      </c>
      <c r="C55" s="40" t="s">
        <v>51</v>
      </c>
      <c r="D55" s="40"/>
      <c r="E55" s="22">
        <v>198.85137</v>
      </c>
      <c r="F55" s="22">
        <v>0</v>
      </c>
      <c r="G55" s="27">
        <v>186.85337449999997</v>
      </c>
      <c r="H55" s="15">
        <f t="shared" si="11"/>
        <v>385.70474449999995</v>
      </c>
      <c r="I55" s="27"/>
      <c r="J55" s="24">
        <f t="shared" si="12"/>
        <v>0.51555334186458268</v>
      </c>
    </row>
    <row r="56" spans="1:14" x14ac:dyDescent="0.3">
      <c r="A56" s="1">
        <f t="shared" si="13"/>
        <v>35</v>
      </c>
      <c r="C56" s="40" t="s">
        <v>52</v>
      </c>
      <c r="D56" s="40"/>
      <c r="E56" s="22">
        <v>41.074800000000003</v>
      </c>
      <c r="F56" s="22">
        <v>195.71199999999999</v>
      </c>
      <c r="G56" s="27">
        <v>202.73084896551725</v>
      </c>
      <c r="H56" s="15">
        <f t="shared" ref="H56:H58" si="14">SUM(E56:G56)</f>
        <v>439.51764896551725</v>
      </c>
      <c r="I56" s="27"/>
      <c r="J56" s="24">
        <f t="shared" si="12"/>
        <v>0.5387424158217986</v>
      </c>
    </row>
    <row r="57" spans="1:14" x14ac:dyDescent="0.3">
      <c r="A57" s="1">
        <f t="shared" si="13"/>
        <v>36</v>
      </c>
      <c r="C57" s="40" t="s">
        <v>53</v>
      </c>
      <c r="D57" s="40"/>
      <c r="E57" s="22">
        <v>26.315159999999995</v>
      </c>
      <c r="F57" s="22">
        <v>517.10287200000005</v>
      </c>
      <c r="G57" s="27">
        <v>0</v>
      </c>
      <c r="H57" s="15">
        <f t="shared" si="14"/>
        <v>543.41803200000004</v>
      </c>
      <c r="I57" s="27"/>
      <c r="J57" s="24">
        <f t="shared" si="12"/>
        <v>1</v>
      </c>
    </row>
    <row r="58" spans="1:14" x14ac:dyDescent="0.3">
      <c r="A58" s="1">
        <f t="shared" si="13"/>
        <v>37</v>
      </c>
      <c r="C58" s="40" t="s">
        <v>54</v>
      </c>
      <c r="D58" s="40"/>
      <c r="E58" s="22">
        <v>0</v>
      </c>
      <c r="F58" s="22">
        <v>14920.866362499879</v>
      </c>
      <c r="G58" s="30">
        <v>0</v>
      </c>
      <c r="H58" s="15">
        <f t="shared" si="14"/>
        <v>14920.866362499879</v>
      </c>
      <c r="I58" s="27"/>
      <c r="J58" s="24">
        <f t="shared" si="12"/>
        <v>1</v>
      </c>
      <c r="N58" s="27"/>
    </row>
    <row r="59" spans="1:14" x14ac:dyDescent="0.3">
      <c r="A59" s="1">
        <f t="shared" si="13"/>
        <v>38</v>
      </c>
      <c r="C59" s="19" t="s">
        <v>55</v>
      </c>
      <c r="D59" s="19"/>
      <c r="E59" s="31">
        <f>SUM(E51:E58)</f>
        <v>3827.2192722680188</v>
      </c>
      <c r="F59" s="31">
        <f t="shared" ref="F59:H59" si="15">SUM(F51:F58)</f>
        <v>142983.2698211399</v>
      </c>
      <c r="G59" s="31">
        <f t="shared" si="15"/>
        <v>389.5842234655172</v>
      </c>
      <c r="H59" s="32">
        <f t="shared" si="15"/>
        <v>147200.07331687343</v>
      </c>
      <c r="I59" s="27"/>
      <c r="J59" s="29">
        <f>(E59+F59)/SUM(E59:G59)</f>
        <v>0.99735336936533392</v>
      </c>
    </row>
    <row r="60" spans="1:14" x14ac:dyDescent="0.3">
      <c r="C60" s="19"/>
      <c r="D60" s="19"/>
      <c r="E60" s="33"/>
      <c r="F60" s="33"/>
      <c r="G60" s="34"/>
      <c r="H60" s="34"/>
      <c r="I60" s="34"/>
    </row>
    <row r="61" spans="1:14" x14ac:dyDescent="0.3">
      <c r="A61" s="1">
        <f>A59+1</f>
        <v>39</v>
      </c>
      <c r="C61" s="42" t="s">
        <v>56</v>
      </c>
      <c r="D61" s="40"/>
      <c r="E61" s="33">
        <v>464.79400770646669</v>
      </c>
      <c r="F61" s="33">
        <v>533.98533420188949</v>
      </c>
      <c r="G61" s="33">
        <v>209.82241609553685</v>
      </c>
      <c r="H61" s="35">
        <f>SUM(E61:G61)</f>
        <v>1208.6017580038931</v>
      </c>
      <c r="I61" s="34"/>
      <c r="J61" s="36">
        <f>(E61+F61)/H61</f>
        <v>0.82639242851832662</v>
      </c>
    </row>
    <row r="62" spans="1:14" x14ac:dyDescent="0.3">
      <c r="C62" s="19"/>
      <c r="D62" s="19"/>
      <c r="E62" s="35"/>
      <c r="F62" s="35"/>
      <c r="G62" s="34"/>
      <c r="H62" s="34"/>
      <c r="I62" s="34"/>
    </row>
    <row r="63" spans="1:14" x14ac:dyDescent="0.3">
      <c r="A63" s="1">
        <f>+A61+1</f>
        <v>40</v>
      </c>
      <c r="C63" s="19" t="s">
        <v>8</v>
      </c>
      <c r="D63" s="19"/>
      <c r="E63" s="37">
        <f>E48+E59+E61</f>
        <v>1318195.6893471449</v>
      </c>
      <c r="F63" s="37">
        <f t="shared" ref="F63:H63" si="16">F48+F59+F61</f>
        <v>363461.748681536</v>
      </c>
      <c r="G63" s="37">
        <f t="shared" si="16"/>
        <v>1230591.8160333256</v>
      </c>
      <c r="H63" s="37">
        <f t="shared" si="16"/>
        <v>2912249.2540620063</v>
      </c>
      <c r="I63" s="35"/>
      <c r="J63" s="38">
        <f>(E63+F63)/SUM(E63:G63)</f>
        <v>0.57744282556965354</v>
      </c>
    </row>
    <row r="65" spans="1:8" x14ac:dyDescent="0.3">
      <c r="A65" s="12" t="s">
        <v>57</v>
      </c>
      <c r="H65" s="33"/>
    </row>
    <row r="66" spans="1:8" x14ac:dyDescent="0.3">
      <c r="A66" s="10" t="s">
        <v>58</v>
      </c>
      <c r="C66" s="19" t="s">
        <v>59</v>
      </c>
      <c r="H66" s="34"/>
    </row>
    <row r="67" spans="1:8" x14ac:dyDescent="0.3">
      <c r="A67" s="10" t="s">
        <v>60</v>
      </c>
      <c r="C67" s="19" t="s">
        <v>61</v>
      </c>
    </row>
    <row r="68" spans="1:8" x14ac:dyDescent="0.3">
      <c r="A68" s="10"/>
      <c r="C68" s="19"/>
      <c r="D68" s="19"/>
      <c r="G68" s="34"/>
      <c r="H68" s="34"/>
    </row>
    <row r="69" spans="1:8" x14ac:dyDescent="0.3">
      <c r="A69" s="10"/>
      <c r="C69" s="19"/>
    </row>
    <row r="70" spans="1:8" x14ac:dyDescent="0.3">
      <c r="C70" s="19"/>
      <c r="E70" s="34"/>
      <c r="F70" s="34"/>
    </row>
  </sheetData>
  <mergeCells count="3">
    <mergeCell ref="A7:J7"/>
    <mergeCell ref="A8:J8"/>
    <mergeCell ref="E10:H10"/>
  </mergeCells>
  <printOptions horizontalCentered="1"/>
  <pageMargins left="0.7" right="0.7" top="0.75" bottom="0.75" header="0.3" footer="0.3"/>
  <pageSetup scale="79" orientation="portrait" r:id="rId1"/>
  <headerFooter>
    <oddHeader>&amp;R&amp;"Arial,Regular"&amp;10Filed: 2025-02-28
EB-2025-0064
Phase 3 Exhibit 8
Tab 1
Schedule 1
Attachment 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63793FF-21D0-4854-A6A8-7FA6D00CCBA2}"/>
</file>

<file path=customXml/itemProps2.xml><?xml version="1.0" encoding="utf-8"?>
<ds:datastoreItem xmlns:ds="http://schemas.openxmlformats.org/officeDocument/2006/customXml" ds:itemID="{5A97E48E-31EE-4334-9736-824CEE1CD088}"/>
</file>

<file path=customXml/itemProps3.xml><?xml version="1.0" encoding="utf-8"?>
<ds:datastoreItem xmlns:ds="http://schemas.openxmlformats.org/officeDocument/2006/customXml" ds:itemID="{98416F8F-F6CF-4130-951E-30D176B87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8.1.1.1</vt:lpstr>
      <vt:lpstr>'8.1.1.1'!Print_Area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2025-02-28T15:50:48Z</dcterms:created>
  <dcterms:modified xsi:type="dcterms:W3CDTF">2025-02-28T15:50:53Z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2025-02-28T15:50:51Z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0bd7b4d1-a9ac-4b41-bc93-f0fa60b153f9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