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filterPrivacy="1"/>
  <xr:revisionPtr revIDLastSave="15" documentId="13_ncr:1_{71CADF9C-681F-430F-9DD0-35350B031050}" xr6:coauthVersionLast="47" xr6:coauthVersionMax="47" xr10:uidLastSave="{BAAE296D-28E1-4FAA-8C77-A580BFC96F4F}"/>
  <bookViews>
    <workbookView xWindow="28680" yWindow="-120" windowWidth="29040" windowHeight="15720" xr2:uid="{4CE18C31-2816-498A-A874-93BB219CECDA}"/>
  </bookViews>
  <sheets>
    <sheet name="8.1.3.2" sheetId="1" r:id="rId1"/>
  </sheets>
  <definedNames>
    <definedName name="_xlnm.Print_Area" localSheetId="0">'8.1.3.2'!$A$1:$K$76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K64" i="1" l="1"/>
  <c r="G64" i="1"/>
  <c r="G62" i="1"/>
  <c r="I59" i="1"/>
  <c r="K59" i="1" s="1"/>
  <c r="I58" i="1"/>
  <c r="G58" i="1"/>
  <c r="I57" i="1"/>
  <c r="K57" i="1" s="1"/>
  <c r="G56" i="1"/>
  <c r="G55" i="1"/>
  <c r="I55" i="1"/>
  <c r="K55" i="1" s="1"/>
  <c r="K54" i="1"/>
  <c r="G54" i="1"/>
  <c r="I53" i="1"/>
  <c r="K53" i="1" s="1"/>
  <c r="G53" i="1"/>
  <c r="F60" i="1"/>
  <c r="I46" i="1"/>
  <c r="I45" i="1"/>
  <c r="I44" i="1"/>
  <c r="G43" i="1"/>
  <c r="I43" i="1"/>
  <c r="G42" i="1"/>
  <c r="I42" i="1"/>
  <c r="G41" i="1"/>
  <c r="I41" i="1"/>
  <c r="G40" i="1"/>
  <c r="I40" i="1"/>
  <c r="G39" i="1"/>
  <c r="I39" i="1"/>
  <c r="F47" i="1"/>
  <c r="I38" i="1"/>
  <c r="G34" i="1"/>
  <c r="I34" i="1"/>
  <c r="G33" i="1"/>
  <c r="I33" i="1"/>
  <c r="G32" i="1"/>
  <c r="I32" i="1"/>
  <c r="G31" i="1"/>
  <c r="I31" i="1"/>
  <c r="F35" i="1"/>
  <c r="I30" i="1"/>
  <c r="A27" i="1"/>
  <c r="A30" i="1" s="1"/>
  <c r="A31" i="1" s="1"/>
  <c r="A32" i="1" s="1"/>
  <c r="A33" i="1" s="1"/>
  <c r="A34" i="1" s="1"/>
  <c r="A35" i="1" s="1"/>
  <c r="A38" i="1" s="1"/>
  <c r="A39" i="1" s="1"/>
  <c r="A40" i="1" s="1"/>
  <c r="A41" i="1" s="1"/>
  <c r="A42" i="1" s="1"/>
  <c r="A43" i="1" s="1"/>
  <c r="A44" i="1" s="1"/>
  <c r="A45" i="1" s="1"/>
  <c r="A46" i="1" s="1"/>
  <c r="A47" i="1" s="1"/>
  <c r="A49" i="1" s="1"/>
  <c r="A52" i="1" s="1"/>
  <c r="A53" i="1" s="1"/>
  <c r="A54" i="1" s="1"/>
  <c r="A55" i="1" s="1"/>
  <c r="A56" i="1" s="1"/>
  <c r="A57" i="1" s="1"/>
  <c r="A58" i="1" s="1"/>
  <c r="A59" i="1" s="1"/>
  <c r="A60" i="1" s="1"/>
  <c r="A62" i="1" s="1"/>
  <c r="A64" i="1" s="1"/>
  <c r="G26" i="1"/>
  <c r="I25" i="1"/>
  <c r="I24" i="1"/>
  <c r="I23" i="1"/>
  <c r="I22" i="1"/>
  <c r="I21" i="1"/>
  <c r="I20" i="1"/>
  <c r="G20" i="1"/>
  <c r="I19" i="1"/>
  <c r="K19" i="1" s="1"/>
  <c r="G19" i="1"/>
  <c r="I18" i="1"/>
  <c r="K18" i="1" s="1"/>
  <c r="I17" i="1"/>
  <c r="F27" i="1"/>
  <c r="G16" i="1"/>
  <c r="K23" i="1" l="1"/>
  <c r="K39" i="1"/>
  <c r="K44" i="1"/>
  <c r="K22" i="1"/>
  <c r="K33" i="1"/>
  <c r="K25" i="1"/>
  <c r="K34" i="1"/>
  <c r="K42" i="1"/>
  <c r="K46" i="1"/>
  <c r="K20" i="1"/>
  <c r="K31" i="1"/>
  <c r="K21" i="1"/>
  <c r="K30" i="1"/>
  <c r="F49" i="1"/>
  <c r="F64" i="1" s="1"/>
  <c r="K24" i="1"/>
  <c r="K32" i="1"/>
  <c r="K40" i="1"/>
  <c r="K45" i="1"/>
  <c r="K17" i="1"/>
  <c r="K38" i="1"/>
  <c r="K41" i="1"/>
  <c r="K43" i="1"/>
  <c r="G18" i="1"/>
  <c r="G25" i="1"/>
  <c r="E27" i="1"/>
  <c r="E35" i="1"/>
  <c r="I35" i="1" s="1"/>
  <c r="G52" i="1"/>
  <c r="G57" i="1"/>
  <c r="G17" i="1"/>
  <c r="E47" i="1"/>
  <c r="I47" i="1" s="1"/>
  <c r="I52" i="1"/>
  <c r="K52" i="1" s="1"/>
  <c r="G23" i="1"/>
  <c r="G38" i="1"/>
  <c r="I56" i="1"/>
  <c r="K56" i="1" s="1"/>
  <c r="E60" i="1"/>
  <c r="I60" i="1" s="1"/>
  <c r="G30" i="1"/>
  <c r="G35" i="1" s="1"/>
  <c r="I16" i="1"/>
  <c r="G22" i="1"/>
  <c r="G44" i="1"/>
  <c r="G45" i="1"/>
  <c r="G46" i="1"/>
  <c r="G21" i="1"/>
  <c r="G59" i="1"/>
  <c r="G24" i="1"/>
  <c r="G27" i="1" l="1"/>
  <c r="K35" i="1"/>
  <c r="G47" i="1"/>
  <c r="E49" i="1"/>
  <c r="I27" i="1"/>
  <c r="K47" i="1"/>
  <c r="K16" i="1"/>
  <c r="G60" i="1"/>
  <c r="G49" i="1" l="1"/>
  <c r="K27" i="1"/>
  <c r="I49" i="1"/>
  <c r="E64" i="1"/>
  <c r="I64" i="1" s="1"/>
</calcChain>
</file>

<file path=xl/sharedStrings.xml><?xml version="1.0" encoding="utf-8"?>
<sst xmlns="http://schemas.openxmlformats.org/spreadsheetml/2006/main" count="78" uniqueCount="76">
  <si>
    <t>Revenue-to-Cost Ratios</t>
  </si>
  <si>
    <t>Current Rate Classes</t>
  </si>
  <si>
    <t>Revenue-to-Cost Ratio</t>
  </si>
  <si>
    <t>Line
No.</t>
  </si>
  <si>
    <t>Revenue Requirement (2)</t>
  </si>
  <si>
    <t>Over/(Under)</t>
  </si>
  <si>
    <t>2013/</t>
  </si>
  <si>
    <t>Particulars ($000s)</t>
  </si>
  <si>
    <t>Revenue (1)</t>
  </si>
  <si>
    <t>Contribution</t>
  </si>
  <si>
    <t>2018 (3)</t>
  </si>
  <si>
    <t>Difference</t>
  </si>
  <si>
    <t>(a)</t>
  </si>
  <si>
    <t>(b)</t>
  </si>
  <si>
    <t>(c)</t>
  </si>
  <si>
    <t>(d) = (a/b)</t>
  </si>
  <si>
    <t>(e)</t>
  </si>
  <si>
    <t>(f) = (d-e)</t>
  </si>
  <si>
    <t>EGD Rate Zone</t>
  </si>
  <si>
    <t>Rate 1</t>
  </si>
  <si>
    <t>Rate 6</t>
  </si>
  <si>
    <t>Rate 100</t>
  </si>
  <si>
    <t>Rate 110</t>
  </si>
  <si>
    <t>Rate 115</t>
  </si>
  <si>
    <t>Rate 125</t>
  </si>
  <si>
    <t>Rate 135</t>
  </si>
  <si>
    <t>Rate 145</t>
  </si>
  <si>
    <t>Rate 170</t>
  </si>
  <si>
    <t>Rate 200</t>
  </si>
  <si>
    <t>Rate 300</t>
  </si>
  <si>
    <t>Total EGD Rate Zone</t>
  </si>
  <si>
    <t>Union North Rate Zone</t>
  </si>
  <si>
    <t>Rate 01</t>
  </si>
  <si>
    <t>Rate 10</t>
  </si>
  <si>
    <t>Rate 20</t>
  </si>
  <si>
    <t>Rate 25</t>
  </si>
  <si>
    <t>Total Union North Rate Zone</t>
  </si>
  <si>
    <t>Union South Rate Zone</t>
  </si>
  <si>
    <t>Rate M1</t>
  </si>
  <si>
    <t>Rate M2</t>
  </si>
  <si>
    <t>Rate M4</t>
  </si>
  <si>
    <t xml:space="preserve">Rate M5 </t>
  </si>
  <si>
    <t>Rate M7</t>
  </si>
  <si>
    <t>Rate M9</t>
  </si>
  <si>
    <t>Rate T1</t>
  </si>
  <si>
    <t>Rate T2</t>
  </si>
  <si>
    <t>Rate T3</t>
  </si>
  <si>
    <t>Total Union South Rate Zone</t>
  </si>
  <si>
    <t>Total In-franchise</t>
  </si>
  <si>
    <t>Note (4)</t>
  </si>
  <si>
    <t>Ex-franchise (5)</t>
  </si>
  <si>
    <t>Rate 331</t>
  </si>
  <si>
    <t>Rate 332</t>
  </si>
  <si>
    <t>Rate 401</t>
  </si>
  <si>
    <t>Rate M12/C1 Dawn-Parkway</t>
  </si>
  <si>
    <t>Rate M13</t>
  </si>
  <si>
    <t>Rate M16</t>
  </si>
  <si>
    <t>Rate M17</t>
  </si>
  <si>
    <t>Note (6)</t>
  </si>
  <si>
    <t>Rate C1</t>
  </si>
  <si>
    <t>Total Ex-franchise</t>
  </si>
  <si>
    <t>Non-Utility Cross Charge</t>
  </si>
  <si>
    <t>Total</t>
  </si>
  <si>
    <t>Notes:</t>
  </si>
  <si>
    <t>(1)</t>
  </si>
  <si>
    <t>Phase 3 Exhibit 8, Tab 2, Schedule 15, Attachment 1, p.1, column (h).</t>
  </si>
  <si>
    <t>(2)</t>
  </si>
  <si>
    <t>Phase 3 Exhibit 8, Tab 2, Schedule 15, Attachment 1, p.1, column (e).</t>
  </si>
  <si>
    <t>(3)</t>
  </si>
  <si>
    <t>The last review of the revenue-to-cost ratio was 2018 for the EGD rate zone and 2013 for the Union rate zones.</t>
  </si>
  <si>
    <t>(4)</t>
  </si>
  <si>
    <t>Total in-franchise and ex-franchise revenue-to-cost ratios are not available due to combining EGD and Union rate classes.</t>
  </si>
  <si>
    <t>(5)</t>
  </si>
  <si>
    <t>Revenue-to-cost ratios for certain ex-franchise rate classes exceed 1.0 as there are minimal, or no costs allocated through the Cost Allocation Study. For 2024, Enbridge Gas has simplified its Cost Allocation Study which resulted in fewer costs allocated to ex-franchise rate classes than past cost allocation methodologies and a larger revenue-to-cost ratio. Rates for these rate classes are not based on an allocation of costs but rather through the rate design process a reasonable rate for the service is derived to provide a contribution towards the recovery of fixed costs.</t>
  </si>
  <si>
    <t>(6)</t>
  </si>
  <si>
    <t>Rate M17 was approved by the OEB during Unions 2014 to 2018 IRM term and as such, there is no comparable revenue-to-cost ratio.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</si>
</sst>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_(* #,##0.000_);_(* \(#,##0.000\);_(* &quot;-&quot;??_);_(@_)"/>
    <numFmt numFmtId="166" formatCode="#,##0.000_);\(#,##0.000\)"/>
  </numFmts>
  <fonts count="5" x14ac:knownFonts="1">
    <font>
      <sz val="11"/>
      <color theme="1"/>
      <name val="Aptos Narrow"/>
      <family val="2"/>
      <scheme val="minor"/>
    </font>
    <font>
      <sz val="11"/>
      <color theme="1"/>
      <name val="Aptos Narrow"/>
      <family val="2"/>
      <scheme val="minor"/>
    </font>
    <font>
      <sz val="10"/>
      <color theme="1"/>
      <name val="Arial"/>
      <family val="2"/>
    </font>
    <font>
      <sz val="10"/>
      <name val="Arial"/>
      <family val="2"/>
    </font>
    <font>
      <u/>
      <sz val="10"/>
      <color theme="1"/>
      <name val="Arial"/>
      <family val="2"/>
    </font>
  </fonts>
  <fills count="2">
    <fill>
      <patternFill patternType="none"/>
    </fill>
    <fill>
      <patternFill patternType="gray125"/>
    </fill>
  </fills>
  <borders count="5">
    <border>
      <left/>
      <right/>
      <top/>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top style="thin">
        <color indexed="64"/>
      </top>
      <bottom style="double">
        <color indexed="64"/>
      </bottom>
      <diagonal/>
    </border>
  </borders>
  <cellStyleXfs count="2">
    <xf numFmtId="0" fontId="0" fillId="0" borderId="0"/>
    <xf numFmtId="43" fontId="1" fillId="0" borderId="0" applyFont="0" applyFill="0" applyBorder="0" applyAlignment="0" applyProtection="0"/>
  </cellStyleXfs>
  <cellXfs count="56">
    <xf numFmtId="0" fontId="0" fillId="0" borderId="0" xfId="0"/>
    <xf numFmtId="0" fontId="2" fillId="0" borderId="0" xfId="0" applyFont="1" applyAlignment="1">
      <alignment horizontal="center"/>
    </xf>
    <xf numFmtId="0" fontId="2" fillId="0" borderId="0" xfId="0" applyFont="1"/>
    <xf numFmtId="0" fontId="2" fillId="0" borderId="0" xfId="0" applyFont="1" applyAlignment="1">
      <alignment horizontal="right"/>
    </xf>
    <xf numFmtId="0" fontId="3" fillId="0" borderId="0" xfId="0" applyFont="1" applyAlignment="1">
      <alignment horizontal="right"/>
    </xf>
    <xf numFmtId="0" fontId="4" fillId="0" borderId="0" xfId="0" applyFont="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xf numFmtId="0" fontId="2" fillId="0" borderId="1" xfId="0" applyFont="1" applyBorder="1" applyAlignment="1">
      <alignment wrapText="1"/>
    </xf>
    <xf numFmtId="0" fontId="2" fillId="0" borderId="0" xfId="0" applyFont="1" applyAlignment="1">
      <alignment wrapText="1"/>
    </xf>
    <xf numFmtId="0" fontId="2" fillId="0" borderId="0" xfId="0" quotePrefix="1" applyFont="1" applyAlignment="1">
      <alignment horizontal="center" wrapText="1"/>
    </xf>
    <xf numFmtId="0" fontId="2" fillId="0" borderId="0" xfId="0" quotePrefix="1" applyFont="1" applyAlignment="1">
      <alignment horizontal="center"/>
    </xf>
    <xf numFmtId="0" fontId="4" fillId="0" borderId="0" xfId="0" applyFont="1" applyAlignment="1">
      <alignment horizontal="left"/>
    </xf>
    <xf numFmtId="0" fontId="4" fillId="0" borderId="0" xfId="0" applyFont="1"/>
    <xf numFmtId="0" fontId="2" fillId="0" borderId="0" xfId="0" applyFont="1" applyAlignment="1">
      <alignment horizontal="left" vertical="center" indent="1"/>
    </xf>
    <xf numFmtId="164" fontId="2" fillId="0" borderId="0" xfId="1" applyNumberFormat="1" applyFont="1" applyAlignment="1">
      <alignment horizontal="center"/>
    </xf>
    <xf numFmtId="164" fontId="2" fillId="0" borderId="0" xfId="1" applyNumberFormat="1" applyFont="1" applyBorder="1" applyAlignment="1">
      <alignment horizontal="center"/>
    </xf>
    <xf numFmtId="165" fontId="2" fillId="0" borderId="0" xfId="1" applyNumberFormat="1" applyFont="1"/>
    <xf numFmtId="166" fontId="2" fillId="0" borderId="0" xfId="0" applyNumberFormat="1" applyFont="1"/>
    <xf numFmtId="165" fontId="2" fillId="0" borderId="0" xfId="0" applyNumberFormat="1" applyFont="1"/>
    <xf numFmtId="43" fontId="2" fillId="0" borderId="0" xfId="1" applyFont="1"/>
    <xf numFmtId="43" fontId="2" fillId="0" borderId="0" xfId="1" applyFont="1" applyBorder="1" applyAlignment="1">
      <alignment horizontal="center"/>
    </xf>
    <xf numFmtId="164" fontId="2" fillId="0" borderId="1" xfId="1" applyNumberFormat="1" applyFont="1" applyBorder="1" applyAlignment="1">
      <alignment horizontal="center"/>
    </xf>
    <xf numFmtId="165" fontId="2" fillId="0" borderId="1" xfId="1" applyNumberFormat="1" applyFont="1" applyBorder="1"/>
    <xf numFmtId="166" fontId="2" fillId="0" borderId="1" xfId="0" applyNumberFormat="1" applyFont="1" applyBorder="1"/>
    <xf numFmtId="165" fontId="2" fillId="0" borderId="1" xfId="0" applyNumberFormat="1" applyFont="1" applyBorder="1"/>
    <xf numFmtId="0" fontId="2" fillId="0" borderId="0" xfId="0" applyFont="1" applyAlignment="1">
      <alignment horizontal="left"/>
    </xf>
    <xf numFmtId="164" fontId="2" fillId="0" borderId="2" xfId="1" applyNumberFormat="1" applyFont="1" applyBorder="1" applyAlignment="1">
      <alignment horizontal="center"/>
    </xf>
    <xf numFmtId="165" fontId="2" fillId="0" borderId="2" xfId="1" applyNumberFormat="1" applyFont="1" applyBorder="1"/>
    <xf numFmtId="0" fontId="3" fillId="0" borderId="0" xfId="0" applyFont="1" applyAlignment="1">
      <alignment horizontal="left" vertical="center" indent="1"/>
    </xf>
    <xf numFmtId="0" fontId="3" fillId="0" borderId="0" xfId="0" applyFont="1" applyAlignment="1">
      <alignment vertical="center"/>
    </xf>
    <xf numFmtId="164" fontId="2" fillId="0" borderId="2" xfId="0" applyNumberFormat="1" applyFont="1" applyBorder="1" applyAlignment="1">
      <alignment horizontal="center"/>
    </xf>
    <xf numFmtId="164" fontId="2" fillId="0" borderId="0" xfId="0" applyNumberFormat="1" applyFont="1" applyAlignment="1">
      <alignment horizontal="center"/>
    </xf>
    <xf numFmtId="165" fontId="2" fillId="0" borderId="0" xfId="1" applyNumberFormat="1" applyFont="1" applyBorder="1"/>
    <xf numFmtId="164" fontId="2" fillId="0" borderId="3" xfId="0" applyNumberFormat="1" applyFont="1" applyBorder="1" applyAlignment="1">
      <alignment horizontal="center"/>
    </xf>
    <xf numFmtId="165" fontId="2" fillId="0" borderId="3" xfId="1" applyNumberFormat="1" applyFont="1" applyBorder="1"/>
    <xf numFmtId="0" fontId="2" fillId="0" borderId="3" xfId="0" applyFont="1" applyBorder="1" applyAlignment="1">
      <alignment horizontal="right"/>
    </xf>
    <xf numFmtId="165" fontId="2" fillId="0" borderId="3" xfId="0" applyNumberFormat="1" applyFont="1" applyBorder="1"/>
    <xf numFmtId="165" fontId="2" fillId="0" borderId="0" xfId="1" applyNumberFormat="1" applyFont="1" applyFill="1"/>
    <xf numFmtId="165" fontId="2" fillId="0" borderId="0" xfId="0" applyNumberFormat="1" applyFont="1" applyAlignment="1">
      <alignment horizontal="right"/>
    </xf>
    <xf numFmtId="164" fontId="2" fillId="0" borderId="3" xfId="1" applyNumberFormat="1" applyFont="1" applyBorder="1" applyAlignment="1">
      <alignment horizontal="center"/>
    </xf>
    <xf numFmtId="0" fontId="3" fillId="0" borderId="0" xfId="0" applyFont="1" applyAlignment="1">
      <alignment horizontal="left" vertical="center"/>
    </xf>
    <xf numFmtId="164" fontId="2" fillId="0" borderId="4" xfId="1" applyNumberFormat="1" applyFont="1" applyBorder="1" applyAlignment="1">
      <alignment horizontal="center"/>
    </xf>
    <xf numFmtId="164" fontId="2" fillId="0" borderId="4" xfId="1" applyNumberFormat="1" applyFont="1" applyFill="1" applyBorder="1" applyAlignment="1">
      <alignment horizontal="center"/>
    </xf>
    <xf numFmtId="165" fontId="2" fillId="0" borderId="4" xfId="1" applyNumberFormat="1" applyFont="1" applyBorder="1"/>
    <xf numFmtId="165" fontId="2" fillId="0" borderId="4" xfId="0" applyNumberFormat="1" applyFont="1" applyBorder="1"/>
    <xf numFmtId="0" fontId="2" fillId="0" borderId="0" xfId="0" quotePrefix="1" applyFont="1" applyAlignment="1">
      <alignment horizontal="center" vertical="top"/>
    </xf>
    <xf numFmtId="0" fontId="2" fillId="0" borderId="0" xfId="0" applyFont="1" applyAlignment="1">
      <alignment horizontal="center" vertical="top"/>
    </xf>
    <xf numFmtId="0" fontId="2" fillId="0" borderId="0" xfId="0" applyFont="1" applyAlignment="1">
      <alignment horizontal="left" vertical="top"/>
    </xf>
    <xf numFmtId="164" fontId="2" fillId="0" borderId="0" xfId="1" applyNumberFormat="1" applyFont="1" applyAlignment="1">
      <alignment horizontal="center" vertical="top"/>
    </xf>
    <xf numFmtId="0" fontId="2" fillId="0" borderId="0" xfId="0" applyFont="1" applyAlignment="1">
      <alignment vertical="top"/>
    </xf>
    <xf numFmtId="0" fontId="2" fillId="0" borderId="0" xfId="0" applyFont="1" applyAlignment="1">
      <alignment horizontal="left" vertical="top" wrapText="1"/>
    </xf>
    <xf numFmtId="0" fontId="4"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wrapText="1"/>
    </xf>
    <xf numFmtId="0" fontId="2" fillId="0" borderId="1" xfId="0" applyFont="1" applyBorder="1" applyAlignment="1">
      <alignment horizontal="center" wrapText="1"/>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1D05C6-8652-4BF3-8AA6-B14A479BEE46}">
  <dimension ref="A1:K76"/>
  <sheetViews>
    <sheetView tabSelected="1" view="pageBreakPreview" zoomScaleNormal="80" zoomScaleSheetLayoutView="100" workbookViewId="0"/>
  </sheetViews>
  <sheetFormatPr defaultColWidth="9.3046875" defaultRowHeight="12.45" x14ac:dyDescent="0.3"/>
  <cols>
    <col min="1" max="1" width="5.53515625" style="1" customWidth="1"/>
    <col min="2" max="2" width="1.69140625" style="1" customWidth="1"/>
    <col min="3" max="3" width="25.69140625" style="1" customWidth="1"/>
    <col min="4" max="4" width="1.69140625" style="1" customWidth="1"/>
    <col min="5" max="7" width="14" style="1" customWidth="1"/>
    <col min="8" max="8" width="1.69140625" style="1" customWidth="1"/>
    <col min="9" max="11" width="14" style="2" customWidth="1"/>
    <col min="12" max="16384" width="9.3046875" style="2"/>
  </cols>
  <sheetData>
    <row r="1" spans="1:11" x14ac:dyDescent="0.3">
      <c r="K1" s="3"/>
    </row>
    <row r="2" spans="1:11" x14ac:dyDescent="0.3">
      <c r="K2" s="3"/>
    </row>
    <row r="3" spans="1:11" x14ac:dyDescent="0.3">
      <c r="K3" s="3"/>
    </row>
    <row r="4" spans="1:11" x14ac:dyDescent="0.3">
      <c r="K4" s="3"/>
    </row>
    <row r="5" spans="1:11" x14ac:dyDescent="0.3">
      <c r="K5" s="4"/>
    </row>
    <row r="6" spans="1:11" x14ac:dyDescent="0.3">
      <c r="K6" s="4"/>
    </row>
    <row r="7" spans="1:11" ht="12.75" customHeight="1" x14ac:dyDescent="0.3">
      <c r="A7" s="52" t="s">
        <v>0</v>
      </c>
      <c r="B7" s="52"/>
      <c r="C7" s="52"/>
      <c r="D7" s="52"/>
      <c r="E7" s="52"/>
      <c r="F7" s="52"/>
      <c r="G7" s="52"/>
      <c r="H7" s="52"/>
      <c r="I7" s="52"/>
      <c r="J7" s="52"/>
      <c r="K7" s="52"/>
    </row>
    <row r="8" spans="1:11" ht="12.75" customHeight="1" x14ac:dyDescent="0.3">
      <c r="A8" s="52" t="s">
        <v>1</v>
      </c>
      <c r="B8" s="52"/>
      <c r="C8" s="52"/>
      <c r="D8" s="52"/>
      <c r="E8" s="52"/>
      <c r="F8" s="52"/>
      <c r="G8" s="52"/>
      <c r="H8" s="52"/>
      <c r="I8" s="52"/>
      <c r="J8" s="52"/>
      <c r="K8" s="52"/>
    </row>
    <row r="9" spans="1:11" ht="12.75" customHeight="1" x14ac:dyDescent="0.3">
      <c r="A9" s="5"/>
      <c r="B9" s="5"/>
      <c r="C9" s="5"/>
      <c r="D9" s="5"/>
      <c r="E9" s="5"/>
      <c r="F9" s="5"/>
      <c r="G9" s="5"/>
      <c r="H9" s="5"/>
      <c r="I9" s="5"/>
      <c r="J9" s="5"/>
      <c r="K9" s="5"/>
    </row>
    <row r="10" spans="1:11" x14ac:dyDescent="0.3">
      <c r="A10" s="5"/>
      <c r="B10" s="5"/>
      <c r="C10" s="5"/>
      <c r="D10" s="5"/>
      <c r="E10" s="53">
        <v>2024</v>
      </c>
      <c r="F10" s="53"/>
      <c r="G10" s="53"/>
      <c r="I10" s="53" t="s">
        <v>2</v>
      </c>
      <c r="J10" s="53"/>
      <c r="K10" s="53"/>
    </row>
    <row r="11" spans="1:11" ht="15" customHeight="1" x14ac:dyDescent="0.3">
      <c r="A11" s="54" t="s">
        <v>3</v>
      </c>
      <c r="F11" s="54" t="s">
        <v>4</v>
      </c>
      <c r="G11" s="6" t="s">
        <v>5</v>
      </c>
      <c r="H11" s="6"/>
      <c r="J11" s="1" t="s">
        <v>6</v>
      </c>
    </row>
    <row r="12" spans="1:11" x14ac:dyDescent="0.3">
      <c r="A12" s="55"/>
      <c r="B12" s="6"/>
      <c r="C12" s="8" t="s">
        <v>7</v>
      </c>
      <c r="D12" s="9"/>
      <c r="E12" s="7" t="s">
        <v>8</v>
      </c>
      <c r="F12" s="55"/>
      <c r="G12" s="7" t="s">
        <v>9</v>
      </c>
      <c r="H12" s="6"/>
      <c r="I12" s="7">
        <v>2024</v>
      </c>
      <c r="J12" s="7" t="s">
        <v>10</v>
      </c>
      <c r="K12" s="7" t="s">
        <v>11</v>
      </c>
    </row>
    <row r="13" spans="1:11" ht="12.75" customHeight="1" x14ac:dyDescent="0.3">
      <c r="A13" s="5"/>
      <c r="B13" s="5"/>
      <c r="C13" s="5"/>
      <c r="D13" s="5"/>
      <c r="E13" s="10" t="s">
        <v>12</v>
      </c>
      <c r="F13" s="10" t="s">
        <v>13</v>
      </c>
      <c r="G13" s="10" t="s">
        <v>14</v>
      </c>
      <c r="H13" s="10"/>
      <c r="I13" s="10" t="s">
        <v>15</v>
      </c>
      <c r="J13" s="10" t="s">
        <v>16</v>
      </c>
      <c r="K13" s="11" t="s">
        <v>17</v>
      </c>
    </row>
    <row r="14" spans="1:11" ht="12.75" customHeight="1" x14ac:dyDescent="0.3">
      <c r="A14" s="5"/>
      <c r="B14" s="5"/>
      <c r="C14" s="5"/>
      <c r="D14" s="5"/>
      <c r="E14" s="10"/>
      <c r="F14" s="10"/>
      <c r="G14" s="10"/>
      <c r="H14" s="10"/>
      <c r="I14" s="10"/>
      <c r="J14" s="10"/>
      <c r="K14" s="11"/>
    </row>
    <row r="15" spans="1:11" ht="12.75" customHeight="1" x14ac:dyDescent="0.3">
      <c r="C15" s="12" t="s">
        <v>18</v>
      </c>
      <c r="D15" s="12"/>
      <c r="G15" s="10"/>
      <c r="H15" s="10"/>
      <c r="I15" s="13"/>
    </row>
    <row r="16" spans="1:11" ht="12.75" customHeight="1" x14ac:dyDescent="0.3">
      <c r="A16" s="1">
        <v>1</v>
      </c>
      <c r="C16" s="14" t="s">
        <v>19</v>
      </c>
      <c r="D16" s="14"/>
      <c r="E16" s="15">
        <v>1928177.576619115</v>
      </c>
      <c r="F16" s="15">
        <v>1934220.3596595302</v>
      </c>
      <c r="G16" s="16">
        <f t="shared" ref="G16:G26" si="0">E16-F16</f>
        <v>-6042.7830404152628</v>
      </c>
      <c r="H16" s="16"/>
      <c r="I16" s="17">
        <f t="shared" ref="I16:I27" si="1">E16/F16</f>
        <v>0.99687585594359118</v>
      </c>
      <c r="J16" s="18">
        <v>1.0061476046175286</v>
      </c>
      <c r="K16" s="19">
        <f t="shared" ref="K16:K25" si="2">ROUND(I16-J16,3)</f>
        <v>-8.9999999999999993E-3</v>
      </c>
    </row>
    <row r="17" spans="1:11" ht="12.75" customHeight="1" x14ac:dyDescent="0.3">
      <c r="A17" s="1">
        <v>2</v>
      </c>
      <c r="C17" s="14" t="s">
        <v>20</v>
      </c>
      <c r="D17" s="14"/>
      <c r="E17" s="15">
        <v>942570.21273175185</v>
      </c>
      <c r="F17" s="15">
        <v>947955.34927914117</v>
      </c>
      <c r="G17" s="16">
        <f t="shared" si="0"/>
        <v>-5385.1365473893238</v>
      </c>
      <c r="H17" s="16"/>
      <c r="I17" s="17">
        <f t="shared" si="1"/>
        <v>0.99431920865103574</v>
      </c>
      <c r="J17" s="18">
        <v>0.99511711156694127</v>
      </c>
      <c r="K17" s="19">
        <f t="shared" si="2"/>
        <v>-1E-3</v>
      </c>
    </row>
    <row r="18" spans="1:11" ht="12.75" customHeight="1" x14ac:dyDescent="0.3">
      <c r="A18" s="1">
        <v>3</v>
      </c>
      <c r="C18" s="14" t="s">
        <v>21</v>
      </c>
      <c r="D18" s="14"/>
      <c r="E18" s="15">
        <v>4131.0070775848826</v>
      </c>
      <c r="F18" s="15">
        <v>4150.0151593005057</v>
      </c>
      <c r="G18" s="16">
        <f t="shared" si="0"/>
        <v>-19.008081715623121</v>
      </c>
      <c r="H18" s="16"/>
      <c r="I18" s="17">
        <f t="shared" si="1"/>
        <v>0.9954197560765472</v>
      </c>
      <c r="J18" s="20">
        <v>0</v>
      </c>
      <c r="K18" s="19">
        <f t="shared" si="2"/>
        <v>0.995</v>
      </c>
    </row>
    <row r="19" spans="1:11" ht="12.75" customHeight="1" x14ac:dyDescent="0.3">
      <c r="A19" s="1">
        <v>4</v>
      </c>
      <c r="C19" s="14" t="s">
        <v>22</v>
      </c>
      <c r="D19" s="14"/>
      <c r="E19" s="15">
        <v>71068.439775729668</v>
      </c>
      <c r="F19" s="15">
        <v>71686.806908512357</v>
      </c>
      <c r="G19" s="16">
        <f t="shared" si="0"/>
        <v>-618.36713278268871</v>
      </c>
      <c r="H19" s="16"/>
      <c r="I19" s="17">
        <f t="shared" si="1"/>
        <v>0.9913740455259521</v>
      </c>
      <c r="J19" s="18">
        <v>0.98962630173168953</v>
      </c>
      <c r="K19" s="19">
        <f t="shared" si="2"/>
        <v>2E-3</v>
      </c>
    </row>
    <row r="20" spans="1:11" ht="12.75" customHeight="1" x14ac:dyDescent="0.3">
      <c r="A20" s="1">
        <v>5</v>
      </c>
      <c r="C20" s="14" t="s">
        <v>23</v>
      </c>
      <c r="D20" s="14"/>
      <c r="E20" s="15">
        <v>10935.036439482144</v>
      </c>
      <c r="F20" s="15">
        <v>11064.992695842955</v>
      </c>
      <c r="G20" s="16">
        <f t="shared" si="0"/>
        <v>-129.95625636081058</v>
      </c>
      <c r="H20" s="16"/>
      <c r="I20" s="17">
        <f t="shared" si="1"/>
        <v>0.9882551882379792</v>
      </c>
      <c r="J20" s="18">
        <v>0.97682586012380901</v>
      </c>
      <c r="K20" s="19">
        <f t="shared" si="2"/>
        <v>1.0999999999999999E-2</v>
      </c>
    </row>
    <row r="21" spans="1:11" ht="12.75" customHeight="1" x14ac:dyDescent="0.3">
      <c r="A21" s="1">
        <v>6</v>
      </c>
      <c r="C21" s="14" t="s">
        <v>24</v>
      </c>
      <c r="D21" s="14"/>
      <c r="E21" s="15">
        <v>14337.885150222906</v>
      </c>
      <c r="F21" s="15">
        <v>14337.885150222906</v>
      </c>
      <c r="G21" s="16">
        <f t="shared" si="0"/>
        <v>0</v>
      </c>
      <c r="H21" s="16"/>
      <c r="I21" s="17">
        <f t="shared" si="1"/>
        <v>1</v>
      </c>
      <c r="J21" s="18">
        <v>0.95836914389222616</v>
      </c>
      <c r="K21" s="19">
        <f t="shared" si="2"/>
        <v>4.2000000000000003E-2</v>
      </c>
    </row>
    <row r="22" spans="1:11" ht="12.75" customHeight="1" x14ac:dyDescent="0.3">
      <c r="A22" s="1">
        <v>7</v>
      </c>
      <c r="C22" s="14" t="s">
        <v>25</v>
      </c>
      <c r="D22" s="14"/>
      <c r="E22" s="15">
        <v>4157.8604206219507</v>
      </c>
      <c r="F22" s="15">
        <v>4160.0143717808842</v>
      </c>
      <c r="G22" s="16">
        <f t="shared" si="0"/>
        <v>-2.1539511589335234</v>
      </c>
      <c r="H22" s="16"/>
      <c r="I22" s="17">
        <f t="shared" si="1"/>
        <v>0.99948222506788809</v>
      </c>
      <c r="J22" s="18">
        <v>0.89868054091872962</v>
      </c>
      <c r="K22" s="19">
        <f t="shared" si="2"/>
        <v>0.10100000000000001</v>
      </c>
    </row>
    <row r="23" spans="1:11" ht="12.75" customHeight="1" x14ac:dyDescent="0.3">
      <c r="A23" s="1">
        <v>8</v>
      </c>
      <c r="C23" s="14" t="s">
        <v>26</v>
      </c>
      <c r="D23" s="14"/>
      <c r="E23" s="15">
        <v>1116.3111701421635</v>
      </c>
      <c r="F23" s="15">
        <v>1116.3112811017959</v>
      </c>
      <c r="G23" s="21">
        <f>ROUND(E23-F23,2)</f>
        <v>0</v>
      </c>
      <c r="H23" s="16"/>
      <c r="I23" s="17">
        <f t="shared" si="1"/>
        <v>0.99999990060153088</v>
      </c>
      <c r="J23" s="18">
        <v>0.61759732696945813</v>
      </c>
      <c r="K23" s="19">
        <f t="shared" si="2"/>
        <v>0.38200000000000001</v>
      </c>
    </row>
    <row r="24" spans="1:11" ht="12.75" customHeight="1" x14ac:dyDescent="0.3">
      <c r="A24" s="1">
        <v>9</v>
      </c>
      <c r="C24" s="14" t="s">
        <v>27</v>
      </c>
      <c r="D24" s="14"/>
      <c r="E24" s="15">
        <v>6033.9866244976438</v>
      </c>
      <c r="F24" s="15">
        <v>6033.9866213650012</v>
      </c>
      <c r="G24" s="21">
        <f>ROUND(E24-F24,2)</f>
        <v>0</v>
      </c>
      <c r="H24" s="16"/>
      <c r="I24" s="17">
        <f t="shared" si="1"/>
        <v>1.0000000005191663</v>
      </c>
      <c r="J24" s="18">
        <v>0.80872071460493788</v>
      </c>
      <c r="K24" s="19">
        <f t="shared" si="2"/>
        <v>0.191</v>
      </c>
    </row>
    <row r="25" spans="1:11" ht="12.75" customHeight="1" x14ac:dyDescent="0.3">
      <c r="A25" s="1">
        <v>10</v>
      </c>
      <c r="C25" s="14" t="s">
        <v>28</v>
      </c>
      <c r="D25" s="14"/>
      <c r="E25" s="15">
        <v>27373.956417507005</v>
      </c>
      <c r="F25" s="15">
        <v>27517.331076788421</v>
      </c>
      <c r="G25" s="16">
        <f t="shared" si="0"/>
        <v>-143.37465928141683</v>
      </c>
      <c r="H25" s="16"/>
      <c r="I25" s="17">
        <f t="shared" si="1"/>
        <v>0.99478965969187483</v>
      </c>
      <c r="J25" s="17">
        <v>1.0014879073314398</v>
      </c>
      <c r="K25" s="19">
        <f t="shared" si="2"/>
        <v>-7.0000000000000001E-3</v>
      </c>
    </row>
    <row r="26" spans="1:11" ht="12.75" customHeight="1" x14ac:dyDescent="0.3">
      <c r="A26" s="1">
        <v>11</v>
      </c>
      <c r="C26" s="14" t="s">
        <v>29</v>
      </c>
      <c r="D26" s="14"/>
      <c r="E26" s="22">
        <v>0</v>
      </c>
      <c r="F26" s="22">
        <v>0</v>
      </c>
      <c r="G26" s="22">
        <f t="shared" si="0"/>
        <v>0</v>
      </c>
      <c r="H26" s="16"/>
      <c r="I26" s="23">
        <v>0</v>
      </c>
      <c r="J26" s="24">
        <v>0.56126239751461404</v>
      </c>
      <c r="K26" s="25">
        <v>0</v>
      </c>
    </row>
    <row r="27" spans="1:11" ht="12.75" customHeight="1" x14ac:dyDescent="0.3">
      <c r="A27" s="1">
        <f>A26+1</f>
        <v>12</v>
      </c>
      <c r="C27" s="26" t="s">
        <v>30</v>
      </c>
      <c r="D27" s="26"/>
      <c r="E27" s="27">
        <f>SUM(E16:E26)</f>
        <v>3009902.2724266551</v>
      </c>
      <c r="F27" s="27">
        <f>SUM(F16:F26)</f>
        <v>3022243.0522035859</v>
      </c>
      <c r="G27" s="27">
        <f>SUM(G16:G26)</f>
        <v>-12340.77966910406</v>
      </c>
      <c r="H27" s="16"/>
      <c r="I27" s="17">
        <f t="shared" si="1"/>
        <v>0.99591668189362437</v>
      </c>
      <c r="J27" s="28">
        <v>0.99994943223884203</v>
      </c>
      <c r="K27" s="19">
        <f t="shared" ref="K27" si="3">I27-J27</f>
        <v>-4.0327503452176616E-3</v>
      </c>
    </row>
    <row r="28" spans="1:11" ht="12.75" customHeight="1" x14ac:dyDescent="0.3">
      <c r="C28" s="12"/>
      <c r="D28" s="12"/>
      <c r="G28" s="10"/>
      <c r="H28" s="10"/>
    </row>
    <row r="29" spans="1:11" ht="12.75" customHeight="1" x14ac:dyDescent="0.3">
      <c r="C29" s="12" t="s">
        <v>31</v>
      </c>
      <c r="D29" s="12"/>
    </row>
    <row r="30" spans="1:11" ht="12.75" customHeight="1" x14ac:dyDescent="0.3">
      <c r="A30" s="1">
        <f>A27+1</f>
        <v>13</v>
      </c>
      <c r="C30" s="29" t="s">
        <v>32</v>
      </c>
      <c r="D30" s="29"/>
      <c r="E30" s="15">
        <v>430060.20555020298</v>
      </c>
      <c r="F30" s="15">
        <v>431163.43664372119</v>
      </c>
      <c r="G30" s="15">
        <f>E30-F30</f>
        <v>-1103.2310935182031</v>
      </c>
      <c r="H30" s="16"/>
      <c r="I30" s="17">
        <f t="shared" ref="I30:I35" si="4">E30/F30</f>
        <v>0.99744126936619204</v>
      </c>
      <c r="J30" s="17">
        <v>0.98829824852765213</v>
      </c>
      <c r="K30" s="19">
        <f t="shared" ref="K30:K34" si="5">ROUND(I30-J30,3)</f>
        <v>8.9999999999999993E-3</v>
      </c>
    </row>
    <row r="31" spans="1:11" ht="12.75" customHeight="1" x14ac:dyDescent="0.3">
      <c r="A31" s="1">
        <f>A30+1</f>
        <v>14</v>
      </c>
      <c r="C31" s="29" t="s">
        <v>33</v>
      </c>
      <c r="D31" s="29"/>
      <c r="E31" s="15">
        <v>67541.588342817966</v>
      </c>
      <c r="F31" s="15">
        <v>67866.894748622435</v>
      </c>
      <c r="G31" s="15">
        <f>E31-F31</f>
        <v>-325.30640580446925</v>
      </c>
      <c r="H31" s="16"/>
      <c r="I31" s="17">
        <f t="shared" si="4"/>
        <v>0.99520669971700637</v>
      </c>
      <c r="J31" s="17">
        <v>0.98174575261526253</v>
      </c>
      <c r="K31" s="19">
        <f t="shared" si="5"/>
        <v>1.2999999999999999E-2</v>
      </c>
    </row>
    <row r="32" spans="1:11" ht="12.75" customHeight="1" x14ac:dyDescent="0.3">
      <c r="A32" s="1">
        <f>A31+1</f>
        <v>15</v>
      </c>
      <c r="C32" s="29" t="s">
        <v>34</v>
      </c>
      <c r="D32" s="29"/>
      <c r="E32" s="15">
        <v>28078.767348792499</v>
      </c>
      <c r="F32" s="15">
        <v>28190.631313492653</v>
      </c>
      <c r="G32" s="15">
        <f>E32-F32</f>
        <v>-111.86396470015461</v>
      </c>
      <c r="H32" s="16"/>
      <c r="I32" s="17">
        <f t="shared" si="4"/>
        <v>0.99603187443884544</v>
      </c>
      <c r="J32" s="17">
        <v>0.86804534521896926</v>
      </c>
      <c r="K32" s="19">
        <f t="shared" si="5"/>
        <v>0.128</v>
      </c>
    </row>
    <row r="33" spans="1:11" ht="12.75" customHeight="1" x14ac:dyDescent="0.3">
      <c r="A33" s="1">
        <f>A32+1</f>
        <v>16</v>
      </c>
      <c r="C33" s="29" t="s">
        <v>35</v>
      </c>
      <c r="D33" s="29"/>
      <c r="E33" s="15">
        <v>3500.1308675754208</v>
      </c>
      <c r="F33" s="15">
        <v>3500.1307131627291</v>
      </c>
      <c r="G33" s="15">
        <f>ROUND(E33-F33,2)</f>
        <v>0</v>
      </c>
      <c r="H33" s="16"/>
      <c r="I33" s="17">
        <f t="shared" si="4"/>
        <v>1.0000000441162644</v>
      </c>
      <c r="J33" s="17">
        <v>0.93292128545017383</v>
      </c>
      <c r="K33" s="19">
        <f t="shared" si="5"/>
        <v>6.7000000000000004E-2</v>
      </c>
    </row>
    <row r="34" spans="1:11" ht="12.75" customHeight="1" x14ac:dyDescent="0.3">
      <c r="A34" s="1">
        <f>A33+1</f>
        <v>17</v>
      </c>
      <c r="C34" s="29" t="s">
        <v>21</v>
      </c>
      <c r="D34" s="29"/>
      <c r="E34" s="15">
        <v>8424.1677135376995</v>
      </c>
      <c r="F34" s="15">
        <v>8424.1677135377013</v>
      </c>
      <c r="G34" s="15">
        <f>E34-F34</f>
        <v>0</v>
      </c>
      <c r="H34" s="16"/>
      <c r="I34" s="17">
        <f t="shared" si="4"/>
        <v>0.99999999999999978</v>
      </c>
      <c r="J34" s="17">
        <v>0.99897623760993826</v>
      </c>
      <c r="K34" s="25">
        <f t="shared" si="5"/>
        <v>1E-3</v>
      </c>
    </row>
    <row r="35" spans="1:11" ht="12.75" customHeight="1" x14ac:dyDescent="0.3">
      <c r="A35" s="1">
        <f>A34+1</f>
        <v>18</v>
      </c>
      <c r="C35" s="30" t="s">
        <v>36</v>
      </c>
      <c r="D35" s="30"/>
      <c r="E35" s="31">
        <f>SUM(E30:E34)</f>
        <v>537604.85982292658</v>
      </c>
      <c r="F35" s="31">
        <f>SUM(F30:F34)</f>
        <v>539145.26113253669</v>
      </c>
      <c r="G35" s="31">
        <f>SUM(G30:G34)</f>
        <v>-1540.401464022827</v>
      </c>
      <c r="H35" s="32"/>
      <c r="I35" s="28">
        <f t="shared" si="4"/>
        <v>0.99714288259461958</v>
      </c>
      <c r="J35" s="28">
        <v>0.97871155977767121</v>
      </c>
      <c r="K35" s="19">
        <f t="shared" ref="K35" si="6">I35-J35</f>
        <v>1.843132281694837E-2</v>
      </c>
    </row>
    <row r="36" spans="1:11" ht="12.75" customHeight="1" x14ac:dyDescent="0.3">
      <c r="C36" s="26"/>
      <c r="D36" s="26"/>
      <c r="I36" s="33"/>
    </row>
    <row r="37" spans="1:11" ht="12.75" customHeight="1" x14ac:dyDescent="0.3">
      <c r="C37" s="12" t="s">
        <v>37</v>
      </c>
      <c r="D37" s="12"/>
      <c r="I37" s="17"/>
    </row>
    <row r="38" spans="1:11" ht="12.75" customHeight="1" x14ac:dyDescent="0.3">
      <c r="A38" s="1">
        <f>A35+1</f>
        <v>19</v>
      </c>
      <c r="C38" s="29" t="s">
        <v>38</v>
      </c>
      <c r="D38" s="29"/>
      <c r="E38" s="15">
        <v>1134309.7893334883</v>
      </c>
      <c r="F38" s="15">
        <v>1136948.9665406263</v>
      </c>
      <c r="G38" s="15">
        <f t="shared" ref="G38:G46" si="7">E38-F38</f>
        <v>-2639.1772071379237</v>
      </c>
      <c r="H38" s="16"/>
      <c r="I38" s="17">
        <f t="shared" ref="I38:I49" si="8">E38/F38</f>
        <v>0.99767871972726441</v>
      </c>
      <c r="J38" s="17">
        <v>0.99912779647284256</v>
      </c>
      <c r="K38" s="19">
        <f t="shared" ref="K38:K41" si="9">ROUND(I38-J38,3)</f>
        <v>-1E-3</v>
      </c>
    </row>
    <row r="39" spans="1:11" ht="12.75" customHeight="1" x14ac:dyDescent="0.3">
      <c r="A39" s="1">
        <f t="shared" ref="A39:A47" si="10">A38+1</f>
        <v>20</v>
      </c>
      <c r="C39" s="29" t="s">
        <v>39</v>
      </c>
      <c r="D39" s="29"/>
      <c r="E39" s="15">
        <v>203392.60941959414</v>
      </c>
      <c r="F39" s="15">
        <v>204353.09635667593</v>
      </c>
      <c r="G39" s="15">
        <f t="shared" si="7"/>
        <v>-960.48693708179053</v>
      </c>
      <c r="H39" s="16"/>
      <c r="I39" s="17">
        <f t="shared" si="8"/>
        <v>0.99529986599564235</v>
      </c>
      <c r="J39" s="17">
        <v>0.98827052631401424</v>
      </c>
      <c r="K39" s="19">
        <f t="shared" si="9"/>
        <v>7.0000000000000001E-3</v>
      </c>
    </row>
    <row r="40" spans="1:11" ht="12.75" customHeight="1" x14ac:dyDescent="0.3">
      <c r="A40" s="1">
        <f t="shared" si="10"/>
        <v>21</v>
      </c>
      <c r="C40" s="29" t="s">
        <v>40</v>
      </c>
      <c r="D40" s="29"/>
      <c r="E40" s="15">
        <v>44274.155897198652</v>
      </c>
      <c r="F40" s="15">
        <v>44497.301967396546</v>
      </c>
      <c r="G40" s="15">
        <f t="shared" si="7"/>
        <v>-223.14607019789401</v>
      </c>
      <c r="H40" s="16"/>
      <c r="I40" s="17">
        <f t="shared" si="8"/>
        <v>0.99498517752016979</v>
      </c>
      <c r="J40" s="17">
        <v>0.81908054382290074</v>
      </c>
      <c r="K40" s="19">
        <f t="shared" si="9"/>
        <v>0.17599999999999999</v>
      </c>
    </row>
    <row r="41" spans="1:11" ht="12.75" customHeight="1" x14ac:dyDescent="0.3">
      <c r="A41" s="1">
        <f t="shared" si="10"/>
        <v>22</v>
      </c>
      <c r="C41" s="29" t="s">
        <v>41</v>
      </c>
      <c r="D41" s="29"/>
      <c r="E41" s="15">
        <v>2261.6093600936401</v>
      </c>
      <c r="F41" s="15">
        <v>2262.8206759203736</v>
      </c>
      <c r="G41" s="15">
        <f t="shared" si="7"/>
        <v>-1.2113158267334256</v>
      </c>
      <c r="H41" s="16"/>
      <c r="I41" s="17">
        <f t="shared" si="8"/>
        <v>0.99946468766189756</v>
      </c>
      <c r="J41" s="17">
        <v>0.84929804048430235</v>
      </c>
      <c r="K41" s="19">
        <f t="shared" si="9"/>
        <v>0.15</v>
      </c>
    </row>
    <row r="42" spans="1:11" ht="12.75" customHeight="1" x14ac:dyDescent="0.3">
      <c r="A42" s="1">
        <f t="shared" si="10"/>
        <v>23</v>
      </c>
      <c r="C42" s="29" t="s">
        <v>42</v>
      </c>
      <c r="D42" s="29"/>
      <c r="E42" s="15">
        <v>42696.913714873728</v>
      </c>
      <c r="F42" s="15">
        <v>42870.152264901531</v>
      </c>
      <c r="G42" s="15">
        <f t="shared" si="7"/>
        <v>-173.23855002780329</v>
      </c>
      <c r="H42" s="16"/>
      <c r="I42" s="17">
        <f t="shared" si="8"/>
        <v>0.9959589938249499</v>
      </c>
      <c r="J42" s="17">
        <v>0.79310141150373836</v>
      </c>
      <c r="K42" s="19">
        <f>ROUND(I42-J42,3)</f>
        <v>0.20300000000000001</v>
      </c>
    </row>
    <row r="43" spans="1:11" ht="12.75" customHeight="1" x14ac:dyDescent="0.3">
      <c r="A43" s="1">
        <f t="shared" si="10"/>
        <v>24</v>
      </c>
      <c r="C43" s="29" t="s">
        <v>43</v>
      </c>
      <c r="D43" s="29"/>
      <c r="E43" s="15">
        <v>4387.0282796555184</v>
      </c>
      <c r="F43" s="15">
        <v>4440.6676176357723</v>
      </c>
      <c r="G43" s="15">
        <f t="shared" si="7"/>
        <v>-53.639337980253913</v>
      </c>
      <c r="H43" s="16"/>
      <c r="I43" s="17">
        <f t="shared" si="8"/>
        <v>0.98792088429063474</v>
      </c>
      <c r="J43" s="17">
        <v>0.94568861631320356</v>
      </c>
      <c r="K43" s="19">
        <f t="shared" ref="K43:K46" si="11">ROUND(I43-J43,3)</f>
        <v>4.2000000000000003E-2</v>
      </c>
    </row>
    <row r="44" spans="1:11" ht="12.75" customHeight="1" x14ac:dyDescent="0.3">
      <c r="A44" s="1">
        <f t="shared" si="10"/>
        <v>25</v>
      </c>
      <c r="C44" s="29" t="s">
        <v>44</v>
      </c>
      <c r="D44" s="29"/>
      <c r="E44" s="15">
        <v>11789.03940413037</v>
      </c>
      <c r="F44" s="15">
        <v>11920.635415463548</v>
      </c>
      <c r="G44" s="15">
        <f t="shared" si="7"/>
        <v>-131.59601133317847</v>
      </c>
      <c r="H44" s="16"/>
      <c r="I44" s="17">
        <f t="shared" si="8"/>
        <v>0.98896065463402472</v>
      </c>
      <c r="J44" s="17">
        <v>1</v>
      </c>
      <c r="K44" s="19">
        <f t="shared" si="11"/>
        <v>-1.0999999999999999E-2</v>
      </c>
    </row>
    <row r="45" spans="1:11" ht="12.75" customHeight="1" x14ac:dyDescent="0.3">
      <c r="A45" s="1">
        <f t="shared" si="10"/>
        <v>26</v>
      </c>
      <c r="C45" s="29" t="s">
        <v>45</v>
      </c>
      <c r="D45" s="29"/>
      <c r="E45" s="15">
        <v>90246.35767524183</v>
      </c>
      <c r="F45" s="15">
        <v>91100.73383276703</v>
      </c>
      <c r="G45" s="15">
        <f t="shared" si="7"/>
        <v>-854.37615752519923</v>
      </c>
      <c r="H45" s="16"/>
      <c r="I45" s="17">
        <f t="shared" si="8"/>
        <v>0.99062163254257019</v>
      </c>
      <c r="J45" s="17">
        <v>1</v>
      </c>
      <c r="K45" s="19">
        <f t="shared" si="11"/>
        <v>-8.9999999999999993E-3</v>
      </c>
    </row>
    <row r="46" spans="1:11" ht="12.75" customHeight="1" x14ac:dyDescent="0.3">
      <c r="A46" s="1">
        <f t="shared" si="10"/>
        <v>27</v>
      </c>
      <c r="C46" s="29" t="s">
        <v>46</v>
      </c>
      <c r="D46" s="29"/>
      <c r="E46" s="15">
        <v>8569.6475672585093</v>
      </c>
      <c r="F46" s="15">
        <v>8851.6770489172231</v>
      </c>
      <c r="G46" s="15">
        <f t="shared" si="7"/>
        <v>-282.02948165871385</v>
      </c>
      <c r="H46" s="16"/>
      <c r="I46" s="17">
        <f t="shared" si="8"/>
        <v>0.9681382996577792</v>
      </c>
      <c r="J46" s="23">
        <v>0.94349204541464804</v>
      </c>
      <c r="K46" s="25">
        <f t="shared" si="11"/>
        <v>2.5000000000000001E-2</v>
      </c>
    </row>
    <row r="47" spans="1:11" ht="12.75" customHeight="1" x14ac:dyDescent="0.3">
      <c r="A47" s="1">
        <f t="shared" si="10"/>
        <v>28</v>
      </c>
      <c r="C47" s="26" t="s">
        <v>47</v>
      </c>
      <c r="D47" s="26"/>
      <c r="E47" s="31">
        <f>SUM(E38:E46)</f>
        <v>1541927.1506515348</v>
      </c>
      <c r="F47" s="31">
        <f>SUM(F38:F46)</f>
        <v>1547246.0517203042</v>
      </c>
      <c r="G47" s="31">
        <f>SUM(G38:G46)</f>
        <v>-5318.9010687694899</v>
      </c>
      <c r="H47" s="32"/>
      <c r="I47" s="28">
        <f t="shared" si="8"/>
        <v>0.99656234309801239</v>
      </c>
      <c r="J47" s="17">
        <v>0.99058410470117952</v>
      </c>
      <c r="K47" s="19">
        <f t="shared" ref="K47" si="12">I47-J47</f>
        <v>5.978238396832869E-3</v>
      </c>
    </row>
    <row r="48" spans="1:11" ht="12.75" customHeight="1" x14ac:dyDescent="0.3"/>
    <row r="49" spans="1:11" ht="12.75" customHeight="1" x14ac:dyDescent="0.3">
      <c r="A49" s="1">
        <f>A47+1</f>
        <v>29</v>
      </c>
      <c r="C49" s="26" t="s">
        <v>48</v>
      </c>
      <c r="E49" s="34">
        <f>+E27+E35+E47</f>
        <v>5089434.2829011166</v>
      </c>
      <c r="F49" s="34">
        <f t="shared" ref="F49:G49" si="13">+F27+F35+F47</f>
        <v>5108634.3650564272</v>
      </c>
      <c r="G49" s="34">
        <f t="shared" si="13"/>
        <v>-19200.082201896377</v>
      </c>
      <c r="I49" s="35">
        <f t="shared" si="8"/>
        <v>0.99624164095856205</v>
      </c>
      <c r="J49" s="36" t="s">
        <v>49</v>
      </c>
      <c r="K49" s="37"/>
    </row>
    <row r="50" spans="1:11" ht="12.75" customHeight="1" x14ac:dyDescent="0.3"/>
    <row r="51" spans="1:11" ht="12.75" customHeight="1" x14ac:dyDescent="0.3">
      <c r="C51" s="12" t="s">
        <v>50</v>
      </c>
      <c r="D51" s="12"/>
      <c r="I51" s="17"/>
      <c r="J51" s="17"/>
    </row>
    <row r="52" spans="1:11" x14ac:dyDescent="0.3">
      <c r="A52" s="1">
        <f>A49+1</f>
        <v>30</v>
      </c>
      <c r="C52" s="14" t="s">
        <v>51</v>
      </c>
      <c r="D52" s="14"/>
      <c r="E52" s="15">
        <v>179.27590463999999</v>
      </c>
      <c r="F52" s="15">
        <v>3.8607048867376017</v>
      </c>
      <c r="G52" s="32">
        <f t="shared" ref="G52:G59" si="14">E52-F52</f>
        <v>175.41519975326239</v>
      </c>
      <c r="H52" s="32"/>
      <c r="I52" s="17">
        <f t="shared" ref="I52:I60" si="15">E52/F52</f>
        <v>46.436055046800767</v>
      </c>
      <c r="J52" s="38">
        <v>1</v>
      </c>
      <c r="K52" s="19">
        <f t="shared" ref="K52:K54" si="16">ROUND(I52-J52,3)</f>
        <v>45.436</v>
      </c>
    </row>
    <row r="53" spans="1:11" x14ac:dyDescent="0.3">
      <c r="A53" s="1">
        <f>A52+1</f>
        <v>31</v>
      </c>
      <c r="C53" s="14" t="s">
        <v>52</v>
      </c>
      <c r="D53" s="14"/>
      <c r="E53" s="15">
        <v>18374.223576840086</v>
      </c>
      <c r="F53" s="15">
        <v>18374.22357684009</v>
      </c>
      <c r="G53" s="32">
        <f t="shared" si="14"/>
        <v>0</v>
      </c>
      <c r="H53" s="32"/>
      <c r="I53" s="17">
        <f t="shared" si="15"/>
        <v>0.99999999999999978</v>
      </c>
      <c r="J53" s="17">
        <v>1.0015237493221143</v>
      </c>
      <c r="K53" s="19">
        <f t="shared" si="16"/>
        <v>-2E-3</v>
      </c>
    </row>
    <row r="54" spans="1:11" x14ac:dyDescent="0.3">
      <c r="A54" s="1">
        <f t="shared" ref="A54:A60" si="17">A53+1</f>
        <v>32</v>
      </c>
      <c r="C54" s="14" t="s">
        <v>53</v>
      </c>
      <c r="D54" s="14"/>
      <c r="E54" s="15">
        <v>3560.977942268019</v>
      </c>
      <c r="F54" s="15">
        <v>0</v>
      </c>
      <c r="G54" s="32">
        <f t="shared" si="14"/>
        <v>3560.977942268019</v>
      </c>
      <c r="H54" s="32"/>
      <c r="I54" s="17">
        <v>0</v>
      </c>
      <c r="J54" s="17">
        <v>0</v>
      </c>
      <c r="K54" s="19">
        <f t="shared" si="16"/>
        <v>0</v>
      </c>
    </row>
    <row r="55" spans="1:11" x14ac:dyDescent="0.3">
      <c r="A55" s="1">
        <f t="shared" si="17"/>
        <v>33</v>
      </c>
      <c r="C55" s="29" t="s">
        <v>54</v>
      </c>
      <c r="D55" s="29"/>
      <c r="E55" s="15">
        <v>113188.90278061801</v>
      </c>
      <c r="F55" s="15">
        <v>113164.69258433487</v>
      </c>
      <c r="G55" s="32">
        <f t="shared" si="14"/>
        <v>24.210196283136611</v>
      </c>
      <c r="H55" s="32"/>
      <c r="I55" s="17">
        <f t="shared" si="15"/>
        <v>1.0002139377197097</v>
      </c>
      <c r="J55" s="17">
        <v>1.0000039336343829</v>
      </c>
      <c r="K55" s="19">
        <f>ROUND(I55-J55,3)</f>
        <v>0</v>
      </c>
    </row>
    <row r="56" spans="1:11" x14ac:dyDescent="0.3">
      <c r="A56" s="1">
        <f t="shared" si="17"/>
        <v>34</v>
      </c>
      <c r="C56" s="29" t="s">
        <v>55</v>
      </c>
      <c r="D56" s="29"/>
      <c r="E56" s="15">
        <v>784.63887663382548</v>
      </c>
      <c r="F56" s="15">
        <v>77.921747533707475</v>
      </c>
      <c r="G56" s="32">
        <f t="shared" si="14"/>
        <v>706.71712910011797</v>
      </c>
      <c r="H56" s="32"/>
      <c r="I56" s="17">
        <f t="shared" si="15"/>
        <v>10.069574944971627</v>
      </c>
      <c r="J56" s="17">
        <v>1.9517355317094087</v>
      </c>
      <c r="K56" s="19">
        <f t="shared" ref="K56:K59" si="18">ROUND(I56-J56,3)</f>
        <v>8.1180000000000003</v>
      </c>
    </row>
    <row r="57" spans="1:11" x14ac:dyDescent="0.3">
      <c r="A57" s="1">
        <f t="shared" si="17"/>
        <v>35</v>
      </c>
      <c r="C57" s="29" t="s">
        <v>56</v>
      </c>
      <c r="D57" s="29"/>
      <c r="E57" s="15">
        <v>646.30179523123752</v>
      </c>
      <c r="F57" s="15">
        <v>294.76106549262948</v>
      </c>
      <c r="G57" s="32">
        <f t="shared" si="14"/>
        <v>351.54072973860804</v>
      </c>
      <c r="H57" s="32"/>
      <c r="I57" s="17">
        <f t="shared" si="15"/>
        <v>2.1926294578664369</v>
      </c>
      <c r="J57" s="17">
        <v>1.6340452102369776</v>
      </c>
      <c r="K57" s="19">
        <f t="shared" si="18"/>
        <v>0.55900000000000005</v>
      </c>
    </row>
    <row r="58" spans="1:11" x14ac:dyDescent="0.3">
      <c r="A58" s="1">
        <f t="shared" si="17"/>
        <v>36</v>
      </c>
      <c r="C58" s="29" t="s">
        <v>57</v>
      </c>
      <c r="D58" s="29"/>
      <c r="E58" s="15">
        <v>592.1534818560948</v>
      </c>
      <c r="F58" s="15">
        <v>567.33862794435515</v>
      </c>
      <c r="G58" s="32">
        <f t="shared" si="14"/>
        <v>24.814853911739647</v>
      </c>
      <c r="H58" s="32"/>
      <c r="I58" s="17">
        <f t="shared" si="15"/>
        <v>1.0437390522863772</v>
      </c>
      <c r="J58" s="17">
        <v>0</v>
      </c>
      <c r="K58" s="39" t="s">
        <v>58</v>
      </c>
    </row>
    <row r="59" spans="1:11" x14ac:dyDescent="0.3">
      <c r="A59" s="1">
        <f t="shared" si="17"/>
        <v>37</v>
      </c>
      <c r="C59" s="29" t="s">
        <v>59</v>
      </c>
      <c r="D59" s="29"/>
      <c r="E59" s="15">
        <v>16600.159177279504</v>
      </c>
      <c r="F59" s="15">
        <v>3139.7601712914266</v>
      </c>
      <c r="G59" s="32">
        <f t="shared" si="14"/>
        <v>13460.399005988078</v>
      </c>
      <c r="H59" s="32"/>
      <c r="I59" s="33">
        <f t="shared" si="15"/>
        <v>5.2870787167325677</v>
      </c>
      <c r="J59" s="33">
        <v>3.0869126193737495</v>
      </c>
      <c r="K59" s="19">
        <f t="shared" si="18"/>
        <v>2.2000000000000002</v>
      </c>
    </row>
    <row r="60" spans="1:11" x14ac:dyDescent="0.3">
      <c r="A60" s="1">
        <f t="shared" si="17"/>
        <v>38</v>
      </c>
      <c r="C60" s="26" t="s">
        <v>60</v>
      </c>
      <c r="D60" s="26"/>
      <c r="E60" s="40">
        <f>SUM(E52:E59)</f>
        <v>153926.6335353668</v>
      </c>
      <c r="F60" s="40">
        <f t="shared" ref="F60:G60" si="19">SUM(F52:F59)</f>
        <v>135622.55847832383</v>
      </c>
      <c r="G60" s="40">
        <f t="shared" si="19"/>
        <v>18304.075057042959</v>
      </c>
      <c r="H60" s="32"/>
      <c r="I60" s="35">
        <f t="shared" si="15"/>
        <v>1.1349633516902606</v>
      </c>
      <c r="J60" s="36" t="s">
        <v>49</v>
      </c>
      <c r="K60" s="37"/>
    </row>
    <row r="61" spans="1:11" x14ac:dyDescent="0.3">
      <c r="C61" s="26"/>
      <c r="D61" s="26"/>
      <c r="E61" s="16"/>
      <c r="F61" s="16"/>
      <c r="G61" s="32"/>
      <c r="H61" s="32"/>
      <c r="I61" s="33"/>
      <c r="J61" s="17"/>
      <c r="K61" s="19"/>
    </row>
    <row r="62" spans="1:11" x14ac:dyDescent="0.3">
      <c r="A62" s="1">
        <f>A60+1</f>
        <v>39</v>
      </c>
      <c r="C62" s="41" t="s">
        <v>61</v>
      </c>
      <c r="D62" s="29"/>
      <c r="E62" s="40">
        <v>896.45224575377028</v>
      </c>
      <c r="F62" s="40">
        <v>0</v>
      </c>
      <c r="G62" s="34">
        <f>E62-F62</f>
        <v>896.45224575377028</v>
      </c>
      <c r="H62" s="32"/>
      <c r="I62" s="35">
        <v>0</v>
      </c>
      <c r="J62" s="35">
        <v>0</v>
      </c>
      <c r="K62" s="37">
        <v>0</v>
      </c>
    </row>
    <row r="63" spans="1:11" x14ac:dyDescent="0.3">
      <c r="C63" s="26"/>
      <c r="D63" s="26"/>
      <c r="E63" s="16"/>
      <c r="F63" s="16"/>
      <c r="G63" s="32"/>
      <c r="H63" s="32"/>
      <c r="I63" s="33"/>
      <c r="J63" s="17"/>
      <c r="K63" s="19"/>
    </row>
    <row r="64" spans="1:11" ht="12.9" thickBot="1" x14ac:dyDescent="0.35">
      <c r="A64" s="1">
        <f>A62+1</f>
        <v>40</v>
      </c>
      <c r="C64" s="26" t="s">
        <v>62</v>
      </c>
      <c r="D64" s="26"/>
      <c r="E64" s="42">
        <f>E49+E60+E62</f>
        <v>5244257.3686822373</v>
      </c>
      <c r="F64" s="42">
        <f t="shared" ref="F64" si="20">F49+F60+F62</f>
        <v>5244256.9235347509</v>
      </c>
      <c r="G64" s="43">
        <f>ROUND(G49+G60+G62,0)</f>
        <v>0</v>
      </c>
      <c r="H64" s="16"/>
      <c r="I64" s="44">
        <f>E64/F64</f>
        <v>1.0000000848828523</v>
      </c>
      <c r="J64" s="44">
        <v>1</v>
      </c>
      <c r="K64" s="45">
        <f>ROUND(I64-J64,0)</f>
        <v>0</v>
      </c>
    </row>
    <row r="65" spans="1:11" ht="12.9" thickTop="1" x14ac:dyDescent="0.3"/>
    <row r="66" spans="1:11" x14ac:dyDescent="0.3">
      <c r="A66" s="12" t="s">
        <v>63</v>
      </c>
      <c r="G66" s="15"/>
    </row>
    <row r="67" spans="1:11" x14ac:dyDescent="0.3">
      <c r="A67" s="46" t="s">
        <v>64</v>
      </c>
      <c r="B67" s="47"/>
      <c r="C67" s="48" t="s">
        <v>65</v>
      </c>
      <c r="D67" s="48"/>
      <c r="E67" s="47"/>
      <c r="F67" s="47"/>
      <c r="G67" s="49"/>
      <c r="H67" s="47"/>
      <c r="I67" s="50"/>
      <c r="J67" s="50"/>
      <c r="K67" s="50"/>
    </row>
    <row r="68" spans="1:11" x14ac:dyDescent="0.3">
      <c r="A68" s="46" t="s">
        <v>66</v>
      </c>
      <c r="B68" s="47"/>
      <c r="C68" s="48" t="s">
        <v>67</v>
      </c>
      <c r="D68" s="48"/>
      <c r="E68" s="47"/>
      <c r="F68" s="47"/>
      <c r="G68" s="49"/>
      <c r="H68" s="47"/>
      <c r="I68" s="50"/>
      <c r="J68" s="50"/>
      <c r="K68" s="50"/>
    </row>
    <row r="69" spans="1:11" x14ac:dyDescent="0.3">
      <c r="A69" s="46" t="s">
        <v>68</v>
      </c>
      <c r="B69" s="47"/>
      <c r="C69" s="48" t="s">
        <v>69</v>
      </c>
      <c r="D69" s="47"/>
      <c r="E69" s="47"/>
      <c r="F69" s="47"/>
      <c r="G69" s="47"/>
      <c r="H69" s="47"/>
      <c r="I69" s="50"/>
      <c r="J69" s="50"/>
      <c r="K69" s="50"/>
    </row>
    <row r="70" spans="1:11" x14ac:dyDescent="0.3">
      <c r="A70" s="46" t="s">
        <v>70</v>
      </c>
      <c r="B70" s="47"/>
      <c r="C70" s="48" t="s">
        <v>71</v>
      </c>
      <c r="D70" s="47"/>
      <c r="E70" s="47"/>
      <c r="F70" s="47"/>
      <c r="G70" s="47"/>
      <c r="H70" s="47"/>
      <c r="I70" s="50"/>
      <c r="J70" s="50"/>
      <c r="K70" s="50"/>
    </row>
    <row r="71" spans="1:11" x14ac:dyDescent="0.3">
      <c r="A71" s="46" t="s">
        <v>72</v>
      </c>
      <c r="B71" s="47"/>
      <c r="C71" s="51" t="s">
        <v>73</v>
      </c>
      <c r="D71" s="51"/>
      <c r="E71" s="51"/>
      <c r="F71" s="51"/>
      <c r="G71" s="51"/>
      <c r="H71" s="51"/>
      <c r="I71" s="51"/>
      <c r="J71" s="51"/>
      <c r="K71" s="51"/>
    </row>
    <row r="72" spans="1:11" x14ac:dyDescent="0.3">
      <c r="A72" s="46"/>
      <c r="B72" s="47"/>
      <c r="C72" s="51"/>
      <c r="D72" s="51"/>
      <c r="E72" s="51"/>
      <c r="F72" s="51"/>
      <c r="G72" s="51"/>
      <c r="H72" s="51"/>
      <c r="I72" s="51"/>
      <c r="J72" s="51"/>
      <c r="K72" s="51"/>
    </row>
    <row r="73" spans="1:11" x14ac:dyDescent="0.3">
      <c r="A73" s="46"/>
      <c r="B73" s="47"/>
      <c r="C73" s="51"/>
      <c r="D73" s="51"/>
      <c r="E73" s="51"/>
      <c r="F73" s="51"/>
      <c r="G73" s="51"/>
      <c r="H73" s="51"/>
      <c r="I73" s="51"/>
      <c r="J73" s="51"/>
      <c r="K73" s="51"/>
    </row>
    <row r="74" spans="1:11" ht="10.199999999999999" customHeight="1" x14ac:dyDescent="0.3">
      <c r="A74" s="47"/>
      <c r="B74" s="47"/>
      <c r="C74" s="51"/>
      <c r="D74" s="51"/>
      <c r="E74" s="51"/>
      <c r="F74" s="51"/>
      <c r="G74" s="51"/>
      <c r="H74" s="51"/>
      <c r="I74" s="51"/>
      <c r="J74" s="51"/>
      <c r="K74" s="51"/>
    </row>
    <row r="75" spans="1:11" ht="22.85" customHeight="1" x14ac:dyDescent="0.3">
      <c r="A75" s="47"/>
      <c r="B75" s="47"/>
      <c r="C75" s="51"/>
      <c r="D75" s="51"/>
      <c r="E75" s="51"/>
      <c r="F75" s="51"/>
      <c r="G75" s="51"/>
      <c r="H75" s="51"/>
      <c r="I75" s="51"/>
      <c r="J75" s="51"/>
      <c r="K75" s="51"/>
    </row>
    <row r="76" spans="1:11" x14ac:dyDescent="0.3">
      <c r="A76" s="46" t="s">
        <v>74</v>
      </c>
      <c r="B76" s="47"/>
      <c r="C76" s="48" t="s">
        <v>75</v>
      </c>
      <c r="D76" s="47"/>
      <c r="E76" s="47"/>
      <c r="F76" s="47"/>
      <c r="G76" s="47"/>
      <c r="H76" s="47"/>
      <c r="I76" s="50"/>
      <c r="J76" s="50"/>
      <c r="K76" s="50"/>
    </row>
  </sheetData>
  <mergeCells count="7">
    <mergeCell ref="C71:K75"/>
    <mergeCell ref="A7:K7"/>
    <mergeCell ref="A8:K8"/>
    <mergeCell ref="E10:G10"/>
    <mergeCell ref="I10:K10"/>
    <mergeCell ref="A11:A12"/>
    <mergeCell ref="F11:F12"/>
  </mergeCells>
  <printOptions horizontalCentered="1"/>
  <pageMargins left="0.7" right="0.7" top="0.75" bottom="0.75" header="0.3" footer="0.3"/>
  <pageSetup scale="65" orientation="portrait" r:id="rId1"/>
  <headerFooter>
    <oddHeader>&amp;R&amp;"Arial,Regular"&amp;10Filed: 2025-02-28
EB-2025-0064
Phase 3 Exhibit 8
Tab 1
Schedule 3
Attachment 2
Page 1 of 1</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03FF908193E414D9892E49E70D7829E" ma:contentTypeVersion="11" ma:contentTypeDescription="Create a new document." ma:contentTypeScope="" ma:versionID="bce27d376aa9cc97275b9cfd30bb562a">
  <xsd:schema xmlns:xsd="http://www.w3.org/2001/XMLSchema" xmlns:xs="http://www.w3.org/2001/XMLSchema" xmlns:p="http://schemas.microsoft.com/office/2006/metadata/properties" xmlns:ns1="http://schemas.microsoft.com/sharepoint/v3" xmlns:ns2="c813d627-6812-41ba-b21c-8d274ce88239" xmlns:ns3="e0893123-66fa-4b19-a433-47924ff5ec26" targetNamespace="http://schemas.microsoft.com/office/2006/metadata/properties" ma:root="true" ma:fieldsID="69233bd6ff4519cf614368b05fa1537c" ns1:_="" ns2:_="" ns3:_="">
    <xsd:import namespace="http://schemas.microsoft.com/sharepoint/v3"/>
    <xsd:import namespace="c813d627-6812-41ba-b21c-8d274ce88239"/>
    <xsd:import namespace="e0893123-66fa-4b19-a433-47924ff5ec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EBnumber" minOccurs="0"/>
                <xsd:element ref="ns2:Applicant" minOccurs="0"/>
                <xsd:element ref="ns2:CaseDescription" minOccurs="0"/>
                <xsd:element ref="ns2:MediaServiceObjectDetectorVersions" minOccurs="0"/>
                <xsd:element ref="ns2:MediaServiceSearchPropertie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813d627-6812-41ba-b21c-8d274ce8823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EBnumber" ma:index="12" nillable="true" ma:displayName="EB number" ma:format="Dropdown" ma:internalName="EBnumber">
      <xsd:simpleType>
        <xsd:restriction base="dms:Text">
          <xsd:maxLength value="255"/>
        </xsd:restriction>
      </xsd:simpleType>
    </xsd:element>
    <xsd:element name="Applicant" ma:index="13" nillable="true" ma:displayName="Applicant" ma:format="Dropdown" ma:internalName="Applicant">
      <xsd:simpleType>
        <xsd:restriction base="dms:Text">
          <xsd:maxLength value="255"/>
        </xsd:restriction>
      </xsd:simpleType>
    </xsd:element>
    <xsd:element name="CaseDescription" ma:index="14" nillable="true" ma:displayName="Case Description" ma:format="Dropdown" ma:internalName="CaseDescription">
      <xsd:simpleType>
        <xsd:restriction base="dms:Text">
          <xsd:maxLength value="255"/>
        </xsd:restrictio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0893123-66fa-4b19-a433-47924ff5ec26"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Applicant xmlns="c813d627-6812-41ba-b21c-8d274ce88239" xsi:nil="true"/>
    <_ip_UnifiedCompliancePolicyProperties xmlns="http://schemas.microsoft.com/sharepoint/v3" xsi:nil="true"/>
    <EBnumber xmlns="c813d627-6812-41ba-b21c-8d274ce88239" xsi:nil="true"/>
    <CaseDescription xmlns="c813d627-6812-41ba-b21c-8d274ce88239" xsi:nil="true"/>
  </documentManagement>
</p:properties>
</file>

<file path=customXml/itemProps1.xml><?xml version="1.0" encoding="utf-8"?>
<ds:datastoreItem xmlns:ds="http://schemas.openxmlformats.org/officeDocument/2006/customXml" ds:itemID="{33685752-17DF-45DB-9FC7-E94BC96341F4}"/>
</file>

<file path=customXml/itemProps2.xml><?xml version="1.0" encoding="utf-8"?>
<ds:datastoreItem xmlns:ds="http://schemas.openxmlformats.org/officeDocument/2006/customXml" ds:itemID="{5A6A85C7-6328-4E4D-AF45-0A94A63CCA99}"/>
</file>

<file path=customXml/itemProps3.xml><?xml version="1.0" encoding="utf-8"?>
<ds:datastoreItem xmlns:ds="http://schemas.openxmlformats.org/officeDocument/2006/customXml" ds:itemID="{50178B0C-ABB8-475A-B7CE-BAC3D50EF076}"/>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8.1.3.2</vt:lpstr>
      <vt:lpstr>'8.1.3.2'!Print_Area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2025-02-28T15:11:07Z</dcterms:created>
  <dcterms:modified xsi:type="dcterms:W3CDTF">2025-02-28T15:12:04Z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0x010100B03FF908193E414D9892E49E70D7829E</vt:lpwstr>
  </property>
</Properties>
</file>