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/>
  <xr:revisionPtr revIDLastSave="0" documentId="6_{5BE8155E-99C8-4D6C-B10E-B85347C0F9BD}" xr6:coauthVersionLast="47" xr6:coauthVersionMax="47" xr10:uidLastSave="{00000000-0000-0000-0000-000000000000}"/>
  <bookViews>
    <workbookView xWindow="28680" yWindow="-120" windowWidth="29040" windowHeight="15720" xr2:uid="{586C510B-2F35-4CFB-967F-2388F42FED7B}"/>
  </bookViews>
  <sheets>
    <sheet name="8.2.2.1" sheetId="1" r:id="rId1"/>
  </sheets>
  <definedNames>
    <definedName name="_xlnm.Print_Area" localSheetId="0">'8.2.2.1'!$A$1:$S$49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2" i="1" l="1"/>
  <c r="O42" i="1"/>
  <c r="M39" i="1"/>
  <c r="G39" i="1"/>
  <c r="K39" i="1"/>
  <c r="I39" i="1"/>
  <c r="I35" i="1"/>
  <c r="E35" i="1"/>
  <c r="Q35" i="1"/>
  <c r="K35" i="1"/>
  <c r="S34" i="1"/>
  <c r="M35" i="1"/>
  <c r="G35" i="1"/>
  <c r="S27" i="1"/>
  <c r="O24" i="1"/>
  <c r="M24" i="1"/>
  <c r="I24" i="1"/>
  <c r="S23" i="1"/>
  <c r="S24" i="1" s="1"/>
  <c r="K24" i="1"/>
  <c r="A19" i="1"/>
  <c r="I19" i="1"/>
  <c r="A18" i="1"/>
  <c r="M19" i="1"/>
  <c r="M26" i="1" s="1"/>
  <c r="M29" i="1" s="1"/>
  <c r="K19" i="1"/>
  <c r="K26" i="1" s="1"/>
  <c r="K29" i="1" s="1"/>
  <c r="K41" i="1" s="1"/>
  <c r="G19" i="1"/>
  <c r="A17" i="1"/>
  <c r="M30" i="1" l="1"/>
  <c r="M42" i="1" s="1"/>
  <c r="M41" i="1"/>
  <c r="S18" i="1"/>
  <c r="I26" i="1"/>
  <c r="I29" i="1" s="1"/>
  <c r="E19" i="1"/>
  <c r="E26" i="1" s="1"/>
  <c r="A22" i="1"/>
  <c r="Q24" i="1"/>
  <c r="K30" i="1"/>
  <c r="K42" i="1" s="1"/>
  <c r="E39" i="1"/>
  <c r="O35" i="1"/>
  <c r="E24" i="1"/>
  <c r="G24" i="1"/>
  <c r="G26" i="1" s="1"/>
  <c r="G29" i="1" s="1"/>
  <c r="G41" i="1" l="1"/>
  <c r="G30" i="1"/>
  <c r="G42" i="1" s="1"/>
  <c r="I41" i="1"/>
  <c r="I30" i="1"/>
  <c r="I42" i="1" s="1"/>
  <c r="E29" i="1"/>
  <c r="Q19" i="1"/>
  <c r="Q26" i="1" s="1"/>
  <c r="Q29" i="1" s="1"/>
  <c r="S33" i="1"/>
  <c r="A23" i="1"/>
  <c r="A24" i="1" l="1"/>
  <c r="A27" i="1"/>
  <c r="Q39" i="1"/>
  <c r="Q38" i="1" s="1"/>
  <c r="Q30" i="1"/>
  <c r="E41" i="1"/>
  <c r="E30" i="1"/>
  <c r="E42" i="1" s="1"/>
  <c r="A26" i="1"/>
  <c r="O19" i="1"/>
  <c r="O26" i="1" s="1"/>
  <c r="S17" i="1"/>
  <c r="S19" i="1" s="1"/>
  <c r="A29" i="1" l="1"/>
  <c r="O29" i="1"/>
  <c r="S26" i="1"/>
  <c r="A30" i="1"/>
  <c r="O39" i="1" l="1"/>
  <c r="O38" i="1" s="1"/>
  <c r="S38" i="1" s="1"/>
  <c r="O30" i="1"/>
  <c r="A33" i="1"/>
  <c r="A34" i="1" s="1"/>
  <c r="A35" i="1" s="1"/>
  <c r="A38" i="1" s="1"/>
  <c r="A39" i="1" l="1"/>
  <c r="A41" i="1" s="1"/>
  <c r="A42" i="1" s="1"/>
</calcChain>
</file>

<file path=xl/sharedStrings.xml><?xml version="1.0" encoding="utf-8"?>
<sst xmlns="http://schemas.openxmlformats.org/spreadsheetml/2006/main" count="53" uniqueCount="52">
  <si>
    <t>Derivation of Gas Supply Transportation Charges</t>
  </si>
  <si>
    <t>Harmonized Rate Classes</t>
  </si>
  <si>
    <t>Line
No.</t>
  </si>
  <si>
    <t>Rate E62</t>
  </si>
  <si>
    <t>Particulars</t>
  </si>
  <si>
    <t>Rate E01</t>
  </si>
  <si>
    <t>Rate E02</t>
  </si>
  <si>
    <t>Rate E10</t>
  </si>
  <si>
    <t>Rate E30</t>
  </si>
  <si>
    <t>Rate E34</t>
  </si>
  <si>
    <t>South</t>
  </si>
  <si>
    <t>East</t>
  </si>
  <si>
    <t>Total</t>
  </si>
  <si>
    <t>(a)</t>
  </si>
  <si>
    <t>(b)</t>
  </si>
  <si>
    <t>(c)</t>
  </si>
  <si>
    <t>(d)</t>
  </si>
  <si>
    <t>(e)</t>
  </si>
  <si>
    <t>(f)</t>
  </si>
  <si>
    <t>(g)</t>
  </si>
  <si>
    <t>Transportation Costs ($000s) (1)</t>
  </si>
  <si>
    <t>Transportation demand costs</t>
  </si>
  <si>
    <t>Transportation commodity costs</t>
  </si>
  <si>
    <t>Total transportation costs</t>
  </si>
  <si>
    <t>Rate Design</t>
  </si>
  <si>
    <r>
      <t>Western transportation price differential (cents/m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) (2)</t>
    </r>
  </si>
  <si>
    <r>
      <t>Western transportation volumes (10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) (3)</t>
    </r>
  </si>
  <si>
    <t>Total incremental recovery from Western transportation ($000s) (line 4 * line 5 / 100)</t>
  </si>
  <si>
    <t>Remaining transportation costs ($000s) (line 3 - line 6)</t>
  </si>
  <si>
    <r>
      <t>Sales service and bundled DP volumes (10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) (3)</t>
    </r>
  </si>
  <si>
    <r>
      <t>Transportation rate (cents/m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) (line 7 / line 8 * 100)</t>
    </r>
  </si>
  <si>
    <r>
      <t>Western transportation rate (cents/m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) (line 4 + line 9)</t>
    </r>
  </si>
  <si>
    <t xml:space="preserve">Load Balancing </t>
  </si>
  <si>
    <t>Transportation costs ($000s) (4)</t>
  </si>
  <si>
    <r>
      <t>Load balancing component rate (cents/m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) (line 11 / line 12 * 100)</t>
    </r>
  </si>
  <si>
    <t>Base Rate Adjustment (5)</t>
  </si>
  <si>
    <t xml:space="preserve">Base rate adjustment ($000s) </t>
  </si>
  <si>
    <r>
      <t>Base rate adjustment (cents/m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) (line 14 / line 12 * 100)</t>
    </r>
  </si>
  <si>
    <r>
      <t>Gas Supply Transportation Charge (cents/m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) (line 9 + line 13 + line 15)</t>
    </r>
  </si>
  <si>
    <r>
      <t>Gas Supply Western Transportation Charge (cents/m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) (line 10 + line 13 + line 15)</t>
    </r>
  </si>
  <si>
    <t>Notes:</t>
  </si>
  <si>
    <t>(1)</t>
  </si>
  <si>
    <t>Allocated transportation demand and transportation commodity costs to general service and bundled contract rate classes per Phase 3 Exhibit 8, Tab 2, Schedule 9, Attachment 3, column (a).</t>
  </si>
  <si>
    <t>(2)</t>
  </si>
  <si>
    <t xml:space="preserve">Difference between the Dawn supply price of $3.558/GJ and the Empress supply price of $2.545/GJ based on the July 2024 QRAM. </t>
  </si>
  <si>
    <t>(3)</t>
  </si>
  <si>
    <t>General service and bundled contract rate class volumes per Phase 3 Exhibit 8, Tab 2, Schedule 9, Attachment 2, column (a).</t>
  </si>
  <si>
    <t>(4)</t>
  </si>
  <si>
    <t>Load balancing - transportation costs for general service and bundled contract rate classes per Phase 3 Exhibit 7, Tab 3, Schedule 1, Attachment 8.</t>
  </si>
  <si>
    <t>(5)</t>
  </si>
  <si>
    <t>Base rate adjustments are proposed as part of the Rate Mitigation Plan described at Phase 3 Exhibit 8, Tab 2, Schedule 6, Section 2.2. Detailed derivation of gas supply transportation charges is provided at Phase 3 Exhibit 8, Tab 2, Schedule 9, Attachment 3.</t>
  </si>
  <si>
    <t>(h) = sum (a-g)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</si>
</sst>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0_);_(* \(#,##0.0000\);_(* &quot;-&quot;??_);_(@_)"/>
    <numFmt numFmtId="165" formatCode="_(* #,##0_);_(* \(#,##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0"/>
      <color theme="1"/>
      <name val="Arial"/>
      <family val="2"/>
    </font>
    <font>
      <sz val="10"/>
      <color rgb="FF000000"/>
      <name val="Arial"/>
      <family val="2"/>
    </font>
    <font>
      <vertAlign val="superscript"/>
      <sz val="10"/>
      <color rgb="FF000000"/>
      <name val="Arial"/>
      <family val="2"/>
    </font>
    <font>
      <vertAlign val="superscript"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quotePrefix="1" applyFont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165" fontId="2" fillId="0" borderId="0" xfId="1" applyNumberFormat="1" applyFont="1" applyFill="1" applyBorder="1" applyAlignment="1">
      <alignment horizontal="center"/>
    </xf>
    <xf numFmtId="164" fontId="2" fillId="0" borderId="0" xfId="0" applyNumberFormat="1" applyFont="1"/>
    <xf numFmtId="0" fontId="4" fillId="0" borderId="0" xfId="0" applyFont="1"/>
    <xf numFmtId="164" fontId="2" fillId="0" borderId="0" xfId="1" applyNumberFormat="1" applyFont="1" applyAlignment="1">
      <alignment horizontal="center"/>
    </xf>
    <xf numFmtId="0" fontId="2" fillId="0" borderId="0" xfId="0" applyFont="1" applyAlignment="1">
      <alignment horizontal="left"/>
    </xf>
    <xf numFmtId="165" fontId="2" fillId="0" borderId="0" xfId="1" applyNumberFormat="1" applyFont="1" applyAlignment="1">
      <alignment horizontal="center"/>
    </xf>
    <xf numFmtId="165" fontId="2" fillId="0" borderId="0" xfId="1" applyNumberFormat="1" applyFont="1"/>
    <xf numFmtId="165" fontId="2" fillId="0" borderId="0" xfId="1" applyNumberFormat="1" applyFont="1" applyFill="1" applyAlignment="1">
      <alignment horizontal="center"/>
    </xf>
    <xf numFmtId="165" fontId="2" fillId="0" borderId="0" xfId="1" applyNumberFormat="1" applyFont="1" applyFill="1"/>
    <xf numFmtId="165" fontId="2" fillId="0" borderId="0" xfId="0" applyNumberFormat="1" applyFont="1"/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Fill="1" applyBorder="1" applyAlignment="1">
      <alignment horizontal="center"/>
    </xf>
    <xf numFmtId="165" fontId="2" fillId="0" borderId="1" xfId="0" applyNumberFormat="1" applyFont="1" applyBorder="1"/>
    <xf numFmtId="165" fontId="2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3" fontId="2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164" fontId="2" fillId="0" borderId="0" xfId="1" applyNumberFormat="1" applyFont="1" applyFill="1" applyAlignment="1">
      <alignment horizontal="center"/>
    </xf>
    <xf numFmtId="165" fontId="2" fillId="0" borderId="1" xfId="1" applyNumberFormat="1" applyFont="1" applyBorder="1"/>
    <xf numFmtId="165" fontId="2" fillId="0" borderId="1" xfId="1" applyNumberFormat="1" applyFont="1" applyFill="1" applyBorder="1"/>
    <xf numFmtId="164" fontId="2" fillId="0" borderId="0" xfId="0" applyNumberFormat="1" applyFont="1" applyAlignment="1">
      <alignment horizontal="center"/>
    </xf>
    <xf numFmtId="165" fontId="2" fillId="0" borderId="0" xfId="1" applyNumberFormat="1" applyFont="1" applyBorder="1" applyAlignment="1">
      <alignment horizontal="center"/>
    </xf>
    <xf numFmtId="165" fontId="2" fillId="0" borderId="0" xfId="1" applyNumberFormat="1" applyFont="1" applyBorder="1"/>
    <xf numFmtId="164" fontId="2" fillId="0" borderId="2" xfId="1" applyNumberFormat="1" applyFont="1" applyBorder="1" applyAlignment="1">
      <alignment horizontal="center"/>
    </xf>
    <xf numFmtId="164" fontId="2" fillId="0" borderId="2" xfId="1" applyNumberFormat="1" applyFont="1" applyFill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vertical="top"/>
    </xf>
    <xf numFmtId="0" fontId="2" fillId="0" borderId="0" xfId="0" quotePrefix="1" applyFont="1" applyAlignment="1">
      <alignment horizontal="center" vertical="top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18936-3590-4111-B8A9-80C8CCE8C046}">
  <dimension ref="A1:AI51"/>
  <sheetViews>
    <sheetView tabSelected="1" view="pageBreakPreview" zoomScaleNormal="80" zoomScaleSheetLayoutView="100" workbookViewId="0">
      <selection activeCell="U12" sqref="U12"/>
    </sheetView>
  </sheetViews>
  <sheetFormatPr defaultColWidth="9.07421875" defaultRowHeight="12.45" x14ac:dyDescent="0.3"/>
  <cols>
    <col min="1" max="1" width="5.53515625" style="1" customWidth="1"/>
    <col min="2" max="2" width="1.69140625" style="1" customWidth="1"/>
    <col min="3" max="3" width="70.4609375" style="1" customWidth="1"/>
    <col min="4" max="4" width="1.69140625" style="1" customWidth="1"/>
    <col min="5" max="5" width="11.07421875" style="1" customWidth="1"/>
    <col min="6" max="6" width="1.69140625" style="1" customWidth="1"/>
    <col min="7" max="7" width="11.07421875" style="1" customWidth="1"/>
    <col min="8" max="8" width="1.69140625" style="1" customWidth="1"/>
    <col min="9" max="9" width="11.07421875" style="1" customWidth="1"/>
    <col min="10" max="10" width="1.69140625" style="1" customWidth="1"/>
    <col min="11" max="11" width="11.07421875" style="2" customWidth="1"/>
    <col min="12" max="12" width="1.69140625" style="2" customWidth="1"/>
    <col min="13" max="13" width="11.07421875" style="2" customWidth="1"/>
    <col min="14" max="14" width="1.69140625" style="2" customWidth="1"/>
    <col min="15" max="15" width="11.07421875" style="2" customWidth="1"/>
    <col min="16" max="16" width="1.69140625" style="2" customWidth="1"/>
    <col min="17" max="17" width="11.07421875" style="2" customWidth="1"/>
    <col min="18" max="18" width="1.69140625" style="2" customWidth="1"/>
    <col min="19" max="19" width="13.4609375" style="2" customWidth="1"/>
    <col min="20" max="28" width="9.07421875" style="2"/>
    <col min="29" max="29" width="11" style="2" customWidth="1"/>
    <col min="30" max="16384" width="9.07421875" style="2"/>
  </cols>
  <sheetData>
    <row r="1" spans="1:35" ht="13.2" customHeight="1" x14ac:dyDescent="0.3">
      <c r="I1" s="2"/>
      <c r="S1" s="3"/>
    </row>
    <row r="2" spans="1:35" ht="13.2" customHeight="1" x14ac:dyDescent="0.3">
      <c r="I2" s="2"/>
      <c r="S2" s="3"/>
    </row>
    <row r="3" spans="1:35" ht="13.2" customHeight="1" x14ac:dyDescent="0.3">
      <c r="I3" s="2"/>
      <c r="S3" s="3"/>
    </row>
    <row r="4" spans="1:35" ht="13.2" customHeight="1" x14ac:dyDescent="0.3">
      <c r="I4" s="2"/>
      <c r="S4" s="3"/>
    </row>
    <row r="5" spans="1:35" ht="13.2" customHeight="1" x14ac:dyDescent="0.3">
      <c r="I5" s="2"/>
      <c r="S5" s="4"/>
      <c r="Z5" s="5"/>
      <c r="AF5" s="5"/>
      <c r="AG5" s="5"/>
      <c r="AH5" s="5"/>
      <c r="AI5" s="6"/>
    </row>
    <row r="6" spans="1:35" ht="13.2" customHeight="1" x14ac:dyDescent="0.3">
      <c r="I6" s="2"/>
      <c r="S6" s="4"/>
      <c r="Z6" s="46"/>
      <c r="AA6" s="46"/>
      <c r="AB6" s="46"/>
      <c r="AC6" s="1"/>
      <c r="AD6" s="1"/>
      <c r="AE6" s="1"/>
      <c r="AF6" s="5"/>
      <c r="AG6" s="6"/>
      <c r="AH6" s="5"/>
      <c r="AI6" s="6"/>
    </row>
    <row r="7" spans="1:35" ht="13.2" customHeight="1" x14ac:dyDescent="0.3">
      <c r="A7" s="47" t="s">
        <v>0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Z7" s="7"/>
      <c r="AA7" s="8"/>
      <c r="AB7" s="8"/>
      <c r="AC7" s="9"/>
      <c r="AD7" s="9"/>
      <c r="AE7" s="1"/>
      <c r="AF7" s="9"/>
      <c r="AG7" s="6"/>
      <c r="AH7" s="1"/>
      <c r="AI7" s="1"/>
    </row>
    <row r="8" spans="1:35" ht="13.2" customHeight="1" x14ac:dyDescent="0.3">
      <c r="A8" s="47" t="s">
        <v>1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AA8" s="10"/>
      <c r="AC8" s="1"/>
      <c r="AE8" s="8"/>
      <c r="AF8" s="9"/>
      <c r="AG8" s="6"/>
      <c r="AH8" s="1"/>
      <c r="AI8" s="1"/>
    </row>
    <row r="9" spans="1:35" ht="13.2" customHeigh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1"/>
      <c r="L9" s="1"/>
      <c r="M9" s="1"/>
      <c r="N9" s="1"/>
      <c r="O9" s="1"/>
      <c r="P9" s="1"/>
      <c r="Q9" s="1"/>
      <c r="R9" s="1"/>
      <c r="S9" s="1"/>
      <c r="Z9" s="5"/>
      <c r="AA9" s="8"/>
      <c r="AB9" s="8"/>
      <c r="AC9" s="8"/>
      <c r="AD9" s="8"/>
      <c r="AE9" s="10"/>
      <c r="AF9" s="8"/>
      <c r="AG9" s="10"/>
      <c r="AH9" s="1"/>
      <c r="AI9" s="10"/>
    </row>
    <row r="10" spans="1:35" ht="13.2" customHeight="1" x14ac:dyDescent="0.3">
      <c r="A10" s="5"/>
      <c r="B10" s="5"/>
      <c r="C10" s="5"/>
      <c r="Z10" s="5"/>
      <c r="AA10" s="8"/>
      <c r="AB10" s="8"/>
      <c r="AC10" s="8"/>
      <c r="AD10" s="8"/>
      <c r="AE10" s="8"/>
      <c r="AF10" s="8"/>
    </row>
    <row r="11" spans="1:35" ht="13.2" customHeight="1" x14ac:dyDescent="0.3">
      <c r="A11" s="5"/>
      <c r="B11" s="5"/>
      <c r="C11" s="5"/>
      <c r="U11" s="5"/>
      <c r="V11" s="5"/>
      <c r="W11" s="5"/>
      <c r="X11" s="5"/>
      <c r="Y11" s="5"/>
      <c r="Z11" s="5"/>
      <c r="AA11" s="8"/>
      <c r="AB11" s="8"/>
      <c r="AC11" s="8"/>
      <c r="AD11" s="8"/>
      <c r="AE11" s="8"/>
      <c r="AF11" s="8"/>
      <c r="AG11" s="11"/>
      <c r="AH11" s="11"/>
      <c r="AI11" s="11"/>
    </row>
    <row r="12" spans="1:35" ht="13.2" customHeight="1" x14ac:dyDescent="0.3">
      <c r="A12" s="48" t="s">
        <v>2</v>
      </c>
      <c r="O12" s="50" t="s">
        <v>3</v>
      </c>
      <c r="P12" s="50"/>
      <c r="Q12" s="50"/>
      <c r="Z12" s="5"/>
      <c r="AA12" s="5"/>
      <c r="AB12" s="8"/>
      <c r="AC12" s="8"/>
      <c r="AD12" s="8"/>
      <c r="AE12" s="8"/>
      <c r="AF12" s="8"/>
    </row>
    <row r="13" spans="1:35" ht="13.2" customHeight="1" x14ac:dyDescent="0.3">
      <c r="A13" s="49"/>
      <c r="B13" s="9"/>
      <c r="C13" s="13" t="s">
        <v>4</v>
      </c>
      <c r="E13" s="14" t="s">
        <v>5</v>
      </c>
      <c r="G13" s="14" t="s">
        <v>6</v>
      </c>
      <c r="I13" s="14" t="s">
        <v>7</v>
      </c>
      <c r="K13" s="14" t="s">
        <v>8</v>
      </c>
      <c r="L13" s="6"/>
      <c r="M13" s="14" t="s">
        <v>9</v>
      </c>
      <c r="N13" s="6"/>
      <c r="O13" s="14" t="s">
        <v>10</v>
      </c>
      <c r="P13" s="6"/>
      <c r="Q13" s="14" t="s">
        <v>11</v>
      </c>
      <c r="R13" s="1"/>
      <c r="S13" s="12" t="s">
        <v>12</v>
      </c>
      <c r="U13" s="7"/>
      <c r="V13" s="7"/>
      <c r="W13" s="7"/>
      <c r="X13" s="7"/>
      <c r="Y13" s="7"/>
      <c r="Z13" s="15"/>
      <c r="AA13" s="16"/>
      <c r="AB13" s="16"/>
      <c r="AC13" s="16"/>
      <c r="AD13" s="1"/>
      <c r="AE13" s="11"/>
      <c r="AF13" s="16"/>
      <c r="AG13" s="17"/>
      <c r="AI13" s="11"/>
    </row>
    <row r="14" spans="1:35" ht="13.2" customHeight="1" x14ac:dyDescent="0.3">
      <c r="A14" s="5"/>
      <c r="B14" s="5"/>
      <c r="C14" s="5"/>
      <c r="E14" s="1" t="s">
        <v>13</v>
      </c>
      <c r="G14" s="1" t="s">
        <v>14</v>
      </c>
      <c r="I14" s="1" t="s">
        <v>15</v>
      </c>
      <c r="K14" s="1" t="s">
        <v>16</v>
      </c>
      <c r="L14" s="1"/>
      <c r="M14" s="1" t="s">
        <v>17</v>
      </c>
      <c r="N14" s="1"/>
      <c r="O14" s="1" t="s">
        <v>18</v>
      </c>
      <c r="P14" s="1"/>
      <c r="Q14" s="1" t="s">
        <v>19</v>
      </c>
      <c r="R14" s="1"/>
      <c r="S14" s="1" t="s">
        <v>51</v>
      </c>
      <c r="Z14" s="15"/>
      <c r="AA14" s="16"/>
      <c r="AB14" s="16"/>
      <c r="AC14" s="16"/>
      <c r="AD14" s="1"/>
      <c r="AE14" s="11"/>
      <c r="AF14" s="16"/>
      <c r="AG14" s="17"/>
      <c r="AI14" s="11"/>
    </row>
    <row r="15" spans="1:35" ht="13.2" customHeight="1" x14ac:dyDescent="0.3">
      <c r="A15" s="5"/>
      <c r="B15" s="5"/>
      <c r="C15" s="5"/>
      <c r="Z15" s="15"/>
      <c r="AA15" s="16"/>
      <c r="AB15" s="16"/>
      <c r="AC15" s="16"/>
      <c r="AD15" s="1"/>
      <c r="AE15" s="11"/>
      <c r="AF15" s="16"/>
      <c r="AG15" s="17"/>
      <c r="AI15" s="11"/>
    </row>
    <row r="16" spans="1:35" ht="13.2" customHeight="1" x14ac:dyDescent="0.3">
      <c r="B16" s="5"/>
      <c r="C16" s="18" t="s">
        <v>20</v>
      </c>
      <c r="T16" s="19"/>
      <c r="Z16" s="15"/>
      <c r="AA16" s="16"/>
      <c r="AB16" s="16"/>
      <c r="AC16" s="16"/>
      <c r="AD16" s="1"/>
      <c r="AE16" s="11"/>
      <c r="AF16" s="16"/>
      <c r="AG16" s="17"/>
      <c r="AI16" s="11"/>
    </row>
    <row r="17" spans="1:35" ht="13.2" customHeight="1" x14ac:dyDescent="0.3">
      <c r="A17" s="1">
        <f>MAX($A$16:A16)+1</f>
        <v>1</v>
      </c>
      <c r="B17" s="5"/>
      <c r="C17" s="20" t="s">
        <v>21</v>
      </c>
      <c r="E17" s="21">
        <v>71007.197262948932</v>
      </c>
      <c r="F17" s="21"/>
      <c r="G17" s="21">
        <v>46107.691251621123</v>
      </c>
      <c r="H17" s="21"/>
      <c r="I17" s="21">
        <v>16677.485825976415</v>
      </c>
      <c r="J17" s="21"/>
      <c r="K17" s="21">
        <v>2587.3135098049434</v>
      </c>
      <c r="L17" s="21"/>
      <c r="M17" s="21">
        <v>480.29477300593965</v>
      </c>
      <c r="N17" s="22"/>
      <c r="O17" s="23">
        <v>2416.3085290436084</v>
      </c>
      <c r="P17" s="24"/>
      <c r="Q17" s="23">
        <v>5066.1957746247781</v>
      </c>
      <c r="S17" s="25">
        <f>SUM(E17:Q17)</f>
        <v>144342.48692702572</v>
      </c>
      <c r="Z17" s="15"/>
      <c r="AA17" s="16"/>
      <c r="AB17" s="16"/>
      <c r="AC17" s="16"/>
      <c r="AD17" s="1"/>
      <c r="AE17" s="11"/>
      <c r="AF17" s="16"/>
      <c r="AG17" s="17"/>
      <c r="AI17" s="11"/>
    </row>
    <row r="18" spans="1:35" ht="13.2" customHeight="1" x14ac:dyDescent="0.3">
      <c r="A18" s="1">
        <f>MAX($A$16:A17)+1</f>
        <v>2</v>
      </c>
      <c r="C18" s="20" t="s">
        <v>22</v>
      </c>
      <c r="E18" s="26">
        <v>7422.246423634565</v>
      </c>
      <c r="F18" s="21"/>
      <c r="G18" s="26">
        <v>4517.6128748740884</v>
      </c>
      <c r="H18" s="21"/>
      <c r="I18" s="26">
        <v>1601.1529061827284</v>
      </c>
      <c r="J18" s="21"/>
      <c r="K18" s="26">
        <v>229.18356421611014</v>
      </c>
      <c r="L18" s="21"/>
      <c r="M18" s="26">
        <v>46.661945464406841</v>
      </c>
      <c r="N18" s="22"/>
      <c r="O18" s="27">
        <v>322.50331943890552</v>
      </c>
      <c r="P18" s="24"/>
      <c r="Q18" s="27">
        <v>676.17533797641033</v>
      </c>
      <c r="S18" s="28">
        <f>SUM(E18:Q18)</f>
        <v>14815.536371787213</v>
      </c>
      <c r="Z18" s="15"/>
      <c r="AA18" s="16"/>
      <c r="AB18" s="16"/>
      <c r="AC18" s="16"/>
      <c r="AD18" s="1"/>
      <c r="AE18" s="11"/>
      <c r="AF18" s="16"/>
      <c r="AG18" s="17"/>
      <c r="AI18" s="11"/>
    </row>
    <row r="19" spans="1:35" ht="13.2" customHeight="1" x14ac:dyDescent="0.3">
      <c r="A19" s="1">
        <f>MAX($A$16:A18)+1</f>
        <v>3</v>
      </c>
      <c r="C19" s="20" t="s">
        <v>23</v>
      </c>
      <c r="E19" s="29">
        <f>SUM(E17:E18)</f>
        <v>78429.443686583501</v>
      </c>
      <c r="G19" s="29">
        <f>SUM(G17:G18)</f>
        <v>50625.304126495212</v>
      </c>
      <c r="I19" s="29">
        <f>SUM(I17:I18)</f>
        <v>18278.638732159143</v>
      </c>
      <c r="K19" s="29">
        <f>SUM(K17:K18)</f>
        <v>2816.4970740210533</v>
      </c>
      <c r="M19" s="29">
        <f>SUM(M17:M18)</f>
        <v>526.95671847034646</v>
      </c>
      <c r="O19" s="29">
        <f>SUM(O17:O18)</f>
        <v>2738.8118484825141</v>
      </c>
      <c r="Q19" s="29">
        <f>SUM(Q17:Q18)</f>
        <v>5742.3711126011885</v>
      </c>
      <c r="S19" s="29">
        <f>SUM(S17:S18)</f>
        <v>159158.02329881294</v>
      </c>
      <c r="T19" s="21"/>
      <c r="Z19" s="30"/>
      <c r="AA19" s="31"/>
      <c r="AB19" s="31"/>
      <c r="AC19" s="29"/>
      <c r="AD19" s="1"/>
      <c r="AE19" s="32"/>
      <c r="AF19" s="1"/>
    </row>
    <row r="20" spans="1:35" ht="13.2" customHeight="1" x14ac:dyDescent="0.3">
      <c r="C20" s="20"/>
      <c r="E20" s="29"/>
      <c r="G20" s="29"/>
      <c r="I20" s="29"/>
      <c r="K20" s="29"/>
      <c r="M20" s="29"/>
      <c r="O20" s="29"/>
      <c r="Q20" s="29"/>
      <c r="S20" s="29"/>
      <c r="T20" s="21"/>
      <c r="Z20" s="30"/>
      <c r="AA20" s="31"/>
      <c r="AB20" s="31"/>
      <c r="AC20" s="29"/>
      <c r="AD20" s="1"/>
      <c r="AE20" s="32"/>
      <c r="AF20" s="1"/>
    </row>
    <row r="21" spans="1:35" ht="13.2" customHeight="1" x14ac:dyDescent="0.3">
      <c r="C21" s="30" t="s">
        <v>24</v>
      </c>
      <c r="E21" s="29"/>
      <c r="G21" s="29"/>
      <c r="I21" s="29"/>
      <c r="K21" s="29"/>
      <c r="M21" s="29"/>
      <c r="O21" s="29"/>
      <c r="Q21" s="29"/>
      <c r="S21" s="29"/>
      <c r="T21" s="21"/>
      <c r="Z21" s="30"/>
      <c r="AA21" s="31"/>
      <c r="AB21" s="31"/>
      <c r="AC21" s="29"/>
      <c r="AD21" s="1"/>
      <c r="AE21" s="32"/>
      <c r="AF21" s="1"/>
    </row>
    <row r="22" spans="1:35" ht="14.15" x14ac:dyDescent="0.3">
      <c r="A22" s="1">
        <f>MAX($A$16:A21)+1</f>
        <v>4</v>
      </c>
      <c r="C22" s="33" t="s">
        <v>25</v>
      </c>
      <c r="E22" s="19">
        <v>2.5919054930057994</v>
      </c>
      <c r="G22" s="19">
        <v>2.5919054930057994</v>
      </c>
      <c r="I22" s="19">
        <v>2.5919054930057994</v>
      </c>
      <c r="K22" s="19">
        <v>2.5919054930057994</v>
      </c>
      <c r="M22" s="19">
        <v>2.5919054930057994</v>
      </c>
      <c r="O22" s="34">
        <v>2.5919054930057994</v>
      </c>
      <c r="Q22" s="34">
        <v>2.5919054930057994</v>
      </c>
      <c r="S22" s="19">
        <v>2.5919054930057994</v>
      </c>
    </row>
    <row r="23" spans="1:35" ht="14.15" x14ac:dyDescent="0.3">
      <c r="A23" s="1">
        <f>MAX($A$16:A22)+1</f>
        <v>5</v>
      </c>
      <c r="C23" s="33" t="s">
        <v>26</v>
      </c>
      <c r="E23" s="26">
        <v>44812.907304100831</v>
      </c>
      <c r="F23" s="21"/>
      <c r="G23" s="26">
        <v>195621.88350707604</v>
      </c>
      <c r="H23" s="21"/>
      <c r="I23" s="26">
        <v>40406.336776354001</v>
      </c>
      <c r="J23" s="21"/>
      <c r="K23" s="35">
        <v>0</v>
      </c>
      <c r="L23" s="22"/>
      <c r="M23" s="35">
        <v>0</v>
      </c>
      <c r="N23" s="22"/>
      <c r="O23" s="36">
        <v>0</v>
      </c>
      <c r="P23" s="24"/>
      <c r="Q23" s="36">
        <v>2</v>
      </c>
      <c r="S23" s="28">
        <f>SUM(E23:Q23)</f>
        <v>280843.12758753088</v>
      </c>
    </row>
    <row r="24" spans="1:35" x14ac:dyDescent="0.3">
      <c r="A24" s="1">
        <f>MAX($A$16:A23)+1</f>
        <v>6</v>
      </c>
      <c r="C24" s="33" t="s">
        <v>27</v>
      </c>
      <c r="E24" s="21">
        <f>E22*E23/100</f>
        <v>1161.5082059905865</v>
      </c>
      <c r="G24" s="21">
        <f>G22*G23/100</f>
        <v>5070.3343441413099</v>
      </c>
      <c r="I24" s="21">
        <f>I22*I23/100</f>
        <v>1047.2940624287417</v>
      </c>
      <c r="K24" s="21">
        <f>K22*K23/100</f>
        <v>0</v>
      </c>
      <c r="M24" s="21">
        <f>M22*M23/100</f>
        <v>0</v>
      </c>
      <c r="O24" s="23">
        <f>O22*O23/100</f>
        <v>0</v>
      </c>
      <c r="Q24" s="23">
        <f>Q22*Q23/100</f>
        <v>5.1838109860115986E-2</v>
      </c>
      <c r="S24" s="21">
        <f>S22*S23/100</f>
        <v>7279.1884506704982</v>
      </c>
    </row>
    <row r="25" spans="1:35" ht="13.2" customHeight="1" x14ac:dyDescent="0.3">
      <c r="C25" s="2"/>
    </row>
    <row r="26" spans="1:35" ht="13.2" customHeight="1" x14ac:dyDescent="0.3">
      <c r="A26" s="1">
        <f>MAX($A$16:A25)+1</f>
        <v>7</v>
      </c>
      <c r="C26" s="33" t="s">
        <v>28</v>
      </c>
      <c r="E26" s="29">
        <f>E19-E24</f>
        <v>77267.935480592918</v>
      </c>
      <c r="G26" s="29">
        <f>G19-G24</f>
        <v>45554.969782353903</v>
      </c>
      <c r="I26" s="29">
        <f>I19-I24</f>
        <v>17231.344669730403</v>
      </c>
      <c r="K26" s="29">
        <f>K19-K24</f>
        <v>2816.4970740210533</v>
      </c>
      <c r="M26" s="29">
        <f>M19-M24</f>
        <v>526.95671847034646</v>
      </c>
      <c r="O26" s="29">
        <f>O19-O24</f>
        <v>2738.8118484825141</v>
      </c>
      <c r="Q26" s="29">
        <f>Q19-Q24</f>
        <v>5742.3192744913285</v>
      </c>
      <c r="S26" s="25">
        <f>SUM(E26:Q26)</f>
        <v>151878.83484814249</v>
      </c>
    </row>
    <row r="27" spans="1:35" ht="14.15" x14ac:dyDescent="0.3">
      <c r="A27" s="1">
        <f>MAX($A$16:A26)+1</f>
        <v>8</v>
      </c>
      <c r="C27" s="33" t="s">
        <v>29</v>
      </c>
      <c r="E27" s="21">
        <v>9140146.3467059378</v>
      </c>
      <c r="F27" s="21"/>
      <c r="G27" s="21">
        <v>6567178.0757912165</v>
      </c>
      <c r="H27" s="21"/>
      <c r="I27" s="21">
        <v>2924503.2126733954</v>
      </c>
      <c r="J27" s="21"/>
      <c r="K27" s="22">
        <v>474030.03009035997</v>
      </c>
      <c r="L27" s="22"/>
      <c r="M27" s="22">
        <v>54820.516019999995</v>
      </c>
      <c r="N27" s="22"/>
      <c r="O27" s="24">
        <v>90073.425800000012</v>
      </c>
      <c r="P27" s="24"/>
      <c r="Q27" s="24">
        <v>188852.1</v>
      </c>
      <c r="S27" s="25">
        <f>SUM(E27:Q27)</f>
        <v>19439603.707080912</v>
      </c>
    </row>
    <row r="28" spans="1:35" ht="13.2" customHeight="1" x14ac:dyDescent="0.3">
      <c r="C28" s="2"/>
    </row>
    <row r="29" spans="1:35" ht="14.15" x14ac:dyDescent="0.3">
      <c r="A29" s="1">
        <f>MAX($A$16:A28)+1</f>
        <v>9</v>
      </c>
      <c r="C29" s="33" t="s">
        <v>30</v>
      </c>
      <c r="E29" s="19">
        <f>E26/E27*100</f>
        <v>0.84536869049629482</v>
      </c>
      <c r="G29" s="19">
        <f>G26/G27*100</f>
        <v>0.69367648107921021</v>
      </c>
      <c r="I29" s="19">
        <f>I26/I27*100</f>
        <v>0.58920587247290457</v>
      </c>
      <c r="K29" s="19">
        <f>K26/K27*100</f>
        <v>0.59416005215622536</v>
      </c>
      <c r="M29" s="19">
        <f>M26/M27*100</f>
        <v>0.96123998226886176</v>
      </c>
      <c r="O29" s="11">
        <f>O26/O27*100</f>
        <v>3.0406435906676856</v>
      </c>
      <c r="Q29" s="11">
        <f>Q26/Q27*100</f>
        <v>3.0406435906676856</v>
      </c>
    </row>
    <row r="30" spans="1:35" ht="14.15" x14ac:dyDescent="0.3">
      <c r="A30" s="1">
        <f>MAX($A$16:A29)+1</f>
        <v>10</v>
      </c>
      <c r="C30" s="33" t="s">
        <v>31</v>
      </c>
      <c r="E30" s="37">
        <f>E22+E29</f>
        <v>3.4372741835020943</v>
      </c>
      <c r="G30" s="37">
        <f>G22+G29</f>
        <v>3.2855819740850096</v>
      </c>
      <c r="I30" s="37">
        <f>I22+I29</f>
        <v>3.1811113654787038</v>
      </c>
      <c r="K30" s="37">
        <f>K22+K29</f>
        <v>3.186065545162025</v>
      </c>
      <c r="M30" s="37">
        <f>M22+M29</f>
        <v>3.5531454752746612</v>
      </c>
      <c r="O30" s="37">
        <f>O22+O29</f>
        <v>5.6325490836734851</v>
      </c>
      <c r="Q30" s="37">
        <f>Q22+Q29</f>
        <v>5.6325490836734851</v>
      </c>
    </row>
    <row r="31" spans="1:35" ht="13.2" customHeight="1" x14ac:dyDescent="0.3"/>
    <row r="32" spans="1:35" ht="13.2" customHeight="1" x14ac:dyDescent="0.3">
      <c r="C32" s="30" t="s">
        <v>32</v>
      </c>
    </row>
    <row r="33" spans="1:32" ht="13.2" customHeight="1" x14ac:dyDescent="0.3">
      <c r="A33" s="1">
        <f>MAX($A$16:A32)+1</f>
        <v>11</v>
      </c>
      <c r="C33" s="2" t="s">
        <v>33</v>
      </c>
      <c r="E33" s="21">
        <v>83451.215612581</v>
      </c>
      <c r="F33" s="21"/>
      <c r="G33" s="21">
        <v>58278.07018663537</v>
      </c>
      <c r="H33" s="21"/>
      <c r="I33" s="21">
        <v>5082.5135064692231</v>
      </c>
      <c r="J33" s="21"/>
      <c r="K33" s="21">
        <v>2.8548561482142358</v>
      </c>
      <c r="L33" s="22"/>
      <c r="M33" s="21">
        <v>0</v>
      </c>
      <c r="N33" s="22"/>
      <c r="O33" s="23">
        <v>1704.5173751206214</v>
      </c>
      <c r="P33" s="24"/>
      <c r="Q33" s="23">
        <v>3573.7697652665174</v>
      </c>
      <c r="R33" s="22"/>
      <c r="S33" s="22">
        <f>SUM(E33:Q33)</f>
        <v>152092.94130222095</v>
      </c>
    </row>
    <row r="34" spans="1:32" ht="14.15" x14ac:dyDescent="0.3">
      <c r="A34" s="1">
        <f>MAX($A$16:A33)+1</f>
        <v>12</v>
      </c>
      <c r="C34" s="33" t="s">
        <v>29</v>
      </c>
      <c r="E34" s="38">
        <v>9140146.3467059378</v>
      </c>
      <c r="F34" s="21"/>
      <c r="G34" s="38">
        <v>6567178.0757912165</v>
      </c>
      <c r="H34" s="21"/>
      <c r="I34" s="38">
        <v>2924503.2126733954</v>
      </c>
      <c r="J34" s="21"/>
      <c r="K34" s="39">
        <v>474030.03009035997</v>
      </c>
      <c r="L34" s="22"/>
      <c r="M34" s="39">
        <v>54820.516019999995</v>
      </c>
      <c r="N34" s="22"/>
      <c r="O34" s="24">
        <v>90073.425800000012</v>
      </c>
      <c r="P34" s="24"/>
      <c r="Q34" s="24">
        <v>188852.1</v>
      </c>
      <c r="S34" s="25">
        <f>SUM(E34:Q34)</f>
        <v>19439603.707080912</v>
      </c>
    </row>
    <row r="35" spans="1:32" ht="14.15" x14ac:dyDescent="0.3">
      <c r="A35" s="1">
        <f>MAX($A$16:A34)+1</f>
        <v>13</v>
      </c>
      <c r="C35" s="20" t="s">
        <v>34</v>
      </c>
      <c r="E35" s="40">
        <f>E33/E34*100</f>
        <v>0.91301837461996871</v>
      </c>
      <c r="G35" s="40">
        <f>G33/G34*100</f>
        <v>0.88741419090594709</v>
      </c>
      <c r="I35" s="40">
        <f>I33/I34*100</f>
        <v>0.17379066244290808</v>
      </c>
      <c r="K35" s="40">
        <f>K33/K34*100</f>
        <v>6.0225217116941746E-4</v>
      </c>
      <c r="M35" s="40">
        <f>M33/M34*100</f>
        <v>0</v>
      </c>
      <c r="O35" s="41">
        <f>O33/O34*100</f>
        <v>1.8923643238632333</v>
      </c>
      <c r="Q35" s="41">
        <f>Q33/Q34*100</f>
        <v>1.8923643238632333</v>
      </c>
    </row>
    <row r="36" spans="1:32" ht="13.2" customHeight="1" x14ac:dyDescent="0.3">
      <c r="C36" s="20"/>
      <c r="U36" s="16"/>
    </row>
    <row r="37" spans="1:32" ht="13.2" customHeight="1" x14ac:dyDescent="0.3">
      <c r="C37" s="30" t="s">
        <v>35</v>
      </c>
      <c r="E37" s="29"/>
      <c r="G37" s="29"/>
      <c r="I37" s="29"/>
      <c r="K37" s="29"/>
      <c r="M37" s="29"/>
      <c r="O37" s="29"/>
      <c r="Q37" s="29"/>
      <c r="S37" s="29"/>
      <c r="T37" s="21"/>
      <c r="Z37" s="30"/>
      <c r="AA37" s="31"/>
      <c r="AB37" s="31"/>
      <c r="AC37" s="29"/>
      <c r="AD37" s="1"/>
      <c r="AE37" s="32"/>
      <c r="AF37" s="1"/>
    </row>
    <row r="38" spans="1:32" ht="13.2" customHeight="1" x14ac:dyDescent="0.3">
      <c r="A38" s="1">
        <f>MAX($A$16:A37)+1</f>
        <v>14</v>
      </c>
      <c r="C38" s="33" t="s">
        <v>36</v>
      </c>
      <c r="E38" s="29">
        <v>4099.0764286479452</v>
      </c>
      <c r="G38" s="29">
        <v>2945.1787566739504</v>
      </c>
      <c r="I38" s="29">
        <v>1311.5503548687745</v>
      </c>
      <c r="K38" s="29">
        <v>212.58798810316085</v>
      </c>
      <c r="M38" s="29">
        <v>24.585326809880311</v>
      </c>
      <c r="O38" s="29">
        <f>O39*O34/100</f>
        <v>-3715.6769258697154</v>
      </c>
      <c r="Q38" s="29">
        <f>Q39*Q34/100</f>
        <v>-4877.3019292339977</v>
      </c>
      <c r="S38" s="25">
        <f>SUM(E38:Q38)</f>
        <v>0</v>
      </c>
      <c r="T38" s="21"/>
      <c r="Z38" s="30"/>
      <c r="AA38" s="31"/>
      <c r="AB38" s="31"/>
      <c r="AC38" s="29"/>
      <c r="AD38" s="1"/>
      <c r="AE38" s="32"/>
      <c r="AF38" s="1"/>
    </row>
    <row r="39" spans="1:32" ht="14.15" x14ac:dyDescent="0.3">
      <c r="A39" s="1">
        <f>MAX($A$16:A38)+1</f>
        <v>15</v>
      </c>
      <c r="C39" s="20" t="s">
        <v>37</v>
      </c>
      <c r="E39" s="34">
        <f>E38/E34*100</f>
        <v>4.4846945258433767E-2</v>
      </c>
      <c r="G39" s="34">
        <f>G38/G34*100</f>
        <v>4.484694525843376E-2</v>
      </c>
      <c r="I39" s="34">
        <f>I38/I34*100</f>
        <v>4.4846945258433767E-2</v>
      </c>
      <c r="K39" s="34">
        <f>K38/K34*100</f>
        <v>4.4846945258433767E-2</v>
      </c>
      <c r="M39" s="34">
        <f>M38/M34*100</f>
        <v>4.4846945258433767E-2</v>
      </c>
      <c r="O39" s="34">
        <f>O41-(O29+O35)</f>
        <v>-4.125164434313894</v>
      </c>
      <c r="Q39" s="34">
        <f>Q41-(Q29+Q35)</f>
        <v>-2.5826040214718278</v>
      </c>
      <c r="Z39" s="15"/>
      <c r="AA39" s="16"/>
      <c r="AB39" s="38"/>
      <c r="AC39" s="16"/>
      <c r="AD39" s="38"/>
      <c r="AE39" s="1"/>
      <c r="AF39" s="29"/>
    </row>
    <row r="40" spans="1:32" ht="13.2" customHeight="1" x14ac:dyDescent="0.3">
      <c r="C40" s="2"/>
      <c r="W40" s="21"/>
      <c r="X40" s="21"/>
    </row>
    <row r="41" spans="1:32" ht="14.15" x14ac:dyDescent="0.3">
      <c r="A41" s="1">
        <f>MAX($A$16:A40)+1</f>
        <v>16</v>
      </c>
      <c r="C41" s="20" t="s">
        <v>38</v>
      </c>
      <c r="D41" s="15"/>
      <c r="E41" s="19">
        <f>E29+E35+E39</f>
        <v>1.8032340103746971</v>
      </c>
      <c r="F41" s="38"/>
      <c r="G41" s="19">
        <f>G29+G35+G39</f>
        <v>1.6259376172435911</v>
      </c>
      <c r="H41" s="38"/>
      <c r="I41" s="19">
        <f>I29+I35+I39</f>
        <v>0.80784348017424645</v>
      </c>
      <c r="J41" s="29"/>
      <c r="K41" s="19">
        <f>K29+K35+K39</f>
        <v>0.63960924958582854</v>
      </c>
      <c r="M41" s="19">
        <f>M29+M35+M39</f>
        <v>1.0060869275272954</v>
      </c>
      <c r="O41" s="34">
        <v>0.80784348021702435</v>
      </c>
      <c r="Q41" s="34">
        <v>2.3504038930590907</v>
      </c>
    </row>
    <row r="42" spans="1:32" ht="14.15" x14ac:dyDescent="0.3">
      <c r="A42" s="1">
        <f>MAX($A$16:A41)+1</f>
        <v>17</v>
      </c>
      <c r="C42" s="20" t="s">
        <v>39</v>
      </c>
      <c r="D42" s="2"/>
      <c r="E42" s="17">
        <f>E30+E35+E39</f>
        <v>4.3951395033804967</v>
      </c>
      <c r="F42" s="2"/>
      <c r="G42" s="17">
        <f>G30+G35+G39</f>
        <v>4.2178431102493903</v>
      </c>
      <c r="H42" s="2"/>
      <c r="I42" s="17">
        <f>I30+I35+I39</f>
        <v>3.3997489731800457</v>
      </c>
      <c r="J42" s="2"/>
      <c r="K42" s="17">
        <f>K30+K35+K39</f>
        <v>3.2315147425916284</v>
      </c>
      <c r="M42" s="17">
        <f>M30+M35+M39</f>
        <v>3.5979924205330951</v>
      </c>
      <c r="O42" s="17">
        <f>O41+O22</f>
        <v>3.3997489732228239</v>
      </c>
      <c r="Q42" s="17">
        <f>Q41+Q22</f>
        <v>4.9423093860648901</v>
      </c>
    </row>
    <row r="43" spans="1:32" ht="13.2" customHeight="1" x14ac:dyDescent="0.3">
      <c r="D43" s="2"/>
      <c r="E43" s="2"/>
      <c r="F43" s="2"/>
      <c r="G43" s="2"/>
      <c r="H43" s="2"/>
      <c r="I43" s="2"/>
      <c r="J43" s="2"/>
    </row>
    <row r="44" spans="1:32" ht="13.2" customHeight="1" x14ac:dyDescent="0.3">
      <c r="A44" s="30" t="s">
        <v>40</v>
      </c>
      <c r="C44" s="15"/>
      <c r="D44" s="20"/>
      <c r="E44" s="38"/>
      <c r="F44" s="38"/>
      <c r="H44" s="38"/>
      <c r="J44" s="29"/>
    </row>
    <row r="45" spans="1:32" ht="13.2" customHeight="1" x14ac:dyDescent="0.3">
      <c r="A45" s="10" t="s">
        <v>41</v>
      </c>
      <c r="C45" s="42" t="s">
        <v>42</v>
      </c>
      <c r="D45" s="20"/>
      <c r="E45" s="16"/>
      <c r="F45" s="16"/>
      <c r="G45" s="16"/>
      <c r="H45" s="16"/>
      <c r="I45" s="16"/>
      <c r="J45" s="16"/>
    </row>
    <row r="46" spans="1:32" ht="13.2" customHeight="1" x14ac:dyDescent="0.3">
      <c r="A46" s="10" t="s">
        <v>43</v>
      </c>
      <c r="C46" s="43" t="s">
        <v>44</v>
      </c>
      <c r="H46" s="16"/>
      <c r="I46" s="16"/>
    </row>
    <row r="47" spans="1:32" ht="13.2" customHeight="1" x14ac:dyDescent="0.3">
      <c r="A47" s="10" t="s">
        <v>45</v>
      </c>
      <c r="C47" s="2" t="s">
        <v>46</v>
      </c>
      <c r="D47" s="20"/>
    </row>
    <row r="48" spans="1:32" ht="13.2" customHeight="1" x14ac:dyDescent="0.3">
      <c r="A48" s="10" t="s">
        <v>47</v>
      </c>
      <c r="C48" s="43" t="s">
        <v>48</v>
      </c>
    </row>
    <row r="49" spans="1:19" ht="25.95" customHeight="1" x14ac:dyDescent="0.3">
      <c r="A49" s="44" t="s">
        <v>49</v>
      </c>
      <c r="C49" s="45" t="s">
        <v>50</v>
      </c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</row>
    <row r="50" spans="1:19" ht="13.2" customHeight="1" x14ac:dyDescent="0.3"/>
    <row r="51" spans="1:19" ht="13.2" customHeight="1" x14ac:dyDescent="0.3">
      <c r="C51" s="2"/>
    </row>
  </sheetData>
  <mergeCells count="6">
    <mergeCell ref="C49:S49"/>
    <mergeCell ref="Z6:AB6"/>
    <mergeCell ref="A7:S7"/>
    <mergeCell ref="A8:S8"/>
    <mergeCell ref="A12:A13"/>
    <mergeCell ref="O12:Q12"/>
  </mergeCells>
  <printOptions horizontalCentered="1"/>
  <pageMargins left="0.7" right="0.7" top="0.75" bottom="0.75" header="0.3" footer="0.3"/>
  <pageSetup scale="60" orientation="landscape" r:id="rId1"/>
  <headerFooter>
    <oddHeader>&amp;R&amp;"Arial,Regular"&amp;10Filed: 2025-02-28
EB-2025-0064
Phase 3 Exhibit 8
Tab 2
Schedule 2
Attachment 1
Page &amp;P of &amp;N</oddHeader>
  </headerFooter>
  <colBreaks count="1" manualBreakCount="1">
    <brk id="1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FC518800-A478-41BE-8485-EA239CF26963}"/>
</file>

<file path=customXml/itemProps2.xml><?xml version="1.0" encoding="utf-8"?>
<ds:datastoreItem xmlns:ds="http://schemas.openxmlformats.org/officeDocument/2006/customXml" ds:itemID="{43CC0774-85A2-4F7C-9955-51AEFDF2569B}"/>
</file>

<file path=customXml/itemProps3.xml><?xml version="1.0" encoding="utf-8"?>
<ds:datastoreItem xmlns:ds="http://schemas.openxmlformats.org/officeDocument/2006/customXml" ds:itemID="{54D108F7-9066-4FE3-B412-A1CC7EE666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8.2.2.1</vt:lpstr>
      <vt:lpstr>'8.2.2.1'!Print_Area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2025-02-28T16:10:34Z</dcterms:created>
  <dcterms:modified xsi:type="dcterms:W3CDTF">2025-02-28T16:10:40Z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2025-02-28T16:10:38Z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bc493668-92c9-4818-b00c-6bcabb1dabc3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0x010100B03FF908193E414D9892E49E70D7829E</vt:lpwstr>
  </property>
</Properties>
</file>