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11" documentId="13_ncr:1_{AB31376E-D034-483A-B029-C8649F322C4E}" xr6:coauthVersionLast="47" xr6:coauthVersionMax="47" xr10:uidLastSave="{4C93582A-5029-4F3C-A838-A91ED69BBA6B}"/>
  <bookViews>
    <workbookView xWindow="30120" yWindow="1320" windowWidth="21600" windowHeight="11100" xr2:uid="{0D061E59-B516-43AD-B07C-A524CA7F7A22}"/>
  </bookViews>
  <sheets>
    <sheet name="8.2.9.1" sheetId="1" r:id="rId1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hidden="1">{#N/A,#N/A,FALSE,"H3 Tab 1"}</definedName>
    <definedName name="_xlnm.Print_Area" localSheetId="0">'8.2.9.1'!$A$1:$Y$142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2" i="1" l="1"/>
  <c r="P123" i="1"/>
  <c r="P124" i="1"/>
  <c r="P125" i="1"/>
  <c r="P121" i="1"/>
  <c r="T61" i="1"/>
  <c r="H15" i="1"/>
  <c r="X128" i="1"/>
  <c r="N128" i="1"/>
  <c r="V128" i="1" s="1"/>
  <c r="R126" i="1"/>
  <c r="L126" i="1"/>
  <c r="N125" i="1"/>
  <c r="X124" i="1"/>
  <c r="N124" i="1"/>
  <c r="N123" i="1"/>
  <c r="N122" i="1"/>
  <c r="X121" i="1"/>
  <c r="N121" i="1"/>
  <c r="H121" i="1" s="1"/>
  <c r="P118" i="1"/>
  <c r="L118" i="1"/>
  <c r="L130" i="1" s="1"/>
  <c r="N117" i="1"/>
  <c r="T117" i="1" s="1"/>
  <c r="N116" i="1"/>
  <c r="T116" i="1" s="1"/>
  <c r="V116" i="1" s="1"/>
  <c r="N115" i="1"/>
  <c r="T115" i="1" s="1"/>
  <c r="N114" i="1"/>
  <c r="T114" i="1" s="1"/>
  <c r="X114" i="1" s="1"/>
  <c r="N113" i="1"/>
  <c r="T113" i="1" s="1"/>
  <c r="V113" i="1" s="1"/>
  <c r="N112" i="1"/>
  <c r="T112" i="1" s="1"/>
  <c r="N111" i="1"/>
  <c r="H111" i="1"/>
  <c r="N110" i="1"/>
  <c r="T110" i="1" s="1"/>
  <c r="V110" i="1" s="1"/>
  <c r="H110" i="1"/>
  <c r="N109" i="1"/>
  <c r="T109" i="1" s="1"/>
  <c r="V109" i="1" s="1"/>
  <c r="N108" i="1"/>
  <c r="H108" i="1" s="1"/>
  <c r="B108" i="1"/>
  <c r="B109" i="1" s="1"/>
  <c r="N107" i="1"/>
  <c r="T107" i="1" s="1"/>
  <c r="X107" i="1" s="1"/>
  <c r="N82" i="1"/>
  <c r="T80" i="1"/>
  <c r="R80" i="1"/>
  <c r="L80" i="1"/>
  <c r="N79" i="1"/>
  <c r="V79" i="1" s="1"/>
  <c r="X78" i="1"/>
  <c r="X77" i="1"/>
  <c r="N77" i="1"/>
  <c r="H77" i="1" s="1"/>
  <c r="N76" i="1"/>
  <c r="X76" i="1"/>
  <c r="P80" i="1"/>
  <c r="F80" i="1"/>
  <c r="N71" i="1"/>
  <c r="H71" i="1"/>
  <c r="R23" i="1"/>
  <c r="N69" i="1"/>
  <c r="R21" i="1"/>
  <c r="N67" i="1"/>
  <c r="T67" i="1" s="1"/>
  <c r="L72" i="1"/>
  <c r="L84" i="1" s="1"/>
  <c r="N65" i="1"/>
  <c r="T65" i="1" s="1"/>
  <c r="X65" i="1" s="1"/>
  <c r="R18" i="1"/>
  <c r="P18" i="1"/>
  <c r="N64" i="1"/>
  <c r="N63" i="1"/>
  <c r="H63" i="1" s="1"/>
  <c r="N62" i="1"/>
  <c r="T62" i="1" s="1"/>
  <c r="V62" i="1" s="1"/>
  <c r="B62" i="1"/>
  <c r="X36" i="1"/>
  <c r="N36" i="1"/>
  <c r="R34" i="1"/>
  <c r="L34" i="1"/>
  <c r="X33" i="1"/>
  <c r="N33" i="1"/>
  <c r="V33" i="1" s="1"/>
  <c r="N32" i="1"/>
  <c r="N31" i="1"/>
  <c r="V31" i="1" s="1"/>
  <c r="X31" i="1"/>
  <c r="N30" i="1"/>
  <c r="V30" i="1" s="1"/>
  <c r="T34" i="1"/>
  <c r="J34" i="1"/>
  <c r="R25" i="1"/>
  <c r="P25" i="1"/>
  <c r="L25" i="1"/>
  <c r="R24" i="1"/>
  <c r="P24" i="1"/>
  <c r="L24" i="1"/>
  <c r="P23" i="1"/>
  <c r="L23" i="1"/>
  <c r="P22" i="1"/>
  <c r="L22" i="1"/>
  <c r="P21" i="1"/>
  <c r="N21" i="1"/>
  <c r="H21" i="1" s="1"/>
  <c r="L21" i="1"/>
  <c r="R20" i="1"/>
  <c r="P20" i="1"/>
  <c r="R19" i="1"/>
  <c r="P19" i="1"/>
  <c r="L19" i="1"/>
  <c r="N19" i="1" s="1"/>
  <c r="R17" i="1"/>
  <c r="P17" i="1"/>
  <c r="L17" i="1"/>
  <c r="P16" i="1"/>
  <c r="L16" i="1"/>
  <c r="B16" i="1"/>
  <c r="R15" i="1"/>
  <c r="L15" i="1"/>
  <c r="N15" i="1" s="1"/>
  <c r="H30" i="1" l="1"/>
  <c r="H116" i="1"/>
  <c r="V32" i="1"/>
  <c r="V125" i="1"/>
  <c r="X30" i="1"/>
  <c r="H76" i="1"/>
  <c r="N78" i="1"/>
  <c r="H78" i="1" s="1"/>
  <c r="V82" i="1"/>
  <c r="H114" i="1"/>
  <c r="V122" i="1"/>
  <c r="V124" i="1"/>
  <c r="V36" i="1"/>
  <c r="R22" i="1"/>
  <c r="H123" i="1"/>
  <c r="X82" i="1"/>
  <c r="H32" i="1"/>
  <c r="N70" i="1"/>
  <c r="T70" i="1" s="1"/>
  <c r="X70" i="1" s="1"/>
  <c r="H125" i="1"/>
  <c r="H16" i="1"/>
  <c r="N17" i="1"/>
  <c r="T17" i="1" s="1"/>
  <c r="V17" i="1" s="1"/>
  <c r="H19" i="1"/>
  <c r="H24" i="1"/>
  <c r="H67" i="1"/>
  <c r="H82" i="1"/>
  <c r="X109" i="1"/>
  <c r="N16" i="1"/>
  <c r="N22" i="1"/>
  <c r="N23" i="1"/>
  <c r="T23" i="1" s="1"/>
  <c r="V23" i="1" s="1"/>
  <c r="N24" i="1"/>
  <c r="T24" i="1" s="1"/>
  <c r="X24" i="1" s="1"/>
  <c r="H31" i="1"/>
  <c r="H33" i="1"/>
  <c r="P72" i="1"/>
  <c r="P84" i="1" s="1"/>
  <c r="N68" i="1"/>
  <c r="N118" i="1"/>
  <c r="H115" i="1"/>
  <c r="P34" i="1"/>
  <c r="L18" i="1"/>
  <c r="N18" i="1" s="1"/>
  <c r="T18" i="1" s="1"/>
  <c r="N25" i="1"/>
  <c r="T25" i="1" s="1"/>
  <c r="X25" i="1" s="1"/>
  <c r="H36" i="1"/>
  <c r="R16" i="1"/>
  <c r="R26" i="1" s="1"/>
  <c r="R38" i="1" s="1"/>
  <c r="H117" i="1"/>
  <c r="X115" i="1"/>
  <c r="V115" i="1"/>
  <c r="T69" i="1"/>
  <c r="V117" i="1"/>
  <c r="X117" i="1"/>
  <c r="X67" i="1"/>
  <c r="V67" i="1"/>
  <c r="B17" i="1"/>
  <c r="X112" i="1"/>
  <c r="V112" i="1"/>
  <c r="P15" i="1"/>
  <c r="P26" i="1" s="1"/>
  <c r="H18" i="1"/>
  <c r="R118" i="1"/>
  <c r="R130" i="1" s="1"/>
  <c r="X125" i="1"/>
  <c r="H113" i="1"/>
  <c r="X116" i="1"/>
  <c r="H122" i="1"/>
  <c r="H109" i="1"/>
  <c r="J118" i="1"/>
  <c r="F126" i="1"/>
  <c r="V123" i="1"/>
  <c r="X123" i="1"/>
  <c r="T126" i="1"/>
  <c r="N66" i="1"/>
  <c r="H69" i="1"/>
  <c r="X79" i="1"/>
  <c r="N126" i="1"/>
  <c r="N130" i="1" s="1"/>
  <c r="N29" i="1"/>
  <c r="H62" i="1"/>
  <c r="J72" i="1"/>
  <c r="H65" i="1"/>
  <c r="J26" i="1"/>
  <c r="J38" i="1" s="1"/>
  <c r="X29" i="1"/>
  <c r="X32" i="1"/>
  <c r="T63" i="1"/>
  <c r="R72" i="1"/>
  <c r="R84" i="1" s="1"/>
  <c r="V76" i="1"/>
  <c r="X80" i="1"/>
  <c r="F118" i="1"/>
  <c r="H107" i="1"/>
  <c r="H112" i="1"/>
  <c r="V114" i="1"/>
  <c r="T15" i="1"/>
  <c r="V121" i="1"/>
  <c r="X62" i="1"/>
  <c r="T108" i="1"/>
  <c r="V24" i="1"/>
  <c r="V107" i="1"/>
  <c r="L20" i="1"/>
  <c r="N20" i="1" s="1"/>
  <c r="B63" i="1"/>
  <c r="B65" i="1" s="1"/>
  <c r="B64" i="1"/>
  <c r="V65" i="1"/>
  <c r="B110" i="1"/>
  <c r="T111" i="1"/>
  <c r="H79" i="1"/>
  <c r="T21" i="1"/>
  <c r="F34" i="1"/>
  <c r="T71" i="1"/>
  <c r="J80" i="1"/>
  <c r="N75" i="1"/>
  <c r="V75" i="1" s="1"/>
  <c r="T19" i="1"/>
  <c r="N61" i="1"/>
  <c r="H61" i="1" s="1"/>
  <c r="H64" i="1"/>
  <c r="T64" i="1"/>
  <c r="X75" i="1"/>
  <c r="V77" i="1"/>
  <c r="V78" i="1"/>
  <c r="X110" i="1"/>
  <c r="J126" i="1"/>
  <c r="H124" i="1"/>
  <c r="X122" i="1"/>
  <c r="F26" i="1"/>
  <c r="F72" i="1"/>
  <c r="H128" i="1"/>
  <c r="H70" i="1" l="1"/>
  <c r="V70" i="1"/>
  <c r="V25" i="1"/>
  <c r="H17" i="1"/>
  <c r="H25" i="1"/>
  <c r="H126" i="1"/>
  <c r="F130" i="1"/>
  <c r="H75" i="1"/>
  <c r="H80" i="1" s="1"/>
  <c r="X23" i="1"/>
  <c r="L26" i="1"/>
  <c r="L38" i="1" s="1"/>
  <c r="H23" i="1"/>
  <c r="H22" i="1"/>
  <c r="T22" i="1"/>
  <c r="X17" i="1"/>
  <c r="P38" i="1"/>
  <c r="H68" i="1"/>
  <c r="T68" i="1"/>
  <c r="T16" i="1"/>
  <c r="T26" i="1" s="1"/>
  <c r="X15" i="1"/>
  <c r="V15" i="1"/>
  <c r="T20" i="1"/>
  <c r="H20" i="1"/>
  <c r="X108" i="1"/>
  <c r="V108" i="1"/>
  <c r="X21" i="1"/>
  <c r="V21" i="1"/>
  <c r="B66" i="1"/>
  <c r="T66" i="1"/>
  <c r="H66" i="1"/>
  <c r="N34" i="1"/>
  <c r="V34" i="1" s="1"/>
  <c r="V29" i="1"/>
  <c r="B111" i="1"/>
  <c r="B112" i="1" s="1"/>
  <c r="N80" i="1"/>
  <c r="T118" i="1"/>
  <c r="P126" i="1"/>
  <c r="P130" i="1" s="1"/>
  <c r="J130" i="1"/>
  <c r="B18" i="1"/>
  <c r="X69" i="1"/>
  <c r="V69" i="1"/>
  <c r="X64" i="1"/>
  <c r="V64" i="1"/>
  <c r="X71" i="1"/>
  <c r="V71" i="1"/>
  <c r="X126" i="1"/>
  <c r="V126" i="1"/>
  <c r="X34" i="1"/>
  <c r="X19" i="1"/>
  <c r="V19" i="1"/>
  <c r="X63" i="1"/>
  <c r="V63" i="1"/>
  <c r="J84" i="1"/>
  <c r="H29" i="1"/>
  <c r="H34" i="1" s="1"/>
  <c r="X18" i="1"/>
  <c r="V18" i="1"/>
  <c r="N72" i="1"/>
  <c r="X111" i="1"/>
  <c r="V111" i="1"/>
  <c r="F84" i="1"/>
  <c r="F38" i="1"/>
  <c r="N26" i="1"/>
  <c r="H118" i="1"/>
  <c r="H130" i="1" s="1"/>
  <c r="H26" i="1" l="1"/>
  <c r="H38" i="1" s="1"/>
  <c r="V22" i="1"/>
  <c r="X22" i="1"/>
  <c r="H72" i="1"/>
  <c r="H84" i="1" s="1"/>
  <c r="X16" i="1"/>
  <c r="V16" i="1"/>
  <c r="N38" i="1"/>
  <c r="V68" i="1"/>
  <c r="X68" i="1"/>
  <c r="X61" i="1"/>
  <c r="V61" i="1"/>
  <c r="T72" i="1"/>
  <c r="V66" i="1"/>
  <c r="X66" i="1"/>
  <c r="B113" i="1"/>
  <c r="V80" i="1"/>
  <c r="V20" i="1"/>
  <c r="X20" i="1"/>
  <c r="N84" i="1"/>
  <c r="B19" i="1"/>
  <c r="B20" i="1" s="1"/>
  <c r="X26" i="1"/>
  <c r="V26" i="1"/>
  <c r="T38" i="1"/>
  <c r="X118" i="1"/>
  <c r="V118" i="1"/>
  <c r="T130" i="1"/>
  <c r="B67" i="1"/>
  <c r="B114" i="1" l="1"/>
  <c r="B115" i="1" s="1"/>
  <c r="B68" i="1"/>
  <c r="B69" i="1" s="1"/>
  <c r="B70" i="1" s="1"/>
  <c r="B71" i="1" s="1"/>
  <c r="X130" i="1"/>
  <c r="V130" i="1"/>
  <c r="X72" i="1"/>
  <c r="V72" i="1"/>
  <c r="T84" i="1"/>
  <c r="B21" i="1"/>
  <c r="X38" i="1"/>
  <c r="V38" i="1"/>
  <c r="B116" i="1" l="1"/>
  <c r="B118" i="1" s="1"/>
  <c r="B121" i="1" s="1"/>
  <c r="B117" i="1"/>
  <c r="B72" i="1"/>
  <c r="X84" i="1"/>
  <c r="V84" i="1"/>
  <c r="B22" i="1"/>
  <c r="B23" i="1" l="1"/>
  <c r="B122" i="1"/>
  <c r="B123" i="1" s="1"/>
  <c r="B124" i="1" s="1"/>
  <c r="B125" i="1" s="1"/>
  <c r="B126" i="1" s="1"/>
  <c r="B128" i="1" s="1"/>
  <c r="B130" i="1" s="1"/>
  <c r="B24" i="1" l="1"/>
  <c r="B25" i="1" l="1"/>
  <c r="B26" i="1" s="1"/>
  <c r="B29" i="1" s="1"/>
  <c r="B30" i="1" s="1"/>
  <c r="B31" i="1" s="1"/>
  <c r="B32" i="1" s="1"/>
  <c r="B33" i="1" s="1"/>
  <c r="B34" i="1" s="1"/>
  <c r="B36" i="1" s="1"/>
  <c r="B38" i="1" s="1"/>
  <c r="B75" i="1" s="1"/>
  <c r="B76" i="1" s="1"/>
  <c r="B77" i="1" s="1"/>
  <c r="B78" i="1" s="1"/>
  <c r="B79" i="1" s="1"/>
  <c r="B80" i="1" s="1"/>
  <c r="B82" i="1" s="1"/>
  <c r="B84" i="1" s="1"/>
</calcChain>
</file>

<file path=xl/sharedStrings.xml><?xml version="1.0" encoding="utf-8"?>
<sst xmlns="http://schemas.openxmlformats.org/spreadsheetml/2006/main" count="213" uniqueCount="67">
  <si>
    <t>Summary of Proposed Revenue Change by Rate Class</t>
  </si>
  <si>
    <t>Total Revenue</t>
  </si>
  <si>
    <t>Revenue Before Recovery</t>
  </si>
  <si>
    <t>Proposed Revenue Requirement</t>
  </si>
  <si>
    <t>Revenue After Recovery</t>
  </si>
  <si>
    <t>Line</t>
  </si>
  <si>
    <t>Current Approved Revenue (1)</t>
  </si>
  <si>
    <t>Revenue (Deficiency) / Sufficiency</t>
  </si>
  <si>
    <t>Allocated 
Cost (2)</t>
  </si>
  <si>
    <t>Panhandle/
St. Clair Reallocation (3)</t>
  </si>
  <si>
    <t>S&amp;T 
Margin (4)</t>
  </si>
  <si>
    <t>Rate Design Adjustments</t>
  </si>
  <si>
    <t>Proposed Revenue (5)</t>
  </si>
  <si>
    <t>Revenue-
to-Cost</t>
  </si>
  <si>
    <t>Revenue Change</t>
  </si>
  <si>
    <t>No.</t>
  </si>
  <si>
    <t>Particulars</t>
  </si>
  <si>
    <t>($000s)</t>
  </si>
  <si>
    <t>Ratio</t>
  </si>
  <si>
    <t>(%)</t>
  </si>
  <si>
    <t>(a)</t>
  </si>
  <si>
    <t>(b) = (a - e)</t>
  </si>
  <si>
    <t>(c)</t>
  </si>
  <si>
    <t>(d)</t>
  </si>
  <si>
    <t>(e) = (c + d)</t>
  </si>
  <si>
    <t>(f)</t>
  </si>
  <si>
    <t>(g)</t>
  </si>
  <si>
    <t>(h) = (e + f + g)</t>
  </si>
  <si>
    <t>(i) = (h / e)</t>
  </si>
  <si>
    <t>(j) = (h - a) / (a)</t>
  </si>
  <si>
    <t>In-franchise</t>
  </si>
  <si>
    <t>Rate E01</t>
  </si>
  <si>
    <t>Rate E02</t>
  </si>
  <si>
    <t>Rate E10</t>
  </si>
  <si>
    <t>Rate E20</t>
  </si>
  <si>
    <t>Rate E22</t>
  </si>
  <si>
    <t>Rate E24</t>
  </si>
  <si>
    <t>Rate E30</t>
  </si>
  <si>
    <t>Rate E34</t>
  </si>
  <si>
    <t>Rate E38</t>
  </si>
  <si>
    <t>Rate E62</t>
  </si>
  <si>
    <t>Rate E64</t>
  </si>
  <si>
    <t>Total In-franchise</t>
  </si>
  <si>
    <t>Ex-franchise</t>
  </si>
  <si>
    <t>Rate E60</t>
  </si>
  <si>
    <t>Rate E70</t>
  </si>
  <si>
    <t>Rate E72</t>
  </si>
  <si>
    <t>Rate E80</t>
  </si>
  <si>
    <t>Rate E82</t>
  </si>
  <si>
    <t>Total Ex-franchise</t>
  </si>
  <si>
    <t>Non-Utility Cross Charge</t>
  </si>
  <si>
    <t>Total Enbridge Gas</t>
  </si>
  <si>
    <t>Notes:</t>
  </si>
  <si>
    <t xml:space="preserve">(1) </t>
  </si>
  <si>
    <t>Current approved revenue at July 2024 QRAM rates applied to the 2024 Test Year billing unit forecast for each harmonized rate class.</t>
  </si>
  <si>
    <t xml:space="preserve">(2) </t>
  </si>
  <si>
    <t>Phase 3 Exhibit 7, Tab 3, Schedule 1, Attachment 8, line 35.</t>
  </si>
  <si>
    <t xml:space="preserve">(3) </t>
  </si>
  <si>
    <t>Attachment 8, column (e).</t>
  </si>
  <si>
    <t xml:space="preserve">(4) </t>
  </si>
  <si>
    <t>Attachment 7, column (b).</t>
  </si>
  <si>
    <t xml:space="preserve">(5) </t>
  </si>
  <si>
    <t>Attachment 2, column (g).</t>
  </si>
  <si>
    <t>Delivery Revenue</t>
  </si>
  <si>
    <t>Phase 3 Exhibit 7, Tab 3, Schedule 1, Attachment 9, line 35.</t>
  </si>
  <si>
    <t>Gas Supply Revenue</t>
  </si>
  <si>
    <t>Phase 3 Exhibit 7, Tab 3, Schedule 1, Attachment 10, line 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</si>
</sst>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###0%;\(###0%\)\ "/>
    <numFmt numFmtId="167" formatCode="#,##0_);\(#,##0\);\-"/>
    <numFmt numFmtId="168" formatCode="#,##0.000_);\(#,##0.000\)"/>
    <numFmt numFmtId="169" formatCode="0.0%"/>
    <numFmt numFmtId="170" formatCode="_(* #,##0.0000000_);_(* \(#,##0.0000000\);_(* &quot;-&quot;??_);_(@_)"/>
    <numFmt numFmtId="171" formatCode="#,##0.0000_);\(#,##0.0000\);\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64">
    <xf numFmtId="0" fontId="0" fillId="0" borderId="0" xfId="0"/>
    <xf numFmtId="0" fontId="3" fillId="0" borderId="0" xfId="3" applyFont="1" applyAlignment="1">
      <alignment horizontal="center"/>
    </xf>
    <xf numFmtId="0" fontId="3" fillId="0" borderId="0" xfId="3" applyFont="1"/>
    <xf numFmtId="0" fontId="4" fillId="0" borderId="0" xfId="3" applyFont="1" applyAlignment="1">
      <alignment horizontal="centerContinuous"/>
    </xf>
    <xf numFmtId="0" fontId="4" fillId="0" borderId="0" xfId="3" applyFont="1"/>
    <xf numFmtId="0" fontId="3" fillId="0" borderId="1" xfId="3" applyFont="1" applyBorder="1" applyAlignment="1">
      <alignment horizontal="centerContinuous"/>
    </xf>
    <xf numFmtId="0" fontId="3" fillId="0" borderId="0" xfId="3" applyFont="1" applyAlignment="1">
      <alignment horizontal="center" wrapText="1"/>
    </xf>
    <xf numFmtId="0" fontId="5" fillId="0" borderId="0" xfId="4" applyFont="1" applyAlignment="1">
      <alignment horizontal="center"/>
    </xf>
    <xf numFmtId="164" fontId="5" fillId="0" borderId="0" xfId="5" applyNumberFormat="1" applyFont="1" applyFill="1" applyBorder="1"/>
    <xf numFmtId="164" fontId="3" fillId="0" borderId="0" xfId="5" applyNumberFormat="1" applyFont="1" applyFill="1" applyBorder="1"/>
    <xf numFmtId="0" fontId="3" fillId="0" borderId="0" xfId="3" applyFont="1" applyAlignment="1">
      <alignment horizontal="left" indent="1"/>
    </xf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3" fillId="0" borderId="0" xfId="3" applyFont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165" fontId="3" fillId="0" borderId="2" xfId="1" applyNumberFormat="1" applyFont="1" applyFill="1" applyBorder="1" applyAlignment="1">
      <alignment horizontal="right"/>
    </xf>
    <xf numFmtId="164" fontId="5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0" fontId="4" fillId="0" borderId="0" xfId="4" applyFont="1"/>
    <xf numFmtId="169" fontId="3" fillId="0" borderId="0" xfId="2" applyNumberFormat="1" applyFont="1" applyFill="1" applyBorder="1" applyAlignment="1">
      <alignment horizontal="center"/>
    </xf>
    <xf numFmtId="0" fontId="3" fillId="0" borderId="0" xfId="3" applyFont="1" applyAlignment="1">
      <alignment horizontal="left"/>
    </xf>
    <xf numFmtId="164" fontId="5" fillId="0" borderId="0" xfId="1" applyNumberFormat="1" applyFont="1" applyFill="1" applyAlignment="1">
      <alignment horizontal="right"/>
    </xf>
    <xf numFmtId="165" fontId="5" fillId="0" borderId="0" xfId="1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167" fontId="5" fillId="0" borderId="0" xfId="4" applyNumberFormat="1" applyFont="1" applyAlignment="1">
      <alignment horizontal="center"/>
    </xf>
    <xf numFmtId="164" fontId="3" fillId="0" borderId="0" xfId="1" applyNumberFormat="1" applyFont="1" applyFill="1"/>
    <xf numFmtId="165" fontId="3" fillId="0" borderId="0" xfId="1" applyNumberFormat="1" applyFont="1" applyFill="1"/>
    <xf numFmtId="164" fontId="3" fillId="0" borderId="3" xfId="1" applyNumberFormat="1" applyFont="1" applyFill="1" applyBorder="1" applyAlignment="1">
      <alignment horizontal="right"/>
    </xf>
    <xf numFmtId="170" fontId="3" fillId="0" borderId="3" xfId="1" applyNumberFormat="1" applyFont="1" applyFill="1" applyBorder="1" applyAlignment="1">
      <alignment horizontal="right"/>
    </xf>
    <xf numFmtId="165" fontId="3" fillId="0" borderId="3" xfId="1" applyNumberFormat="1" applyFont="1" applyFill="1" applyBorder="1" applyAlignment="1">
      <alignment horizontal="right"/>
    </xf>
    <xf numFmtId="0" fontId="4" fillId="0" borderId="0" xfId="6" applyFont="1"/>
    <xf numFmtId="9" fontId="3" fillId="0" borderId="0" xfId="3" applyNumberFormat="1" applyFont="1" applyAlignment="1">
      <alignment horizontal="left"/>
    </xf>
    <xf numFmtId="9" fontId="3" fillId="0" borderId="0" xfId="3" applyNumberFormat="1" applyFont="1"/>
    <xf numFmtId="0" fontId="5" fillId="0" borderId="0" xfId="4" applyFont="1" applyAlignment="1">
      <alignment horizontal="right"/>
    </xf>
    <xf numFmtId="164" fontId="5" fillId="0" borderId="0" xfId="5" applyNumberFormat="1" applyFont="1" applyFill="1" applyBorder="1" applyAlignment="1">
      <alignment horizontal="right"/>
    </xf>
    <xf numFmtId="164" fontId="3" fillId="0" borderId="0" xfId="5" applyNumberFormat="1" applyFont="1" applyFill="1" applyBorder="1" applyAlignment="1">
      <alignment horizontal="right"/>
    </xf>
    <xf numFmtId="168" fontId="3" fillId="0" borderId="0" xfId="5" applyNumberFormat="1" applyFont="1" applyFill="1" applyBorder="1" applyAlignment="1">
      <alignment horizontal="center"/>
    </xf>
    <xf numFmtId="0" fontId="5" fillId="0" borderId="0" xfId="4" applyFont="1" applyAlignment="1">
      <alignment horizontal="centerContinuous"/>
    </xf>
    <xf numFmtId="171" fontId="3" fillId="0" borderId="0" xfId="3" applyNumberFormat="1" applyFont="1"/>
    <xf numFmtId="0" fontId="3" fillId="0" borderId="0" xfId="4" applyAlignment="1">
      <alignment horizontal="centerContinuous"/>
    </xf>
    <xf numFmtId="0" fontId="3" fillId="0" borderId="0" xfId="4" applyAlignment="1">
      <alignment horizontal="left"/>
    </xf>
    <xf numFmtId="0" fontId="3" fillId="0" borderId="0" xfId="4"/>
    <xf numFmtId="0" fontId="3" fillId="0" borderId="1" xfId="4" applyBorder="1" applyAlignment="1">
      <alignment horizontal="centerContinuous"/>
    </xf>
    <xf numFmtId="0" fontId="3" fillId="0" borderId="0" xfId="4" applyAlignment="1">
      <alignment horizontal="center" wrapText="1"/>
    </xf>
    <xf numFmtId="0" fontId="3" fillId="0" borderId="1" xfId="4" applyBorder="1" applyAlignment="1">
      <alignment horizontal="center"/>
    </xf>
    <xf numFmtId="0" fontId="3" fillId="0" borderId="1" xfId="4" applyBorder="1"/>
    <xf numFmtId="0" fontId="3" fillId="0" borderId="0" xfId="4" applyAlignment="1">
      <alignment horizontal="center"/>
    </xf>
    <xf numFmtId="0" fontId="3" fillId="0" borderId="0" xfId="4" quotePrefix="1" applyAlignment="1">
      <alignment horizontal="center"/>
    </xf>
    <xf numFmtId="166" fontId="3" fillId="0" borderId="0" xfId="2" applyNumberFormat="1" applyFont="1" applyFill="1" applyAlignment="1">
      <alignment horizontal="right"/>
    </xf>
    <xf numFmtId="166" fontId="3" fillId="0" borderId="2" xfId="2" applyNumberFormat="1" applyFont="1" applyFill="1" applyBorder="1" applyAlignment="1">
      <alignment horizontal="right"/>
    </xf>
    <xf numFmtId="167" fontId="3" fillId="0" borderId="0" xfId="4" applyNumberFormat="1" applyAlignment="1">
      <alignment horizontal="center"/>
    </xf>
    <xf numFmtId="9" fontId="3" fillId="0" borderId="0" xfId="4" applyNumberFormat="1" applyAlignment="1">
      <alignment horizontal="center"/>
    </xf>
    <xf numFmtId="168" fontId="3" fillId="0" borderId="0" xfId="4" applyNumberFormat="1" applyAlignment="1">
      <alignment horizontal="center"/>
    </xf>
    <xf numFmtId="0" fontId="3" fillId="0" borderId="0" xfId="4" applyAlignment="1">
      <alignment horizontal="left" indent="1"/>
    </xf>
    <xf numFmtId="167" fontId="3" fillId="0" borderId="0" xfId="4" applyNumberFormat="1" applyAlignment="1">
      <alignment horizontal="right"/>
    </xf>
    <xf numFmtId="9" fontId="3" fillId="0" borderId="0" xfId="4" applyNumberFormat="1" applyAlignment="1">
      <alignment horizontal="right"/>
    </xf>
    <xf numFmtId="166" fontId="3" fillId="0" borderId="3" xfId="2" applyNumberFormat="1" applyFont="1" applyFill="1" applyBorder="1" applyAlignment="1">
      <alignment horizontal="right"/>
    </xf>
    <xf numFmtId="164" fontId="3" fillId="0" borderId="0" xfId="4" applyNumberFormat="1" applyAlignment="1">
      <alignment horizontal="center"/>
    </xf>
    <xf numFmtId="0" fontId="3" fillId="0" borderId="0" xfId="6" quotePrefix="1" applyAlignment="1">
      <alignment horizontal="center" vertical="top"/>
    </xf>
    <xf numFmtId="9" fontId="3" fillId="0" borderId="0" xfId="4" applyNumberFormat="1"/>
    <xf numFmtId="0" fontId="3" fillId="0" borderId="0" xfId="4" applyAlignment="1">
      <alignment horizontal="right"/>
    </xf>
    <xf numFmtId="9" fontId="3" fillId="0" borderId="0" xfId="4" applyNumberFormat="1" applyAlignment="1">
      <alignment horizontal="centerContinuous"/>
    </xf>
  </cellXfs>
  <cellStyles count="7">
    <cellStyle name="Comma" xfId="1" builtinId="3"/>
    <cellStyle name="Comma 10" xfId="5" xr:uid="{010FECAA-7B70-4A52-B32F-D7CA7FB22194}"/>
    <cellStyle name="Normal" xfId="0" builtinId="0"/>
    <cellStyle name="Normal 10" xfId="6" xr:uid="{5B663881-7598-45B4-8599-1FFB92F2A0B3}"/>
    <cellStyle name="Normal 4 3" xfId="3" xr:uid="{90B53C8B-3F90-47B2-A53D-D0E080AF2E6F}"/>
    <cellStyle name="Normal 60" xfId="4" xr:uid="{F0C921F3-A61F-4D5B-8A2A-4BC82B72F1B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E3F0A-E33A-435B-B036-AE1426CAEE4B}">
  <sheetPr>
    <pageSetUpPr fitToPage="1"/>
  </sheetPr>
  <dimension ref="B3:AA148"/>
  <sheetViews>
    <sheetView tabSelected="1" view="pageLayout" zoomScale="70" zoomScaleNormal="80" zoomScaleSheetLayoutView="100" zoomScalePageLayoutView="70" workbookViewId="0">
      <selection activeCell="P121" sqref="P121:P125"/>
    </sheetView>
  </sheetViews>
  <sheetFormatPr defaultRowHeight="12.45" x14ac:dyDescent="0.3"/>
  <cols>
    <col min="1" max="1" width="1.53515625" style="2" customWidth="1"/>
    <col min="2" max="2" width="6.4609375" style="1" customWidth="1"/>
    <col min="3" max="3" width="1.53515625" style="2" customWidth="1"/>
    <col min="4" max="4" width="29.07421875" style="2" customWidth="1"/>
    <col min="5" max="5" width="1.53515625" style="2" customWidth="1"/>
    <col min="6" max="6" width="14.4609375" style="2" customWidth="1"/>
    <col min="7" max="7" width="1.53515625" style="2" customWidth="1"/>
    <col min="8" max="8" width="14.4609375" style="2" customWidth="1"/>
    <col min="9" max="9" width="1.53515625" style="2" customWidth="1"/>
    <col min="10" max="10" width="15.4609375" style="2" customWidth="1"/>
    <col min="11" max="11" width="1.53515625" style="2" customWidth="1"/>
    <col min="12" max="12" width="15.4609375" style="2" customWidth="1"/>
    <col min="13" max="13" width="1.53515625" style="2" customWidth="1"/>
    <col min="14" max="14" width="14.4609375" style="2" customWidth="1"/>
    <col min="15" max="15" width="1.53515625" style="2" customWidth="1"/>
    <col min="16" max="16" width="15.53515625" style="2" customWidth="1"/>
    <col min="17" max="17" width="1.53515625" style="2" customWidth="1"/>
    <col min="18" max="18" width="13.07421875" style="2" customWidth="1"/>
    <col min="19" max="19" width="1.53515625" style="2" customWidth="1"/>
    <col min="20" max="20" width="14.4609375" style="2" customWidth="1"/>
    <col min="21" max="21" width="1.53515625" style="2" customWidth="1"/>
    <col min="22" max="22" width="14.4609375" style="2" customWidth="1"/>
    <col min="23" max="23" width="1.53515625" style="2" customWidth="1"/>
    <col min="24" max="24" width="14.4609375" style="2" customWidth="1"/>
    <col min="25" max="25" width="1.53515625" style="2" customWidth="1"/>
    <col min="26" max="26" width="2.84375" style="2" customWidth="1"/>
    <col min="27" max="27" width="3.4609375" style="2" customWidth="1"/>
    <col min="28" max="217" width="9.07421875" style="2"/>
    <col min="218" max="218" width="4.53515625" style="2" customWidth="1"/>
    <col min="219" max="219" width="1" style="2" customWidth="1"/>
    <col min="220" max="220" width="18" style="2" customWidth="1"/>
    <col min="221" max="221" width="1.84375" style="2" customWidth="1"/>
    <col min="222" max="222" width="12.53515625" style="2" customWidth="1"/>
    <col min="223" max="223" width="1.53515625" style="2" customWidth="1"/>
    <col min="224" max="224" width="9.53515625" style="2" customWidth="1"/>
    <col min="225" max="225" width="1.84375" style="2" customWidth="1"/>
    <col min="226" max="226" width="11.84375" style="2" customWidth="1"/>
    <col min="227" max="227" width="1.53515625" style="2" customWidth="1"/>
    <col min="228" max="228" width="10.07421875" style="2" customWidth="1"/>
    <col min="229" max="229" width="2" style="2" customWidth="1"/>
    <col min="230" max="230" width="9.53515625" style="2" customWidth="1"/>
    <col min="231" max="473" width="9.07421875" style="2"/>
    <col min="474" max="474" width="4.53515625" style="2" customWidth="1"/>
    <col min="475" max="475" width="1" style="2" customWidth="1"/>
    <col min="476" max="476" width="18" style="2" customWidth="1"/>
    <col min="477" max="477" width="1.84375" style="2" customWidth="1"/>
    <col min="478" max="478" width="12.53515625" style="2" customWidth="1"/>
    <col min="479" max="479" width="1.53515625" style="2" customWidth="1"/>
    <col min="480" max="480" width="9.53515625" style="2" customWidth="1"/>
    <col min="481" max="481" width="1.84375" style="2" customWidth="1"/>
    <col min="482" max="482" width="11.84375" style="2" customWidth="1"/>
    <col min="483" max="483" width="1.53515625" style="2" customWidth="1"/>
    <col min="484" max="484" width="10.07421875" style="2" customWidth="1"/>
    <col min="485" max="485" width="2" style="2" customWidth="1"/>
    <col min="486" max="486" width="9.53515625" style="2" customWidth="1"/>
    <col min="487" max="729" width="9.07421875" style="2"/>
    <col min="730" max="730" width="4.53515625" style="2" customWidth="1"/>
    <col min="731" max="731" width="1" style="2" customWidth="1"/>
    <col min="732" max="732" width="18" style="2" customWidth="1"/>
    <col min="733" max="733" width="1.84375" style="2" customWidth="1"/>
    <col min="734" max="734" width="12.53515625" style="2" customWidth="1"/>
    <col min="735" max="735" width="1.53515625" style="2" customWidth="1"/>
    <col min="736" max="736" width="9.53515625" style="2" customWidth="1"/>
    <col min="737" max="737" width="1.84375" style="2" customWidth="1"/>
    <col min="738" max="738" width="11.84375" style="2" customWidth="1"/>
    <col min="739" max="739" width="1.53515625" style="2" customWidth="1"/>
    <col min="740" max="740" width="10.07421875" style="2" customWidth="1"/>
    <col min="741" max="741" width="2" style="2" customWidth="1"/>
    <col min="742" max="742" width="9.53515625" style="2" customWidth="1"/>
    <col min="743" max="985" width="9.07421875" style="2"/>
    <col min="986" max="986" width="4.53515625" style="2" customWidth="1"/>
    <col min="987" max="987" width="1" style="2" customWidth="1"/>
    <col min="988" max="988" width="18" style="2" customWidth="1"/>
    <col min="989" max="989" width="1.84375" style="2" customWidth="1"/>
    <col min="990" max="990" width="12.53515625" style="2" customWidth="1"/>
    <col min="991" max="991" width="1.53515625" style="2" customWidth="1"/>
    <col min="992" max="992" width="9.53515625" style="2" customWidth="1"/>
    <col min="993" max="993" width="1.84375" style="2" customWidth="1"/>
    <col min="994" max="994" width="11.84375" style="2" customWidth="1"/>
    <col min="995" max="995" width="1.53515625" style="2" customWidth="1"/>
    <col min="996" max="996" width="10.07421875" style="2" customWidth="1"/>
    <col min="997" max="997" width="2" style="2" customWidth="1"/>
    <col min="998" max="998" width="9.53515625" style="2" customWidth="1"/>
    <col min="999" max="1241" width="9.07421875" style="2"/>
    <col min="1242" max="1242" width="4.53515625" style="2" customWidth="1"/>
    <col min="1243" max="1243" width="1" style="2" customWidth="1"/>
    <col min="1244" max="1244" width="18" style="2" customWidth="1"/>
    <col min="1245" max="1245" width="1.84375" style="2" customWidth="1"/>
    <col min="1246" max="1246" width="12.53515625" style="2" customWidth="1"/>
    <col min="1247" max="1247" width="1.53515625" style="2" customWidth="1"/>
    <col min="1248" max="1248" width="9.53515625" style="2" customWidth="1"/>
    <col min="1249" max="1249" width="1.84375" style="2" customWidth="1"/>
    <col min="1250" max="1250" width="11.84375" style="2" customWidth="1"/>
    <col min="1251" max="1251" width="1.53515625" style="2" customWidth="1"/>
    <col min="1252" max="1252" width="10.07421875" style="2" customWidth="1"/>
    <col min="1253" max="1253" width="2" style="2" customWidth="1"/>
    <col min="1254" max="1254" width="9.53515625" style="2" customWidth="1"/>
    <col min="1255" max="1497" width="9.07421875" style="2"/>
    <col min="1498" max="1498" width="4.53515625" style="2" customWidth="1"/>
    <col min="1499" max="1499" width="1" style="2" customWidth="1"/>
    <col min="1500" max="1500" width="18" style="2" customWidth="1"/>
    <col min="1501" max="1501" width="1.84375" style="2" customWidth="1"/>
    <col min="1502" max="1502" width="12.53515625" style="2" customWidth="1"/>
    <col min="1503" max="1503" width="1.53515625" style="2" customWidth="1"/>
    <col min="1504" max="1504" width="9.53515625" style="2" customWidth="1"/>
    <col min="1505" max="1505" width="1.84375" style="2" customWidth="1"/>
    <col min="1506" max="1506" width="11.84375" style="2" customWidth="1"/>
    <col min="1507" max="1507" width="1.53515625" style="2" customWidth="1"/>
    <col min="1508" max="1508" width="10.07421875" style="2" customWidth="1"/>
    <col min="1509" max="1509" width="2" style="2" customWidth="1"/>
    <col min="1510" max="1510" width="9.53515625" style="2" customWidth="1"/>
    <col min="1511" max="1753" width="9.07421875" style="2"/>
    <col min="1754" max="1754" width="4.53515625" style="2" customWidth="1"/>
    <col min="1755" max="1755" width="1" style="2" customWidth="1"/>
    <col min="1756" max="1756" width="18" style="2" customWidth="1"/>
    <col min="1757" max="1757" width="1.84375" style="2" customWidth="1"/>
    <col min="1758" max="1758" width="12.53515625" style="2" customWidth="1"/>
    <col min="1759" max="1759" width="1.53515625" style="2" customWidth="1"/>
    <col min="1760" max="1760" width="9.53515625" style="2" customWidth="1"/>
    <col min="1761" max="1761" width="1.84375" style="2" customWidth="1"/>
    <col min="1762" max="1762" width="11.84375" style="2" customWidth="1"/>
    <col min="1763" max="1763" width="1.53515625" style="2" customWidth="1"/>
    <col min="1764" max="1764" width="10.07421875" style="2" customWidth="1"/>
    <col min="1765" max="1765" width="2" style="2" customWidth="1"/>
    <col min="1766" max="1766" width="9.53515625" style="2" customWidth="1"/>
    <col min="1767" max="2009" width="9.07421875" style="2"/>
    <col min="2010" max="2010" width="4.53515625" style="2" customWidth="1"/>
    <col min="2011" max="2011" width="1" style="2" customWidth="1"/>
    <col min="2012" max="2012" width="18" style="2" customWidth="1"/>
    <col min="2013" max="2013" width="1.84375" style="2" customWidth="1"/>
    <col min="2014" max="2014" width="12.53515625" style="2" customWidth="1"/>
    <col min="2015" max="2015" width="1.53515625" style="2" customWidth="1"/>
    <col min="2016" max="2016" width="9.53515625" style="2" customWidth="1"/>
    <col min="2017" max="2017" width="1.84375" style="2" customWidth="1"/>
    <col min="2018" max="2018" width="11.84375" style="2" customWidth="1"/>
    <col min="2019" max="2019" width="1.53515625" style="2" customWidth="1"/>
    <col min="2020" max="2020" width="10.07421875" style="2" customWidth="1"/>
    <col min="2021" max="2021" width="2" style="2" customWidth="1"/>
    <col min="2022" max="2022" width="9.53515625" style="2" customWidth="1"/>
    <col min="2023" max="2265" width="9.07421875" style="2"/>
    <col min="2266" max="2266" width="4.53515625" style="2" customWidth="1"/>
    <col min="2267" max="2267" width="1" style="2" customWidth="1"/>
    <col min="2268" max="2268" width="18" style="2" customWidth="1"/>
    <col min="2269" max="2269" width="1.84375" style="2" customWidth="1"/>
    <col min="2270" max="2270" width="12.53515625" style="2" customWidth="1"/>
    <col min="2271" max="2271" width="1.53515625" style="2" customWidth="1"/>
    <col min="2272" max="2272" width="9.53515625" style="2" customWidth="1"/>
    <col min="2273" max="2273" width="1.84375" style="2" customWidth="1"/>
    <col min="2274" max="2274" width="11.84375" style="2" customWidth="1"/>
    <col min="2275" max="2275" width="1.53515625" style="2" customWidth="1"/>
    <col min="2276" max="2276" width="10.07421875" style="2" customWidth="1"/>
    <col min="2277" max="2277" width="2" style="2" customWidth="1"/>
    <col min="2278" max="2278" width="9.53515625" style="2" customWidth="1"/>
    <col min="2279" max="2521" width="9.07421875" style="2"/>
    <col min="2522" max="2522" width="4.53515625" style="2" customWidth="1"/>
    <col min="2523" max="2523" width="1" style="2" customWidth="1"/>
    <col min="2524" max="2524" width="18" style="2" customWidth="1"/>
    <col min="2525" max="2525" width="1.84375" style="2" customWidth="1"/>
    <col min="2526" max="2526" width="12.53515625" style="2" customWidth="1"/>
    <col min="2527" max="2527" width="1.53515625" style="2" customWidth="1"/>
    <col min="2528" max="2528" width="9.53515625" style="2" customWidth="1"/>
    <col min="2529" max="2529" width="1.84375" style="2" customWidth="1"/>
    <col min="2530" max="2530" width="11.84375" style="2" customWidth="1"/>
    <col min="2531" max="2531" width="1.53515625" style="2" customWidth="1"/>
    <col min="2532" max="2532" width="10.07421875" style="2" customWidth="1"/>
    <col min="2533" max="2533" width="2" style="2" customWidth="1"/>
    <col min="2534" max="2534" width="9.53515625" style="2" customWidth="1"/>
    <col min="2535" max="2777" width="9.07421875" style="2"/>
    <col min="2778" max="2778" width="4.53515625" style="2" customWidth="1"/>
    <col min="2779" max="2779" width="1" style="2" customWidth="1"/>
    <col min="2780" max="2780" width="18" style="2" customWidth="1"/>
    <col min="2781" max="2781" width="1.84375" style="2" customWidth="1"/>
    <col min="2782" max="2782" width="12.53515625" style="2" customWidth="1"/>
    <col min="2783" max="2783" width="1.53515625" style="2" customWidth="1"/>
    <col min="2784" max="2784" width="9.53515625" style="2" customWidth="1"/>
    <col min="2785" max="2785" width="1.84375" style="2" customWidth="1"/>
    <col min="2786" max="2786" width="11.84375" style="2" customWidth="1"/>
    <col min="2787" max="2787" width="1.53515625" style="2" customWidth="1"/>
    <col min="2788" max="2788" width="10.07421875" style="2" customWidth="1"/>
    <col min="2789" max="2789" width="2" style="2" customWidth="1"/>
    <col min="2790" max="2790" width="9.53515625" style="2" customWidth="1"/>
    <col min="2791" max="3033" width="9.07421875" style="2"/>
    <col min="3034" max="3034" width="4.53515625" style="2" customWidth="1"/>
    <col min="3035" max="3035" width="1" style="2" customWidth="1"/>
    <col min="3036" max="3036" width="18" style="2" customWidth="1"/>
    <col min="3037" max="3037" width="1.84375" style="2" customWidth="1"/>
    <col min="3038" max="3038" width="12.53515625" style="2" customWidth="1"/>
    <col min="3039" max="3039" width="1.53515625" style="2" customWidth="1"/>
    <col min="3040" max="3040" width="9.53515625" style="2" customWidth="1"/>
    <col min="3041" max="3041" width="1.84375" style="2" customWidth="1"/>
    <col min="3042" max="3042" width="11.84375" style="2" customWidth="1"/>
    <col min="3043" max="3043" width="1.53515625" style="2" customWidth="1"/>
    <col min="3044" max="3044" width="10.07421875" style="2" customWidth="1"/>
    <col min="3045" max="3045" width="2" style="2" customWidth="1"/>
    <col min="3046" max="3046" width="9.53515625" style="2" customWidth="1"/>
    <col min="3047" max="3289" width="9.07421875" style="2"/>
    <col min="3290" max="3290" width="4.53515625" style="2" customWidth="1"/>
    <col min="3291" max="3291" width="1" style="2" customWidth="1"/>
    <col min="3292" max="3292" width="18" style="2" customWidth="1"/>
    <col min="3293" max="3293" width="1.84375" style="2" customWidth="1"/>
    <col min="3294" max="3294" width="12.53515625" style="2" customWidth="1"/>
    <col min="3295" max="3295" width="1.53515625" style="2" customWidth="1"/>
    <col min="3296" max="3296" width="9.53515625" style="2" customWidth="1"/>
    <col min="3297" max="3297" width="1.84375" style="2" customWidth="1"/>
    <col min="3298" max="3298" width="11.84375" style="2" customWidth="1"/>
    <col min="3299" max="3299" width="1.53515625" style="2" customWidth="1"/>
    <col min="3300" max="3300" width="10.07421875" style="2" customWidth="1"/>
    <col min="3301" max="3301" width="2" style="2" customWidth="1"/>
    <col min="3302" max="3302" width="9.53515625" style="2" customWidth="1"/>
    <col min="3303" max="3545" width="9.07421875" style="2"/>
    <col min="3546" max="3546" width="4.53515625" style="2" customWidth="1"/>
    <col min="3547" max="3547" width="1" style="2" customWidth="1"/>
    <col min="3548" max="3548" width="18" style="2" customWidth="1"/>
    <col min="3549" max="3549" width="1.84375" style="2" customWidth="1"/>
    <col min="3550" max="3550" width="12.53515625" style="2" customWidth="1"/>
    <col min="3551" max="3551" width="1.53515625" style="2" customWidth="1"/>
    <col min="3552" max="3552" width="9.53515625" style="2" customWidth="1"/>
    <col min="3553" max="3553" width="1.84375" style="2" customWidth="1"/>
    <col min="3554" max="3554" width="11.84375" style="2" customWidth="1"/>
    <col min="3555" max="3555" width="1.53515625" style="2" customWidth="1"/>
    <col min="3556" max="3556" width="10.07421875" style="2" customWidth="1"/>
    <col min="3557" max="3557" width="2" style="2" customWidth="1"/>
    <col min="3558" max="3558" width="9.53515625" style="2" customWidth="1"/>
    <col min="3559" max="3801" width="9.07421875" style="2"/>
    <col min="3802" max="3802" width="4.53515625" style="2" customWidth="1"/>
    <col min="3803" max="3803" width="1" style="2" customWidth="1"/>
    <col min="3804" max="3804" width="18" style="2" customWidth="1"/>
    <col min="3805" max="3805" width="1.84375" style="2" customWidth="1"/>
    <col min="3806" max="3806" width="12.53515625" style="2" customWidth="1"/>
    <col min="3807" max="3807" width="1.53515625" style="2" customWidth="1"/>
    <col min="3808" max="3808" width="9.53515625" style="2" customWidth="1"/>
    <col min="3809" max="3809" width="1.84375" style="2" customWidth="1"/>
    <col min="3810" max="3810" width="11.84375" style="2" customWidth="1"/>
    <col min="3811" max="3811" width="1.53515625" style="2" customWidth="1"/>
    <col min="3812" max="3812" width="10.07421875" style="2" customWidth="1"/>
    <col min="3813" max="3813" width="2" style="2" customWidth="1"/>
    <col min="3814" max="3814" width="9.53515625" style="2" customWidth="1"/>
    <col min="3815" max="4057" width="9.07421875" style="2"/>
    <col min="4058" max="4058" width="4.53515625" style="2" customWidth="1"/>
    <col min="4059" max="4059" width="1" style="2" customWidth="1"/>
    <col min="4060" max="4060" width="18" style="2" customWidth="1"/>
    <col min="4061" max="4061" width="1.84375" style="2" customWidth="1"/>
    <col min="4062" max="4062" width="12.53515625" style="2" customWidth="1"/>
    <col min="4063" max="4063" width="1.53515625" style="2" customWidth="1"/>
    <col min="4064" max="4064" width="9.53515625" style="2" customWidth="1"/>
    <col min="4065" max="4065" width="1.84375" style="2" customWidth="1"/>
    <col min="4066" max="4066" width="11.84375" style="2" customWidth="1"/>
    <col min="4067" max="4067" width="1.53515625" style="2" customWidth="1"/>
    <col min="4068" max="4068" width="10.07421875" style="2" customWidth="1"/>
    <col min="4069" max="4069" width="2" style="2" customWidth="1"/>
    <col min="4070" max="4070" width="9.53515625" style="2" customWidth="1"/>
    <col min="4071" max="4313" width="9.07421875" style="2"/>
    <col min="4314" max="4314" width="4.53515625" style="2" customWidth="1"/>
    <col min="4315" max="4315" width="1" style="2" customWidth="1"/>
    <col min="4316" max="4316" width="18" style="2" customWidth="1"/>
    <col min="4317" max="4317" width="1.84375" style="2" customWidth="1"/>
    <col min="4318" max="4318" width="12.53515625" style="2" customWidth="1"/>
    <col min="4319" max="4319" width="1.53515625" style="2" customWidth="1"/>
    <col min="4320" max="4320" width="9.53515625" style="2" customWidth="1"/>
    <col min="4321" max="4321" width="1.84375" style="2" customWidth="1"/>
    <col min="4322" max="4322" width="11.84375" style="2" customWidth="1"/>
    <col min="4323" max="4323" width="1.53515625" style="2" customWidth="1"/>
    <col min="4324" max="4324" width="10.07421875" style="2" customWidth="1"/>
    <col min="4325" max="4325" width="2" style="2" customWidth="1"/>
    <col min="4326" max="4326" width="9.53515625" style="2" customWidth="1"/>
    <col min="4327" max="4569" width="9.07421875" style="2"/>
    <col min="4570" max="4570" width="4.53515625" style="2" customWidth="1"/>
    <col min="4571" max="4571" width="1" style="2" customWidth="1"/>
    <col min="4572" max="4572" width="18" style="2" customWidth="1"/>
    <col min="4573" max="4573" width="1.84375" style="2" customWidth="1"/>
    <col min="4574" max="4574" width="12.53515625" style="2" customWidth="1"/>
    <col min="4575" max="4575" width="1.53515625" style="2" customWidth="1"/>
    <col min="4576" max="4576" width="9.53515625" style="2" customWidth="1"/>
    <col min="4577" max="4577" width="1.84375" style="2" customWidth="1"/>
    <col min="4578" max="4578" width="11.84375" style="2" customWidth="1"/>
    <col min="4579" max="4579" width="1.53515625" style="2" customWidth="1"/>
    <col min="4580" max="4580" width="10.07421875" style="2" customWidth="1"/>
    <col min="4581" max="4581" width="2" style="2" customWidth="1"/>
    <col min="4582" max="4582" width="9.53515625" style="2" customWidth="1"/>
    <col min="4583" max="4825" width="9.07421875" style="2"/>
    <col min="4826" max="4826" width="4.53515625" style="2" customWidth="1"/>
    <col min="4827" max="4827" width="1" style="2" customWidth="1"/>
    <col min="4828" max="4828" width="18" style="2" customWidth="1"/>
    <col min="4829" max="4829" width="1.84375" style="2" customWidth="1"/>
    <col min="4830" max="4830" width="12.53515625" style="2" customWidth="1"/>
    <col min="4831" max="4831" width="1.53515625" style="2" customWidth="1"/>
    <col min="4832" max="4832" width="9.53515625" style="2" customWidth="1"/>
    <col min="4833" max="4833" width="1.84375" style="2" customWidth="1"/>
    <col min="4834" max="4834" width="11.84375" style="2" customWidth="1"/>
    <col min="4835" max="4835" width="1.53515625" style="2" customWidth="1"/>
    <col min="4836" max="4836" width="10.07421875" style="2" customWidth="1"/>
    <col min="4837" max="4837" width="2" style="2" customWidth="1"/>
    <col min="4838" max="4838" width="9.53515625" style="2" customWidth="1"/>
    <col min="4839" max="5081" width="9.07421875" style="2"/>
    <col min="5082" max="5082" width="4.53515625" style="2" customWidth="1"/>
    <col min="5083" max="5083" width="1" style="2" customWidth="1"/>
    <col min="5084" max="5084" width="18" style="2" customWidth="1"/>
    <col min="5085" max="5085" width="1.84375" style="2" customWidth="1"/>
    <col min="5086" max="5086" width="12.53515625" style="2" customWidth="1"/>
    <col min="5087" max="5087" width="1.53515625" style="2" customWidth="1"/>
    <col min="5088" max="5088" width="9.53515625" style="2" customWidth="1"/>
    <col min="5089" max="5089" width="1.84375" style="2" customWidth="1"/>
    <col min="5090" max="5090" width="11.84375" style="2" customWidth="1"/>
    <col min="5091" max="5091" width="1.53515625" style="2" customWidth="1"/>
    <col min="5092" max="5092" width="10.07421875" style="2" customWidth="1"/>
    <col min="5093" max="5093" width="2" style="2" customWidth="1"/>
    <col min="5094" max="5094" width="9.53515625" style="2" customWidth="1"/>
    <col min="5095" max="5337" width="9.07421875" style="2"/>
    <col min="5338" max="5338" width="4.53515625" style="2" customWidth="1"/>
    <col min="5339" max="5339" width="1" style="2" customWidth="1"/>
    <col min="5340" max="5340" width="18" style="2" customWidth="1"/>
    <col min="5341" max="5341" width="1.84375" style="2" customWidth="1"/>
    <col min="5342" max="5342" width="12.53515625" style="2" customWidth="1"/>
    <col min="5343" max="5343" width="1.53515625" style="2" customWidth="1"/>
    <col min="5344" max="5344" width="9.53515625" style="2" customWidth="1"/>
    <col min="5345" max="5345" width="1.84375" style="2" customWidth="1"/>
    <col min="5346" max="5346" width="11.84375" style="2" customWidth="1"/>
    <col min="5347" max="5347" width="1.53515625" style="2" customWidth="1"/>
    <col min="5348" max="5348" width="10.07421875" style="2" customWidth="1"/>
    <col min="5349" max="5349" width="2" style="2" customWidth="1"/>
    <col min="5350" max="5350" width="9.53515625" style="2" customWidth="1"/>
    <col min="5351" max="5593" width="9.07421875" style="2"/>
    <col min="5594" max="5594" width="4.53515625" style="2" customWidth="1"/>
    <col min="5595" max="5595" width="1" style="2" customWidth="1"/>
    <col min="5596" max="5596" width="18" style="2" customWidth="1"/>
    <col min="5597" max="5597" width="1.84375" style="2" customWidth="1"/>
    <col min="5598" max="5598" width="12.53515625" style="2" customWidth="1"/>
    <col min="5599" max="5599" width="1.53515625" style="2" customWidth="1"/>
    <col min="5600" max="5600" width="9.53515625" style="2" customWidth="1"/>
    <col min="5601" max="5601" width="1.84375" style="2" customWidth="1"/>
    <col min="5602" max="5602" width="11.84375" style="2" customWidth="1"/>
    <col min="5603" max="5603" width="1.53515625" style="2" customWidth="1"/>
    <col min="5604" max="5604" width="10.07421875" style="2" customWidth="1"/>
    <col min="5605" max="5605" width="2" style="2" customWidth="1"/>
    <col min="5606" max="5606" width="9.53515625" style="2" customWidth="1"/>
    <col min="5607" max="5849" width="9.07421875" style="2"/>
    <col min="5850" max="5850" width="4.53515625" style="2" customWidth="1"/>
    <col min="5851" max="5851" width="1" style="2" customWidth="1"/>
    <col min="5852" max="5852" width="18" style="2" customWidth="1"/>
    <col min="5853" max="5853" width="1.84375" style="2" customWidth="1"/>
    <col min="5854" max="5854" width="12.53515625" style="2" customWidth="1"/>
    <col min="5855" max="5855" width="1.53515625" style="2" customWidth="1"/>
    <col min="5856" max="5856" width="9.53515625" style="2" customWidth="1"/>
    <col min="5857" max="5857" width="1.84375" style="2" customWidth="1"/>
    <col min="5858" max="5858" width="11.84375" style="2" customWidth="1"/>
    <col min="5859" max="5859" width="1.53515625" style="2" customWidth="1"/>
    <col min="5860" max="5860" width="10.07421875" style="2" customWidth="1"/>
    <col min="5861" max="5861" width="2" style="2" customWidth="1"/>
    <col min="5862" max="5862" width="9.53515625" style="2" customWidth="1"/>
    <col min="5863" max="6105" width="9.07421875" style="2"/>
    <col min="6106" max="6106" width="4.53515625" style="2" customWidth="1"/>
    <col min="6107" max="6107" width="1" style="2" customWidth="1"/>
    <col min="6108" max="6108" width="18" style="2" customWidth="1"/>
    <col min="6109" max="6109" width="1.84375" style="2" customWidth="1"/>
    <col min="6110" max="6110" width="12.53515625" style="2" customWidth="1"/>
    <col min="6111" max="6111" width="1.53515625" style="2" customWidth="1"/>
    <col min="6112" max="6112" width="9.53515625" style="2" customWidth="1"/>
    <col min="6113" max="6113" width="1.84375" style="2" customWidth="1"/>
    <col min="6114" max="6114" width="11.84375" style="2" customWidth="1"/>
    <col min="6115" max="6115" width="1.53515625" style="2" customWidth="1"/>
    <col min="6116" max="6116" width="10.07421875" style="2" customWidth="1"/>
    <col min="6117" max="6117" width="2" style="2" customWidth="1"/>
    <col min="6118" max="6118" width="9.53515625" style="2" customWidth="1"/>
    <col min="6119" max="6361" width="9.07421875" style="2"/>
    <col min="6362" max="6362" width="4.53515625" style="2" customWidth="1"/>
    <col min="6363" max="6363" width="1" style="2" customWidth="1"/>
    <col min="6364" max="6364" width="18" style="2" customWidth="1"/>
    <col min="6365" max="6365" width="1.84375" style="2" customWidth="1"/>
    <col min="6366" max="6366" width="12.53515625" style="2" customWidth="1"/>
    <col min="6367" max="6367" width="1.53515625" style="2" customWidth="1"/>
    <col min="6368" max="6368" width="9.53515625" style="2" customWidth="1"/>
    <col min="6369" max="6369" width="1.84375" style="2" customWidth="1"/>
    <col min="6370" max="6370" width="11.84375" style="2" customWidth="1"/>
    <col min="6371" max="6371" width="1.53515625" style="2" customWidth="1"/>
    <col min="6372" max="6372" width="10.07421875" style="2" customWidth="1"/>
    <col min="6373" max="6373" width="2" style="2" customWidth="1"/>
    <col min="6374" max="6374" width="9.53515625" style="2" customWidth="1"/>
    <col min="6375" max="6617" width="9.07421875" style="2"/>
    <col min="6618" max="6618" width="4.53515625" style="2" customWidth="1"/>
    <col min="6619" max="6619" width="1" style="2" customWidth="1"/>
    <col min="6620" max="6620" width="18" style="2" customWidth="1"/>
    <col min="6621" max="6621" width="1.84375" style="2" customWidth="1"/>
    <col min="6622" max="6622" width="12.53515625" style="2" customWidth="1"/>
    <col min="6623" max="6623" width="1.53515625" style="2" customWidth="1"/>
    <col min="6624" max="6624" width="9.53515625" style="2" customWidth="1"/>
    <col min="6625" max="6625" width="1.84375" style="2" customWidth="1"/>
    <col min="6626" max="6626" width="11.84375" style="2" customWidth="1"/>
    <col min="6627" max="6627" width="1.53515625" style="2" customWidth="1"/>
    <col min="6628" max="6628" width="10.07421875" style="2" customWidth="1"/>
    <col min="6629" max="6629" width="2" style="2" customWidth="1"/>
    <col min="6630" max="6630" width="9.53515625" style="2" customWidth="1"/>
    <col min="6631" max="6873" width="9.07421875" style="2"/>
    <col min="6874" max="6874" width="4.53515625" style="2" customWidth="1"/>
    <col min="6875" max="6875" width="1" style="2" customWidth="1"/>
    <col min="6876" max="6876" width="18" style="2" customWidth="1"/>
    <col min="6877" max="6877" width="1.84375" style="2" customWidth="1"/>
    <col min="6878" max="6878" width="12.53515625" style="2" customWidth="1"/>
    <col min="6879" max="6879" width="1.53515625" style="2" customWidth="1"/>
    <col min="6880" max="6880" width="9.53515625" style="2" customWidth="1"/>
    <col min="6881" max="6881" width="1.84375" style="2" customWidth="1"/>
    <col min="6882" max="6882" width="11.84375" style="2" customWidth="1"/>
    <col min="6883" max="6883" width="1.53515625" style="2" customWidth="1"/>
    <col min="6884" max="6884" width="10.07421875" style="2" customWidth="1"/>
    <col min="6885" max="6885" width="2" style="2" customWidth="1"/>
    <col min="6886" max="6886" width="9.53515625" style="2" customWidth="1"/>
    <col min="6887" max="7129" width="9.07421875" style="2"/>
    <col min="7130" max="7130" width="4.53515625" style="2" customWidth="1"/>
    <col min="7131" max="7131" width="1" style="2" customWidth="1"/>
    <col min="7132" max="7132" width="18" style="2" customWidth="1"/>
    <col min="7133" max="7133" width="1.84375" style="2" customWidth="1"/>
    <col min="7134" max="7134" width="12.53515625" style="2" customWidth="1"/>
    <col min="7135" max="7135" width="1.53515625" style="2" customWidth="1"/>
    <col min="7136" max="7136" width="9.53515625" style="2" customWidth="1"/>
    <col min="7137" max="7137" width="1.84375" style="2" customWidth="1"/>
    <col min="7138" max="7138" width="11.84375" style="2" customWidth="1"/>
    <col min="7139" max="7139" width="1.53515625" style="2" customWidth="1"/>
    <col min="7140" max="7140" width="10.07421875" style="2" customWidth="1"/>
    <col min="7141" max="7141" width="2" style="2" customWidth="1"/>
    <col min="7142" max="7142" width="9.53515625" style="2" customWidth="1"/>
    <col min="7143" max="7385" width="9.07421875" style="2"/>
    <col min="7386" max="7386" width="4.53515625" style="2" customWidth="1"/>
    <col min="7387" max="7387" width="1" style="2" customWidth="1"/>
    <col min="7388" max="7388" width="18" style="2" customWidth="1"/>
    <col min="7389" max="7389" width="1.84375" style="2" customWidth="1"/>
    <col min="7390" max="7390" width="12.53515625" style="2" customWidth="1"/>
    <col min="7391" max="7391" width="1.53515625" style="2" customWidth="1"/>
    <col min="7392" max="7392" width="9.53515625" style="2" customWidth="1"/>
    <col min="7393" max="7393" width="1.84375" style="2" customWidth="1"/>
    <col min="7394" max="7394" width="11.84375" style="2" customWidth="1"/>
    <col min="7395" max="7395" width="1.53515625" style="2" customWidth="1"/>
    <col min="7396" max="7396" width="10.07421875" style="2" customWidth="1"/>
    <col min="7397" max="7397" width="2" style="2" customWidth="1"/>
    <col min="7398" max="7398" width="9.53515625" style="2" customWidth="1"/>
    <col min="7399" max="7641" width="9.07421875" style="2"/>
    <col min="7642" max="7642" width="4.53515625" style="2" customWidth="1"/>
    <col min="7643" max="7643" width="1" style="2" customWidth="1"/>
    <col min="7644" max="7644" width="18" style="2" customWidth="1"/>
    <col min="7645" max="7645" width="1.84375" style="2" customWidth="1"/>
    <col min="7646" max="7646" width="12.53515625" style="2" customWidth="1"/>
    <col min="7647" max="7647" width="1.53515625" style="2" customWidth="1"/>
    <col min="7648" max="7648" width="9.53515625" style="2" customWidth="1"/>
    <col min="7649" max="7649" width="1.84375" style="2" customWidth="1"/>
    <col min="7650" max="7650" width="11.84375" style="2" customWidth="1"/>
    <col min="7651" max="7651" width="1.53515625" style="2" customWidth="1"/>
    <col min="7652" max="7652" width="10.07421875" style="2" customWidth="1"/>
    <col min="7653" max="7653" width="2" style="2" customWidth="1"/>
    <col min="7654" max="7654" width="9.53515625" style="2" customWidth="1"/>
    <col min="7655" max="7897" width="9.07421875" style="2"/>
    <col min="7898" max="7898" width="4.53515625" style="2" customWidth="1"/>
    <col min="7899" max="7899" width="1" style="2" customWidth="1"/>
    <col min="7900" max="7900" width="18" style="2" customWidth="1"/>
    <col min="7901" max="7901" width="1.84375" style="2" customWidth="1"/>
    <col min="7902" max="7902" width="12.53515625" style="2" customWidth="1"/>
    <col min="7903" max="7903" width="1.53515625" style="2" customWidth="1"/>
    <col min="7904" max="7904" width="9.53515625" style="2" customWidth="1"/>
    <col min="7905" max="7905" width="1.84375" style="2" customWidth="1"/>
    <col min="7906" max="7906" width="11.84375" style="2" customWidth="1"/>
    <col min="7907" max="7907" width="1.53515625" style="2" customWidth="1"/>
    <col min="7908" max="7908" width="10.07421875" style="2" customWidth="1"/>
    <col min="7909" max="7909" width="2" style="2" customWidth="1"/>
    <col min="7910" max="7910" width="9.53515625" style="2" customWidth="1"/>
    <col min="7911" max="8153" width="9.07421875" style="2"/>
    <col min="8154" max="8154" width="4.53515625" style="2" customWidth="1"/>
    <col min="8155" max="8155" width="1" style="2" customWidth="1"/>
    <col min="8156" max="8156" width="18" style="2" customWidth="1"/>
    <col min="8157" max="8157" width="1.84375" style="2" customWidth="1"/>
    <col min="8158" max="8158" width="12.53515625" style="2" customWidth="1"/>
    <col min="8159" max="8159" width="1.53515625" style="2" customWidth="1"/>
    <col min="8160" max="8160" width="9.53515625" style="2" customWidth="1"/>
    <col min="8161" max="8161" width="1.84375" style="2" customWidth="1"/>
    <col min="8162" max="8162" width="11.84375" style="2" customWidth="1"/>
    <col min="8163" max="8163" width="1.53515625" style="2" customWidth="1"/>
    <col min="8164" max="8164" width="10.07421875" style="2" customWidth="1"/>
    <col min="8165" max="8165" width="2" style="2" customWidth="1"/>
    <col min="8166" max="8166" width="9.53515625" style="2" customWidth="1"/>
    <col min="8167" max="8409" width="9.07421875" style="2"/>
    <col min="8410" max="8410" width="4.53515625" style="2" customWidth="1"/>
    <col min="8411" max="8411" width="1" style="2" customWidth="1"/>
    <col min="8412" max="8412" width="18" style="2" customWidth="1"/>
    <col min="8413" max="8413" width="1.84375" style="2" customWidth="1"/>
    <col min="8414" max="8414" width="12.53515625" style="2" customWidth="1"/>
    <col min="8415" max="8415" width="1.53515625" style="2" customWidth="1"/>
    <col min="8416" max="8416" width="9.53515625" style="2" customWidth="1"/>
    <col min="8417" max="8417" width="1.84375" style="2" customWidth="1"/>
    <col min="8418" max="8418" width="11.84375" style="2" customWidth="1"/>
    <col min="8419" max="8419" width="1.53515625" style="2" customWidth="1"/>
    <col min="8420" max="8420" width="10.07421875" style="2" customWidth="1"/>
    <col min="8421" max="8421" width="2" style="2" customWidth="1"/>
    <col min="8422" max="8422" width="9.53515625" style="2" customWidth="1"/>
    <col min="8423" max="8665" width="9.07421875" style="2"/>
    <col min="8666" max="8666" width="4.53515625" style="2" customWidth="1"/>
    <col min="8667" max="8667" width="1" style="2" customWidth="1"/>
    <col min="8668" max="8668" width="18" style="2" customWidth="1"/>
    <col min="8669" max="8669" width="1.84375" style="2" customWidth="1"/>
    <col min="8670" max="8670" width="12.53515625" style="2" customWidth="1"/>
    <col min="8671" max="8671" width="1.53515625" style="2" customWidth="1"/>
    <col min="8672" max="8672" width="9.53515625" style="2" customWidth="1"/>
    <col min="8673" max="8673" width="1.84375" style="2" customWidth="1"/>
    <col min="8674" max="8674" width="11.84375" style="2" customWidth="1"/>
    <col min="8675" max="8675" width="1.53515625" style="2" customWidth="1"/>
    <col min="8676" max="8676" width="10.07421875" style="2" customWidth="1"/>
    <col min="8677" max="8677" width="2" style="2" customWidth="1"/>
    <col min="8678" max="8678" width="9.53515625" style="2" customWidth="1"/>
    <col min="8679" max="8921" width="9.07421875" style="2"/>
    <col min="8922" max="8922" width="4.53515625" style="2" customWidth="1"/>
    <col min="8923" max="8923" width="1" style="2" customWidth="1"/>
    <col min="8924" max="8924" width="18" style="2" customWidth="1"/>
    <col min="8925" max="8925" width="1.84375" style="2" customWidth="1"/>
    <col min="8926" max="8926" width="12.53515625" style="2" customWidth="1"/>
    <col min="8927" max="8927" width="1.53515625" style="2" customWidth="1"/>
    <col min="8928" max="8928" width="9.53515625" style="2" customWidth="1"/>
    <col min="8929" max="8929" width="1.84375" style="2" customWidth="1"/>
    <col min="8930" max="8930" width="11.84375" style="2" customWidth="1"/>
    <col min="8931" max="8931" width="1.53515625" style="2" customWidth="1"/>
    <col min="8932" max="8932" width="10.07421875" style="2" customWidth="1"/>
    <col min="8933" max="8933" width="2" style="2" customWidth="1"/>
    <col min="8934" max="8934" width="9.53515625" style="2" customWidth="1"/>
    <col min="8935" max="9177" width="9.07421875" style="2"/>
    <col min="9178" max="9178" width="4.53515625" style="2" customWidth="1"/>
    <col min="9179" max="9179" width="1" style="2" customWidth="1"/>
    <col min="9180" max="9180" width="18" style="2" customWidth="1"/>
    <col min="9181" max="9181" width="1.84375" style="2" customWidth="1"/>
    <col min="9182" max="9182" width="12.53515625" style="2" customWidth="1"/>
    <col min="9183" max="9183" width="1.53515625" style="2" customWidth="1"/>
    <col min="9184" max="9184" width="9.53515625" style="2" customWidth="1"/>
    <col min="9185" max="9185" width="1.84375" style="2" customWidth="1"/>
    <col min="9186" max="9186" width="11.84375" style="2" customWidth="1"/>
    <col min="9187" max="9187" width="1.53515625" style="2" customWidth="1"/>
    <col min="9188" max="9188" width="10.07421875" style="2" customWidth="1"/>
    <col min="9189" max="9189" width="2" style="2" customWidth="1"/>
    <col min="9190" max="9190" width="9.53515625" style="2" customWidth="1"/>
    <col min="9191" max="9433" width="9.07421875" style="2"/>
    <col min="9434" max="9434" width="4.53515625" style="2" customWidth="1"/>
    <col min="9435" max="9435" width="1" style="2" customWidth="1"/>
    <col min="9436" max="9436" width="18" style="2" customWidth="1"/>
    <col min="9437" max="9437" width="1.84375" style="2" customWidth="1"/>
    <col min="9438" max="9438" width="12.53515625" style="2" customWidth="1"/>
    <col min="9439" max="9439" width="1.53515625" style="2" customWidth="1"/>
    <col min="9440" max="9440" width="9.53515625" style="2" customWidth="1"/>
    <col min="9441" max="9441" width="1.84375" style="2" customWidth="1"/>
    <col min="9442" max="9442" width="11.84375" style="2" customWidth="1"/>
    <col min="9443" max="9443" width="1.53515625" style="2" customWidth="1"/>
    <col min="9444" max="9444" width="10.07421875" style="2" customWidth="1"/>
    <col min="9445" max="9445" width="2" style="2" customWidth="1"/>
    <col min="9446" max="9446" width="9.53515625" style="2" customWidth="1"/>
    <col min="9447" max="9689" width="9.07421875" style="2"/>
    <col min="9690" max="9690" width="4.53515625" style="2" customWidth="1"/>
    <col min="9691" max="9691" width="1" style="2" customWidth="1"/>
    <col min="9692" max="9692" width="18" style="2" customWidth="1"/>
    <col min="9693" max="9693" width="1.84375" style="2" customWidth="1"/>
    <col min="9694" max="9694" width="12.53515625" style="2" customWidth="1"/>
    <col min="9695" max="9695" width="1.53515625" style="2" customWidth="1"/>
    <col min="9696" max="9696" width="9.53515625" style="2" customWidth="1"/>
    <col min="9697" max="9697" width="1.84375" style="2" customWidth="1"/>
    <col min="9698" max="9698" width="11.84375" style="2" customWidth="1"/>
    <col min="9699" max="9699" width="1.53515625" style="2" customWidth="1"/>
    <col min="9700" max="9700" width="10.07421875" style="2" customWidth="1"/>
    <col min="9701" max="9701" width="2" style="2" customWidth="1"/>
    <col min="9702" max="9702" width="9.53515625" style="2" customWidth="1"/>
    <col min="9703" max="9945" width="9.07421875" style="2"/>
    <col min="9946" max="9946" width="4.53515625" style="2" customWidth="1"/>
    <col min="9947" max="9947" width="1" style="2" customWidth="1"/>
    <col min="9948" max="9948" width="18" style="2" customWidth="1"/>
    <col min="9949" max="9949" width="1.84375" style="2" customWidth="1"/>
    <col min="9950" max="9950" width="12.53515625" style="2" customWidth="1"/>
    <col min="9951" max="9951" width="1.53515625" style="2" customWidth="1"/>
    <col min="9952" max="9952" width="9.53515625" style="2" customWidth="1"/>
    <col min="9953" max="9953" width="1.84375" style="2" customWidth="1"/>
    <col min="9954" max="9954" width="11.84375" style="2" customWidth="1"/>
    <col min="9955" max="9955" width="1.53515625" style="2" customWidth="1"/>
    <col min="9956" max="9956" width="10.07421875" style="2" customWidth="1"/>
    <col min="9957" max="9957" width="2" style="2" customWidth="1"/>
    <col min="9958" max="9958" width="9.53515625" style="2" customWidth="1"/>
    <col min="9959" max="10201" width="9.07421875" style="2"/>
    <col min="10202" max="10202" width="4.53515625" style="2" customWidth="1"/>
    <col min="10203" max="10203" width="1" style="2" customWidth="1"/>
    <col min="10204" max="10204" width="18" style="2" customWidth="1"/>
    <col min="10205" max="10205" width="1.84375" style="2" customWidth="1"/>
    <col min="10206" max="10206" width="12.53515625" style="2" customWidth="1"/>
    <col min="10207" max="10207" width="1.53515625" style="2" customWidth="1"/>
    <col min="10208" max="10208" width="9.53515625" style="2" customWidth="1"/>
    <col min="10209" max="10209" width="1.84375" style="2" customWidth="1"/>
    <col min="10210" max="10210" width="11.84375" style="2" customWidth="1"/>
    <col min="10211" max="10211" width="1.53515625" style="2" customWidth="1"/>
    <col min="10212" max="10212" width="10.07421875" style="2" customWidth="1"/>
    <col min="10213" max="10213" width="2" style="2" customWidth="1"/>
    <col min="10214" max="10214" width="9.53515625" style="2" customWidth="1"/>
    <col min="10215" max="10457" width="9.07421875" style="2"/>
    <col min="10458" max="10458" width="4.53515625" style="2" customWidth="1"/>
    <col min="10459" max="10459" width="1" style="2" customWidth="1"/>
    <col min="10460" max="10460" width="18" style="2" customWidth="1"/>
    <col min="10461" max="10461" width="1.84375" style="2" customWidth="1"/>
    <col min="10462" max="10462" width="12.53515625" style="2" customWidth="1"/>
    <col min="10463" max="10463" width="1.53515625" style="2" customWidth="1"/>
    <col min="10464" max="10464" width="9.53515625" style="2" customWidth="1"/>
    <col min="10465" max="10465" width="1.84375" style="2" customWidth="1"/>
    <col min="10466" max="10466" width="11.84375" style="2" customWidth="1"/>
    <col min="10467" max="10467" width="1.53515625" style="2" customWidth="1"/>
    <col min="10468" max="10468" width="10.07421875" style="2" customWidth="1"/>
    <col min="10469" max="10469" width="2" style="2" customWidth="1"/>
    <col min="10470" max="10470" width="9.53515625" style="2" customWidth="1"/>
    <col min="10471" max="10713" width="9.07421875" style="2"/>
    <col min="10714" max="10714" width="4.53515625" style="2" customWidth="1"/>
    <col min="10715" max="10715" width="1" style="2" customWidth="1"/>
    <col min="10716" max="10716" width="18" style="2" customWidth="1"/>
    <col min="10717" max="10717" width="1.84375" style="2" customWidth="1"/>
    <col min="10718" max="10718" width="12.53515625" style="2" customWidth="1"/>
    <col min="10719" max="10719" width="1.53515625" style="2" customWidth="1"/>
    <col min="10720" max="10720" width="9.53515625" style="2" customWidth="1"/>
    <col min="10721" max="10721" width="1.84375" style="2" customWidth="1"/>
    <col min="10722" max="10722" width="11.84375" style="2" customWidth="1"/>
    <col min="10723" max="10723" width="1.53515625" style="2" customWidth="1"/>
    <col min="10724" max="10724" width="10.07421875" style="2" customWidth="1"/>
    <col min="10725" max="10725" width="2" style="2" customWidth="1"/>
    <col min="10726" max="10726" width="9.53515625" style="2" customWidth="1"/>
    <col min="10727" max="10969" width="9.07421875" style="2"/>
    <col min="10970" max="10970" width="4.53515625" style="2" customWidth="1"/>
    <col min="10971" max="10971" width="1" style="2" customWidth="1"/>
    <col min="10972" max="10972" width="18" style="2" customWidth="1"/>
    <col min="10973" max="10973" width="1.84375" style="2" customWidth="1"/>
    <col min="10974" max="10974" width="12.53515625" style="2" customWidth="1"/>
    <col min="10975" max="10975" width="1.53515625" style="2" customWidth="1"/>
    <col min="10976" max="10976" width="9.53515625" style="2" customWidth="1"/>
    <col min="10977" max="10977" width="1.84375" style="2" customWidth="1"/>
    <col min="10978" max="10978" width="11.84375" style="2" customWidth="1"/>
    <col min="10979" max="10979" width="1.53515625" style="2" customWidth="1"/>
    <col min="10980" max="10980" width="10.07421875" style="2" customWidth="1"/>
    <col min="10981" max="10981" width="2" style="2" customWidth="1"/>
    <col min="10982" max="10982" width="9.53515625" style="2" customWidth="1"/>
    <col min="10983" max="11225" width="9.07421875" style="2"/>
    <col min="11226" max="11226" width="4.53515625" style="2" customWidth="1"/>
    <col min="11227" max="11227" width="1" style="2" customWidth="1"/>
    <col min="11228" max="11228" width="18" style="2" customWidth="1"/>
    <col min="11229" max="11229" width="1.84375" style="2" customWidth="1"/>
    <col min="11230" max="11230" width="12.53515625" style="2" customWidth="1"/>
    <col min="11231" max="11231" width="1.53515625" style="2" customWidth="1"/>
    <col min="11232" max="11232" width="9.53515625" style="2" customWidth="1"/>
    <col min="11233" max="11233" width="1.84375" style="2" customWidth="1"/>
    <col min="11234" max="11234" width="11.84375" style="2" customWidth="1"/>
    <col min="11235" max="11235" width="1.53515625" style="2" customWidth="1"/>
    <col min="11236" max="11236" width="10.07421875" style="2" customWidth="1"/>
    <col min="11237" max="11237" width="2" style="2" customWidth="1"/>
    <col min="11238" max="11238" width="9.53515625" style="2" customWidth="1"/>
    <col min="11239" max="11481" width="9.07421875" style="2"/>
    <col min="11482" max="11482" width="4.53515625" style="2" customWidth="1"/>
    <col min="11483" max="11483" width="1" style="2" customWidth="1"/>
    <col min="11484" max="11484" width="18" style="2" customWidth="1"/>
    <col min="11485" max="11485" width="1.84375" style="2" customWidth="1"/>
    <col min="11486" max="11486" width="12.53515625" style="2" customWidth="1"/>
    <col min="11487" max="11487" width="1.53515625" style="2" customWidth="1"/>
    <col min="11488" max="11488" width="9.53515625" style="2" customWidth="1"/>
    <col min="11489" max="11489" width="1.84375" style="2" customWidth="1"/>
    <col min="11490" max="11490" width="11.84375" style="2" customWidth="1"/>
    <col min="11491" max="11491" width="1.53515625" style="2" customWidth="1"/>
    <col min="11492" max="11492" width="10.07421875" style="2" customWidth="1"/>
    <col min="11493" max="11493" width="2" style="2" customWidth="1"/>
    <col min="11494" max="11494" width="9.53515625" style="2" customWidth="1"/>
    <col min="11495" max="11737" width="9.07421875" style="2"/>
    <col min="11738" max="11738" width="4.53515625" style="2" customWidth="1"/>
    <col min="11739" max="11739" width="1" style="2" customWidth="1"/>
    <col min="11740" max="11740" width="18" style="2" customWidth="1"/>
    <col min="11741" max="11741" width="1.84375" style="2" customWidth="1"/>
    <col min="11742" max="11742" width="12.53515625" style="2" customWidth="1"/>
    <col min="11743" max="11743" width="1.53515625" style="2" customWidth="1"/>
    <col min="11744" max="11744" width="9.53515625" style="2" customWidth="1"/>
    <col min="11745" max="11745" width="1.84375" style="2" customWidth="1"/>
    <col min="11746" max="11746" width="11.84375" style="2" customWidth="1"/>
    <col min="11747" max="11747" width="1.53515625" style="2" customWidth="1"/>
    <col min="11748" max="11748" width="10.07421875" style="2" customWidth="1"/>
    <col min="11749" max="11749" width="2" style="2" customWidth="1"/>
    <col min="11750" max="11750" width="9.53515625" style="2" customWidth="1"/>
    <col min="11751" max="11993" width="9.07421875" style="2"/>
    <col min="11994" max="11994" width="4.53515625" style="2" customWidth="1"/>
    <col min="11995" max="11995" width="1" style="2" customWidth="1"/>
    <col min="11996" max="11996" width="18" style="2" customWidth="1"/>
    <col min="11997" max="11997" width="1.84375" style="2" customWidth="1"/>
    <col min="11998" max="11998" width="12.53515625" style="2" customWidth="1"/>
    <col min="11999" max="11999" width="1.53515625" style="2" customWidth="1"/>
    <col min="12000" max="12000" width="9.53515625" style="2" customWidth="1"/>
    <col min="12001" max="12001" width="1.84375" style="2" customWidth="1"/>
    <col min="12002" max="12002" width="11.84375" style="2" customWidth="1"/>
    <col min="12003" max="12003" width="1.53515625" style="2" customWidth="1"/>
    <col min="12004" max="12004" width="10.07421875" style="2" customWidth="1"/>
    <col min="12005" max="12005" width="2" style="2" customWidth="1"/>
    <col min="12006" max="12006" width="9.53515625" style="2" customWidth="1"/>
    <col min="12007" max="12249" width="9.07421875" style="2"/>
    <col min="12250" max="12250" width="4.53515625" style="2" customWidth="1"/>
    <col min="12251" max="12251" width="1" style="2" customWidth="1"/>
    <col min="12252" max="12252" width="18" style="2" customWidth="1"/>
    <col min="12253" max="12253" width="1.84375" style="2" customWidth="1"/>
    <col min="12254" max="12254" width="12.53515625" style="2" customWidth="1"/>
    <col min="12255" max="12255" width="1.53515625" style="2" customWidth="1"/>
    <col min="12256" max="12256" width="9.53515625" style="2" customWidth="1"/>
    <col min="12257" max="12257" width="1.84375" style="2" customWidth="1"/>
    <col min="12258" max="12258" width="11.84375" style="2" customWidth="1"/>
    <col min="12259" max="12259" width="1.53515625" style="2" customWidth="1"/>
    <col min="12260" max="12260" width="10.07421875" style="2" customWidth="1"/>
    <col min="12261" max="12261" width="2" style="2" customWidth="1"/>
    <col min="12262" max="12262" width="9.53515625" style="2" customWidth="1"/>
    <col min="12263" max="12505" width="9.07421875" style="2"/>
    <col min="12506" max="12506" width="4.53515625" style="2" customWidth="1"/>
    <col min="12507" max="12507" width="1" style="2" customWidth="1"/>
    <col min="12508" max="12508" width="18" style="2" customWidth="1"/>
    <col min="12509" max="12509" width="1.84375" style="2" customWidth="1"/>
    <col min="12510" max="12510" width="12.53515625" style="2" customWidth="1"/>
    <col min="12511" max="12511" width="1.53515625" style="2" customWidth="1"/>
    <col min="12512" max="12512" width="9.53515625" style="2" customWidth="1"/>
    <col min="12513" max="12513" width="1.84375" style="2" customWidth="1"/>
    <col min="12514" max="12514" width="11.84375" style="2" customWidth="1"/>
    <col min="12515" max="12515" width="1.53515625" style="2" customWidth="1"/>
    <col min="12516" max="12516" width="10.07421875" style="2" customWidth="1"/>
    <col min="12517" max="12517" width="2" style="2" customWidth="1"/>
    <col min="12518" max="12518" width="9.53515625" style="2" customWidth="1"/>
    <col min="12519" max="12761" width="9.07421875" style="2"/>
    <col min="12762" max="12762" width="4.53515625" style="2" customWidth="1"/>
    <col min="12763" max="12763" width="1" style="2" customWidth="1"/>
    <col min="12764" max="12764" width="18" style="2" customWidth="1"/>
    <col min="12765" max="12765" width="1.84375" style="2" customWidth="1"/>
    <col min="12766" max="12766" width="12.53515625" style="2" customWidth="1"/>
    <col min="12767" max="12767" width="1.53515625" style="2" customWidth="1"/>
    <col min="12768" max="12768" width="9.53515625" style="2" customWidth="1"/>
    <col min="12769" max="12769" width="1.84375" style="2" customWidth="1"/>
    <col min="12770" max="12770" width="11.84375" style="2" customWidth="1"/>
    <col min="12771" max="12771" width="1.53515625" style="2" customWidth="1"/>
    <col min="12772" max="12772" width="10.07421875" style="2" customWidth="1"/>
    <col min="12773" max="12773" width="2" style="2" customWidth="1"/>
    <col min="12774" max="12774" width="9.53515625" style="2" customWidth="1"/>
    <col min="12775" max="13017" width="9.07421875" style="2"/>
    <col min="13018" max="13018" width="4.53515625" style="2" customWidth="1"/>
    <col min="13019" max="13019" width="1" style="2" customWidth="1"/>
    <col min="13020" max="13020" width="18" style="2" customWidth="1"/>
    <col min="13021" max="13021" width="1.84375" style="2" customWidth="1"/>
    <col min="13022" max="13022" width="12.53515625" style="2" customWidth="1"/>
    <col min="13023" max="13023" width="1.53515625" style="2" customWidth="1"/>
    <col min="13024" max="13024" width="9.53515625" style="2" customWidth="1"/>
    <col min="13025" max="13025" width="1.84375" style="2" customWidth="1"/>
    <col min="13026" max="13026" width="11.84375" style="2" customWidth="1"/>
    <col min="13027" max="13027" width="1.53515625" style="2" customWidth="1"/>
    <col min="13028" max="13028" width="10.07421875" style="2" customWidth="1"/>
    <col min="13029" max="13029" width="2" style="2" customWidth="1"/>
    <col min="13030" max="13030" width="9.53515625" style="2" customWidth="1"/>
    <col min="13031" max="13273" width="9.07421875" style="2"/>
    <col min="13274" max="13274" width="4.53515625" style="2" customWidth="1"/>
    <col min="13275" max="13275" width="1" style="2" customWidth="1"/>
    <col min="13276" max="13276" width="18" style="2" customWidth="1"/>
    <col min="13277" max="13277" width="1.84375" style="2" customWidth="1"/>
    <col min="13278" max="13278" width="12.53515625" style="2" customWidth="1"/>
    <col min="13279" max="13279" width="1.53515625" style="2" customWidth="1"/>
    <col min="13280" max="13280" width="9.53515625" style="2" customWidth="1"/>
    <col min="13281" max="13281" width="1.84375" style="2" customWidth="1"/>
    <col min="13282" max="13282" width="11.84375" style="2" customWidth="1"/>
    <col min="13283" max="13283" width="1.53515625" style="2" customWidth="1"/>
    <col min="13284" max="13284" width="10.07421875" style="2" customWidth="1"/>
    <col min="13285" max="13285" width="2" style="2" customWidth="1"/>
    <col min="13286" max="13286" width="9.53515625" style="2" customWidth="1"/>
    <col min="13287" max="13529" width="9.07421875" style="2"/>
    <col min="13530" max="13530" width="4.53515625" style="2" customWidth="1"/>
    <col min="13531" max="13531" width="1" style="2" customWidth="1"/>
    <col min="13532" max="13532" width="18" style="2" customWidth="1"/>
    <col min="13533" max="13533" width="1.84375" style="2" customWidth="1"/>
    <col min="13534" max="13534" width="12.53515625" style="2" customWidth="1"/>
    <col min="13535" max="13535" width="1.53515625" style="2" customWidth="1"/>
    <col min="13536" max="13536" width="9.53515625" style="2" customWidth="1"/>
    <col min="13537" max="13537" width="1.84375" style="2" customWidth="1"/>
    <col min="13538" max="13538" width="11.84375" style="2" customWidth="1"/>
    <col min="13539" max="13539" width="1.53515625" style="2" customWidth="1"/>
    <col min="13540" max="13540" width="10.07421875" style="2" customWidth="1"/>
    <col min="13541" max="13541" width="2" style="2" customWidth="1"/>
    <col min="13542" max="13542" width="9.53515625" style="2" customWidth="1"/>
    <col min="13543" max="13785" width="9.07421875" style="2"/>
    <col min="13786" max="13786" width="4.53515625" style="2" customWidth="1"/>
    <col min="13787" max="13787" width="1" style="2" customWidth="1"/>
    <col min="13788" max="13788" width="18" style="2" customWidth="1"/>
    <col min="13789" max="13789" width="1.84375" style="2" customWidth="1"/>
    <col min="13790" max="13790" width="12.53515625" style="2" customWidth="1"/>
    <col min="13791" max="13791" width="1.53515625" style="2" customWidth="1"/>
    <col min="13792" max="13792" width="9.53515625" style="2" customWidth="1"/>
    <col min="13793" max="13793" width="1.84375" style="2" customWidth="1"/>
    <col min="13794" max="13794" width="11.84375" style="2" customWidth="1"/>
    <col min="13795" max="13795" width="1.53515625" style="2" customWidth="1"/>
    <col min="13796" max="13796" width="10.07421875" style="2" customWidth="1"/>
    <col min="13797" max="13797" width="2" style="2" customWidth="1"/>
    <col min="13798" max="13798" width="9.53515625" style="2" customWidth="1"/>
    <col min="13799" max="14041" width="9.07421875" style="2"/>
    <col min="14042" max="14042" width="4.53515625" style="2" customWidth="1"/>
    <col min="14043" max="14043" width="1" style="2" customWidth="1"/>
    <col min="14044" max="14044" width="18" style="2" customWidth="1"/>
    <col min="14045" max="14045" width="1.84375" style="2" customWidth="1"/>
    <col min="14046" max="14046" width="12.53515625" style="2" customWidth="1"/>
    <col min="14047" max="14047" width="1.53515625" style="2" customWidth="1"/>
    <col min="14048" max="14048" width="9.53515625" style="2" customWidth="1"/>
    <col min="14049" max="14049" width="1.84375" style="2" customWidth="1"/>
    <col min="14050" max="14050" width="11.84375" style="2" customWidth="1"/>
    <col min="14051" max="14051" width="1.53515625" style="2" customWidth="1"/>
    <col min="14052" max="14052" width="10.07421875" style="2" customWidth="1"/>
    <col min="14053" max="14053" width="2" style="2" customWidth="1"/>
    <col min="14054" max="14054" width="9.53515625" style="2" customWidth="1"/>
    <col min="14055" max="14297" width="9.07421875" style="2"/>
    <col min="14298" max="14298" width="4.53515625" style="2" customWidth="1"/>
    <col min="14299" max="14299" width="1" style="2" customWidth="1"/>
    <col min="14300" max="14300" width="18" style="2" customWidth="1"/>
    <col min="14301" max="14301" width="1.84375" style="2" customWidth="1"/>
    <col min="14302" max="14302" width="12.53515625" style="2" customWidth="1"/>
    <col min="14303" max="14303" width="1.53515625" style="2" customWidth="1"/>
    <col min="14304" max="14304" width="9.53515625" style="2" customWidth="1"/>
    <col min="14305" max="14305" width="1.84375" style="2" customWidth="1"/>
    <col min="14306" max="14306" width="11.84375" style="2" customWidth="1"/>
    <col min="14307" max="14307" width="1.53515625" style="2" customWidth="1"/>
    <col min="14308" max="14308" width="10.07421875" style="2" customWidth="1"/>
    <col min="14309" max="14309" width="2" style="2" customWidth="1"/>
    <col min="14310" max="14310" width="9.53515625" style="2" customWidth="1"/>
    <col min="14311" max="14553" width="9.07421875" style="2"/>
    <col min="14554" max="14554" width="4.53515625" style="2" customWidth="1"/>
    <col min="14555" max="14555" width="1" style="2" customWidth="1"/>
    <col min="14556" max="14556" width="18" style="2" customWidth="1"/>
    <col min="14557" max="14557" width="1.84375" style="2" customWidth="1"/>
    <col min="14558" max="14558" width="12.53515625" style="2" customWidth="1"/>
    <col min="14559" max="14559" width="1.53515625" style="2" customWidth="1"/>
    <col min="14560" max="14560" width="9.53515625" style="2" customWidth="1"/>
    <col min="14561" max="14561" width="1.84375" style="2" customWidth="1"/>
    <col min="14562" max="14562" width="11.84375" style="2" customWidth="1"/>
    <col min="14563" max="14563" width="1.53515625" style="2" customWidth="1"/>
    <col min="14564" max="14564" width="10.07421875" style="2" customWidth="1"/>
    <col min="14565" max="14565" width="2" style="2" customWidth="1"/>
    <col min="14566" max="14566" width="9.53515625" style="2" customWidth="1"/>
    <col min="14567" max="14809" width="9.07421875" style="2"/>
    <col min="14810" max="14810" width="4.53515625" style="2" customWidth="1"/>
    <col min="14811" max="14811" width="1" style="2" customWidth="1"/>
    <col min="14812" max="14812" width="18" style="2" customWidth="1"/>
    <col min="14813" max="14813" width="1.84375" style="2" customWidth="1"/>
    <col min="14814" max="14814" width="12.53515625" style="2" customWidth="1"/>
    <col min="14815" max="14815" width="1.53515625" style="2" customWidth="1"/>
    <col min="14816" max="14816" width="9.53515625" style="2" customWidth="1"/>
    <col min="14817" max="14817" width="1.84375" style="2" customWidth="1"/>
    <col min="14818" max="14818" width="11.84375" style="2" customWidth="1"/>
    <col min="14819" max="14819" width="1.53515625" style="2" customWidth="1"/>
    <col min="14820" max="14820" width="10.07421875" style="2" customWidth="1"/>
    <col min="14821" max="14821" width="2" style="2" customWidth="1"/>
    <col min="14822" max="14822" width="9.53515625" style="2" customWidth="1"/>
    <col min="14823" max="15065" width="9.07421875" style="2"/>
    <col min="15066" max="15066" width="4.53515625" style="2" customWidth="1"/>
    <col min="15067" max="15067" width="1" style="2" customWidth="1"/>
    <col min="15068" max="15068" width="18" style="2" customWidth="1"/>
    <col min="15069" max="15069" width="1.84375" style="2" customWidth="1"/>
    <col min="15070" max="15070" width="12.53515625" style="2" customWidth="1"/>
    <col min="15071" max="15071" width="1.53515625" style="2" customWidth="1"/>
    <col min="15072" max="15072" width="9.53515625" style="2" customWidth="1"/>
    <col min="15073" max="15073" width="1.84375" style="2" customWidth="1"/>
    <col min="15074" max="15074" width="11.84375" style="2" customWidth="1"/>
    <col min="15075" max="15075" width="1.53515625" style="2" customWidth="1"/>
    <col min="15076" max="15076" width="10.07421875" style="2" customWidth="1"/>
    <col min="15077" max="15077" width="2" style="2" customWidth="1"/>
    <col min="15078" max="15078" width="9.53515625" style="2" customWidth="1"/>
    <col min="15079" max="15321" width="9.07421875" style="2"/>
    <col min="15322" max="15322" width="4.53515625" style="2" customWidth="1"/>
    <col min="15323" max="15323" width="1" style="2" customWidth="1"/>
    <col min="15324" max="15324" width="18" style="2" customWidth="1"/>
    <col min="15325" max="15325" width="1.84375" style="2" customWidth="1"/>
    <col min="15326" max="15326" width="12.53515625" style="2" customWidth="1"/>
    <col min="15327" max="15327" width="1.53515625" style="2" customWidth="1"/>
    <col min="15328" max="15328" width="9.53515625" style="2" customWidth="1"/>
    <col min="15329" max="15329" width="1.84375" style="2" customWidth="1"/>
    <col min="15330" max="15330" width="11.84375" style="2" customWidth="1"/>
    <col min="15331" max="15331" width="1.53515625" style="2" customWidth="1"/>
    <col min="15332" max="15332" width="10.07421875" style="2" customWidth="1"/>
    <col min="15333" max="15333" width="2" style="2" customWidth="1"/>
    <col min="15334" max="15334" width="9.53515625" style="2" customWidth="1"/>
    <col min="15335" max="15577" width="9.07421875" style="2"/>
    <col min="15578" max="15578" width="4.53515625" style="2" customWidth="1"/>
    <col min="15579" max="15579" width="1" style="2" customWidth="1"/>
    <col min="15580" max="15580" width="18" style="2" customWidth="1"/>
    <col min="15581" max="15581" width="1.84375" style="2" customWidth="1"/>
    <col min="15582" max="15582" width="12.53515625" style="2" customWidth="1"/>
    <col min="15583" max="15583" width="1.53515625" style="2" customWidth="1"/>
    <col min="15584" max="15584" width="9.53515625" style="2" customWidth="1"/>
    <col min="15585" max="15585" width="1.84375" style="2" customWidth="1"/>
    <col min="15586" max="15586" width="11.84375" style="2" customWidth="1"/>
    <col min="15587" max="15587" width="1.53515625" style="2" customWidth="1"/>
    <col min="15588" max="15588" width="10.07421875" style="2" customWidth="1"/>
    <col min="15589" max="15589" width="2" style="2" customWidth="1"/>
    <col min="15590" max="15590" width="9.53515625" style="2" customWidth="1"/>
    <col min="15591" max="15833" width="9.07421875" style="2"/>
    <col min="15834" max="15834" width="4.53515625" style="2" customWidth="1"/>
    <col min="15835" max="15835" width="1" style="2" customWidth="1"/>
    <col min="15836" max="15836" width="18" style="2" customWidth="1"/>
    <col min="15837" max="15837" width="1.84375" style="2" customWidth="1"/>
    <col min="15838" max="15838" width="12.53515625" style="2" customWidth="1"/>
    <col min="15839" max="15839" width="1.53515625" style="2" customWidth="1"/>
    <col min="15840" max="15840" width="9.53515625" style="2" customWidth="1"/>
    <col min="15841" max="15841" width="1.84375" style="2" customWidth="1"/>
    <col min="15842" max="15842" width="11.84375" style="2" customWidth="1"/>
    <col min="15843" max="15843" width="1.53515625" style="2" customWidth="1"/>
    <col min="15844" max="15844" width="10.07421875" style="2" customWidth="1"/>
    <col min="15845" max="15845" width="2" style="2" customWidth="1"/>
    <col min="15846" max="15846" width="9.53515625" style="2" customWidth="1"/>
    <col min="15847" max="16089" width="9.07421875" style="2"/>
    <col min="16090" max="16090" width="4.53515625" style="2" customWidth="1"/>
    <col min="16091" max="16091" width="1" style="2" customWidth="1"/>
    <col min="16092" max="16092" width="18" style="2" customWidth="1"/>
    <col min="16093" max="16093" width="1.84375" style="2" customWidth="1"/>
    <col min="16094" max="16094" width="12.53515625" style="2" customWidth="1"/>
    <col min="16095" max="16095" width="1.53515625" style="2" customWidth="1"/>
    <col min="16096" max="16096" width="9.53515625" style="2" customWidth="1"/>
    <col min="16097" max="16097" width="1.84375" style="2" customWidth="1"/>
    <col min="16098" max="16098" width="11.84375" style="2" customWidth="1"/>
    <col min="16099" max="16099" width="1.53515625" style="2" customWidth="1"/>
    <col min="16100" max="16100" width="10.07421875" style="2" customWidth="1"/>
    <col min="16101" max="16101" width="2" style="2" customWidth="1"/>
    <col min="16102" max="16102" width="9.53515625" style="2" customWidth="1"/>
    <col min="16103" max="16360" width="9.07421875" style="2"/>
    <col min="16361" max="16384" width="9.07421875" style="2" customWidth="1"/>
  </cols>
  <sheetData>
    <row r="3" spans="2:27" ht="84" customHeight="1" x14ac:dyDescent="0.3"/>
    <row r="5" spans="2:27" x14ac:dyDescent="0.3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"/>
    </row>
    <row r="6" spans="2:27" x14ac:dyDescent="0.3">
      <c r="B6" s="3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4"/>
    </row>
    <row r="7" spans="2:27" x14ac:dyDescent="0.3">
      <c r="B7" s="41"/>
      <c r="C7" s="41"/>
      <c r="D7" s="41"/>
      <c r="E7" s="41"/>
    </row>
    <row r="8" spans="2:27" x14ac:dyDescent="0.3">
      <c r="B8" s="42"/>
      <c r="C8" s="42"/>
      <c r="D8" s="42"/>
      <c r="E8" s="42"/>
    </row>
    <row r="9" spans="2:27" x14ac:dyDescent="0.3">
      <c r="B9" s="43"/>
      <c r="C9" s="43"/>
      <c r="D9" s="43"/>
      <c r="E9" s="43"/>
      <c r="F9" s="44" t="s">
        <v>2</v>
      </c>
      <c r="G9" s="44"/>
      <c r="H9" s="44"/>
      <c r="I9" s="42"/>
      <c r="J9" s="44" t="s">
        <v>3</v>
      </c>
      <c r="K9" s="44"/>
      <c r="L9" s="44"/>
      <c r="M9" s="44"/>
      <c r="N9" s="5"/>
      <c r="O9" s="42"/>
      <c r="P9" s="44" t="s">
        <v>4</v>
      </c>
      <c r="Q9" s="44"/>
      <c r="R9" s="44"/>
      <c r="S9" s="44"/>
      <c r="T9" s="5"/>
      <c r="U9" s="44"/>
      <c r="V9" s="44"/>
      <c r="W9" s="44"/>
      <c r="X9" s="5"/>
      <c r="Y9" s="43"/>
      <c r="Z9" s="43"/>
      <c r="AA9" s="43"/>
    </row>
    <row r="10" spans="2:27" s="6" customFormat="1" ht="37.299999999999997" x14ac:dyDescent="0.3">
      <c r="B10" s="45" t="s">
        <v>5</v>
      </c>
      <c r="C10" s="45"/>
      <c r="D10" s="45"/>
      <c r="E10" s="45"/>
      <c r="F10" s="6" t="s">
        <v>6</v>
      </c>
      <c r="H10" s="6" t="s">
        <v>7</v>
      </c>
      <c r="I10" s="45"/>
      <c r="J10" s="45" t="s">
        <v>8</v>
      </c>
      <c r="K10" s="45"/>
      <c r="L10" s="45" t="s">
        <v>9</v>
      </c>
      <c r="M10" s="45"/>
      <c r="N10" s="45" t="s">
        <v>3</v>
      </c>
      <c r="O10" s="45"/>
      <c r="P10" s="6" t="s">
        <v>10</v>
      </c>
      <c r="Q10" s="45"/>
      <c r="R10" s="6" t="s">
        <v>11</v>
      </c>
      <c r="S10" s="45"/>
      <c r="T10" s="6" t="s">
        <v>12</v>
      </c>
      <c r="U10" s="45"/>
      <c r="V10" s="45" t="s">
        <v>13</v>
      </c>
      <c r="W10" s="45"/>
      <c r="X10" s="45" t="s">
        <v>14</v>
      </c>
      <c r="AA10" s="45"/>
    </row>
    <row r="11" spans="2:27" x14ac:dyDescent="0.3">
      <c r="B11" s="46" t="s">
        <v>15</v>
      </c>
      <c r="C11" s="43"/>
      <c r="D11" s="47" t="s">
        <v>16</v>
      </c>
      <c r="E11" s="48"/>
      <c r="F11" s="46" t="s">
        <v>17</v>
      </c>
      <c r="H11" s="46" t="s">
        <v>17</v>
      </c>
      <c r="I11" s="48"/>
      <c r="J11" s="46" t="s">
        <v>17</v>
      </c>
      <c r="K11" s="48"/>
      <c r="L11" s="46" t="s">
        <v>17</v>
      </c>
      <c r="M11" s="48"/>
      <c r="N11" s="46" t="s">
        <v>17</v>
      </c>
      <c r="O11" s="48"/>
      <c r="P11" s="46" t="s">
        <v>17</v>
      </c>
      <c r="Q11" s="48"/>
      <c r="R11" s="46" t="s">
        <v>17</v>
      </c>
      <c r="S11" s="48"/>
      <c r="T11" s="46" t="s">
        <v>17</v>
      </c>
      <c r="U11" s="48"/>
      <c r="V11" s="46" t="s">
        <v>18</v>
      </c>
      <c r="W11" s="48"/>
      <c r="X11" s="46" t="s">
        <v>19</v>
      </c>
      <c r="AA11" s="48"/>
    </row>
    <row r="12" spans="2:27" x14ac:dyDescent="0.3">
      <c r="B12" s="48"/>
      <c r="C12" s="43"/>
      <c r="D12" s="43"/>
      <c r="E12" s="48"/>
      <c r="F12" s="48" t="s">
        <v>20</v>
      </c>
      <c r="G12" s="48"/>
      <c r="H12" s="48" t="s">
        <v>21</v>
      </c>
      <c r="I12" s="48"/>
      <c r="J12" s="48" t="s">
        <v>22</v>
      </c>
      <c r="K12" s="48"/>
      <c r="L12" s="48" t="s">
        <v>23</v>
      </c>
      <c r="M12" s="48"/>
      <c r="N12" s="48" t="s">
        <v>24</v>
      </c>
      <c r="O12" s="48"/>
      <c r="P12" s="48" t="s">
        <v>25</v>
      </c>
      <c r="Q12" s="48"/>
      <c r="R12" s="48" t="s">
        <v>26</v>
      </c>
      <c r="S12" s="48"/>
      <c r="T12" s="48" t="s">
        <v>27</v>
      </c>
      <c r="U12" s="48"/>
      <c r="V12" s="49" t="s">
        <v>28</v>
      </c>
      <c r="W12" s="48"/>
      <c r="X12" s="49" t="s">
        <v>29</v>
      </c>
      <c r="AA12" s="48"/>
    </row>
    <row r="13" spans="2:27" x14ac:dyDescent="0.3">
      <c r="B13" s="48"/>
      <c r="C13" s="43"/>
      <c r="D13" s="43"/>
      <c r="E13" s="48"/>
      <c r="F13" s="7"/>
      <c r="G13" s="48"/>
      <c r="H13" s="7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AA13" s="48"/>
    </row>
    <row r="14" spans="2:27" x14ac:dyDescent="0.3">
      <c r="B14" s="48"/>
      <c r="C14" s="43"/>
      <c r="D14" s="4" t="s">
        <v>30</v>
      </c>
      <c r="E14" s="48"/>
      <c r="F14" s="7"/>
      <c r="G14" s="48"/>
      <c r="H14" s="8"/>
      <c r="I14" s="48"/>
      <c r="J14" s="48"/>
      <c r="K14" s="48"/>
      <c r="L14" s="48"/>
      <c r="M14" s="48"/>
      <c r="N14" s="9"/>
      <c r="O14" s="48"/>
      <c r="P14" s="48"/>
      <c r="Q14" s="48"/>
      <c r="R14" s="48"/>
      <c r="S14" s="48"/>
      <c r="T14" s="48"/>
      <c r="U14" s="48"/>
      <c r="V14" s="48"/>
      <c r="W14" s="48"/>
      <c r="X14" s="48"/>
      <c r="AA14" s="48"/>
    </row>
    <row r="15" spans="2:27" x14ac:dyDescent="0.3">
      <c r="B15" s="48">
        <v>1</v>
      </c>
      <c r="C15" s="43"/>
      <c r="D15" s="10" t="s">
        <v>31</v>
      </c>
      <c r="E15" s="48"/>
      <c r="F15" s="12">
        <v>3492378.9351526839</v>
      </c>
      <c r="G15" s="11"/>
      <c r="H15" s="12">
        <f>F15-N15</f>
        <v>31602.584024053533</v>
      </c>
      <c r="I15" s="11"/>
      <c r="J15" s="12">
        <v>3459285.5909226043</v>
      </c>
      <c r="K15" s="11"/>
      <c r="L15" s="12">
        <f t="shared" ref="L15:L25" si="0">L61+L107</f>
        <v>1490.7602060258491</v>
      </c>
      <c r="M15" s="11"/>
      <c r="N15" s="12">
        <f>J15+L15</f>
        <v>3460776.3511286303</v>
      </c>
      <c r="O15" s="11"/>
      <c r="P15" s="12">
        <f t="shared" ref="P15:P25" si="1">P61+P107</f>
        <v>-9575.1116992717962</v>
      </c>
      <c r="Q15" s="11"/>
      <c r="R15" s="12">
        <f t="shared" ref="R15:R25" si="2">R61+R107</f>
        <v>4099.0764286479452</v>
      </c>
      <c r="S15" s="11"/>
      <c r="T15" s="12">
        <f>N15+P15+R15</f>
        <v>3455300.3158580065</v>
      </c>
      <c r="U15" s="11"/>
      <c r="V15" s="13">
        <f>IFERROR(T15/N15,"-")</f>
        <v>0.99841768588460278</v>
      </c>
      <c r="W15" s="14"/>
      <c r="X15" s="50">
        <f>IFERROR(T15/F15-1,"-")</f>
        <v>-1.0617009202942174E-2</v>
      </c>
    </row>
    <row r="16" spans="2:27" x14ac:dyDescent="0.3">
      <c r="B16" s="48">
        <f>MAX(B$15:B15)+1</f>
        <v>2</v>
      </c>
      <c r="C16" s="43"/>
      <c r="D16" s="10" t="s">
        <v>32</v>
      </c>
      <c r="E16" s="48"/>
      <c r="F16" s="12">
        <v>1227458.9350106881</v>
      </c>
      <c r="G16" s="11"/>
      <c r="H16" s="12">
        <f t="shared" ref="H16:H25" si="3">F16-N16</f>
        <v>-26836.811946597416</v>
      </c>
      <c r="I16" s="11"/>
      <c r="J16" s="12">
        <v>1253652.5980120024</v>
      </c>
      <c r="K16" s="11"/>
      <c r="L16" s="12">
        <f t="shared" si="0"/>
        <v>643.14894528309458</v>
      </c>
      <c r="M16" s="11"/>
      <c r="N16" s="12">
        <f t="shared" ref="N16:N25" si="4">J16+L16</f>
        <v>1254295.7469572856</v>
      </c>
      <c r="O16" s="11"/>
      <c r="P16" s="12">
        <f t="shared" si="1"/>
        <v>-6885.7102918010078</v>
      </c>
      <c r="Q16" s="11"/>
      <c r="R16" s="12">
        <f t="shared" si="2"/>
        <v>2945.1787566739504</v>
      </c>
      <c r="S16" s="11"/>
      <c r="T16" s="12">
        <f t="shared" ref="T16:T25" si="5">N16+P16+R16</f>
        <v>1250355.2154221586</v>
      </c>
      <c r="U16" s="11"/>
      <c r="V16" s="13">
        <f t="shared" ref="V16:V25" si="6">IFERROR(T16/N16,"-")</f>
        <v>0.99685837128549148</v>
      </c>
      <c r="W16" s="14"/>
      <c r="X16" s="50">
        <f t="shared" ref="X16:X25" si="7">IFERROR(T16/F16-1,"-")</f>
        <v>1.8653398299855128E-2</v>
      </c>
    </row>
    <row r="17" spans="2:27" x14ac:dyDescent="0.3">
      <c r="B17" s="48">
        <f>MAX(B$15:B16)+1</f>
        <v>3</v>
      </c>
      <c r="C17" s="43"/>
      <c r="D17" s="10" t="s">
        <v>33</v>
      </c>
      <c r="E17" s="48"/>
      <c r="F17" s="12">
        <v>167443.08358699328</v>
      </c>
      <c r="G17" s="11"/>
      <c r="H17" s="12">
        <f t="shared" si="3"/>
        <v>-13046.021234994812</v>
      </c>
      <c r="I17" s="11"/>
      <c r="J17" s="12">
        <v>180970.52619688649</v>
      </c>
      <c r="K17" s="11"/>
      <c r="L17" s="12">
        <f t="shared" si="0"/>
        <v>-481.42137489840633</v>
      </c>
      <c r="M17" s="11"/>
      <c r="N17" s="12">
        <f t="shared" si="4"/>
        <v>180489.10482198809</v>
      </c>
      <c r="O17" s="11"/>
      <c r="P17" s="12">
        <f t="shared" si="1"/>
        <v>-1236.5147417963085</v>
      </c>
      <c r="Q17" s="11"/>
      <c r="R17" s="12">
        <f t="shared" si="2"/>
        <v>1311.5503548687745</v>
      </c>
      <c r="S17" s="11"/>
      <c r="T17" s="12">
        <f t="shared" si="5"/>
        <v>180564.14043506057</v>
      </c>
      <c r="U17" s="11"/>
      <c r="V17" s="13">
        <f t="shared" si="6"/>
        <v>1.0004157348619269</v>
      </c>
      <c r="W17" s="14"/>
      <c r="X17" s="50">
        <f t="shared" si="7"/>
        <v>7.8361294876956755E-2</v>
      </c>
    </row>
    <row r="18" spans="2:27" x14ac:dyDescent="0.3">
      <c r="B18" s="48">
        <f>MAX(B$15:B17)+1</f>
        <v>4</v>
      </c>
      <c r="C18" s="43"/>
      <c r="D18" s="10" t="s">
        <v>34</v>
      </c>
      <c r="E18" s="48"/>
      <c r="F18" s="12">
        <v>70374.889700499247</v>
      </c>
      <c r="G18" s="11"/>
      <c r="H18" s="12">
        <f t="shared" si="3"/>
        <v>-5853.1746587780508</v>
      </c>
      <c r="I18" s="11"/>
      <c r="J18" s="12">
        <v>77365.755261615486</v>
      </c>
      <c r="K18" s="11"/>
      <c r="L18" s="12">
        <f t="shared" si="0"/>
        <v>-1137.6909023381916</v>
      </c>
      <c r="M18" s="11"/>
      <c r="N18" s="12">
        <f t="shared" si="4"/>
        <v>76228.064359277298</v>
      </c>
      <c r="O18" s="11"/>
      <c r="P18" s="12">
        <f t="shared" si="1"/>
        <v>-608.69668321058123</v>
      </c>
      <c r="Q18" s="11"/>
      <c r="R18" s="12">
        <f t="shared" si="2"/>
        <v>0</v>
      </c>
      <c r="S18" s="11"/>
      <c r="T18" s="12">
        <f t="shared" si="5"/>
        <v>75619.367676066715</v>
      </c>
      <c r="U18" s="11"/>
      <c r="V18" s="13">
        <f t="shared" si="6"/>
        <v>0.99201479549130778</v>
      </c>
      <c r="W18" s="14"/>
      <c r="X18" s="50">
        <f t="shared" si="7"/>
        <v>7.4522006327638612E-2</v>
      </c>
    </row>
    <row r="19" spans="2:27" x14ac:dyDescent="0.3">
      <c r="B19" s="48">
        <f>MAX(B$15:B18)+1</f>
        <v>5</v>
      </c>
      <c r="C19" s="43"/>
      <c r="D19" s="10" t="s">
        <v>35</v>
      </c>
      <c r="E19" s="48"/>
      <c r="F19" s="12">
        <v>22727.163198775026</v>
      </c>
      <c r="G19" s="11"/>
      <c r="H19" s="12">
        <f t="shared" si="3"/>
        <v>10482.850111334195</v>
      </c>
      <c r="I19" s="11"/>
      <c r="J19" s="12">
        <v>12244.313087440831</v>
      </c>
      <c r="K19" s="11"/>
      <c r="L19" s="12">
        <f t="shared" si="0"/>
        <v>0</v>
      </c>
      <c r="M19" s="11"/>
      <c r="N19" s="12">
        <f t="shared" si="4"/>
        <v>12244.313087440831</v>
      </c>
      <c r="O19" s="11"/>
      <c r="P19" s="12">
        <f t="shared" si="1"/>
        <v>0</v>
      </c>
      <c r="Q19" s="11"/>
      <c r="R19" s="12">
        <f t="shared" si="2"/>
        <v>-168.67300231001951</v>
      </c>
      <c r="S19" s="11"/>
      <c r="T19" s="12">
        <f t="shared" si="5"/>
        <v>12075.640085130812</v>
      </c>
      <c r="U19" s="11"/>
      <c r="V19" s="13">
        <f t="shared" si="6"/>
        <v>0.98622438015873437</v>
      </c>
      <c r="W19" s="14"/>
      <c r="X19" s="50">
        <f t="shared" si="7"/>
        <v>-0.46866927563657934</v>
      </c>
    </row>
    <row r="20" spans="2:27" x14ac:dyDescent="0.3">
      <c r="B20" s="48">
        <f>MAX(B$15:B19)+1</f>
        <v>6</v>
      </c>
      <c r="C20" s="43"/>
      <c r="D20" s="10" t="s">
        <v>36</v>
      </c>
      <c r="E20" s="48"/>
      <c r="F20" s="12">
        <v>58361.839199119662</v>
      </c>
      <c r="G20" s="11"/>
      <c r="H20" s="12">
        <f t="shared" si="3"/>
        <v>4752.5765285215457</v>
      </c>
      <c r="I20" s="11"/>
      <c r="J20" s="12">
        <v>54164.319312963577</v>
      </c>
      <c r="K20" s="11"/>
      <c r="L20" s="12">
        <f t="shared" si="0"/>
        <v>-555.05664236545908</v>
      </c>
      <c r="M20" s="11"/>
      <c r="N20" s="12">
        <f t="shared" si="4"/>
        <v>53609.262670598117</v>
      </c>
      <c r="O20" s="11"/>
      <c r="P20" s="12">
        <f t="shared" si="1"/>
        <v>-377.31102352910096</v>
      </c>
      <c r="Q20" s="11"/>
      <c r="R20" s="12">
        <f t="shared" si="2"/>
        <v>-107.8641304493059</v>
      </c>
      <c r="S20" s="11"/>
      <c r="T20" s="12">
        <f t="shared" si="5"/>
        <v>53124.087516619707</v>
      </c>
      <c r="U20" s="11"/>
      <c r="V20" s="13">
        <f t="shared" si="6"/>
        <v>0.99094978871543959</v>
      </c>
      <c r="W20" s="14"/>
      <c r="X20" s="50">
        <f t="shared" si="7"/>
        <v>-8.974617240265037E-2</v>
      </c>
    </row>
    <row r="21" spans="2:27" x14ac:dyDescent="0.3">
      <c r="B21" s="48">
        <f>MAX(B$15:B20)+1</f>
        <v>7</v>
      </c>
      <c r="C21" s="43"/>
      <c r="D21" s="10" t="s">
        <v>37</v>
      </c>
      <c r="E21" s="48"/>
      <c r="F21" s="12">
        <v>8682.7110475291411</v>
      </c>
      <c r="G21" s="11"/>
      <c r="H21" s="12">
        <f t="shared" si="3"/>
        <v>-1087.3860911751035</v>
      </c>
      <c r="I21" s="11"/>
      <c r="J21" s="12">
        <v>9767.0126230582064</v>
      </c>
      <c r="K21" s="11"/>
      <c r="L21" s="12">
        <f t="shared" si="0"/>
        <v>3.0845156460387253</v>
      </c>
      <c r="M21" s="11"/>
      <c r="N21" s="12">
        <f t="shared" si="4"/>
        <v>9770.0971387042446</v>
      </c>
      <c r="O21" s="11"/>
      <c r="P21" s="12">
        <f t="shared" si="1"/>
        <v>-2.2777263612694352</v>
      </c>
      <c r="Q21" s="11"/>
      <c r="R21" s="12">
        <f>R67+R113</f>
        <v>1267.587988103161</v>
      </c>
      <c r="S21" s="11"/>
      <c r="T21" s="12">
        <f>N21+P21+R21</f>
        <v>11035.407400446136</v>
      </c>
      <c r="U21" s="11"/>
      <c r="V21" s="13">
        <f t="shared" si="6"/>
        <v>1.1295084627899312</v>
      </c>
      <c r="W21" s="14"/>
      <c r="X21" s="50">
        <f t="shared" si="7"/>
        <v>0.27096333622509605</v>
      </c>
    </row>
    <row r="22" spans="2:27" x14ac:dyDescent="0.3">
      <c r="B22" s="48">
        <f>MAX(B$15:B21)+1</f>
        <v>8</v>
      </c>
      <c r="C22" s="43"/>
      <c r="D22" s="10" t="s">
        <v>38</v>
      </c>
      <c r="E22" s="48"/>
      <c r="F22" s="12">
        <v>3064.2329786065911</v>
      </c>
      <c r="G22" s="11"/>
      <c r="H22" s="12">
        <f t="shared" si="3"/>
        <v>-1189.238870035736</v>
      </c>
      <c r="I22" s="11"/>
      <c r="J22" s="12">
        <v>4251.9713849316158</v>
      </c>
      <c r="K22" s="11"/>
      <c r="L22" s="12">
        <f t="shared" si="0"/>
        <v>1.5004637107109247</v>
      </c>
      <c r="M22" s="11"/>
      <c r="N22" s="12">
        <f t="shared" si="4"/>
        <v>4253.4718486423271</v>
      </c>
      <c r="O22" s="11"/>
      <c r="P22" s="12">
        <f t="shared" si="1"/>
        <v>-2.1547769602818079</v>
      </c>
      <c r="Q22" s="11"/>
      <c r="R22" s="12">
        <f t="shared" si="2"/>
        <v>-1030.4146731901199</v>
      </c>
      <c r="S22" s="11"/>
      <c r="T22" s="12">
        <f t="shared" si="5"/>
        <v>3220.9023984919249</v>
      </c>
      <c r="U22" s="11"/>
      <c r="V22" s="13">
        <f t="shared" si="6"/>
        <v>0.75724079366365393</v>
      </c>
      <c r="W22" s="14"/>
      <c r="X22" s="50">
        <f t="shared" si="7"/>
        <v>5.1128429521888563E-2</v>
      </c>
    </row>
    <row r="23" spans="2:27" x14ac:dyDescent="0.3">
      <c r="B23" s="48">
        <f>MAX(B$15:B22)+1</f>
        <v>9</v>
      </c>
      <c r="C23" s="43"/>
      <c r="D23" s="10" t="s">
        <v>39</v>
      </c>
      <c r="E23" s="48"/>
      <c r="F23" s="12">
        <v>4352.7395267253905</v>
      </c>
      <c r="G23" s="11"/>
      <c r="H23" s="12">
        <f t="shared" si="3"/>
        <v>-6.7593521229955513</v>
      </c>
      <c r="I23" s="11"/>
      <c r="J23" s="12">
        <v>4359.4988788483861</v>
      </c>
      <c r="K23" s="11"/>
      <c r="L23" s="12">
        <f t="shared" si="0"/>
        <v>0</v>
      </c>
      <c r="M23" s="11"/>
      <c r="N23" s="12">
        <f>J23+L23</f>
        <v>4359.4988788483861</v>
      </c>
      <c r="O23" s="11"/>
      <c r="P23" s="12">
        <f t="shared" si="1"/>
        <v>-34.289278479740638</v>
      </c>
      <c r="Q23" s="11"/>
      <c r="R23" s="12">
        <f t="shared" si="2"/>
        <v>276.5371327593254</v>
      </c>
      <c r="S23" s="11"/>
      <c r="T23" s="12">
        <f t="shared" si="5"/>
        <v>4601.7467331279713</v>
      </c>
      <c r="U23" s="11"/>
      <c r="V23" s="13">
        <f t="shared" si="6"/>
        <v>1.0555678212133359</v>
      </c>
      <c r="W23" s="14"/>
      <c r="X23" s="50">
        <f t="shared" si="7"/>
        <v>5.7207008338932663E-2</v>
      </c>
    </row>
    <row r="24" spans="2:27" x14ac:dyDescent="0.3">
      <c r="B24" s="48">
        <f>MAX(B$15:B23)+1</f>
        <v>10</v>
      </c>
      <c r="C24" s="43"/>
      <c r="D24" s="10" t="s">
        <v>40</v>
      </c>
      <c r="E24" s="48"/>
      <c r="F24" s="12">
        <v>33816.012821194956</v>
      </c>
      <c r="G24" s="11"/>
      <c r="H24" s="12">
        <f t="shared" si="3"/>
        <v>-9460.74007911847</v>
      </c>
      <c r="I24" s="11"/>
      <c r="J24" s="12">
        <v>43241.078111377064</v>
      </c>
      <c r="K24" s="11"/>
      <c r="L24" s="12">
        <f t="shared" si="0"/>
        <v>35.674788936363932</v>
      </c>
      <c r="M24" s="11"/>
      <c r="N24" s="12">
        <f t="shared" si="4"/>
        <v>43276.752900313426</v>
      </c>
      <c r="O24" s="11"/>
      <c r="P24" s="12">
        <f t="shared" si="1"/>
        <v>-197.02564411656695</v>
      </c>
      <c r="Q24" s="11"/>
      <c r="R24" s="12">
        <f t="shared" si="2"/>
        <v>-8592.9788551037127</v>
      </c>
      <c r="S24" s="11"/>
      <c r="T24" s="12">
        <f t="shared" si="5"/>
        <v>34486.748401093144</v>
      </c>
      <c r="U24" s="11"/>
      <c r="V24" s="13">
        <f t="shared" si="6"/>
        <v>0.79688853922410108</v>
      </c>
      <c r="W24" s="14"/>
      <c r="X24" s="50">
        <f t="shared" si="7"/>
        <v>1.9834851123482711E-2</v>
      </c>
    </row>
    <row r="25" spans="2:27" x14ac:dyDescent="0.3">
      <c r="B25" s="48">
        <f>MAX(B$15:B24)+1</f>
        <v>11</v>
      </c>
      <c r="C25" s="43"/>
      <c r="D25" s="10" t="s">
        <v>41</v>
      </c>
      <c r="E25" s="48"/>
      <c r="F25" s="12">
        <v>8385.5420590421272</v>
      </c>
      <c r="G25" s="11"/>
      <c r="H25" s="12">
        <f t="shared" si="3"/>
        <v>-881.57826768621089</v>
      </c>
      <c r="I25" s="11"/>
      <c r="J25" s="12">
        <v>9267.1203267283381</v>
      </c>
      <c r="K25" s="11"/>
      <c r="L25" s="12">
        <f t="shared" si="0"/>
        <v>0</v>
      </c>
      <c r="M25" s="11"/>
      <c r="N25" s="12">
        <f t="shared" si="4"/>
        <v>9267.1203267283381</v>
      </c>
      <c r="O25" s="11"/>
      <c r="P25" s="12">
        <f t="shared" si="1"/>
        <v>-282.03967159922809</v>
      </c>
      <c r="Q25" s="11"/>
      <c r="R25" s="12">
        <f t="shared" si="2"/>
        <v>0</v>
      </c>
      <c r="S25" s="11"/>
      <c r="T25" s="12">
        <f t="shared" si="5"/>
        <v>8985.0806551291098</v>
      </c>
      <c r="U25" s="11"/>
      <c r="V25" s="13">
        <f t="shared" si="6"/>
        <v>0.96956555416834656</v>
      </c>
      <c r="W25" s="14"/>
      <c r="X25" s="50">
        <f t="shared" si="7"/>
        <v>7.1496701330178158E-2</v>
      </c>
    </row>
    <row r="26" spans="2:27" x14ac:dyDescent="0.3">
      <c r="B26" s="48">
        <f>MAX(B$15:B25)+1</f>
        <v>12</v>
      </c>
      <c r="C26" s="43"/>
      <c r="D26" s="2" t="s">
        <v>42</v>
      </c>
      <c r="E26" s="48"/>
      <c r="F26" s="15">
        <f>SUM(F15:F25)</f>
        <v>5097046.0842818571</v>
      </c>
      <c r="G26" s="11"/>
      <c r="H26" s="15">
        <f>SUM(H15:H25)</f>
        <v>-11523.69983659952</v>
      </c>
      <c r="I26" s="11"/>
      <c r="J26" s="15">
        <f>SUM(J15:J25)</f>
        <v>5108569.7841184577</v>
      </c>
      <c r="K26" s="11"/>
      <c r="L26" s="15">
        <f>ROUND( SUM(L15:L25), 0)</f>
        <v>0</v>
      </c>
      <c r="M26" s="11"/>
      <c r="N26" s="15">
        <f>SUM(N15:N25)</f>
        <v>5108569.7841184577</v>
      </c>
      <c r="O26" s="11"/>
      <c r="P26" s="15">
        <f>SUM(P15:P25)</f>
        <v>-19201.131537125882</v>
      </c>
      <c r="Q26" s="11"/>
      <c r="R26" s="15">
        <f>ROUND(SUM(R15:R25),0)</f>
        <v>0</v>
      </c>
      <c r="S26" s="11"/>
      <c r="T26" s="15">
        <f>SUM(T15:T25)</f>
        <v>5089368.6525813323</v>
      </c>
      <c r="U26" s="11"/>
      <c r="V26" s="16">
        <f>T26/N26</f>
        <v>0.99624138803059559</v>
      </c>
      <c r="W26" s="14"/>
      <c r="X26" s="51">
        <f>T26/F26-1</f>
        <v>-1.5062511842300896E-3</v>
      </c>
    </row>
    <row r="27" spans="2:27" x14ac:dyDescent="0.3">
      <c r="B27" s="48"/>
      <c r="C27" s="43"/>
      <c r="D27" s="43"/>
      <c r="E27" s="48"/>
      <c r="F27" s="17"/>
      <c r="G27" s="18"/>
      <c r="H27" s="17"/>
      <c r="I27" s="18"/>
      <c r="J27" s="18"/>
      <c r="K27" s="18"/>
      <c r="L27" s="18"/>
      <c r="M27" s="18"/>
      <c r="N27" s="17"/>
      <c r="O27" s="18"/>
      <c r="P27" s="18"/>
      <c r="Q27" s="18"/>
      <c r="R27" s="18"/>
      <c r="S27" s="18"/>
      <c r="T27" s="18"/>
      <c r="U27" s="18"/>
      <c r="V27" s="19"/>
      <c r="W27" s="52"/>
      <c r="X27" s="53"/>
      <c r="Y27" s="48"/>
      <c r="Z27" s="54"/>
      <c r="AA27" s="48"/>
    </row>
    <row r="28" spans="2:27" x14ac:dyDescent="0.3">
      <c r="B28" s="48"/>
      <c r="C28" s="43"/>
      <c r="D28" s="20" t="s">
        <v>43</v>
      </c>
      <c r="E28" s="48"/>
      <c r="F28" s="17"/>
      <c r="G28" s="18"/>
      <c r="H28" s="17"/>
      <c r="I28" s="18"/>
      <c r="J28" s="18"/>
      <c r="K28" s="18"/>
      <c r="L28" s="18"/>
      <c r="M28" s="18"/>
      <c r="N28" s="17"/>
      <c r="O28" s="18"/>
      <c r="P28" s="18"/>
      <c r="Q28" s="18"/>
      <c r="R28" s="18"/>
      <c r="S28" s="18"/>
      <c r="T28" s="18"/>
      <c r="U28" s="18"/>
      <c r="V28" s="19"/>
      <c r="W28" s="52"/>
      <c r="X28" s="53"/>
      <c r="Y28" s="48"/>
      <c r="Z28" s="54"/>
      <c r="AA28" s="48"/>
    </row>
    <row r="29" spans="2:27" x14ac:dyDescent="0.3">
      <c r="B29" s="48">
        <f>MAX(B$15:B28)+1</f>
        <v>13</v>
      </c>
      <c r="C29" s="43"/>
      <c r="D29" s="55" t="s">
        <v>44</v>
      </c>
      <c r="E29" s="48"/>
      <c r="F29" s="12">
        <v>543.41803200000004</v>
      </c>
      <c r="G29" s="11"/>
      <c r="H29" s="12">
        <f t="shared" ref="H29:H33" si="8">F29-N29</f>
        <v>229.58572420050729</v>
      </c>
      <c r="I29" s="11"/>
      <c r="J29" s="12">
        <v>313.83230779949275</v>
      </c>
      <c r="K29" s="11"/>
      <c r="L29" s="11">
        <v>0</v>
      </c>
      <c r="M29" s="11"/>
      <c r="N29" s="12">
        <f>J29 + L29</f>
        <v>313.83230779949275</v>
      </c>
      <c r="O29" s="11"/>
      <c r="P29" s="12">
        <v>25.345638000000008</v>
      </c>
      <c r="Q29" s="11"/>
      <c r="R29" s="11">
        <v>0</v>
      </c>
      <c r="S29" s="11"/>
      <c r="T29" s="12">
        <v>339.17794579949276</v>
      </c>
      <c r="U29" s="11"/>
      <c r="V29" s="13">
        <f>IFERROR(T29/N29,"-")</f>
        <v>1.0807617232837397</v>
      </c>
      <c r="W29" s="14"/>
      <c r="X29" s="50">
        <f>IFERROR(T29/F29-1,"-")</f>
        <v>-0.37584340999657384</v>
      </c>
      <c r="Y29" s="48"/>
      <c r="Z29" s="54"/>
      <c r="AA29" s="48"/>
    </row>
    <row r="30" spans="2:27" x14ac:dyDescent="0.3">
      <c r="B30" s="48">
        <f>MAX(B$15:B29)+1</f>
        <v>14</v>
      </c>
      <c r="C30" s="43"/>
      <c r="D30" s="55" t="s">
        <v>45</v>
      </c>
      <c r="E30" s="48"/>
      <c r="F30" s="12">
        <v>158473.76214660442</v>
      </c>
      <c r="G30" s="11"/>
      <c r="H30" s="12">
        <f t="shared" si="8"/>
        <v>23473.28744697728</v>
      </c>
      <c r="I30" s="11"/>
      <c r="J30" s="12">
        <v>135000.47469962714</v>
      </c>
      <c r="K30" s="11"/>
      <c r="L30" s="11">
        <v>0</v>
      </c>
      <c r="M30" s="11"/>
      <c r="N30" s="12">
        <f t="shared" ref="N30:N33" si="9">J30 + L30</f>
        <v>135000.47469962714</v>
      </c>
      <c r="O30" s="11"/>
      <c r="P30" s="12">
        <v>13660.344084328422</v>
      </c>
      <c r="Q30" s="11"/>
      <c r="R30" s="11">
        <v>0</v>
      </c>
      <c r="S30" s="11"/>
      <c r="T30" s="12">
        <v>148660.81878395556</v>
      </c>
      <c r="U30" s="11"/>
      <c r="V30" s="13">
        <f t="shared" ref="V30:V33" si="10">IFERROR(T30/N30,"-")</f>
        <v>1.1011873781534647</v>
      </c>
      <c r="W30" s="14"/>
      <c r="X30" s="50">
        <f t="shared" ref="X30:X33" si="11">IFERROR(T30/F30-1,"-")</f>
        <v>-6.1921564994278921E-2</v>
      </c>
      <c r="Z30" s="21"/>
      <c r="AA30" s="48"/>
    </row>
    <row r="31" spans="2:27" x14ac:dyDescent="0.3">
      <c r="B31" s="48">
        <f>MAX(B$15:B30)+1</f>
        <v>15</v>
      </c>
      <c r="C31" s="43"/>
      <c r="D31" s="55" t="s">
        <v>46</v>
      </c>
      <c r="E31" s="48"/>
      <c r="F31" s="12">
        <v>603.30261955727349</v>
      </c>
      <c r="G31" s="11"/>
      <c r="H31" s="12">
        <f t="shared" si="8"/>
        <v>308.58775096123634</v>
      </c>
      <c r="I31" s="11"/>
      <c r="J31" s="12">
        <v>294.71486859603715</v>
      </c>
      <c r="K31" s="11"/>
      <c r="L31" s="11">
        <v>0</v>
      </c>
      <c r="M31" s="11"/>
      <c r="N31" s="12">
        <f t="shared" si="9"/>
        <v>294.71486859603715</v>
      </c>
      <c r="O31" s="11"/>
      <c r="P31" s="12">
        <v>351.76691025943728</v>
      </c>
      <c r="Q31" s="11"/>
      <c r="R31" s="11">
        <v>0</v>
      </c>
      <c r="S31" s="11"/>
      <c r="T31" s="12">
        <v>646.48177885547443</v>
      </c>
      <c r="U31" s="11"/>
      <c r="V31" s="13">
        <f t="shared" si="10"/>
        <v>2.193583859325404</v>
      </c>
      <c r="W31" s="14"/>
      <c r="X31" s="50">
        <f t="shared" si="11"/>
        <v>7.1571310812287736E-2</v>
      </c>
      <c r="Z31" s="21"/>
      <c r="AA31" s="48"/>
    </row>
    <row r="32" spans="2:27" x14ac:dyDescent="0.3">
      <c r="B32" s="48">
        <f>MAX(B$15:B31)+1</f>
        <v>16</v>
      </c>
      <c r="C32" s="43"/>
      <c r="D32" s="55" t="s">
        <v>47</v>
      </c>
      <c r="E32" s="48"/>
      <c r="F32" s="12">
        <v>424.03364183333326</v>
      </c>
      <c r="G32" s="11"/>
      <c r="H32" s="12">
        <f t="shared" si="8"/>
        <v>345.86345110618328</v>
      </c>
      <c r="I32" s="11"/>
      <c r="J32" s="12">
        <v>78.170190727149986</v>
      </c>
      <c r="K32" s="11"/>
      <c r="L32" s="11">
        <v>0</v>
      </c>
      <c r="M32" s="11"/>
      <c r="N32" s="12">
        <f t="shared" si="9"/>
        <v>78.170190727149986</v>
      </c>
      <c r="O32" s="11"/>
      <c r="P32" s="12">
        <v>706.63478832593307</v>
      </c>
      <c r="Q32" s="11"/>
      <c r="R32" s="11">
        <v>0</v>
      </c>
      <c r="S32" s="11"/>
      <c r="T32" s="12">
        <v>784.804979053083</v>
      </c>
      <c r="U32" s="11"/>
      <c r="V32" s="13">
        <f t="shared" si="10"/>
        <v>10.039696356791739</v>
      </c>
      <c r="W32" s="14"/>
      <c r="X32" s="50">
        <f t="shared" si="11"/>
        <v>0.85080828884221216</v>
      </c>
      <c r="Z32" s="21"/>
      <c r="AA32" s="48"/>
    </row>
    <row r="33" spans="2:27" x14ac:dyDescent="0.3">
      <c r="B33" s="48">
        <f>MAX(B$15:B32)+1</f>
        <v>17</v>
      </c>
      <c r="C33" s="43"/>
      <c r="D33" s="55" t="s">
        <v>48</v>
      </c>
      <c r="E33" s="48"/>
      <c r="F33" s="12">
        <v>3560.977942268019</v>
      </c>
      <c r="G33" s="11"/>
      <c r="H33" s="12">
        <f t="shared" si="8"/>
        <v>3560.977942268019</v>
      </c>
      <c r="I33" s="11"/>
      <c r="J33" s="12">
        <v>0</v>
      </c>
      <c r="K33" s="11"/>
      <c r="L33" s="11">
        <v>0</v>
      </c>
      <c r="M33" s="11"/>
      <c r="N33" s="12">
        <f t="shared" si="9"/>
        <v>0</v>
      </c>
      <c r="O33" s="11"/>
      <c r="P33" s="12">
        <v>3560.977942268019</v>
      </c>
      <c r="Q33" s="11"/>
      <c r="R33" s="11">
        <v>0</v>
      </c>
      <c r="S33" s="11"/>
      <c r="T33" s="12">
        <v>3560.977942268019</v>
      </c>
      <c r="U33" s="11"/>
      <c r="V33" s="13" t="str">
        <f t="shared" si="10"/>
        <v>-</v>
      </c>
      <c r="W33" s="14"/>
      <c r="X33" s="50">
        <f t="shared" si="11"/>
        <v>0</v>
      </c>
      <c r="Z33" s="21"/>
      <c r="AA33" s="48"/>
    </row>
    <row r="34" spans="2:27" x14ac:dyDescent="0.3">
      <c r="B34" s="48">
        <f>MAX(B$15:B33)+1</f>
        <v>18</v>
      </c>
      <c r="C34" s="43"/>
      <c r="D34" s="43" t="s">
        <v>49</v>
      </c>
      <c r="F34" s="15">
        <f>SUM(F29:F33)</f>
        <v>163605.49438226304</v>
      </c>
      <c r="G34" s="11"/>
      <c r="H34" s="15">
        <f>SUM(H29:H33)</f>
        <v>27918.302315513225</v>
      </c>
      <c r="I34" s="11"/>
      <c r="J34" s="15">
        <f>SUM(J29:J33)</f>
        <v>135687.19206674982</v>
      </c>
      <c r="K34" s="11"/>
      <c r="L34" s="15">
        <f>SUM(L29:L33)</f>
        <v>0</v>
      </c>
      <c r="M34" s="11"/>
      <c r="N34" s="15">
        <f>SUM(N29:N33)</f>
        <v>135687.19206674982</v>
      </c>
      <c r="O34" s="11"/>
      <c r="P34" s="15">
        <f>SUM(P29:P33)</f>
        <v>18305.069363181814</v>
      </c>
      <c r="Q34" s="11"/>
      <c r="R34" s="15">
        <f>SUM(R29:R33)</f>
        <v>0</v>
      </c>
      <c r="S34" s="11"/>
      <c r="T34" s="15">
        <f>SUM(T29:T33)</f>
        <v>153992.26142993162</v>
      </c>
      <c r="U34" s="11"/>
      <c r="V34" s="16">
        <f>T34/N34</f>
        <v>1.1349063908270489</v>
      </c>
      <c r="W34" s="14"/>
      <c r="X34" s="51">
        <f>T34/F34-1</f>
        <v>-5.8758619254376532E-2</v>
      </c>
      <c r="Z34" s="21"/>
      <c r="AA34" s="48"/>
    </row>
    <row r="35" spans="2:27" x14ac:dyDescent="0.3">
      <c r="B35" s="22"/>
      <c r="C35" s="43"/>
      <c r="D35" s="48"/>
      <c r="F35" s="23"/>
      <c r="G35" s="11"/>
      <c r="H35" s="23"/>
      <c r="I35" s="11"/>
      <c r="J35" s="23"/>
      <c r="K35" s="11"/>
      <c r="L35" s="23"/>
      <c r="M35" s="11"/>
      <c r="N35" s="23"/>
      <c r="O35" s="11"/>
      <c r="P35" s="23"/>
      <c r="Q35" s="11"/>
      <c r="R35" s="23"/>
      <c r="S35" s="11"/>
      <c r="T35" s="23"/>
      <c r="U35" s="11"/>
      <c r="V35" s="24"/>
      <c r="W35" s="56"/>
      <c r="X35" s="57"/>
      <c r="Y35" s="48"/>
      <c r="Z35" s="21"/>
      <c r="AA35" s="48"/>
    </row>
    <row r="36" spans="2:27" x14ac:dyDescent="0.3">
      <c r="B36" s="48">
        <f>MAX(B$15:B35)+1</f>
        <v>19</v>
      </c>
      <c r="C36" s="43"/>
      <c r="D36" s="25" t="s">
        <v>50</v>
      </c>
      <c r="F36" s="12">
        <v>1208.6017580038929</v>
      </c>
      <c r="G36" s="11"/>
      <c r="H36" s="12">
        <f>F36-N36</f>
        <v>1208.6017580038929</v>
      </c>
      <c r="I36" s="11"/>
      <c r="J36" s="12">
        <v>0</v>
      </c>
      <c r="K36" s="11"/>
      <c r="L36" s="11">
        <v>0</v>
      </c>
      <c r="M36" s="11"/>
      <c r="N36" s="12">
        <f>J36 + L36</f>
        <v>0</v>
      </c>
      <c r="O36" s="11"/>
      <c r="P36" s="11">
        <v>896.27069348842065</v>
      </c>
      <c r="Q36" s="11"/>
      <c r="R36" s="11">
        <v>0</v>
      </c>
      <c r="S36" s="11"/>
      <c r="T36" s="12">
        <v>896.27069348842065</v>
      </c>
      <c r="U36" s="11"/>
      <c r="V36" s="13" t="str">
        <f>IFERROR(T36/N36,"-")</f>
        <v>-</v>
      </c>
      <c r="W36" s="14"/>
      <c r="X36" s="50">
        <f>IFERROR(T36/F36-1,"-")</f>
        <v>-0.25842347361078899</v>
      </c>
      <c r="Y36" s="48"/>
      <c r="Z36" s="26"/>
      <c r="AA36" s="48"/>
    </row>
    <row r="37" spans="2:27" x14ac:dyDescent="0.3">
      <c r="B37" s="48"/>
      <c r="C37" s="43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8"/>
      <c r="X37" s="50"/>
      <c r="Y37" s="48"/>
      <c r="Z37" s="21"/>
      <c r="AA37" s="48"/>
    </row>
    <row r="38" spans="2:27" ht="12.9" thickBot="1" x14ac:dyDescent="0.35">
      <c r="B38" s="48">
        <f>MAX(B$15:B37)+1</f>
        <v>20</v>
      </c>
      <c r="C38" s="43"/>
      <c r="D38" s="42" t="s">
        <v>51</v>
      </c>
      <c r="F38" s="29">
        <f>ROUND(F26+F34+F36,0)</f>
        <v>5261860</v>
      </c>
      <c r="G38" s="11"/>
      <c r="H38" s="29">
        <f>ROUND(H26+H34+H36,0)</f>
        <v>17603</v>
      </c>
      <c r="I38" s="11"/>
      <c r="J38" s="29">
        <f>ROUND(J26+J34+J36,0)</f>
        <v>5244257</v>
      </c>
      <c r="K38" s="11"/>
      <c r="L38" s="29">
        <f>ROUND(L26+L34+L36,0)</f>
        <v>0</v>
      </c>
      <c r="M38" s="11"/>
      <c r="N38" s="29">
        <f>ROUND(N26+N34+N36,0)</f>
        <v>5244257</v>
      </c>
      <c r="O38" s="11"/>
      <c r="P38" s="30">
        <f>ROUND(P26+P34+P36,0)</f>
        <v>0</v>
      </c>
      <c r="Q38" s="11"/>
      <c r="R38" s="29">
        <f>ROUND(R26+R34+R36,0)</f>
        <v>0</v>
      </c>
      <c r="S38" s="11"/>
      <c r="T38" s="29">
        <f>ROUND(T26+T34+T36,2)</f>
        <v>5244257.18</v>
      </c>
      <c r="U38" s="11"/>
      <c r="V38" s="31">
        <f>T38/N38</f>
        <v>1.0000000343232607</v>
      </c>
      <c r="W38" s="14"/>
      <c r="X38" s="58">
        <f>T38/F38-1</f>
        <v>-3.345360765964922E-3</v>
      </c>
      <c r="Y38" s="48"/>
      <c r="Z38" s="21"/>
      <c r="AA38" s="48"/>
    </row>
    <row r="39" spans="2:27" ht="12.9" thickTop="1" x14ac:dyDescent="0.3">
      <c r="B39" s="22"/>
      <c r="C39" s="43"/>
      <c r="D39" s="48"/>
      <c r="F39" s="43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50"/>
      <c r="Y39" s="48"/>
      <c r="Z39" s="21"/>
      <c r="AA39" s="48"/>
    </row>
    <row r="40" spans="2:27" x14ac:dyDescent="0.3">
      <c r="B40" s="32" t="s">
        <v>52</v>
      </c>
      <c r="C40" s="43"/>
      <c r="D40" s="43"/>
      <c r="E40" s="48"/>
      <c r="F40" s="59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50"/>
      <c r="Y40" s="48"/>
      <c r="Z40" s="26"/>
      <c r="AA40" s="48"/>
    </row>
    <row r="41" spans="2:27" x14ac:dyDescent="0.3">
      <c r="B41" s="60" t="s">
        <v>53</v>
      </c>
      <c r="C41" s="22"/>
      <c r="D41" s="22" t="s">
        <v>54</v>
      </c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61"/>
      <c r="Y41" s="48"/>
      <c r="Z41" s="48"/>
      <c r="AA41" s="48"/>
    </row>
    <row r="42" spans="2:27" ht="11.4" customHeight="1" x14ac:dyDescent="0.3">
      <c r="B42" s="60" t="s">
        <v>55</v>
      </c>
      <c r="D42" s="22" t="s">
        <v>56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33"/>
      <c r="Y42" s="43"/>
      <c r="Z42" s="43"/>
      <c r="AA42" s="43"/>
    </row>
    <row r="43" spans="2:27" ht="11.4" customHeight="1" x14ac:dyDescent="0.3">
      <c r="B43" s="60" t="s">
        <v>57</v>
      </c>
      <c r="C43" s="22"/>
      <c r="D43" s="22" t="s">
        <v>58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33"/>
      <c r="Y43" s="22"/>
      <c r="Z43" s="22"/>
      <c r="AA43" s="22"/>
    </row>
    <row r="44" spans="2:27" ht="11.4" customHeight="1" x14ac:dyDescent="0.3">
      <c r="B44" s="60" t="s">
        <v>59</v>
      </c>
      <c r="C44" s="22"/>
      <c r="D44" s="22" t="s">
        <v>60</v>
      </c>
      <c r="X44" s="34"/>
      <c r="Y44" s="22"/>
      <c r="Z44" s="22"/>
      <c r="AA44" s="22"/>
    </row>
    <row r="45" spans="2:27" ht="11.4" customHeight="1" x14ac:dyDescent="0.3">
      <c r="B45" s="60" t="s">
        <v>61</v>
      </c>
      <c r="C45" s="22"/>
      <c r="D45" s="22" t="s">
        <v>62</v>
      </c>
      <c r="X45" s="34"/>
    </row>
    <row r="46" spans="2:27" ht="11.4" customHeight="1" x14ac:dyDescent="0.3">
      <c r="B46" s="60"/>
      <c r="C46" s="22"/>
      <c r="X46" s="34"/>
    </row>
    <row r="47" spans="2:27" x14ac:dyDescent="0.3">
      <c r="X47" s="34"/>
    </row>
    <row r="49" spans="2:27" ht="67.95" customHeight="1" x14ac:dyDescent="0.3">
      <c r="B49" s="48"/>
      <c r="C49" s="43"/>
      <c r="D49" s="43"/>
      <c r="E49" s="48"/>
      <c r="F49" s="7"/>
      <c r="G49" s="48"/>
      <c r="H49" s="7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53"/>
      <c r="Y49" s="48"/>
      <c r="Z49" s="48"/>
      <c r="AA49" s="48"/>
    </row>
    <row r="50" spans="2:27" x14ac:dyDescent="0.3">
      <c r="B50" s="48"/>
      <c r="C50" s="43"/>
      <c r="D50" s="20"/>
      <c r="E50" s="48"/>
      <c r="F50" s="7"/>
      <c r="G50" s="48"/>
      <c r="H50" s="7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53"/>
      <c r="Y50" s="48"/>
      <c r="Z50" s="48"/>
      <c r="AA50" s="48"/>
    </row>
    <row r="51" spans="2:27" x14ac:dyDescent="0.3">
      <c r="B51" s="48"/>
      <c r="C51" s="43"/>
      <c r="D51" s="20"/>
      <c r="E51" s="48"/>
      <c r="F51" s="7"/>
      <c r="G51" s="48"/>
      <c r="H51" s="7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53"/>
      <c r="Y51" s="48"/>
      <c r="Z51" s="48"/>
      <c r="AA51" s="48"/>
    </row>
    <row r="52" spans="2:27" x14ac:dyDescent="0.3">
      <c r="B52" s="3" t="s">
        <v>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48"/>
    </row>
    <row r="53" spans="2:27" x14ac:dyDescent="0.3">
      <c r="B53" s="3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48"/>
    </row>
    <row r="54" spans="2:27" x14ac:dyDescent="0.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4"/>
    </row>
    <row r="55" spans="2:27" x14ac:dyDescent="0.3">
      <c r="B55" s="43"/>
      <c r="C55" s="43"/>
      <c r="D55" s="43"/>
      <c r="E55" s="43"/>
      <c r="F55" s="44" t="s">
        <v>2</v>
      </c>
      <c r="G55" s="44"/>
      <c r="H55" s="44"/>
      <c r="I55" s="42"/>
      <c r="J55" s="44" t="s">
        <v>3</v>
      </c>
      <c r="K55" s="44"/>
      <c r="L55" s="44"/>
      <c r="M55" s="44"/>
      <c r="N55" s="5"/>
      <c r="O55" s="42"/>
      <c r="P55" s="44" t="s">
        <v>4</v>
      </c>
      <c r="Q55" s="44"/>
      <c r="R55" s="44"/>
      <c r="S55" s="44"/>
      <c r="T55" s="5"/>
      <c r="U55" s="44"/>
      <c r="V55" s="44"/>
      <c r="W55" s="44"/>
      <c r="X55" s="5"/>
      <c r="Y55" s="3"/>
      <c r="Z55" s="3"/>
      <c r="AA55" s="4"/>
    </row>
    <row r="56" spans="2:27" ht="37.299999999999997" x14ac:dyDescent="0.3">
      <c r="B56" s="45" t="s">
        <v>5</v>
      </c>
      <c r="C56" s="45"/>
      <c r="D56" s="45"/>
      <c r="E56" s="45"/>
      <c r="F56" s="6" t="s">
        <v>6</v>
      </c>
      <c r="G56" s="6"/>
      <c r="H56" s="6" t="s">
        <v>7</v>
      </c>
      <c r="I56" s="45"/>
      <c r="J56" s="45" t="s">
        <v>8</v>
      </c>
      <c r="K56" s="45"/>
      <c r="L56" s="45" t="s">
        <v>9</v>
      </c>
      <c r="M56" s="45"/>
      <c r="N56" s="45" t="s">
        <v>3</v>
      </c>
      <c r="O56" s="45"/>
      <c r="P56" s="6" t="s">
        <v>10</v>
      </c>
      <c r="Q56" s="45"/>
      <c r="R56" s="6" t="s">
        <v>11</v>
      </c>
      <c r="S56" s="45"/>
      <c r="T56" s="6" t="s">
        <v>12</v>
      </c>
      <c r="U56" s="45"/>
      <c r="V56" s="45" t="s">
        <v>13</v>
      </c>
      <c r="W56" s="45"/>
      <c r="X56" s="45" t="s">
        <v>14</v>
      </c>
      <c r="Y56" s="3"/>
      <c r="Z56" s="3"/>
      <c r="AA56" s="4"/>
    </row>
    <row r="57" spans="2:27" x14ac:dyDescent="0.3">
      <c r="B57" s="46" t="s">
        <v>15</v>
      </c>
      <c r="C57" s="43"/>
      <c r="D57" s="47" t="s">
        <v>16</v>
      </c>
      <c r="E57" s="48"/>
      <c r="F57" s="46" t="s">
        <v>17</v>
      </c>
      <c r="H57" s="46" t="s">
        <v>17</v>
      </c>
      <c r="I57" s="48"/>
      <c r="J57" s="46" t="s">
        <v>17</v>
      </c>
      <c r="K57" s="48"/>
      <c r="L57" s="46" t="s">
        <v>17</v>
      </c>
      <c r="M57" s="48"/>
      <c r="N57" s="46" t="s">
        <v>17</v>
      </c>
      <c r="O57" s="48"/>
      <c r="P57" s="46" t="s">
        <v>17</v>
      </c>
      <c r="Q57" s="48"/>
      <c r="R57" s="46" t="s">
        <v>17</v>
      </c>
      <c r="S57" s="48"/>
      <c r="T57" s="46" t="s">
        <v>17</v>
      </c>
      <c r="U57" s="48"/>
      <c r="V57" s="46" t="s">
        <v>18</v>
      </c>
      <c r="W57" s="48"/>
      <c r="X57" s="46" t="s">
        <v>19</v>
      </c>
      <c r="Y57" s="3"/>
      <c r="Z57" s="3"/>
      <c r="AA57" s="4"/>
    </row>
    <row r="58" spans="2:27" x14ac:dyDescent="0.3">
      <c r="B58" s="48"/>
      <c r="C58" s="43"/>
      <c r="D58" s="43"/>
      <c r="E58" s="48"/>
      <c r="F58" s="48" t="s">
        <v>20</v>
      </c>
      <c r="G58" s="48"/>
      <c r="H58" s="48" t="s">
        <v>21</v>
      </c>
      <c r="I58" s="48"/>
      <c r="J58" s="48" t="s">
        <v>22</v>
      </c>
      <c r="K58" s="48"/>
      <c r="L58" s="48" t="s">
        <v>23</v>
      </c>
      <c r="M58" s="48"/>
      <c r="N58" s="48" t="s">
        <v>24</v>
      </c>
      <c r="O58" s="48"/>
      <c r="P58" s="48" t="s">
        <v>25</v>
      </c>
      <c r="Q58" s="48"/>
      <c r="R58" s="48" t="s">
        <v>26</v>
      </c>
      <c r="S58" s="48"/>
      <c r="T58" s="48" t="s">
        <v>27</v>
      </c>
      <c r="U58" s="48"/>
      <c r="V58" s="49" t="s">
        <v>28</v>
      </c>
      <c r="W58" s="48"/>
      <c r="X58" s="49" t="s">
        <v>29</v>
      </c>
      <c r="Y58" s="48"/>
      <c r="Z58" s="48"/>
      <c r="AA58" s="4"/>
    </row>
    <row r="59" spans="2:27" x14ac:dyDescent="0.3">
      <c r="B59" s="48"/>
      <c r="C59" s="43"/>
      <c r="D59" s="43"/>
      <c r="E59" s="48"/>
      <c r="F59" s="7"/>
      <c r="G59" s="48"/>
      <c r="H59" s="7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53"/>
      <c r="Y59" s="48"/>
      <c r="Z59" s="48"/>
      <c r="AA59" s="4"/>
    </row>
    <row r="60" spans="2:27" x14ac:dyDescent="0.3">
      <c r="B60" s="48"/>
      <c r="C60" s="43"/>
      <c r="D60" s="4" t="s">
        <v>30</v>
      </c>
      <c r="E60" s="48"/>
      <c r="F60" s="35"/>
      <c r="G60" s="62"/>
      <c r="H60" s="36"/>
      <c r="I60" s="62"/>
      <c r="J60" s="62"/>
      <c r="K60" s="62"/>
      <c r="L60" s="62"/>
      <c r="M60" s="62"/>
      <c r="N60" s="37"/>
      <c r="O60" s="62"/>
      <c r="P60" s="62"/>
      <c r="Q60" s="62"/>
      <c r="R60" s="62"/>
      <c r="S60" s="62"/>
      <c r="T60" s="62"/>
      <c r="U60" s="62"/>
      <c r="V60" s="62"/>
      <c r="W60" s="62"/>
      <c r="X60" s="57"/>
      <c r="Y60" s="48"/>
      <c r="Z60" s="48"/>
      <c r="AA60" s="48"/>
    </row>
    <row r="61" spans="2:27" x14ac:dyDescent="0.3">
      <c r="B61" s="48">
        <v>1</v>
      </c>
      <c r="C61" s="43"/>
      <c r="D61" s="10" t="s">
        <v>31</v>
      </c>
      <c r="E61" s="48"/>
      <c r="F61" s="12">
        <v>1983656.2761205179</v>
      </c>
      <c r="G61" s="11"/>
      <c r="H61" s="12">
        <f t="shared" ref="H61:H71" si="12">F61-N61</f>
        <v>-26269.775708171073</v>
      </c>
      <c r="I61" s="11"/>
      <c r="J61" s="12">
        <v>2008435.2916226631</v>
      </c>
      <c r="K61" s="11"/>
      <c r="L61" s="12">
        <v>1490.7602060258491</v>
      </c>
      <c r="M61" s="11"/>
      <c r="N61" s="12">
        <f t="shared" ref="N61:N71" si="13">J61+L61</f>
        <v>2009926.0518286889</v>
      </c>
      <c r="O61" s="11"/>
      <c r="P61" s="12">
        <v>-9575.1116992717962</v>
      </c>
      <c r="Q61" s="11"/>
      <c r="R61" s="12">
        <v>-259.67677227854682</v>
      </c>
      <c r="S61" s="11"/>
      <c r="T61" s="12">
        <f>N61+P61+R61-0.1</f>
        <v>2000091.1633571386</v>
      </c>
      <c r="U61" s="56"/>
      <c r="V61" s="13">
        <f>IFERROR(T61/N61,"-")</f>
        <v>0.99510684064092692</v>
      </c>
      <c r="W61" s="14"/>
      <c r="X61" s="50">
        <f>IFERROR(T61/F61-1,"-")</f>
        <v>8.2851487097164167E-3</v>
      </c>
      <c r="Z61" s="21"/>
      <c r="AA61" s="48"/>
    </row>
    <row r="62" spans="2:27" x14ac:dyDescent="0.3">
      <c r="B62" s="48">
        <f>MAX(B$61:B61)+1</f>
        <v>2</v>
      </c>
      <c r="C62" s="43"/>
      <c r="D62" s="10" t="s">
        <v>32</v>
      </c>
      <c r="E62" s="48"/>
      <c r="F62" s="12">
        <v>489222.40105316538</v>
      </c>
      <c r="G62" s="11"/>
      <c r="H62" s="12">
        <f t="shared" si="12"/>
        <v>-30747.348295978794</v>
      </c>
      <c r="I62" s="11"/>
      <c r="J62" s="12">
        <v>519326.60040386108</v>
      </c>
      <c r="K62" s="11"/>
      <c r="L62" s="12">
        <v>643.14894528309458</v>
      </c>
      <c r="M62" s="11"/>
      <c r="N62" s="12">
        <f t="shared" si="13"/>
        <v>519969.74934914417</v>
      </c>
      <c r="O62" s="11"/>
      <c r="P62" s="12">
        <v>-6885.7102918010078</v>
      </c>
      <c r="Q62" s="11"/>
      <c r="R62" s="12">
        <v>-186.57727579104883</v>
      </c>
      <c r="S62" s="11"/>
      <c r="T62" s="12">
        <f t="shared" ref="T62:T71" si="14">N62+P62+R62</f>
        <v>512897.46178155212</v>
      </c>
      <c r="U62" s="56"/>
      <c r="V62" s="13">
        <f t="shared" ref="V62:V71" si="15">IFERROR(T62/N62,"-")</f>
        <v>0.98639865573632968</v>
      </c>
      <c r="W62" s="14"/>
      <c r="X62" s="50">
        <f t="shared" ref="X62:X71" si="16">IFERROR(T62/F62-1,"-")</f>
        <v>4.8393247482986679E-2</v>
      </c>
      <c r="Z62" s="21"/>
      <c r="AA62" s="48"/>
    </row>
    <row r="63" spans="2:27" x14ac:dyDescent="0.3">
      <c r="B63" s="48">
        <f>MAX(B$61:B62)+1</f>
        <v>3</v>
      </c>
      <c r="C63" s="43"/>
      <c r="D63" s="10" t="s">
        <v>33</v>
      </c>
      <c r="E63" s="48"/>
      <c r="F63" s="12">
        <v>115106.84850247894</v>
      </c>
      <c r="G63" s="11"/>
      <c r="H63" s="12">
        <f t="shared" si="12"/>
        <v>1391.0202724986157</v>
      </c>
      <c r="I63" s="11"/>
      <c r="J63" s="12">
        <v>114197.24960487873</v>
      </c>
      <c r="K63" s="11"/>
      <c r="L63" s="12">
        <v>-481.42137489840633</v>
      </c>
      <c r="M63" s="11"/>
      <c r="N63" s="12">
        <f t="shared" si="13"/>
        <v>113715.82822998032</v>
      </c>
      <c r="O63" s="11"/>
      <c r="P63" s="12">
        <v>-1236.5147417963085</v>
      </c>
      <c r="Q63" s="11"/>
      <c r="R63" s="12">
        <v>-83.086804737974575</v>
      </c>
      <c r="S63" s="11"/>
      <c r="T63" s="12">
        <f t="shared" si="14"/>
        <v>112396.22668344605</v>
      </c>
      <c r="U63" s="56"/>
      <c r="V63" s="13">
        <f t="shared" si="15"/>
        <v>0.98839562119826008</v>
      </c>
      <c r="W63" s="14"/>
      <c r="X63" s="50">
        <f t="shared" si="16"/>
        <v>-2.3548744964332124E-2</v>
      </c>
      <c r="Z63" s="21"/>
    </row>
    <row r="64" spans="2:27" x14ac:dyDescent="0.3">
      <c r="B64" s="48">
        <f>MAX(B$61:B63)+1</f>
        <v>4</v>
      </c>
      <c r="C64" s="43"/>
      <c r="D64" s="10" t="s">
        <v>34</v>
      </c>
      <c r="E64" s="48"/>
      <c r="F64" s="12">
        <v>67425.484115496904</v>
      </c>
      <c r="G64" s="11"/>
      <c r="H64" s="12">
        <f t="shared" si="12"/>
        <v>147.24501833591785</v>
      </c>
      <c r="I64" s="11"/>
      <c r="J64" s="12">
        <v>68415.929999499174</v>
      </c>
      <c r="K64" s="11"/>
      <c r="L64" s="12">
        <v>-1137.6909023381916</v>
      </c>
      <c r="M64" s="11"/>
      <c r="N64" s="12">
        <f t="shared" si="13"/>
        <v>67278.239097160986</v>
      </c>
      <c r="O64" s="11"/>
      <c r="P64" s="12">
        <v>-608.69668321058123</v>
      </c>
      <c r="Q64" s="11"/>
      <c r="R64" s="12">
        <v>0</v>
      </c>
      <c r="S64" s="11"/>
      <c r="T64" s="12">
        <f t="shared" si="14"/>
        <v>66669.542413950403</v>
      </c>
      <c r="U64" s="56"/>
      <c r="V64" s="13">
        <f t="shared" si="15"/>
        <v>0.99095254734102767</v>
      </c>
      <c r="W64" s="14"/>
      <c r="X64" s="50">
        <f t="shared" si="16"/>
        <v>-1.1211513146151209E-2</v>
      </c>
      <c r="Z64" s="21"/>
    </row>
    <row r="65" spans="2:27" x14ac:dyDescent="0.3">
      <c r="B65" s="48">
        <f>MAX(B$61:B64)+1</f>
        <v>5</v>
      </c>
      <c r="C65" s="43"/>
      <c r="D65" s="10" t="s">
        <v>35</v>
      </c>
      <c r="E65" s="48"/>
      <c r="F65" s="12">
        <v>22676.325451360659</v>
      </c>
      <c r="G65" s="11"/>
      <c r="H65" s="12">
        <f t="shared" si="12"/>
        <v>11333.136428306103</v>
      </c>
      <c r="I65" s="11"/>
      <c r="J65" s="12">
        <v>11343.189023054556</v>
      </c>
      <c r="K65" s="11"/>
      <c r="L65" s="12">
        <v>0</v>
      </c>
      <c r="M65" s="11"/>
      <c r="N65" s="12">
        <f t="shared" si="13"/>
        <v>11343.189023054556</v>
      </c>
      <c r="O65" s="11"/>
      <c r="P65" s="12">
        <v>0</v>
      </c>
      <c r="Q65" s="11"/>
      <c r="R65" s="12">
        <v>-168.67300231001951</v>
      </c>
      <c r="S65" s="11"/>
      <c r="T65" s="12">
        <f t="shared" si="14"/>
        <v>11174.516020744537</v>
      </c>
      <c r="U65" s="56"/>
      <c r="V65" s="13">
        <f t="shared" si="15"/>
        <v>0.98513001925938126</v>
      </c>
      <c r="W65" s="14"/>
      <c r="X65" s="50">
        <f t="shared" si="16"/>
        <v>-0.50721663239870174</v>
      </c>
      <c r="Z65" s="21"/>
    </row>
    <row r="66" spans="2:27" x14ac:dyDescent="0.3">
      <c r="B66" s="48">
        <f>MAX(B$61:B65)+1</f>
        <v>6</v>
      </c>
      <c r="C66" s="43"/>
      <c r="D66" s="10" t="s">
        <v>36</v>
      </c>
      <c r="E66" s="48"/>
      <c r="F66" s="12">
        <v>56923.159354936768</v>
      </c>
      <c r="G66" s="11"/>
      <c r="H66" s="12">
        <f t="shared" si="12"/>
        <v>7272.7051278702274</v>
      </c>
      <c r="I66" s="11"/>
      <c r="J66" s="12">
        <v>50205.510869432001</v>
      </c>
      <c r="K66" s="11"/>
      <c r="L66" s="12">
        <v>-555.05664236545908</v>
      </c>
      <c r="M66" s="11"/>
      <c r="N66" s="12">
        <f t="shared" si="13"/>
        <v>49650.454227066541</v>
      </c>
      <c r="O66" s="11"/>
      <c r="P66" s="12">
        <v>-377.31102352910096</v>
      </c>
      <c r="Q66" s="11"/>
      <c r="R66" s="12">
        <v>-107.8641304493059</v>
      </c>
      <c r="S66" s="11"/>
      <c r="T66" s="12">
        <f t="shared" si="14"/>
        <v>49165.279073088132</v>
      </c>
      <c r="U66" s="56"/>
      <c r="V66" s="13">
        <f t="shared" si="15"/>
        <v>0.9902281829737235</v>
      </c>
      <c r="W66" s="14"/>
      <c r="X66" s="50">
        <f t="shared" si="16"/>
        <v>-0.13628688867171634</v>
      </c>
      <c r="Z66" s="21"/>
    </row>
    <row r="67" spans="2:27" x14ac:dyDescent="0.3">
      <c r="B67" s="48">
        <f>MAX(B$61:B66)+1</f>
        <v>7</v>
      </c>
      <c r="C67" s="43"/>
      <c r="D67" s="10" t="s">
        <v>37</v>
      </c>
      <c r="E67" s="48"/>
      <c r="F67" s="12">
        <v>8825.4044608956538</v>
      </c>
      <c r="G67" s="11"/>
      <c r="H67" s="12">
        <f t="shared" si="12"/>
        <v>4743.9523296517364</v>
      </c>
      <c r="I67" s="11"/>
      <c r="J67" s="12">
        <v>4078.3676155978783</v>
      </c>
      <c r="K67" s="11"/>
      <c r="L67" s="12">
        <v>3.0845156460387253</v>
      </c>
      <c r="M67" s="11"/>
      <c r="N67" s="12">
        <f t="shared" si="13"/>
        <v>4081.4521312439169</v>
      </c>
      <c r="O67" s="11"/>
      <c r="P67" s="12">
        <v>-2.2777263612694352</v>
      </c>
      <c r="Q67" s="11"/>
      <c r="R67" s="12">
        <v>1041.5325364050293</v>
      </c>
      <c r="S67" s="11"/>
      <c r="T67" s="12">
        <f t="shared" si="14"/>
        <v>5120.7069412876772</v>
      </c>
      <c r="U67" s="56"/>
      <c r="V67" s="13">
        <f t="shared" si="15"/>
        <v>1.2546286901390225</v>
      </c>
      <c r="W67" s="14"/>
      <c r="X67" s="50">
        <f t="shared" si="16"/>
        <v>-0.41977651404228133</v>
      </c>
      <c r="Z67" s="21"/>
    </row>
    <row r="68" spans="2:27" x14ac:dyDescent="0.3">
      <c r="B68" s="48">
        <f>MAX(B$61:B67)+1</f>
        <v>8</v>
      </c>
      <c r="C68" s="43"/>
      <c r="D68" s="10" t="s">
        <v>38</v>
      </c>
      <c r="E68" s="48"/>
      <c r="F68" s="12">
        <v>2231.2448320481089</v>
      </c>
      <c r="G68" s="11"/>
      <c r="H68" s="12">
        <f t="shared" si="12"/>
        <v>-442.35687204561646</v>
      </c>
      <c r="I68" s="11"/>
      <c r="J68" s="12">
        <v>2672.1012403830146</v>
      </c>
      <c r="K68" s="11"/>
      <c r="L68" s="12">
        <v>1.5004637107109247</v>
      </c>
      <c r="M68" s="11"/>
      <c r="N68" s="12">
        <f t="shared" si="13"/>
        <v>2673.6017040937254</v>
      </c>
      <c r="O68" s="11"/>
      <c r="P68" s="12">
        <v>-2.1547769602818079</v>
      </c>
      <c r="Q68" s="11"/>
      <c r="R68" s="12">
        <v>-1056.5574821359232</v>
      </c>
      <c r="S68" s="11"/>
      <c r="T68" s="12">
        <f t="shared" si="14"/>
        <v>1614.8894449975205</v>
      </c>
      <c r="U68" s="56"/>
      <c r="V68" s="13">
        <f t="shared" si="15"/>
        <v>0.60401272280940665</v>
      </c>
      <c r="W68" s="14"/>
      <c r="X68" s="50">
        <f t="shared" si="16"/>
        <v>-0.27623834829673188</v>
      </c>
      <c r="Z68" s="21"/>
    </row>
    <row r="69" spans="2:27" x14ac:dyDescent="0.3">
      <c r="B69" s="48">
        <f>MAX(B$61:B68)+1</f>
        <v>9</v>
      </c>
      <c r="C69" s="43"/>
      <c r="D69" s="10" t="s">
        <v>39</v>
      </c>
      <c r="E69" s="48"/>
      <c r="F69" s="12">
        <v>2686.5442308304005</v>
      </c>
      <c r="G69" s="11"/>
      <c r="H69" s="12">
        <f t="shared" si="12"/>
        <v>985.95336069153768</v>
      </c>
      <c r="I69" s="11"/>
      <c r="J69" s="12">
        <v>1700.5908701388628</v>
      </c>
      <c r="K69" s="11"/>
      <c r="L69" s="12">
        <v>0</v>
      </c>
      <c r="M69" s="11"/>
      <c r="N69" s="12">
        <f t="shared" si="13"/>
        <v>1700.5908701388628</v>
      </c>
      <c r="O69" s="11"/>
      <c r="P69" s="12">
        <v>-34.289278479740638</v>
      </c>
      <c r="Q69" s="11"/>
      <c r="R69" s="12">
        <v>276.5371327593254</v>
      </c>
      <c r="S69" s="11"/>
      <c r="T69" s="12">
        <f t="shared" si="14"/>
        <v>1942.8387244184476</v>
      </c>
      <c r="U69" s="56"/>
      <c r="V69" s="13">
        <f t="shared" si="15"/>
        <v>1.1424492266383883</v>
      </c>
      <c r="W69" s="14"/>
      <c r="X69" s="50">
        <f t="shared" si="16"/>
        <v>-0.27682607934657988</v>
      </c>
      <c r="Z69" s="21"/>
    </row>
    <row r="70" spans="2:27" x14ac:dyDescent="0.3">
      <c r="B70" s="48">
        <f>MAX(B$61:B69)+1</f>
        <v>10</v>
      </c>
      <c r="C70" s="43"/>
      <c r="D70" s="10" t="s">
        <v>40</v>
      </c>
      <c r="E70" s="48"/>
      <c r="F70" s="12">
        <v>6988.6810330505223</v>
      </c>
      <c r="G70" s="11"/>
      <c r="H70" s="12">
        <f t="shared" si="12"/>
        <v>1351.3717977644392</v>
      </c>
      <c r="I70" s="11"/>
      <c r="J70" s="12">
        <v>5601.6344463497189</v>
      </c>
      <c r="K70" s="11"/>
      <c r="L70" s="12">
        <v>35.674788936363932</v>
      </c>
      <c r="M70" s="11"/>
      <c r="N70" s="12">
        <f t="shared" si="13"/>
        <v>5637.3092352860831</v>
      </c>
      <c r="O70" s="11"/>
      <c r="P70" s="12">
        <v>-197.02564411656695</v>
      </c>
      <c r="Q70" s="11"/>
      <c r="R70" s="12">
        <v>544.36579853846422</v>
      </c>
      <c r="S70" s="11"/>
      <c r="T70" s="12">
        <f t="shared" si="14"/>
        <v>5984.6493897079808</v>
      </c>
      <c r="U70" s="56"/>
      <c r="V70" s="13">
        <f t="shared" si="15"/>
        <v>1.061614529188458</v>
      </c>
      <c r="W70" s="14"/>
      <c r="X70" s="50">
        <f t="shared" si="16"/>
        <v>-0.14366539817661228</v>
      </c>
      <c r="Z70" s="21"/>
    </row>
    <row r="71" spans="2:27" x14ac:dyDescent="0.3">
      <c r="B71" s="48">
        <f>MAX(B$61:B70)+1</f>
        <v>11</v>
      </c>
      <c r="C71" s="43"/>
      <c r="D71" s="10" t="s">
        <v>41</v>
      </c>
      <c r="E71" s="48"/>
      <c r="F71" s="12">
        <v>8098.2100109627099</v>
      </c>
      <c r="G71" s="11"/>
      <c r="H71" s="12">
        <f t="shared" si="12"/>
        <v>15.587031131220101</v>
      </c>
      <c r="I71" s="11"/>
      <c r="J71" s="12">
        <v>8082.6229798314898</v>
      </c>
      <c r="K71" s="11"/>
      <c r="L71" s="12">
        <v>0</v>
      </c>
      <c r="M71" s="11"/>
      <c r="N71" s="12">
        <f t="shared" si="13"/>
        <v>8082.6229798314898</v>
      </c>
      <c r="O71" s="11"/>
      <c r="P71" s="12">
        <v>-282.03967159922809</v>
      </c>
      <c r="Q71" s="11"/>
      <c r="R71" s="12">
        <v>0</v>
      </c>
      <c r="S71" s="11"/>
      <c r="T71" s="12">
        <f t="shared" si="14"/>
        <v>7800.5833082322615</v>
      </c>
      <c r="U71" s="56"/>
      <c r="V71" s="13">
        <f t="shared" si="15"/>
        <v>0.96510542774257813</v>
      </c>
      <c r="W71" s="14"/>
      <c r="X71" s="50">
        <f t="shared" si="16"/>
        <v>-3.6752159097818593E-2</v>
      </c>
      <c r="Z71" s="21"/>
    </row>
    <row r="72" spans="2:27" x14ac:dyDescent="0.3">
      <c r="B72" s="48">
        <f>MAX(B$61:B71)+1</f>
        <v>12</v>
      </c>
      <c r="C72" s="43"/>
      <c r="D72" s="2" t="s">
        <v>42</v>
      </c>
      <c r="E72" s="48"/>
      <c r="F72" s="15">
        <f>SUM(F61:F71)</f>
        <v>2763840.5791657441</v>
      </c>
      <c r="G72" s="11"/>
      <c r="H72" s="15">
        <f>SUM(H61:H71)</f>
        <v>-30218.509509945685</v>
      </c>
      <c r="I72" s="11"/>
      <c r="J72" s="15">
        <f>SUM(J61:J71)</f>
        <v>2794059.0886756894</v>
      </c>
      <c r="K72" s="11"/>
      <c r="L72" s="15">
        <f>ROUND(SUM(L61:L71), 0)</f>
        <v>0</v>
      </c>
      <c r="M72" s="11"/>
      <c r="N72" s="15">
        <f>SUM(N61:N71)</f>
        <v>2794059.0886756899</v>
      </c>
      <c r="O72" s="11"/>
      <c r="P72" s="15">
        <f>SUM(P61:P71)</f>
        <v>-19201.131537125882</v>
      </c>
      <c r="Q72" s="11"/>
      <c r="R72" s="15">
        <f>ROUND(SUM(R61:R71),0)</f>
        <v>0</v>
      </c>
      <c r="S72" s="11"/>
      <c r="T72" s="15">
        <f>SUM(T61:T71)</f>
        <v>2774857.8571385639</v>
      </c>
      <c r="U72" s="56"/>
      <c r="V72" s="16">
        <f>T72/N72</f>
        <v>0.99312783626697498</v>
      </c>
      <c r="W72" s="14"/>
      <c r="X72" s="51">
        <f>T72/F72-1</f>
        <v>3.9862204990654959E-3</v>
      </c>
      <c r="Z72" s="21"/>
    </row>
    <row r="73" spans="2:27" x14ac:dyDescent="0.3">
      <c r="B73" s="48"/>
      <c r="C73" s="43"/>
      <c r="D73" s="43"/>
      <c r="E73" s="48"/>
      <c r="F73" s="17"/>
      <c r="G73" s="18"/>
      <c r="H73" s="17"/>
      <c r="I73" s="18"/>
      <c r="J73" s="17"/>
      <c r="K73" s="18"/>
      <c r="L73" s="18"/>
      <c r="M73" s="18"/>
      <c r="N73" s="17"/>
      <c r="O73" s="18"/>
      <c r="P73" s="18"/>
      <c r="Q73" s="18"/>
      <c r="R73" s="18"/>
      <c r="S73" s="18"/>
      <c r="T73" s="18"/>
      <c r="U73" s="52"/>
      <c r="V73" s="19"/>
      <c r="W73" s="52"/>
      <c r="X73" s="50"/>
      <c r="Y73" s="48"/>
      <c r="Z73" s="54"/>
    </row>
    <row r="74" spans="2:27" x14ac:dyDescent="0.3">
      <c r="B74" s="48"/>
      <c r="C74" s="43"/>
      <c r="D74" s="20" t="s">
        <v>43</v>
      </c>
      <c r="E74" s="48"/>
      <c r="F74" s="23"/>
      <c r="G74" s="11"/>
      <c r="H74" s="23"/>
      <c r="I74" s="11"/>
      <c r="J74" s="23"/>
      <c r="K74" s="11"/>
      <c r="L74" s="11"/>
      <c r="M74" s="11"/>
      <c r="N74" s="12"/>
      <c r="O74" s="11"/>
      <c r="P74" s="11"/>
      <c r="Q74" s="11"/>
      <c r="R74" s="11"/>
      <c r="S74" s="11"/>
      <c r="T74" s="23"/>
      <c r="U74" s="56"/>
      <c r="V74" s="24"/>
      <c r="W74" s="56"/>
      <c r="X74" s="50"/>
      <c r="Y74" s="48"/>
      <c r="Z74" s="54"/>
    </row>
    <row r="75" spans="2:27" x14ac:dyDescent="0.3">
      <c r="B75" s="48">
        <f>MAX(B$15:B74)+1</f>
        <v>21</v>
      </c>
      <c r="C75" s="43"/>
      <c r="D75" s="55" t="s">
        <v>44</v>
      </c>
      <c r="E75" s="48"/>
      <c r="F75" s="12">
        <v>543.41803200000004</v>
      </c>
      <c r="G75" s="11"/>
      <c r="H75" s="12">
        <f t="shared" ref="H75:H79" si="17">F75-N75</f>
        <v>240.37912907873374</v>
      </c>
      <c r="I75" s="11"/>
      <c r="J75" s="12">
        <v>303.0389029212663</v>
      </c>
      <c r="K75" s="11"/>
      <c r="L75" s="11">
        <v>0</v>
      </c>
      <c r="M75" s="11"/>
      <c r="N75" s="12">
        <f t="shared" ref="N75:N79" si="18">J75 + L75</f>
        <v>303.0389029212663</v>
      </c>
      <c r="O75" s="11"/>
      <c r="P75" s="11">
        <v>25.345638000000008</v>
      </c>
      <c r="Q75" s="11"/>
      <c r="R75" s="11">
        <v>0</v>
      </c>
      <c r="S75" s="11"/>
      <c r="T75" s="12">
        <v>328.38454092126631</v>
      </c>
      <c r="U75" s="56"/>
      <c r="V75" s="13">
        <f>IFERROR(T75/N75,"-")</f>
        <v>1.083638231777077</v>
      </c>
      <c r="W75" s="56"/>
      <c r="X75" s="50">
        <f t="shared" ref="X75:X79" si="19">T75/F75-1</f>
        <v>-0.39570547610892259</v>
      </c>
      <c r="Y75" s="48"/>
      <c r="Z75" s="54"/>
      <c r="AA75" s="48"/>
    </row>
    <row r="76" spans="2:27" x14ac:dyDescent="0.3">
      <c r="B76" s="48">
        <f>MAX(B$15:B75)+1</f>
        <v>22</v>
      </c>
      <c r="C76" s="43"/>
      <c r="D76" s="55" t="s">
        <v>45</v>
      </c>
      <c r="E76" s="48"/>
      <c r="F76" s="12">
        <v>142270.45494913991</v>
      </c>
      <c r="G76" s="11"/>
      <c r="H76" s="12">
        <f t="shared" si="17"/>
        <v>27558.984108230972</v>
      </c>
      <c r="I76" s="11"/>
      <c r="J76" s="12">
        <v>114711.47084090894</v>
      </c>
      <c r="K76" s="11"/>
      <c r="L76" s="11">
        <v>0</v>
      </c>
      <c r="M76" s="11"/>
      <c r="N76" s="12">
        <f t="shared" si="18"/>
        <v>114711.47084090894</v>
      </c>
      <c r="O76" s="11"/>
      <c r="P76" s="11">
        <v>13660.345065382106</v>
      </c>
      <c r="Q76" s="11"/>
      <c r="R76" s="11">
        <v>0</v>
      </c>
      <c r="S76" s="11"/>
      <c r="T76" s="12">
        <v>128371.81590629104</v>
      </c>
      <c r="U76" s="56"/>
      <c r="V76" s="13">
        <f t="shared" ref="V76:V79" si="20">IFERROR(T76/N76,"-")</f>
        <v>1.1190843859401591</v>
      </c>
      <c r="W76" s="56"/>
      <c r="X76" s="50">
        <f t="shared" si="19"/>
        <v>-9.7691674970867837E-2</v>
      </c>
      <c r="Z76" s="38"/>
      <c r="AA76" s="48"/>
    </row>
    <row r="77" spans="2:27" x14ac:dyDescent="0.3">
      <c r="B77" s="48">
        <f>MAX(B$15:B76)+1</f>
        <v>23</v>
      </c>
      <c r="C77" s="43"/>
      <c r="D77" s="55" t="s">
        <v>46</v>
      </c>
      <c r="E77" s="48"/>
      <c r="F77" s="12">
        <v>439.51764896551725</v>
      </c>
      <c r="G77" s="11"/>
      <c r="H77" s="12">
        <f t="shared" si="17"/>
        <v>435.49538752054406</v>
      </c>
      <c r="I77" s="11"/>
      <c r="J77" s="12">
        <v>4.0222614449731999</v>
      </c>
      <c r="K77" s="11"/>
      <c r="L77" s="11">
        <v>0</v>
      </c>
      <c r="M77" s="11"/>
      <c r="N77" s="12">
        <f t="shared" si="18"/>
        <v>4.0222614449731999</v>
      </c>
      <c r="O77" s="11"/>
      <c r="P77" s="11">
        <v>351.76691038097692</v>
      </c>
      <c r="Q77" s="11"/>
      <c r="R77" s="11">
        <v>0</v>
      </c>
      <c r="S77" s="11"/>
      <c r="T77" s="12">
        <v>355.78917182595012</v>
      </c>
      <c r="U77" s="56"/>
      <c r="V77" s="13">
        <f t="shared" si="20"/>
        <v>88.455008878300475</v>
      </c>
      <c r="W77" s="56"/>
      <c r="X77" s="50">
        <f t="shared" si="19"/>
        <v>-0.19050083048231836</v>
      </c>
      <c r="Z77" s="38"/>
      <c r="AA77" s="48"/>
    </row>
    <row r="78" spans="2:27" x14ac:dyDescent="0.3">
      <c r="B78" s="48">
        <f>MAX(B$15:B77)+1</f>
        <v>24</v>
      </c>
      <c r="C78" s="43"/>
      <c r="D78" s="55" t="s">
        <v>47</v>
      </c>
      <c r="E78" s="48"/>
      <c r="F78" s="12">
        <v>385.70474449999995</v>
      </c>
      <c r="G78" s="11"/>
      <c r="H78" s="12">
        <f t="shared" si="17"/>
        <v>383.9349961680054</v>
      </c>
      <c r="I78" s="11"/>
      <c r="J78" s="12">
        <v>1.7697483319945277</v>
      </c>
      <c r="K78" s="11"/>
      <c r="L78" s="11">
        <v>0</v>
      </c>
      <c r="M78" s="11"/>
      <c r="N78" s="12">
        <f t="shared" si="18"/>
        <v>1.7697483319945277</v>
      </c>
      <c r="O78" s="11"/>
      <c r="P78" s="11">
        <v>706.63482004524303</v>
      </c>
      <c r="Q78" s="11"/>
      <c r="R78" s="11">
        <v>0</v>
      </c>
      <c r="S78" s="11"/>
      <c r="T78" s="12">
        <v>708.40456837723752</v>
      </c>
      <c r="U78" s="56"/>
      <c r="V78" s="13">
        <f t="shared" si="20"/>
        <v>400.28548442187656</v>
      </c>
      <c r="W78" s="56"/>
      <c r="X78" s="50">
        <f t="shared" si="19"/>
        <v>0.83664986878904624</v>
      </c>
      <c r="Z78" s="38"/>
      <c r="AA78" s="48"/>
    </row>
    <row r="79" spans="2:27" x14ac:dyDescent="0.3">
      <c r="B79" s="48">
        <f>MAX(B$15:B78)+1</f>
        <v>25</v>
      </c>
      <c r="C79" s="43"/>
      <c r="D79" s="55" t="s">
        <v>48</v>
      </c>
      <c r="E79" s="48"/>
      <c r="F79" s="12">
        <v>3560.977942268019</v>
      </c>
      <c r="G79" s="11"/>
      <c r="H79" s="12">
        <f t="shared" si="17"/>
        <v>3560.977942268019</v>
      </c>
      <c r="I79" s="11"/>
      <c r="J79" s="12">
        <v>0</v>
      </c>
      <c r="K79" s="11"/>
      <c r="L79" s="11">
        <v>0</v>
      </c>
      <c r="M79" s="11"/>
      <c r="N79" s="12">
        <f t="shared" si="18"/>
        <v>0</v>
      </c>
      <c r="O79" s="11"/>
      <c r="P79" s="11">
        <v>3560.977942268019</v>
      </c>
      <c r="Q79" s="11"/>
      <c r="R79" s="11">
        <v>0</v>
      </c>
      <c r="S79" s="11"/>
      <c r="T79" s="12">
        <v>3560.977942268019</v>
      </c>
      <c r="U79" s="56"/>
      <c r="V79" s="13" t="str">
        <f t="shared" si="20"/>
        <v>-</v>
      </c>
      <c r="W79" s="56"/>
      <c r="X79" s="50">
        <f t="shared" si="19"/>
        <v>0</v>
      </c>
      <c r="Z79" s="38"/>
      <c r="AA79" s="48"/>
    </row>
    <row r="80" spans="2:27" x14ac:dyDescent="0.3">
      <c r="B80" s="48">
        <f>MAX(B$15:B79)+1</f>
        <v>26</v>
      </c>
      <c r="C80" s="43"/>
      <c r="D80" s="43" t="s">
        <v>49</v>
      </c>
      <c r="F80" s="15">
        <f>SUM(F75:F79)</f>
        <v>147200.07331687343</v>
      </c>
      <c r="G80" s="11"/>
      <c r="H80" s="15">
        <f>SUM(H75:H79)</f>
        <v>32179.771563266273</v>
      </c>
      <c r="I80" s="11"/>
      <c r="J80" s="15">
        <f>SUM(J75:J79)</f>
        <v>115020.30175360717</v>
      </c>
      <c r="K80" s="11"/>
      <c r="L80" s="15">
        <f>SUM(L75:L79)</f>
        <v>0</v>
      </c>
      <c r="M80" s="11"/>
      <c r="N80" s="15">
        <f>SUM(N75:N79)</f>
        <v>115020.30175360717</v>
      </c>
      <c r="O80" s="11"/>
      <c r="P80" s="15">
        <f>SUM(P75:P79)</f>
        <v>18305.070376076346</v>
      </c>
      <c r="Q80" s="11"/>
      <c r="R80" s="15">
        <f>SUM(R75:R79)</f>
        <v>0</v>
      </c>
      <c r="S80" s="11"/>
      <c r="T80" s="15">
        <f>SUM(T75:T79)</f>
        <v>133325.37212968353</v>
      </c>
      <c r="U80" s="56"/>
      <c r="V80" s="16">
        <f>T80/N80</f>
        <v>1.1591464297780134</v>
      </c>
      <c r="W80" s="14"/>
      <c r="X80" s="51">
        <f>T80/F80-1</f>
        <v>-9.4257433943814806E-2</v>
      </c>
      <c r="Z80" s="38"/>
      <c r="AA80" s="48"/>
    </row>
    <row r="81" spans="2:27" x14ac:dyDescent="0.3">
      <c r="B81" s="22"/>
      <c r="C81" s="43"/>
      <c r="D81" s="48"/>
      <c r="F81" s="23"/>
      <c r="G81" s="11"/>
      <c r="H81" s="23"/>
      <c r="I81" s="11"/>
      <c r="J81" s="23"/>
      <c r="K81" s="11"/>
      <c r="L81" s="23"/>
      <c r="M81" s="11"/>
      <c r="N81" s="23"/>
      <c r="O81" s="11"/>
      <c r="P81" s="23"/>
      <c r="Q81" s="11"/>
      <c r="R81" s="23"/>
      <c r="S81" s="11"/>
      <c r="T81" s="12"/>
      <c r="U81" s="56"/>
      <c r="V81" s="24"/>
      <c r="W81" s="56"/>
      <c r="X81" s="50"/>
      <c r="Y81" s="48"/>
      <c r="Z81" s="21"/>
      <c r="AA81" s="48"/>
    </row>
    <row r="82" spans="2:27" x14ac:dyDescent="0.3">
      <c r="B82" s="48">
        <f>MAX(B$15:B81)+1</f>
        <v>27</v>
      </c>
      <c r="C82" s="43"/>
      <c r="D82" s="25" t="s">
        <v>50</v>
      </c>
      <c r="E82" s="48"/>
      <c r="F82" s="12">
        <v>1208.6017580038929</v>
      </c>
      <c r="G82" s="11"/>
      <c r="H82" s="12">
        <f t="shared" ref="H82" si="21">F82-N82</f>
        <v>1208.6017580038929</v>
      </c>
      <c r="I82" s="11"/>
      <c r="J82" s="12">
        <v>0</v>
      </c>
      <c r="K82" s="11"/>
      <c r="L82" s="11">
        <v>0</v>
      </c>
      <c r="M82" s="11"/>
      <c r="N82" s="12">
        <f>J82 + L82</f>
        <v>0</v>
      </c>
      <c r="O82" s="11"/>
      <c r="P82" s="11">
        <v>896.27069348842065</v>
      </c>
      <c r="Q82" s="11"/>
      <c r="R82" s="11">
        <v>0</v>
      </c>
      <c r="S82" s="11"/>
      <c r="T82" s="12">
        <v>896.27069348842065</v>
      </c>
      <c r="U82" s="56"/>
      <c r="V82" s="13" t="str">
        <f>IFERROR(T82/N82,"-")</f>
        <v>-</v>
      </c>
      <c r="W82" s="56"/>
      <c r="X82" s="50">
        <f>T82/F82-1</f>
        <v>-0.25842347361078899</v>
      </c>
      <c r="Y82" s="48"/>
      <c r="Z82" s="26"/>
      <c r="AA82" s="48"/>
    </row>
    <row r="83" spans="2:27" x14ac:dyDescent="0.3">
      <c r="B83" s="22"/>
      <c r="C83" s="43"/>
      <c r="D83" s="48"/>
      <c r="F83" s="23"/>
      <c r="G83" s="11"/>
      <c r="H83" s="23"/>
      <c r="I83" s="11"/>
      <c r="J83" s="23"/>
      <c r="K83" s="11"/>
      <c r="L83" s="23"/>
      <c r="M83" s="11"/>
      <c r="N83" s="23"/>
      <c r="O83" s="11"/>
      <c r="P83" s="23"/>
      <c r="Q83" s="11"/>
      <c r="R83" s="23"/>
      <c r="S83" s="11"/>
      <c r="T83" s="12"/>
      <c r="U83" s="56"/>
      <c r="V83" s="24"/>
      <c r="W83" s="56"/>
      <c r="X83" s="50"/>
      <c r="Y83" s="48"/>
      <c r="Z83" s="26"/>
      <c r="AA83" s="48"/>
    </row>
    <row r="84" spans="2:27" ht="12.9" thickBot="1" x14ac:dyDescent="0.35">
      <c r="B84" s="48">
        <f>MAX(B$15:B83)+1</f>
        <v>28</v>
      </c>
      <c r="C84" s="43"/>
      <c r="D84" s="42" t="s">
        <v>51</v>
      </c>
      <c r="F84" s="29">
        <f>ROUND(F72+F80+F82,0)</f>
        <v>2912249</v>
      </c>
      <c r="G84" s="11"/>
      <c r="H84" s="29">
        <f>ROUND(H72+H80+H82,0)</f>
        <v>3170</v>
      </c>
      <c r="I84" s="11"/>
      <c r="J84" s="29">
        <f>ROUND(J72+J80+J82,0)</f>
        <v>2909079</v>
      </c>
      <c r="K84" s="11"/>
      <c r="L84" s="29">
        <f>ROUND(L72+L80+L82,0)</f>
        <v>0</v>
      </c>
      <c r="M84" s="11"/>
      <c r="N84" s="29">
        <f>ROUND(N72+N80+N82,0)</f>
        <v>2909079</v>
      </c>
      <c r="O84" s="11"/>
      <c r="P84" s="29">
        <f>ROUND(P72+P80+P82,0)</f>
        <v>0</v>
      </c>
      <c r="Q84" s="11"/>
      <c r="R84" s="29">
        <f>ROUND(R72+R80+R82,0)</f>
        <v>0</v>
      </c>
      <c r="S84" s="11"/>
      <c r="T84" s="29">
        <f>ROUND(T72+T80+T82,0)</f>
        <v>2909079</v>
      </c>
      <c r="U84" s="56"/>
      <c r="V84" s="31">
        <f>T84/N84</f>
        <v>1</v>
      </c>
      <c r="W84" s="14"/>
      <c r="X84" s="58">
        <f>T84/F84-1</f>
        <v>-1.0885058248796264E-3</v>
      </c>
      <c r="Y84" s="48"/>
      <c r="Z84" s="26"/>
      <c r="AA84" s="48"/>
    </row>
    <row r="85" spans="2:27" ht="12.9" thickTop="1" x14ac:dyDescent="0.3">
      <c r="B85" s="48"/>
      <c r="C85" s="43"/>
      <c r="D85" s="43"/>
      <c r="E85" s="4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48"/>
      <c r="V85" s="48"/>
      <c r="W85" s="48"/>
      <c r="X85" s="50"/>
      <c r="Y85" s="48"/>
      <c r="Z85" s="21"/>
      <c r="AA85" s="48"/>
    </row>
    <row r="86" spans="2:27" x14ac:dyDescent="0.3">
      <c r="B86" s="32" t="s">
        <v>52</v>
      </c>
      <c r="C86" s="43"/>
      <c r="D86" s="43"/>
      <c r="E86" s="48"/>
      <c r="F86" s="59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53"/>
      <c r="Y86" s="48"/>
      <c r="Z86" s="48"/>
      <c r="AA86" s="48"/>
    </row>
    <row r="87" spans="2:27" x14ac:dyDescent="0.3">
      <c r="B87" s="60" t="s">
        <v>53</v>
      </c>
      <c r="C87" s="22"/>
      <c r="D87" s="22" t="s">
        <v>54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61"/>
      <c r="Y87" s="48"/>
      <c r="Z87" s="48"/>
      <c r="AA87" s="48"/>
    </row>
    <row r="88" spans="2:27" x14ac:dyDescent="0.3">
      <c r="B88" s="60" t="s">
        <v>55</v>
      </c>
      <c r="D88" s="22" t="s">
        <v>64</v>
      </c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33"/>
      <c r="Y88" s="43"/>
      <c r="Z88" s="43"/>
      <c r="AA88" s="48"/>
    </row>
    <row r="89" spans="2:27" x14ac:dyDescent="0.3">
      <c r="B89" s="60" t="s">
        <v>57</v>
      </c>
      <c r="C89" s="22"/>
      <c r="D89" s="22" t="s">
        <v>58</v>
      </c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33"/>
      <c r="Y89" s="22"/>
      <c r="Z89" s="22"/>
      <c r="AA89" s="48"/>
    </row>
    <row r="90" spans="2:27" ht="11.25" customHeight="1" x14ac:dyDescent="0.3">
      <c r="B90" s="60" t="s">
        <v>59</v>
      </c>
      <c r="C90" s="22"/>
      <c r="D90" s="22" t="s">
        <v>60</v>
      </c>
      <c r="X90" s="34"/>
      <c r="Y90" s="22"/>
      <c r="Z90" s="22"/>
      <c r="AA90" s="43"/>
    </row>
    <row r="91" spans="2:27" ht="11.4" customHeight="1" x14ac:dyDescent="0.3">
      <c r="B91" s="60" t="s">
        <v>61</v>
      </c>
      <c r="C91" s="22"/>
      <c r="D91" s="22" t="s">
        <v>62</v>
      </c>
      <c r="X91" s="34"/>
      <c r="AA91" s="22"/>
    </row>
    <row r="92" spans="2:27" ht="11.4" customHeight="1" x14ac:dyDescent="0.3">
      <c r="B92" s="60"/>
      <c r="C92" s="22"/>
      <c r="X92" s="34"/>
      <c r="AA92" s="22"/>
    </row>
    <row r="93" spans="2:27" ht="11.4" customHeight="1" x14ac:dyDescent="0.3">
      <c r="B93" s="60"/>
      <c r="X93" s="34"/>
    </row>
    <row r="94" spans="2:27" ht="11.4" customHeight="1" x14ac:dyDescent="0.3"/>
    <row r="95" spans="2:27" x14ac:dyDescent="0.3">
      <c r="B95" s="48"/>
      <c r="C95" s="43"/>
      <c r="D95" s="43"/>
      <c r="E95" s="48"/>
      <c r="F95" s="7"/>
      <c r="G95" s="48"/>
      <c r="H95" s="7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53"/>
      <c r="Y95" s="48"/>
      <c r="Z95" s="48"/>
      <c r="AA95" s="48"/>
    </row>
    <row r="96" spans="2:27" ht="95.4" customHeight="1" x14ac:dyDescent="0.3">
      <c r="B96" s="48"/>
      <c r="C96" s="43"/>
      <c r="D96" s="43"/>
      <c r="E96" s="48"/>
      <c r="F96" s="7"/>
      <c r="G96" s="48"/>
      <c r="H96" s="7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53"/>
      <c r="Y96" s="48"/>
      <c r="Z96" s="48"/>
      <c r="AA96" s="48"/>
    </row>
    <row r="97" spans="2:27" x14ac:dyDescent="0.3">
      <c r="B97" s="48"/>
      <c r="C97" s="43"/>
      <c r="D97" s="43"/>
      <c r="E97" s="48"/>
      <c r="F97" s="7"/>
      <c r="G97" s="48"/>
      <c r="H97" s="7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53"/>
      <c r="Y97" s="48"/>
      <c r="Z97" s="48"/>
      <c r="AA97" s="48"/>
    </row>
    <row r="98" spans="2:27" x14ac:dyDescent="0.3">
      <c r="B98" s="3" t="s">
        <v>0</v>
      </c>
      <c r="C98" s="41"/>
      <c r="D98" s="41"/>
      <c r="E98" s="41"/>
      <c r="F98" s="39"/>
      <c r="G98" s="41"/>
      <c r="H98" s="39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63"/>
      <c r="Y98" s="41"/>
      <c r="Z98" s="41"/>
      <c r="AA98" s="48"/>
    </row>
    <row r="99" spans="2:27" x14ac:dyDescent="0.3">
      <c r="B99" s="3" t="s">
        <v>65</v>
      </c>
      <c r="C99" s="41"/>
      <c r="D99" s="41"/>
      <c r="E99" s="41"/>
      <c r="F99" s="39"/>
      <c r="G99" s="41"/>
      <c r="H99" s="39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63"/>
      <c r="Y99" s="41"/>
      <c r="Z99" s="41"/>
      <c r="AA99" s="48"/>
    </row>
    <row r="100" spans="2:27" x14ac:dyDescent="0.3">
      <c r="B100" s="48"/>
      <c r="C100" s="43"/>
      <c r="D100" s="43"/>
      <c r="E100" s="48"/>
      <c r="F100" s="7"/>
      <c r="G100" s="48"/>
      <c r="H100" s="7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53"/>
      <c r="Y100" s="48"/>
      <c r="Z100" s="48"/>
      <c r="AA100" s="41"/>
    </row>
    <row r="101" spans="2:27" x14ac:dyDescent="0.3">
      <c r="B101" s="43"/>
      <c r="C101" s="43"/>
      <c r="D101" s="43"/>
      <c r="E101" s="43"/>
      <c r="F101" s="44" t="s">
        <v>2</v>
      </c>
      <c r="G101" s="44"/>
      <c r="H101" s="44"/>
      <c r="I101" s="42"/>
      <c r="J101" s="44" t="s">
        <v>3</v>
      </c>
      <c r="K101" s="44"/>
      <c r="L101" s="44"/>
      <c r="M101" s="44"/>
      <c r="N101" s="5"/>
      <c r="O101" s="42"/>
      <c r="P101" s="44" t="s">
        <v>4</v>
      </c>
      <c r="Q101" s="44"/>
      <c r="R101" s="44"/>
      <c r="S101" s="44"/>
      <c r="T101" s="5"/>
      <c r="U101" s="44"/>
      <c r="V101" s="44"/>
      <c r="W101" s="44"/>
      <c r="X101" s="5"/>
      <c r="Y101" s="48"/>
      <c r="Z101" s="48"/>
      <c r="AA101" s="41"/>
    </row>
    <row r="102" spans="2:27" ht="37.299999999999997" x14ac:dyDescent="0.3">
      <c r="B102" s="45" t="s">
        <v>5</v>
      </c>
      <c r="C102" s="45"/>
      <c r="D102" s="45"/>
      <c r="E102" s="45"/>
      <c r="F102" s="6" t="s">
        <v>6</v>
      </c>
      <c r="G102" s="6"/>
      <c r="H102" s="6" t="s">
        <v>7</v>
      </c>
      <c r="I102" s="45"/>
      <c r="J102" s="45" t="s">
        <v>8</v>
      </c>
      <c r="K102" s="45"/>
      <c r="L102" s="45" t="s">
        <v>9</v>
      </c>
      <c r="M102" s="45"/>
      <c r="N102" s="45" t="s">
        <v>3</v>
      </c>
      <c r="O102" s="45"/>
      <c r="P102" s="6" t="s">
        <v>10</v>
      </c>
      <c r="Q102" s="45"/>
      <c r="R102" s="6" t="s">
        <v>11</v>
      </c>
      <c r="S102" s="45"/>
      <c r="T102" s="6" t="s">
        <v>12</v>
      </c>
      <c r="U102" s="45"/>
      <c r="V102" s="45" t="s">
        <v>13</v>
      </c>
      <c r="W102" s="45"/>
      <c r="X102" s="45" t="s">
        <v>14</v>
      </c>
      <c r="Y102" s="48"/>
      <c r="Z102" s="48"/>
      <c r="AA102" s="48"/>
    </row>
    <row r="103" spans="2:27" x14ac:dyDescent="0.3">
      <c r="B103" s="46" t="s">
        <v>15</v>
      </c>
      <c r="C103" s="43"/>
      <c r="D103" s="47" t="s">
        <v>16</v>
      </c>
      <c r="E103" s="48"/>
      <c r="F103" s="46" t="s">
        <v>17</v>
      </c>
      <c r="H103" s="46" t="s">
        <v>17</v>
      </c>
      <c r="I103" s="48"/>
      <c r="J103" s="46" t="s">
        <v>17</v>
      </c>
      <c r="K103" s="48"/>
      <c r="L103" s="46" t="s">
        <v>17</v>
      </c>
      <c r="M103" s="48"/>
      <c r="N103" s="46" t="s">
        <v>17</v>
      </c>
      <c r="O103" s="48"/>
      <c r="P103" s="46" t="s">
        <v>17</v>
      </c>
      <c r="Q103" s="48"/>
      <c r="R103" s="46" t="s">
        <v>17</v>
      </c>
      <c r="S103" s="48"/>
      <c r="T103" s="46" t="s">
        <v>17</v>
      </c>
      <c r="U103" s="48"/>
      <c r="V103" s="46" t="s">
        <v>18</v>
      </c>
      <c r="W103" s="48"/>
      <c r="X103" s="46" t="s">
        <v>19</v>
      </c>
      <c r="Y103" s="48"/>
      <c r="Z103" s="48"/>
      <c r="AA103" s="48"/>
    </row>
    <row r="104" spans="2:27" x14ac:dyDescent="0.3">
      <c r="B104" s="48"/>
      <c r="C104" s="43"/>
      <c r="D104" s="43"/>
      <c r="E104" s="48"/>
      <c r="F104" s="48" t="s">
        <v>20</v>
      </c>
      <c r="G104" s="48"/>
      <c r="H104" s="48" t="s">
        <v>21</v>
      </c>
      <c r="I104" s="48"/>
      <c r="J104" s="48" t="s">
        <v>22</v>
      </c>
      <c r="K104" s="48"/>
      <c r="L104" s="48" t="s">
        <v>23</v>
      </c>
      <c r="M104" s="48"/>
      <c r="N104" s="48" t="s">
        <v>24</v>
      </c>
      <c r="O104" s="48"/>
      <c r="P104" s="48" t="s">
        <v>25</v>
      </c>
      <c r="Q104" s="48"/>
      <c r="R104" s="48" t="s">
        <v>26</v>
      </c>
      <c r="S104" s="48"/>
      <c r="T104" s="48" t="s">
        <v>27</v>
      </c>
      <c r="U104" s="48"/>
      <c r="V104" s="49" t="s">
        <v>28</v>
      </c>
      <c r="W104" s="48"/>
      <c r="X104" s="49" t="s">
        <v>29</v>
      </c>
      <c r="Y104" s="48"/>
      <c r="Z104" s="48"/>
      <c r="AA104" s="48"/>
    </row>
    <row r="105" spans="2:27" x14ac:dyDescent="0.3">
      <c r="B105" s="48"/>
      <c r="C105" s="43"/>
      <c r="D105" s="43"/>
      <c r="E105" s="48"/>
      <c r="F105" s="35"/>
      <c r="G105" s="62"/>
      <c r="H105" s="35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57"/>
      <c r="Y105" s="48"/>
      <c r="Z105" s="48"/>
      <c r="AA105" s="48"/>
    </row>
    <row r="106" spans="2:27" x14ac:dyDescent="0.3">
      <c r="B106" s="48"/>
      <c r="C106" s="43"/>
      <c r="D106" s="4" t="s">
        <v>30</v>
      </c>
      <c r="E106" s="48"/>
      <c r="F106" s="35"/>
      <c r="G106" s="62"/>
      <c r="H106" s="36"/>
      <c r="I106" s="62"/>
      <c r="J106" s="62"/>
      <c r="K106" s="62"/>
      <c r="L106" s="62"/>
      <c r="M106" s="62"/>
      <c r="N106" s="37"/>
      <c r="O106" s="62"/>
      <c r="P106" s="62"/>
      <c r="Q106" s="62"/>
      <c r="R106" s="62"/>
      <c r="S106" s="62"/>
      <c r="T106" s="62"/>
      <c r="U106" s="62"/>
      <c r="V106" s="62"/>
      <c r="W106" s="62"/>
      <c r="X106" s="57"/>
      <c r="Y106" s="48"/>
      <c r="Z106" s="48"/>
      <c r="AA106" s="48"/>
    </row>
    <row r="107" spans="2:27" x14ac:dyDescent="0.3">
      <c r="B107" s="48">
        <v>1</v>
      </c>
      <c r="C107" s="43"/>
      <c r="D107" s="10" t="s">
        <v>31</v>
      </c>
      <c r="E107" s="48"/>
      <c r="F107" s="12">
        <v>1508722.909032166</v>
      </c>
      <c r="G107" s="11"/>
      <c r="H107" s="12">
        <f t="shared" ref="H107:H117" si="22">F107-N107</f>
        <v>57872.609732224839</v>
      </c>
      <c r="I107" s="11"/>
      <c r="J107" s="12">
        <v>1450850.2992999412</v>
      </c>
      <c r="K107" s="11"/>
      <c r="L107" s="12">
        <v>0</v>
      </c>
      <c r="M107" s="11"/>
      <c r="N107" s="12">
        <f t="shared" ref="N107:N117" si="23">J107+L107</f>
        <v>1450850.2992999412</v>
      </c>
      <c r="O107" s="11"/>
      <c r="P107" s="12">
        <v>0</v>
      </c>
      <c r="Q107" s="11"/>
      <c r="R107" s="12">
        <v>4358.7532009264924</v>
      </c>
      <c r="S107" s="11"/>
      <c r="T107" s="12">
        <f t="shared" ref="T107:T117" si="24">N107+P107+R107</f>
        <v>1455209.0525008678</v>
      </c>
      <c r="U107" s="11"/>
      <c r="V107" s="13">
        <f>IFERROR(T107/N107,"-")</f>
        <v>1.0030042749434795</v>
      </c>
      <c r="W107" s="14"/>
      <c r="X107" s="50">
        <f>IFERROR(T107/F107-1,"-")</f>
        <v>-3.546963873281872E-2</v>
      </c>
      <c r="Z107" s="38"/>
      <c r="AA107" s="48"/>
    </row>
    <row r="108" spans="2:27" x14ac:dyDescent="0.3">
      <c r="B108" s="48">
        <f>MAX(B$107:B107)+1</f>
        <v>2</v>
      </c>
      <c r="C108" s="43"/>
      <c r="D108" s="10" t="s">
        <v>32</v>
      </c>
      <c r="E108" s="48"/>
      <c r="F108" s="12">
        <v>738236.53395752283</v>
      </c>
      <c r="G108" s="11"/>
      <c r="H108" s="12">
        <f t="shared" si="22"/>
        <v>3910.5363493814366</v>
      </c>
      <c r="I108" s="11"/>
      <c r="J108" s="12">
        <v>734325.99760814139</v>
      </c>
      <c r="K108" s="11"/>
      <c r="L108" s="12">
        <v>0</v>
      </c>
      <c r="M108" s="11"/>
      <c r="N108" s="12">
        <f t="shared" si="23"/>
        <v>734325.99760814139</v>
      </c>
      <c r="O108" s="11"/>
      <c r="P108" s="12">
        <v>0</v>
      </c>
      <c r="Q108" s="11"/>
      <c r="R108" s="12">
        <v>3131.7560324649994</v>
      </c>
      <c r="S108" s="11"/>
      <c r="T108" s="12">
        <f t="shared" si="24"/>
        <v>737457.75364060642</v>
      </c>
      <c r="U108" s="11"/>
      <c r="V108" s="13">
        <f t="shared" ref="V108:V117" si="25">IFERROR(T108/N108,"-")</f>
        <v>1.004264803428812</v>
      </c>
      <c r="W108" s="14"/>
      <c r="X108" s="50">
        <f t="shared" ref="X108:X117" si="26">IFERROR(T108/F108-1,"-")</f>
        <v>-1.0549197731268833E-3</v>
      </c>
      <c r="Z108" s="38"/>
      <c r="AA108" s="48"/>
    </row>
    <row r="109" spans="2:27" x14ac:dyDescent="0.3">
      <c r="B109" s="48">
        <f>MAX(B$107:B108)+1</f>
        <v>3</v>
      </c>
      <c r="C109" s="43"/>
      <c r="D109" s="10" t="s">
        <v>33</v>
      </c>
      <c r="E109" s="48"/>
      <c r="F109" s="12">
        <v>52336.235084514323</v>
      </c>
      <c r="G109" s="11"/>
      <c r="H109" s="12">
        <f t="shared" si="22"/>
        <v>-14437.041507493428</v>
      </c>
      <c r="I109" s="11"/>
      <c r="J109" s="12">
        <v>66773.276592007751</v>
      </c>
      <c r="K109" s="11"/>
      <c r="L109" s="12">
        <v>0</v>
      </c>
      <c r="M109" s="11"/>
      <c r="N109" s="12">
        <f t="shared" si="23"/>
        <v>66773.276592007751</v>
      </c>
      <c r="O109" s="11"/>
      <c r="P109" s="12">
        <v>0</v>
      </c>
      <c r="Q109" s="11"/>
      <c r="R109" s="12">
        <v>1394.637159606749</v>
      </c>
      <c r="S109" s="11"/>
      <c r="T109" s="12">
        <f t="shared" si="24"/>
        <v>68167.913751614498</v>
      </c>
      <c r="U109" s="11"/>
      <c r="V109" s="13">
        <f t="shared" si="25"/>
        <v>1.0208861573190147</v>
      </c>
      <c r="W109" s="14"/>
      <c r="X109" s="50">
        <f t="shared" si="26"/>
        <v>0.30249938004777466</v>
      </c>
      <c r="Z109" s="38"/>
    </row>
    <row r="110" spans="2:27" x14ac:dyDescent="0.3">
      <c r="B110" s="48">
        <f>MAX(B$107:B109)+1</f>
        <v>4</v>
      </c>
      <c r="C110" s="43"/>
      <c r="D110" s="10" t="s">
        <v>34</v>
      </c>
      <c r="E110" s="48"/>
      <c r="F110" s="12">
        <v>2949.4055850023437</v>
      </c>
      <c r="G110" s="11"/>
      <c r="H110" s="12">
        <f t="shared" si="22"/>
        <v>-6000.419677113965</v>
      </c>
      <c r="I110" s="11"/>
      <c r="J110" s="12">
        <v>8949.8252621163083</v>
      </c>
      <c r="K110" s="11"/>
      <c r="L110" s="12">
        <v>0</v>
      </c>
      <c r="M110" s="11"/>
      <c r="N110" s="12">
        <f t="shared" si="23"/>
        <v>8949.8252621163083</v>
      </c>
      <c r="O110" s="11"/>
      <c r="P110" s="12">
        <v>0</v>
      </c>
      <c r="Q110" s="11"/>
      <c r="R110" s="12">
        <v>0</v>
      </c>
      <c r="S110" s="11"/>
      <c r="T110" s="12">
        <f t="shared" si="24"/>
        <v>8949.8252621163083</v>
      </c>
      <c r="U110" s="11"/>
      <c r="V110" s="13">
        <f t="shared" si="25"/>
        <v>1</v>
      </c>
      <c r="W110" s="14"/>
      <c r="X110" s="50">
        <f t="shared" si="26"/>
        <v>2.0344505033915832</v>
      </c>
      <c r="Z110" s="38"/>
    </row>
    <row r="111" spans="2:27" x14ac:dyDescent="0.3">
      <c r="B111" s="48">
        <f>MAX(B$107:B110)+1</f>
        <v>5</v>
      </c>
      <c r="C111" s="43"/>
      <c r="D111" s="10" t="s">
        <v>35</v>
      </c>
      <c r="E111" s="48"/>
      <c r="F111" s="12">
        <v>50.837747414368103</v>
      </c>
      <c r="G111" s="11"/>
      <c r="H111" s="12">
        <f t="shared" si="22"/>
        <v>-850.28631697190644</v>
      </c>
      <c r="I111" s="11"/>
      <c r="J111" s="12">
        <v>901.12406438627454</v>
      </c>
      <c r="K111" s="11"/>
      <c r="L111" s="12">
        <v>0</v>
      </c>
      <c r="M111" s="11"/>
      <c r="N111" s="12">
        <f t="shared" si="23"/>
        <v>901.12406438627454</v>
      </c>
      <c r="O111" s="11"/>
      <c r="P111" s="12">
        <v>0</v>
      </c>
      <c r="Q111" s="11"/>
      <c r="R111" s="12">
        <v>0</v>
      </c>
      <c r="S111" s="11"/>
      <c r="T111" s="12">
        <f t="shared" si="24"/>
        <v>901.12406438627454</v>
      </c>
      <c r="U111" s="11"/>
      <c r="V111" s="13">
        <f t="shared" si="25"/>
        <v>1</v>
      </c>
      <c r="W111" s="14"/>
      <c r="X111" s="50">
        <f t="shared" si="26"/>
        <v>16.725491592721372</v>
      </c>
      <c r="Z111" s="38"/>
    </row>
    <row r="112" spans="2:27" x14ac:dyDescent="0.3">
      <c r="B112" s="48">
        <f>MAX(B$107:B111)+1</f>
        <v>6</v>
      </c>
      <c r="C112" s="43"/>
      <c r="D112" s="10" t="s">
        <v>36</v>
      </c>
      <c r="E112" s="48"/>
      <c r="F112" s="12">
        <v>1438.6798441828923</v>
      </c>
      <c r="G112" s="11"/>
      <c r="H112" s="12">
        <f t="shared" si="22"/>
        <v>-2520.1285993486808</v>
      </c>
      <c r="I112" s="11"/>
      <c r="J112" s="12">
        <v>3958.8084435315732</v>
      </c>
      <c r="K112" s="11"/>
      <c r="L112" s="12">
        <v>0</v>
      </c>
      <c r="M112" s="11"/>
      <c r="N112" s="12">
        <f t="shared" si="23"/>
        <v>3958.8084435315732</v>
      </c>
      <c r="O112" s="11"/>
      <c r="P112" s="12">
        <v>0</v>
      </c>
      <c r="Q112" s="11"/>
      <c r="R112" s="12">
        <v>0</v>
      </c>
      <c r="S112" s="11"/>
      <c r="T112" s="12">
        <f t="shared" si="24"/>
        <v>3958.8084435315732</v>
      </c>
      <c r="U112" s="11"/>
      <c r="V112" s="13">
        <f t="shared" si="25"/>
        <v>1</v>
      </c>
      <c r="W112" s="14"/>
      <c r="X112" s="50">
        <f t="shared" si="26"/>
        <v>1.751695215261742</v>
      </c>
      <c r="Z112" s="38"/>
    </row>
    <row r="113" spans="2:27" x14ac:dyDescent="0.3">
      <c r="B113" s="48">
        <f>MAX(B$107:B112)+1</f>
        <v>7</v>
      </c>
      <c r="C113" s="43"/>
      <c r="D113" s="10" t="s">
        <v>37</v>
      </c>
      <c r="E113" s="48"/>
      <c r="F113" s="12">
        <v>-142.69341336651186</v>
      </c>
      <c r="G113" s="11"/>
      <c r="H113" s="12">
        <f t="shared" si="22"/>
        <v>-5831.3384208268408</v>
      </c>
      <c r="I113" s="11"/>
      <c r="J113" s="12">
        <v>5688.645007460329</v>
      </c>
      <c r="K113" s="11"/>
      <c r="L113" s="12">
        <v>0</v>
      </c>
      <c r="M113" s="11"/>
      <c r="N113" s="12">
        <f t="shared" si="23"/>
        <v>5688.645007460329</v>
      </c>
      <c r="O113" s="11"/>
      <c r="P113" s="12">
        <v>0</v>
      </c>
      <c r="Q113" s="11"/>
      <c r="R113" s="12">
        <v>226.05545169813161</v>
      </c>
      <c r="S113" s="11"/>
      <c r="T113" s="12">
        <f t="shared" si="24"/>
        <v>5914.7004591584609</v>
      </c>
      <c r="U113" s="11"/>
      <c r="V113" s="13">
        <f t="shared" si="25"/>
        <v>1.0397380134287995</v>
      </c>
      <c r="W113" s="14"/>
      <c r="X113" s="50">
        <v>1</v>
      </c>
      <c r="Z113" s="38"/>
    </row>
    <row r="114" spans="2:27" x14ac:dyDescent="0.3">
      <c r="B114" s="48">
        <f>MAX(B$107:B113)+1</f>
        <v>8</v>
      </c>
      <c r="C114" s="43"/>
      <c r="D114" s="10" t="s">
        <v>38</v>
      </c>
      <c r="E114" s="48"/>
      <c r="F114" s="12">
        <v>832.98814655848219</v>
      </c>
      <c r="G114" s="11"/>
      <c r="H114" s="12">
        <f t="shared" si="22"/>
        <v>-746.88199799011932</v>
      </c>
      <c r="I114" s="11"/>
      <c r="J114" s="12">
        <v>1579.8701445486015</v>
      </c>
      <c r="K114" s="11"/>
      <c r="L114" s="12">
        <v>0</v>
      </c>
      <c r="M114" s="11"/>
      <c r="N114" s="12">
        <f t="shared" si="23"/>
        <v>1579.8701445486015</v>
      </c>
      <c r="O114" s="11"/>
      <c r="P114" s="12">
        <v>0</v>
      </c>
      <c r="Q114" s="11"/>
      <c r="R114" s="12">
        <v>26.142808945803484</v>
      </c>
      <c r="S114" s="11"/>
      <c r="T114" s="12">
        <f t="shared" si="24"/>
        <v>1606.0129534944049</v>
      </c>
      <c r="U114" s="11"/>
      <c r="V114" s="13">
        <f t="shared" si="25"/>
        <v>1.0165474415957603</v>
      </c>
      <c r="W114" s="14"/>
      <c r="X114" s="50">
        <f t="shared" si="26"/>
        <v>0.92801417418687171</v>
      </c>
      <c r="Z114" s="38"/>
    </row>
    <row r="115" spans="2:27" x14ac:dyDescent="0.3">
      <c r="B115" s="48">
        <f>MAX(B$107:B114)+1</f>
        <v>9</v>
      </c>
      <c r="C115" s="43"/>
      <c r="D115" s="10" t="s">
        <v>39</v>
      </c>
      <c r="E115" s="48"/>
      <c r="F115" s="12">
        <v>1666.1952958949903</v>
      </c>
      <c r="G115" s="11"/>
      <c r="H115" s="12">
        <f t="shared" si="22"/>
        <v>-992.71271281453323</v>
      </c>
      <c r="I115" s="11"/>
      <c r="J115" s="12">
        <v>2658.9080087095235</v>
      </c>
      <c r="K115" s="11"/>
      <c r="L115" s="12">
        <v>0</v>
      </c>
      <c r="M115" s="11"/>
      <c r="N115" s="12">
        <f t="shared" si="23"/>
        <v>2658.9080087095235</v>
      </c>
      <c r="O115" s="11"/>
      <c r="P115" s="12">
        <v>0</v>
      </c>
      <c r="Q115" s="11"/>
      <c r="R115" s="12">
        <v>0</v>
      </c>
      <c r="S115" s="11"/>
      <c r="T115" s="12">
        <f t="shared" si="24"/>
        <v>2658.9080087095235</v>
      </c>
      <c r="U115" s="11"/>
      <c r="V115" s="13">
        <f t="shared" si="25"/>
        <v>1</v>
      </c>
      <c r="W115" s="14"/>
      <c r="X115" s="50">
        <f t="shared" si="26"/>
        <v>0.5957961322182832</v>
      </c>
      <c r="Z115" s="38"/>
    </row>
    <row r="116" spans="2:27" x14ac:dyDescent="0.3">
      <c r="B116" s="48">
        <f>MAX(B$107:B115)+1</f>
        <v>10</v>
      </c>
      <c r="C116" s="43"/>
      <c r="D116" s="10" t="s">
        <v>40</v>
      </c>
      <c r="E116" s="48"/>
      <c r="F116" s="12">
        <v>26827.331788144435</v>
      </c>
      <c r="G116" s="11"/>
      <c r="H116" s="12">
        <f t="shared" si="22"/>
        <v>-10812.111876882907</v>
      </c>
      <c r="I116" s="11"/>
      <c r="J116" s="12">
        <v>37639.443665027342</v>
      </c>
      <c r="K116" s="11"/>
      <c r="L116" s="12">
        <v>0</v>
      </c>
      <c r="M116" s="11"/>
      <c r="N116" s="12">
        <f t="shared" si="23"/>
        <v>37639.443665027342</v>
      </c>
      <c r="O116" s="11"/>
      <c r="P116" s="12">
        <v>0</v>
      </c>
      <c r="Q116" s="11"/>
      <c r="R116" s="12">
        <v>-9137.3446536421761</v>
      </c>
      <c r="S116" s="11"/>
      <c r="T116" s="12">
        <f t="shared" si="24"/>
        <v>28502.099011385166</v>
      </c>
      <c r="U116" s="11"/>
      <c r="V116" s="13">
        <f t="shared" si="25"/>
        <v>0.7572401777518265</v>
      </c>
      <c r="W116" s="14"/>
      <c r="X116" s="50">
        <f t="shared" si="26"/>
        <v>6.242764791021238E-2</v>
      </c>
      <c r="Z116" s="38"/>
    </row>
    <row r="117" spans="2:27" x14ac:dyDescent="0.3">
      <c r="B117" s="48">
        <f>MAX(B$107:B116)+1</f>
        <v>11</v>
      </c>
      <c r="C117" s="43"/>
      <c r="D117" s="10" t="s">
        <v>41</v>
      </c>
      <c r="E117" s="48"/>
      <c r="F117" s="12">
        <v>287.33204807941672</v>
      </c>
      <c r="G117" s="11"/>
      <c r="H117" s="12">
        <f t="shared" si="22"/>
        <v>-897.16529881743156</v>
      </c>
      <c r="I117" s="11"/>
      <c r="J117" s="12">
        <v>1184.4973468968483</v>
      </c>
      <c r="K117" s="11"/>
      <c r="L117" s="12">
        <v>0</v>
      </c>
      <c r="M117" s="11"/>
      <c r="N117" s="12">
        <f t="shared" si="23"/>
        <v>1184.4973468968483</v>
      </c>
      <c r="O117" s="11"/>
      <c r="P117" s="12">
        <v>0</v>
      </c>
      <c r="Q117" s="11"/>
      <c r="R117" s="12">
        <v>0</v>
      </c>
      <c r="S117" s="11"/>
      <c r="T117" s="12">
        <f t="shared" si="24"/>
        <v>1184.4973468968483</v>
      </c>
      <c r="U117" s="11"/>
      <c r="V117" s="13">
        <f t="shared" si="25"/>
        <v>1</v>
      </c>
      <c r="W117" s="14"/>
      <c r="X117" s="50">
        <f t="shared" si="26"/>
        <v>3.1223989973073278</v>
      </c>
      <c r="Z117" s="38"/>
    </row>
    <row r="118" spans="2:27" x14ac:dyDescent="0.3">
      <c r="B118" s="48">
        <f>MAX(B$107:B117)+1</f>
        <v>12</v>
      </c>
      <c r="C118" s="43"/>
      <c r="D118" s="2" t="s">
        <v>42</v>
      </c>
      <c r="E118" s="48"/>
      <c r="F118" s="15">
        <f>SUM(F107:F117)</f>
        <v>2333205.7551161135</v>
      </c>
      <c r="G118" s="11"/>
      <c r="H118" s="15">
        <f>SUM(H107:H117)</f>
        <v>18695.059673346459</v>
      </c>
      <c r="I118" s="11"/>
      <c r="J118" s="15">
        <f>SUM(J107:J117)</f>
        <v>2314510.6954427669</v>
      </c>
      <c r="K118" s="11"/>
      <c r="L118" s="15">
        <f>SUM(L107:L117)</f>
        <v>0</v>
      </c>
      <c r="M118" s="11"/>
      <c r="N118" s="15">
        <f>SUM(N107:N117)</f>
        <v>2314510.6954427669</v>
      </c>
      <c r="O118" s="11"/>
      <c r="P118" s="15">
        <f>SUM(P107:P117)</f>
        <v>0</v>
      </c>
      <c r="Q118" s="11"/>
      <c r="R118" s="15">
        <f>ROUND( SUM(R107:R117), 0)</f>
        <v>0</v>
      </c>
      <c r="S118" s="11"/>
      <c r="T118" s="15">
        <f>SUM(T107:T117)</f>
        <v>2314510.6954427669</v>
      </c>
      <c r="U118" s="11"/>
      <c r="V118" s="16">
        <f>T118/N118</f>
        <v>1</v>
      </c>
      <c r="W118" s="14"/>
      <c r="X118" s="51">
        <f>T118/F118-1</f>
        <v>-8.0126065317441819E-3</v>
      </c>
      <c r="Z118" s="21"/>
    </row>
    <row r="119" spans="2:27" x14ac:dyDescent="0.3">
      <c r="B119" s="48"/>
      <c r="C119" s="43"/>
      <c r="D119" s="43"/>
      <c r="E119" s="48"/>
      <c r="F119" s="23"/>
      <c r="G119" s="11"/>
      <c r="H119" s="23"/>
      <c r="I119" s="11"/>
      <c r="J119" s="23"/>
      <c r="K119" s="11"/>
      <c r="L119" s="11"/>
      <c r="M119" s="11"/>
      <c r="N119" s="23"/>
      <c r="O119" s="11"/>
      <c r="P119" s="11"/>
      <c r="Q119" s="11"/>
      <c r="R119" s="11"/>
      <c r="S119" s="11"/>
      <c r="T119" s="11"/>
      <c r="U119" s="11"/>
      <c r="V119" s="24"/>
      <c r="W119" s="52"/>
      <c r="X119" s="50"/>
      <c r="Y119" s="48"/>
      <c r="Z119" s="54"/>
    </row>
    <row r="120" spans="2:27" x14ac:dyDescent="0.3">
      <c r="B120" s="48"/>
      <c r="C120" s="43"/>
      <c r="D120" s="20" t="s">
        <v>43</v>
      </c>
      <c r="E120" s="48"/>
      <c r="F120" s="23"/>
      <c r="G120" s="11"/>
      <c r="H120" s="23"/>
      <c r="I120" s="11"/>
      <c r="J120" s="23"/>
      <c r="K120" s="11"/>
      <c r="L120" s="11"/>
      <c r="M120" s="11"/>
      <c r="N120" s="23"/>
      <c r="O120" s="11"/>
      <c r="P120" s="11"/>
      <c r="Q120" s="11"/>
      <c r="R120" s="11"/>
      <c r="S120" s="11"/>
      <c r="T120" s="11"/>
      <c r="U120" s="11"/>
      <c r="V120" s="24"/>
      <c r="W120" s="52"/>
      <c r="X120" s="50"/>
      <c r="Y120" s="48"/>
      <c r="Z120" s="54"/>
    </row>
    <row r="121" spans="2:27" x14ac:dyDescent="0.3">
      <c r="B121" s="48">
        <f>MAX(B$107:B120)+1</f>
        <v>13</v>
      </c>
      <c r="C121" s="43"/>
      <c r="D121" s="55" t="s">
        <v>44</v>
      </c>
      <c r="E121" s="48"/>
      <c r="F121" s="12">
        <v>0</v>
      </c>
      <c r="G121" s="11"/>
      <c r="H121" s="12">
        <f t="shared" ref="H121:H125" si="27">F121-N121</f>
        <v>-10.793404878226456</v>
      </c>
      <c r="I121" s="11"/>
      <c r="J121" s="12">
        <v>10.793404878226456</v>
      </c>
      <c r="K121" s="11"/>
      <c r="L121" s="11">
        <v>0</v>
      </c>
      <c r="M121" s="11"/>
      <c r="N121" s="12">
        <f t="shared" ref="N121:N125" si="28">J121 + L121</f>
        <v>10.793404878226456</v>
      </c>
      <c r="O121" s="11"/>
      <c r="P121" s="11">
        <f>ROUND(T121-N121,0)</f>
        <v>0</v>
      </c>
      <c r="Q121" s="11"/>
      <c r="R121" s="11">
        <v>0</v>
      </c>
      <c r="S121" s="11"/>
      <c r="T121" s="12">
        <v>10.793404878226456</v>
      </c>
      <c r="U121" s="11"/>
      <c r="V121" s="13">
        <f>IFERROR(T121/N121,"-")</f>
        <v>1</v>
      </c>
      <c r="W121" s="14"/>
      <c r="X121" s="50" t="str">
        <f>IFERROR(T121/F121-1,"-")</f>
        <v>-</v>
      </c>
      <c r="Z121" s="38"/>
      <c r="AA121" s="48"/>
    </row>
    <row r="122" spans="2:27" x14ac:dyDescent="0.3">
      <c r="B122" s="48">
        <f>MAX(B$107:B121)+1</f>
        <v>14</v>
      </c>
      <c r="C122" s="43"/>
      <c r="D122" s="55" t="s">
        <v>45</v>
      </c>
      <c r="E122" s="48"/>
      <c r="F122" s="12">
        <v>16203.307197464526</v>
      </c>
      <c r="G122" s="11"/>
      <c r="H122" s="12">
        <f t="shared" si="27"/>
        <v>-4086.0307518352947</v>
      </c>
      <c r="I122" s="11"/>
      <c r="J122" s="12">
        <v>20289.337949299821</v>
      </c>
      <c r="K122" s="11"/>
      <c r="L122" s="11">
        <v>0</v>
      </c>
      <c r="M122" s="11"/>
      <c r="N122" s="12">
        <f t="shared" si="28"/>
        <v>20289.337949299821</v>
      </c>
      <c r="O122" s="11"/>
      <c r="P122" s="11">
        <f t="shared" ref="P122:P125" si="29">ROUND(T122-N122,0)</f>
        <v>0</v>
      </c>
      <c r="Q122" s="11"/>
      <c r="R122" s="11">
        <v>0</v>
      </c>
      <c r="S122" s="11"/>
      <c r="T122" s="12">
        <v>20289.002877664519</v>
      </c>
      <c r="U122" s="11"/>
      <c r="V122" s="13">
        <f t="shared" ref="V122:V125" si="30">IFERROR(T122/N122,"-")</f>
        <v>0.99998348533421155</v>
      </c>
      <c r="W122" s="14"/>
      <c r="X122" s="50">
        <f t="shared" ref="X122:X125" si="31">IFERROR(T122/F122-1,"-")</f>
        <v>0.25215196073301116</v>
      </c>
      <c r="Z122" s="38"/>
      <c r="AA122" s="48"/>
    </row>
    <row r="123" spans="2:27" x14ac:dyDescent="0.3">
      <c r="B123" s="48">
        <f>MAX(B$107:B122)+1</f>
        <v>15</v>
      </c>
      <c r="C123" s="43"/>
      <c r="D123" s="55" t="s">
        <v>46</v>
      </c>
      <c r="E123" s="48"/>
      <c r="F123" s="12">
        <v>163.78497059175623</v>
      </c>
      <c r="G123" s="11"/>
      <c r="H123" s="12">
        <f t="shared" si="27"/>
        <v>-126.90763618061771</v>
      </c>
      <c r="I123" s="11"/>
      <c r="J123" s="12">
        <v>290.69260677237395</v>
      </c>
      <c r="K123" s="11"/>
      <c r="L123" s="11">
        <v>0</v>
      </c>
      <c r="M123" s="11"/>
      <c r="N123" s="12">
        <f t="shared" si="28"/>
        <v>290.69260677237395</v>
      </c>
      <c r="O123" s="11"/>
      <c r="P123" s="11">
        <f t="shared" si="29"/>
        <v>0</v>
      </c>
      <c r="Q123" s="11"/>
      <c r="R123" s="11">
        <v>0</v>
      </c>
      <c r="S123" s="11"/>
      <c r="T123" s="12">
        <v>290.69260702952431</v>
      </c>
      <c r="U123" s="11"/>
      <c r="V123" s="13">
        <f t="shared" si="30"/>
        <v>1.0000000008846126</v>
      </c>
      <c r="W123" s="14"/>
      <c r="X123" s="50">
        <f t="shared" si="31"/>
        <v>0.77484299065567441</v>
      </c>
      <c r="Z123" s="38"/>
      <c r="AA123" s="48"/>
    </row>
    <row r="124" spans="2:27" x14ac:dyDescent="0.3">
      <c r="B124" s="48">
        <f>MAX(B$107:B123)+1</f>
        <v>16</v>
      </c>
      <c r="C124" s="43"/>
      <c r="D124" s="55" t="s">
        <v>47</v>
      </c>
      <c r="E124" s="48"/>
      <c r="F124" s="12">
        <v>38.32889733333333</v>
      </c>
      <c r="G124" s="11"/>
      <c r="H124" s="12">
        <f t="shared" si="27"/>
        <v>-38.071544958257306</v>
      </c>
      <c r="I124" s="11"/>
      <c r="J124" s="12">
        <v>76.400442291590636</v>
      </c>
      <c r="K124" s="11"/>
      <c r="L124" s="11">
        <v>0</v>
      </c>
      <c r="M124" s="11"/>
      <c r="N124" s="12">
        <f t="shared" si="28"/>
        <v>76.400442291590636</v>
      </c>
      <c r="O124" s="11"/>
      <c r="P124" s="11">
        <f t="shared" si="29"/>
        <v>0</v>
      </c>
      <c r="Q124" s="11"/>
      <c r="R124" s="11">
        <v>0</v>
      </c>
      <c r="S124" s="11"/>
      <c r="T124" s="12">
        <v>76.400410675845464</v>
      </c>
      <c r="U124" s="11"/>
      <c r="V124" s="13">
        <f t="shared" si="30"/>
        <v>0.99999958618374152</v>
      </c>
      <c r="W124" s="14"/>
      <c r="X124" s="50">
        <f t="shared" si="31"/>
        <v>0.99328485793413734</v>
      </c>
      <c r="Z124" s="38"/>
      <c r="AA124" s="48"/>
    </row>
    <row r="125" spans="2:27" x14ac:dyDescent="0.3">
      <c r="B125" s="48">
        <f>MAX(B$107:B124)+1</f>
        <v>17</v>
      </c>
      <c r="C125" s="43"/>
      <c r="D125" s="55" t="s">
        <v>48</v>
      </c>
      <c r="E125" s="48"/>
      <c r="F125" s="12">
        <v>0</v>
      </c>
      <c r="G125" s="11"/>
      <c r="H125" s="12">
        <f t="shared" si="27"/>
        <v>0</v>
      </c>
      <c r="I125" s="11"/>
      <c r="J125" s="12">
        <v>0</v>
      </c>
      <c r="K125" s="11"/>
      <c r="L125" s="11">
        <v>0</v>
      </c>
      <c r="M125" s="11"/>
      <c r="N125" s="12">
        <f t="shared" si="28"/>
        <v>0</v>
      </c>
      <c r="O125" s="11"/>
      <c r="P125" s="11">
        <f t="shared" si="29"/>
        <v>0</v>
      </c>
      <c r="Q125" s="11"/>
      <c r="R125" s="11">
        <v>0</v>
      </c>
      <c r="S125" s="11"/>
      <c r="T125" s="12">
        <v>0</v>
      </c>
      <c r="U125" s="11"/>
      <c r="V125" s="13" t="str">
        <f t="shared" si="30"/>
        <v>-</v>
      </c>
      <c r="W125" s="14"/>
      <c r="X125" s="50" t="str">
        <f t="shared" si="31"/>
        <v>-</v>
      </c>
      <c r="Z125" s="38"/>
      <c r="AA125" s="48"/>
    </row>
    <row r="126" spans="2:27" x14ac:dyDescent="0.3">
      <c r="B126" s="48">
        <f>MAX(B$107:B125)+1</f>
        <v>18</v>
      </c>
      <c r="C126" s="43"/>
      <c r="D126" s="43" t="s">
        <v>49</v>
      </c>
      <c r="F126" s="15">
        <f>SUM(F121:F125)</f>
        <v>16405.421065389615</v>
      </c>
      <c r="G126" s="11"/>
      <c r="H126" s="15">
        <f>SUM(H121:H125)</f>
        <v>-4261.803337852396</v>
      </c>
      <c r="I126" s="11"/>
      <c r="J126" s="15">
        <f>SUM(J121:J125)</f>
        <v>20667.224403242009</v>
      </c>
      <c r="K126" s="11"/>
      <c r="L126" s="15">
        <f>SUM(L121:L125)</f>
        <v>0</v>
      </c>
      <c r="M126" s="11"/>
      <c r="N126" s="15">
        <f>SUM(N121:N125)</f>
        <v>20667.224403242009</v>
      </c>
      <c r="O126" s="11"/>
      <c r="P126" s="15">
        <f>SUM(P121:P125)</f>
        <v>0</v>
      </c>
      <c r="Q126" s="11"/>
      <c r="R126" s="15">
        <f>SUM(R121:R125)</f>
        <v>0</v>
      </c>
      <c r="S126" s="11"/>
      <c r="T126" s="15">
        <f>SUM(T121:T125)</f>
        <v>20666.889300248113</v>
      </c>
      <c r="U126" s="11"/>
      <c r="V126" s="16">
        <f>T126/N126</f>
        <v>0.99998378577658231</v>
      </c>
      <c r="W126" s="14"/>
      <c r="X126" s="51">
        <f>T126/F126-1</f>
        <v>0.25975975976921939</v>
      </c>
      <c r="Y126" s="48"/>
      <c r="Z126" s="21"/>
      <c r="AA126" s="48"/>
    </row>
    <row r="127" spans="2:27" x14ac:dyDescent="0.3">
      <c r="B127" s="48"/>
      <c r="C127" s="43"/>
      <c r="D127" s="43"/>
      <c r="F127" s="12"/>
      <c r="G127" s="11"/>
      <c r="H127" s="12"/>
      <c r="I127" s="11"/>
      <c r="J127" s="12"/>
      <c r="K127" s="11"/>
      <c r="L127" s="12"/>
      <c r="M127" s="11"/>
      <c r="N127" s="12"/>
      <c r="O127" s="11"/>
      <c r="P127" s="12"/>
      <c r="Q127" s="11"/>
      <c r="R127" s="12"/>
      <c r="S127" s="11"/>
      <c r="T127" s="12"/>
      <c r="U127" s="11"/>
      <c r="V127" s="13"/>
      <c r="W127" s="14"/>
      <c r="X127" s="50"/>
      <c r="Y127" s="48"/>
      <c r="Z127" s="21"/>
      <c r="AA127" s="48"/>
    </row>
    <row r="128" spans="2:27" x14ac:dyDescent="0.3">
      <c r="B128" s="48">
        <f>MAX(B$107:B127)+1</f>
        <v>19</v>
      </c>
      <c r="C128" s="43"/>
      <c r="D128" s="25" t="s">
        <v>50</v>
      </c>
      <c r="E128" s="48"/>
      <c r="F128" s="12">
        <v>0</v>
      </c>
      <c r="G128" s="11"/>
      <c r="H128" s="12">
        <f t="shared" ref="H128" si="32">F128-N128</f>
        <v>0</v>
      </c>
      <c r="I128" s="11"/>
      <c r="J128" s="12">
        <v>0</v>
      </c>
      <c r="K128" s="11"/>
      <c r="L128" s="11">
        <v>0</v>
      </c>
      <c r="M128" s="11"/>
      <c r="N128" s="12">
        <f t="shared" ref="N128" si="33">J128 + L128</f>
        <v>0</v>
      </c>
      <c r="O128" s="11"/>
      <c r="P128" s="11">
        <v>0</v>
      </c>
      <c r="Q128" s="11"/>
      <c r="R128" s="11">
        <v>0</v>
      </c>
      <c r="S128" s="11"/>
      <c r="T128" s="12">
        <v>0</v>
      </c>
      <c r="U128" s="11"/>
      <c r="V128" s="13" t="str">
        <f t="shared" ref="V128" si="34">IFERROR(T128/N128,"-")</f>
        <v>-</v>
      </c>
      <c r="W128" s="14"/>
      <c r="X128" s="50" t="str">
        <f t="shared" ref="X128" si="35">IFERROR(T128/F128-1,"-")</f>
        <v>-</v>
      </c>
      <c r="Y128" s="48"/>
      <c r="Z128" s="21"/>
      <c r="AA128" s="48"/>
    </row>
    <row r="129" spans="2:27" x14ac:dyDescent="0.3">
      <c r="B129" s="22"/>
      <c r="C129" s="43"/>
      <c r="D129" s="48"/>
      <c r="F129" s="23"/>
      <c r="G129" s="11"/>
      <c r="H129" s="23"/>
      <c r="I129" s="11"/>
      <c r="J129" s="23"/>
      <c r="K129" s="11"/>
      <c r="L129" s="23"/>
      <c r="M129" s="11"/>
      <c r="N129" s="23"/>
      <c r="O129" s="11"/>
      <c r="P129" s="23"/>
      <c r="Q129" s="11"/>
      <c r="R129" s="23"/>
      <c r="S129" s="11"/>
      <c r="T129" s="12"/>
      <c r="U129" s="11"/>
      <c r="V129" s="24"/>
      <c r="W129" s="56"/>
      <c r="X129" s="50"/>
      <c r="Y129" s="48"/>
      <c r="Z129" s="26"/>
      <c r="AA129" s="48"/>
    </row>
    <row r="130" spans="2:27" ht="12.9" thickBot="1" x14ac:dyDescent="0.35">
      <c r="B130" s="48">
        <f>MAX(B$107:B129)+1</f>
        <v>20</v>
      </c>
      <c r="C130" s="43"/>
      <c r="D130" s="42" t="s">
        <v>51</v>
      </c>
      <c r="F130" s="29">
        <f>ROUND(F118+F126+F128,0)</f>
        <v>2349611</v>
      </c>
      <c r="G130" s="11"/>
      <c r="H130" s="29">
        <f>ROUND(H118+H126+H128,0)</f>
        <v>14433</v>
      </c>
      <c r="I130" s="11"/>
      <c r="J130" s="29">
        <f>ROUND(J118+J126+J128,0)</f>
        <v>2335178</v>
      </c>
      <c r="K130" s="11"/>
      <c r="L130" s="29">
        <f>ROUND(L118+L126+L128,0)</f>
        <v>0</v>
      </c>
      <c r="M130" s="11"/>
      <c r="N130" s="29">
        <f>ROUND(N118+N126+N128,0)</f>
        <v>2335178</v>
      </c>
      <c r="O130" s="11"/>
      <c r="P130" s="29">
        <f>ROUND(P118+P126+P128,0)</f>
        <v>0</v>
      </c>
      <c r="Q130" s="11"/>
      <c r="R130" s="29">
        <f>ROUND(R118+R126+R128,0)</f>
        <v>0</v>
      </c>
      <c r="S130" s="11"/>
      <c r="T130" s="29">
        <f>ROUND(T118+T126+T128,0)</f>
        <v>2335178</v>
      </c>
      <c r="U130" s="11"/>
      <c r="V130" s="31">
        <f>T130/N130</f>
        <v>1</v>
      </c>
      <c r="W130" s="14"/>
      <c r="X130" s="58">
        <f>T130/F130-1</f>
        <v>-6.1427189436890073E-3</v>
      </c>
      <c r="Y130" s="48"/>
      <c r="Z130" s="21"/>
      <c r="AA130" s="48"/>
    </row>
    <row r="131" spans="2:27" ht="12.9" thickTop="1" x14ac:dyDescent="0.3">
      <c r="B131" s="22"/>
      <c r="C131" s="43"/>
      <c r="D131" s="48"/>
      <c r="F131" s="43"/>
      <c r="G131" s="48"/>
      <c r="H131" s="48"/>
      <c r="I131" s="48"/>
      <c r="J131" s="48"/>
      <c r="K131" s="48"/>
      <c r="L131" s="48"/>
      <c r="M131" s="48"/>
      <c r="N131" s="52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26"/>
      <c r="AA131" s="48"/>
    </row>
    <row r="132" spans="2:27" x14ac:dyDescent="0.3">
      <c r="B132" s="32" t="s">
        <v>52</v>
      </c>
      <c r="C132" s="43"/>
      <c r="D132" s="43"/>
      <c r="E132" s="48"/>
      <c r="F132" s="59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</row>
    <row r="133" spans="2:27" x14ac:dyDescent="0.3">
      <c r="B133" s="60" t="s">
        <v>53</v>
      </c>
      <c r="C133" s="22"/>
      <c r="D133" s="22" t="s">
        <v>54</v>
      </c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8"/>
    </row>
    <row r="134" spans="2:27" x14ac:dyDescent="0.3">
      <c r="B134" s="60" t="s">
        <v>55</v>
      </c>
      <c r="D134" s="22" t="s">
        <v>66</v>
      </c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48"/>
    </row>
    <row r="135" spans="2:27" x14ac:dyDescent="0.3">
      <c r="B135" s="60" t="s">
        <v>57</v>
      </c>
      <c r="C135" s="22"/>
      <c r="D135" s="22" t="s">
        <v>58</v>
      </c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48"/>
    </row>
    <row r="136" spans="2:27" x14ac:dyDescent="0.3">
      <c r="B136" s="60" t="s">
        <v>59</v>
      </c>
      <c r="C136" s="22"/>
      <c r="D136" s="22" t="s">
        <v>60</v>
      </c>
      <c r="AA136" s="43"/>
    </row>
    <row r="137" spans="2:27" x14ac:dyDescent="0.3">
      <c r="B137" s="60" t="s">
        <v>61</v>
      </c>
      <c r="C137" s="22"/>
      <c r="D137" s="22" t="s">
        <v>62</v>
      </c>
      <c r="AA137" s="22"/>
    </row>
    <row r="138" spans="2:27" x14ac:dyDescent="0.3">
      <c r="B138" s="60"/>
      <c r="C138" s="22"/>
      <c r="AA138" s="22"/>
    </row>
    <row r="139" spans="2:27" ht="11.4" customHeight="1" x14ac:dyDescent="0.3">
      <c r="B139" s="60"/>
    </row>
    <row r="140" spans="2:27" ht="11.4" customHeight="1" x14ac:dyDescent="0.3"/>
    <row r="141" spans="2:27" ht="11.4" customHeight="1" x14ac:dyDescent="0.3"/>
    <row r="142" spans="2:27" ht="11.4" customHeight="1" x14ac:dyDescent="0.3"/>
    <row r="144" spans="2:27" x14ac:dyDescent="0.3">
      <c r="B144" s="60"/>
      <c r="C144" s="22"/>
      <c r="D144" s="22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</row>
    <row r="145" spans="2:4" x14ac:dyDescent="0.3">
      <c r="B145" s="60"/>
      <c r="C145" s="22"/>
      <c r="D145" s="22"/>
    </row>
    <row r="146" spans="2:4" x14ac:dyDescent="0.3">
      <c r="B146" s="60"/>
      <c r="C146" s="22"/>
    </row>
    <row r="147" spans="2:4" x14ac:dyDescent="0.3">
      <c r="B147" s="60"/>
      <c r="C147" s="22"/>
    </row>
    <row r="148" spans="2:4" x14ac:dyDescent="0.3">
      <c r="B148" s="60"/>
      <c r="C148" s="22"/>
    </row>
  </sheetData>
  <pageMargins left="0.70866141732283505" right="0.70866141732283505" top="0.74803149606299202" bottom="0.74803149606299202" header="0.31496062992126" footer="0.31496062992126"/>
  <pageSetup scale="58" fitToHeight="0" orientation="landscape" blackAndWhite="1" r:id="rId1"/>
  <headerFooter scaleWithDoc="0">
    <oddHeader>&amp;R&amp;"Arial,Regular"&amp;10Filed: 2025-02-28
EB-2025-0064
Phase 3 Exhibit 8
Tab 2
Schedule 9
Attachment 1
Page &amp;P of &amp;N</oddHeader>
  </headerFooter>
  <rowBreaks count="2" manualBreakCount="2">
    <brk id="46" max="24" man="1"/>
    <brk id="94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C672DD42-1F4D-4E67-8A50-100D1CC46DE5}"/>
</file>

<file path=customXml/itemProps2.xml><?xml version="1.0" encoding="utf-8"?>
<ds:datastoreItem xmlns:ds="http://schemas.openxmlformats.org/officeDocument/2006/customXml" ds:itemID="{F2477785-DF3B-47FD-8BEF-3E845F8F91FC}"/>
</file>

<file path=customXml/itemProps3.xml><?xml version="1.0" encoding="utf-8"?>
<ds:datastoreItem xmlns:ds="http://schemas.openxmlformats.org/officeDocument/2006/customXml" ds:itemID="{9D49F283-BCF9-401F-869F-CAD38FD6F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8.2.9.1</vt:lpstr>
      <vt:lpstr>'8.2.9.1'!Print_Area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2025-02-28T16:12:46Z</dcterms:created>
  <dcterms:modified xsi:type="dcterms:W3CDTF">2025-02-28T16:12:54Z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2025-02-28T16:12:52Z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818f586f-da84-40dd-9c9f-4ce1c326a7e6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