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4" documentId="13_ncr:1_{8FF1FD62-3450-4B12-A8EA-563427AE8389}" xr6:coauthVersionLast="47" xr6:coauthVersionMax="47" xr10:uidLastSave="{32456347-EE40-486A-8285-837460E4B383}"/>
  <bookViews>
    <workbookView xWindow="-120" yWindow="-120" windowWidth="29040" windowHeight="15225" activeTab="1" xr2:uid="{620ADEEE-6B5D-446F-9FAB-207BCC25A9A0}"/>
  </bookViews>
  <sheets>
    <sheet name="8.2.9.3 p.1" sheetId="1" r:id="rId1"/>
    <sheet name="8.2.9.3 p.2" sheetId="2" r:id="rId2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localSheetId="0" hidden="1">{#N/A,#N/A,FALSE,"H3 Tab 1"}</definedName>
    <definedName name="paolo" localSheetId="1" hidden="1">{#N/A,#N/A,FALSE,"H3 Tab 1"}</definedName>
    <definedName name="paolo" hidden="1">{#N/A,#N/A,FALSE,"H3 Tab 1"}</definedName>
    <definedName name="_xlnm.Print_Area" localSheetId="0">'8.2.9.3 p.1'!$A$1:$O$57</definedName>
    <definedName name="_xlnm.Print_Area" localSheetId="1">'8.2.9.3 p.2'!$A$1:$N$35</definedName>
    <definedName name="_xlnm.Print_Titles" localSheetId="1">'8.2.9.3 p.2'!$A:$G,'8.2.9.3 p.2'!$1:$7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0" hidden="1">{#N/A,#N/A,FALSE,"H3 Tab 1"}</definedName>
    <definedName name="wrn.h3T1S1." localSheetId="1" hidden="1">{#N/A,#N/A,FALSE,"H3 Tab 1"}</definedName>
    <definedName name="wrn.h3T1S1." hidden="1">{#N/A,#N/A,FALSE,"H3 Tab 1"}</definedName>
    <definedName name="wrn.H3T1S2." localSheetId="0" hidden="1">{#N/A,#N/A,FALSE,"H3 Tab 1"}</definedName>
    <definedName name="wrn.H3T1S2." localSheetId="1" hidden="1">{#N/A,#N/A,FALSE,"H3 Tab 1"}</definedName>
    <definedName name="wrn.H3T1S2." hidden="1">{#N/A,#N/A,FALSE,"H3 Tab 1"}</definedName>
    <definedName name="wrn.H3T2S3." localSheetId="0" hidden="1">{#N/A,#N/A,FALSE,"H3 Tab 2";#N/A,#N/A,FALSE,"H3 Tab 2"}</definedName>
    <definedName name="wrn.H3T2S3." localSheetId="1" hidden="1">{#N/A,#N/A,FALSE,"H3 Tab 2";#N/A,#N/A,FALSE,"H3 Tab 2"}</definedName>
    <definedName name="wrn.H3T2S3." hidden="1">{#N/A,#N/A,FALSE,"H3 Tab 2";#N/A,#N/A,FALSE,"H3 Tab 2"}</definedName>
    <definedName name="wrn.Print._.All." localSheetId="0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0" hidden="1">{#N/A,#N/A,FALSE,"RevProof"}</definedName>
    <definedName name="wrn.RevProof." localSheetId="1" hidden="1">{#N/A,#N/A,FALSE,"RevProof"}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localSheetId="1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M22" i="2"/>
  <c r="M28" i="2" s="1"/>
  <c r="L22" i="2"/>
  <c r="L28" i="2" s="1"/>
  <c r="I22" i="2"/>
  <c r="I28" i="2" s="1"/>
  <c r="F21" i="2"/>
  <c r="F20" i="2"/>
  <c r="K22" i="2"/>
  <c r="K28" i="2" s="1"/>
  <c r="J22" i="2"/>
  <c r="J28" i="2" s="1"/>
  <c r="H22" i="2"/>
  <c r="H28" i="2" s="1"/>
  <c r="F19" i="2"/>
  <c r="F15" i="2"/>
  <c r="F14" i="2"/>
  <c r="M16" i="2"/>
  <c r="M26" i="2" s="1"/>
  <c r="M30" i="2" s="1"/>
  <c r="L16" i="2"/>
  <c r="L26" i="2" s="1"/>
  <c r="L30" i="2" s="1"/>
  <c r="K16" i="2"/>
  <c r="K26" i="2" s="1"/>
  <c r="J16" i="2"/>
  <c r="J26" i="2" s="1"/>
  <c r="I16" i="2"/>
  <c r="I26" i="2" s="1"/>
  <c r="H16" i="2"/>
  <c r="H26" i="2" s="1"/>
  <c r="F13" i="2"/>
  <c r="F16" i="2" s="1"/>
  <c r="B13" i="2"/>
  <c r="M37" i="1"/>
  <c r="N30" i="1"/>
  <c r="J30" i="1"/>
  <c r="H30" i="1"/>
  <c r="F36" i="1"/>
  <c r="N37" i="1"/>
  <c r="L37" i="1"/>
  <c r="K37" i="1"/>
  <c r="J37" i="1"/>
  <c r="I37" i="1"/>
  <c r="H37" i="1"/>
  <c r="L30" i="1"/>
  <c r="K30" i="1"/>
  <c r="I30" i="1"/>
  <c r="M30" i="1"/>
  <c r="L26" i="1"/>
  <c r="F25" i="1"/>
  <c r="K26" i="1"/>
  <c r="K31" i="1" s="1"/>
  <c r="K44" i="1" s="1"/>
  <c r="K45" i="1" s="1"/>
  <c r="J26" i="1"/>
  <c r="I26" i="1"/>
  <c r="I31" i="1" s="1"/>
  <c r="K18" i="1"/>
  <c r="I18" i="1"/>
  <c r="F17" i="1"/>
  <c r="L18" i="1"/>
  <c r="B15" i="1"/>
  <c r="J18" i="1"/>
  <c r="H18" i="1"/>
  <c r="L31" i="1" l="1"/>
  <c r="L44" i="1" s="1"/>
  <c r="L45" i="1" s="1"/>
  <c r="L32" i="1"/>
  <c r="F22" i="2"/>
  <c r="I30" i="2"/>
  <c r="H30" i="2"/>
  <c r="J30" i="2"/>
  <c r="K30" i="2"/>
  <c r="B14" i="2"/>
  <c r="B15" i="2"/>
  <c r="B19" i="2" s="1"/>
  <c r="B16" i="2"/>
  <c r="F30" i="1"/>
  <c r="H40" i="1"/>
  <c r="K40" i="1"/>
  <c r="J40" i="1"/>
  <c r="L40" i="1"/>
  <c r="I32" i="1"/>
  <c r="I44" i="1"/>
  <c r="I45" i="1" s="1"/>
  <c r="N26" i="1"/>
  <c r="N31" i="1" s="1"/>
  <c r="N44" i="1" s="1"/>
  <c r="I40" i="1"/>
  <c r="J31" i="1"/>
  <c r="J44" i="1" s="1"/>
  <c r="J45" i="1" s="1"/>
  <c r="K32" i="1"/>
  <c r="F16" i="1"/>
  <c r="F24" i="1"/>
  <c r="F15" i="1"/>
  <c r="F35" i="1"/>
  <c r="F37" i="1" s="1"/>
  <c r="B16" i="1"/>
  <c r="B18" i="1" s="1"/>
  <c r="H26" i="1"/>
  <c r="H31" i="1" s="1"/>
  <c r="F23" i="1"/>
  <c r="B17" i="1"/>
  <c r="B20" i="2" l="1"/>
  <c r="J41" i="1"/>
  <c r="J49" i="1" s="1"/>
  <c r="J48" i="1"/>
  <c r="F22" i="1"/>
  <c r="F26" i="1" s="1"/>
  <c r="B22" i="1"/>
  <c r="M26" i="1"/>
  <c r="M31" i="1" s="1"/>
  <c r="F31" i="1" s="1"/>
  <c r="F32" i="1" s="1"/>
  <c r="J32" i="1"/>
  <c r="B23" i="1"/>
  <c r="F14" i="1"/>
  <c r="F18" i="1" s="1"/>
  <c r="M18" i="1"/>
  <c r="M40" i="1" s="1"/>
  <c r="H41" i="1"/>
  <c r="N32" i="1"/>
  <c r="N45" i="1"/>
  <c r="H44" i="1"/>
  <c r="H45" i="1" s="1"/>
  <c r="K48" i="1"/>
  <c r="K41" i="1"/>
  <c r="K49" i="1" s="1"/>
  <c r="N18" i="1"/>
  <c r="N40" i="1" s="1"/>
  <c r="I41" i="1"/>
  <c r="I49" i="1" s="1"/>
  <c r="I48" i="1"/>
  <c r="L48" i="1"/>
  <c r="L41" i="1"/>
  <c r="L49" i="1" s="1"/>
  <c r="H32" i="1"/>
  <c r="H49" i="1" l="1"/>
  <c r="H48" i="1"/>
  <c r="B21" i="2"/>
  <c r="B22" i="2"/>
  <c r="B25" i="1"/>
  <c r="M41" i="1"/>
  <c r="M44" i="1"/>
  <c r="M32" i="1"/>
  <c r="N48" i="1"/>
  <c r="N41" i="1"/>
  <c r="N49" i="1" s="1"/>
  <c r="B24" i="1"/>
  <c r="B24" i="2" l="1"/>
  <c r="M45" i="1"/>
  <c r="M49" i="1" s="1"/>
  <c r="M48" i="1"/>
  <c r="B26" i="1"/>
  <c r="B26" i="2" l="1"/>
  <c r="B28" i="2"/>
  <c r="B30" i="2" s="1"/>
  <c r="B28" i="1"/>
  <c r="B30" i="1" s="1"/>
  <c r="B31" i="1" l="1"/>
  <c r="B32" i="1" s="1"/>
  <c r="B35" i="1" s="1"/>
  <c r="B36" i="1" s="1"/>
  <c r="B37" i="1" s="1"/>
  <c r="B40" i="1" s="1"/>
  <c r="B41" i="1" s="1"/>
  <c r="B44" i="1" s="1"/>
  <c r="B45" i="1" s="1"/>
  <c r="B48" i="1" s="1"/>
  <c r="B49" i="1" s="1"/>
</calcChain>
</file>

<file path=xl/sharedStrings.xml><?xml version="1.0" encoding="utf-8"?>
<sst xmlns="http://schemas.openxmlformats.org/spreadsheetml/2006/main" count="105" uniqueCount="68">
  <si>
    <t xml:space="preserve"> Derivation of Gas Supply Transportation and Commodity Charges by Rate Class</t>
  </si>
  <si>
    <t>Line</t>
  </si>
  <si>
    <t>Total Bundled</t>
  </si>
  <si>
    <t>Rate E62</t>
  </si>
  <si>
    <t>No.</t>
  </si>
  <si>
    <t>Particulars</t>
  </si>
  <si>
    <t>In-franchise</t>
  </si>
  <si>
    <t>Rate E01</t>
  </si>
  <si>
    <t>Rate E02</t>
  </si>
  <si>
    <t>Rate E10</t>
  </si>
  <si>
    <t>Rate E30</t>
  </si>
  <si>
    <t>Rate E34</t>
  </si>
  <si>
    <t>South</t>
  </si>
  <si>
    <t>East</t>
  </si>
  <si>
    <t xml:space="preserve">(a) </t>
  </si>
  <si>
    <t>(b)</t>
  </si>
  <si>
    <t>(c)</t>
  </si>
  <si>
    <t>(d)</t>
  </si>
  <si>
    <t>(e)</t>
  </si>
  <si>
    <t>(f)</t>
  </si>
  <si>
    <t>(g)</t>
  </si>
  <si>
    <t>(h)</t>
  </si>
  <si>
    <t>Gas Supply Transportation Charges</t>
  </si>
  <si>
    <t>Allocated Costs - Delivery ($000s) (1)</t>
  </si>
  <si>
    <t>Load Balancing - Transportation</t>
  </si>
  <si>
    <t>Transportation Demand</t>
  </si>
  <si>
    <t>Transportation Commodity</t>
  </si>
  <si>
    <t>Base Rate Adjustment (2)</t>
  </si>
  <si>
    <t>Total</t>
  </si>
  <si>
    <t>Allocated Costs - Gas Supply ($000s) (3)</t>
  </si>
  <si>
    <r>
      <t>Empress-Dawn Differential 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 (4)</t>
    </r>
  </si>
  <si>
    <t>Western Incremental Revenue ($000s) (line 11 * line 16 / 100)</t>
  </si>
  <si>
    <t>Gas Cost Revenue Recovered From All (line 10 - line 12)</t>
  </si>
  <si>
    <r>
      <t>Billing Units (10</t>
    </r>
    <r>
      <rPr>
        <u/>
        <vertAlign val="superscript"/>
        <sz val="10"/>
        <rFont val="Arial"/>
        <family val="2"/>
      </rPr>
      <t>3</t>
    </r>
    <r>
      <rPr>
        <u/>
        <sz val="10"/>
        <rFont val="Arial"/>
        <family val="2"/>
      </rPr>
      <t>m</t>
    </r>
    <r>
      <rPr>
        <u/>
        <vertAlign val="superscript"/>
        <sz val="10"/>
        <rFont val="Arial"/>
        <family val="2"/>
      </rPr>
      <t>3</t>
    </r>
    <r>
      <rPr>
        <u/>
        <sz val="10"/>
        <rFont val="Arial"/>
        <family val="2"/>
      </rPr>
      <t>) (5)</t>
    </r>
  </si>
  <si>
    <t>Transportation</t>
  </si>
  <si>
    <t>Western Transportation</t>
  </si>
  <si>
    <r>
      <t>Unit Rates - Delivery (cents/m</t>
    </r>
    <r>
      <rPr>
        <u/>
        <vertAlign val="superscript"/>
        <sz val="10"/>
        <rFont val="Arial"/>
        <family val="2"/>
      </rPr>
      <t>3</t>
    </r>
    <r>
      <rPr>
        <u/>
        <sz val="10"/>
        <rFont val="Arial"/>
        <family val="2"/>
      </rPr>
      <t xml:space="preserve">) </t>
    </r>
  </si>
  <si>
    <t>Gas Supply Transportation Charge (line 5 / line 17)</t>
  </si>
  <si>
    <t>Gas Supply Western Transportation Charge (line 18)</t>
  </si>
  <si>
    <r>
      <t>Unit Rates - Gas Supply (cents/m</t>
    </r>
    <r>
      <rPr>
        <u/>
        <vertAlign val="superscript"/>
        <sz val="10"/>
        <rFont val="Arial"/>
        <family val="2"/>
      </rPr>
      <t>3</t>
    </r>
    <r>
      <rPr>
        <u/>
        <sz val="10"/>
        <rFont val="Arial"/>
        <family val="2"/>
      </rPr>
      <t xml:space="preserve">) </t>
    </r>
  </si>
  <si>
    <t>Gas Supply Transportation Charge (line 13 / line 17)</t>
  </si>
  <si>
    <t>Gas Supply Western Transportation Charge (line 20 + line 11)</t>
  </si>
  <si>
    <r>
      <t>Unit Rates - Total (cents/m</t>
    </r>
    <r>
      <rPr>
        <u/>
        <vertAlign val="superscript"/>
        <sz val="10"/>
        <rFont val="Arial"/>
        <family val="2"/>
      </rPr>
      <t>3</t>
    </r>
    <r>
      <rPr>
        <u/>
        <sz val="10"/>
        <rFont val="Arial"/>
        <family val="2"/>
      </rPr>
      <t xml:space="preserve">) </t>
    </r>
  </si>
  <si>
    <t>Gas Supply Transportation Charge (line 18 + line 20)</t>
  </si>
  <si>
    <t>Gas Supply Western Transportation Charge (line 19 + line 21)</t>
  </si>
  <si>
    <t>Notes:</t>
  </si>
  <si>
    <t xml:space="preserve">(1) </t>
  </si>
  <si>
    <t xml:space="preserve">Allocated costs per Phase 3 Exhibit 7, Tab 3, Schedule 1, Attachment 9. </t>
  </si>
  <si>
    <t xml:space="preserve">(2) </t>
  </si>
  <si>
    <r>
      <t>Base rate adjustments for Rate E62 are determined such that the transportation charge for Rate E62 - South is equal the transportation charge for Rate E10 and the transportation charge for Rate E62 - East is equal to the transportation charge for Rate E10 plus the commoditized Parkway to Enbridge EDA toll and fuel cost on the TransCanada Pipepline (1.5426 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). Recovery of these Rate E62 adjustments are allocated to the remaining bundled in-franchise rate classes on a common unit rate basis.</t>
    </r>
  </si>
  <si>
    <t xml:space="preserve">(3) </t>
  </si>
  <si>
    <t>Allocated costs per Phase 3 Exhibit 7, Tab 3, Schedule 1, Attachment 10.</t>
  </si>
  <si>
    <t xml:space="preserve">(4) </t>
  </si>
  <si>
    <t xml:space="preserve">Difference between the Dawn supply price of $3.558/GJ and the Empress supply price of $2.545/GJ based on the July 2024 QRAM, converted to cents/m³. </t>
  </si>
  <si>
    <t xml:space="preserve">(5) </t>
  </si>
  <si>
    <t>Transportation billing units per Attachment 2, column (a), sum of transportation billing units.</t>
  </si>
  <si>
    <t>Western transportation billing units per Attachment 2, column (a), sum of transportation - Western billing units.</t>
  </si>
  <si>
    <t xml:space="preserve"> Derivation of Gas Supply Transportation and Commodity Charges by Rate Class </t>
  </si>
  <si>
    <t>Gas Supply Commodity Charges</t>
  </si>
  <si>
    <t>Gas Supply Commodity (Reference Price)</t>
  </si>
  <si>
    <t>Gas Supply Administration</t>
  </si>
  <si>
    <t>Panhandle/St. Clair Transportation</t>
  </si>
  <si>
    <t>Allocated Costs - Gas Supply ($000s) (2)</t>
  </si>
  <si>
    <r>
      <t>Billing Units (10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 (3)</t>
    </r>
  </si>
  <si>
    <r>
      <t>Gas Supply Commodity Charge - Delivery 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</si>
  <si>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Gas Supply Commodity Charge - Gas Supply 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</si>
  <si>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Gas Supply Commodity Charge - Total 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</si>
  <si>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Attachment 2, column (a), sum of gas supply commodity billing units.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</si>
</sst>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_);\(#,##0\);\-"/>
    <numFmt numFmtId="165" formatCode="#,##0.0000_);\(#,##0.0000\);\-"/>
    <numFmt numFmtId="166" formatCode="#,##0.000_);\(#,##0.000\);\-"/>
  </numFmts>
  <fonts count="7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u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" wrapText="1"/>
    </xf>
    <xf numFmtId="0" fontId="3" fillId="0" borderId="0" xfId="1" applyFont="1"/>
    <xf numFmtId="0" fontId="4" fillId="0" borderId="0" xfId="2" applyFont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 indent="1"/>
    </xf>
    <xf numFmtId="164" fontId="2" fillId="0" borderId="0" xfId="3" applyNumberFormat="1" applyFont="1" applyFill="1" applyBorder="1" applyAlignment="1">
      <alignment horizontal="right"/>
    </xf>
    <xf numFmtId="164" fontId="2" fillId="0" borderId="2" xfId="3" applyNumberFormat="1" applyFont="1" applyFill="1" applyBorder="1" applyAlignment="1">
      <alignment horizontal="right"/>
    </xf>
    <xf numFmtId="164" fontId="2" fillId="0" borderId="1" xfId="3" applyNumberFormat="1" applyFont="1" applyFill="1" applyBorder="1" applyAlignment="1">
      <alignment horizontal="right"/>
    </xf>
    <xf numFmtId="166" fontId="2" fillId="0" borderId="1" xfId="3" applyNumberFormat="1" applyFont="1" applyFill="1" applyBorder="1" applyAlignment="1">
      <alignment horizontal="right"/>
    </xf>
    <xf numFmtId="0" fontId="2" fillId="0" borderId="0" xfId="1" applyFont="1" applyAlignment="1">
      <alignment horizontal="left" wrapText="1" indent="1"/>
    </xf>
    <xf numFmtId="165" fontId="2" fillId="0" borderId="0" xfId="3" applyNumberFormat="1" applyFont="1" applyFill="1" applyBorder="1" applyAlignment="1">
      <alignment horizontal="right"/>
    </xf>
    <xf numFmtId="0" fontId="2" fillId="0" borderId="0" xfId="1" applyFont="1" applyAlignment="1">
      <alignment horizontal="right"/>
    </xf>
    <xf numFmtId="164" fontId="2" fillId="0" borderId="0" xfId="3" applyNumberFormat="1" applyFont="1" applyFill="1" applyBorder="1" applyAlignment="1">
      <alignment horizontal="center"/>
    </xf>
    <xf numFmtId="0" fontId="3" fillId="0" borderId="0" xfId="4" applyFont="1"/>
    <xf numFmtId="0" fontId="2" fillId="0" borderId="0" xfId="2" applyAlignment="1">
      <alignment horizontal="center" wrapText="1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horizontal="left" wrapText="1"/>
    </xf>
    <xf numFmtId="0" fontId="2" fillId="0" borderId="0" xfId="2" applyAlignment="1">
      <alignment horizontal="center"/>
    </xf>
    <xf numFmtId="0" fontId="2" fillId="0" borderId="0" xfId="2"/>
    <xf numFmtId="0" fontId="2" fillId="0" borderId="0" xfId="2" applyAlignment="1">
      <alignment horizontal="right"/>
    </xf>
    <xf numFmtId="0" fontId="2" fillId="0" borderId="0" xfId="4" quotePrefix="1" applyAlignment="1">
      <alignment horizontal="center" vertical="top"/>
    </xf>
    <xf numFmtId="0" fontId="2" fillId="0" borderId="0" xfId="0" applyFont="1"/>
    <xf numFmtId="165" fontId="2" fillId="0" borderId="0" xfId="3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2" fillId="0" borderId="0" xfId="1" applyFont="1" applyAlignment="1">
      <alignment wrapText="1"/>
    </xf>
  </cellXfs>
  <cellStyles count="5">
    <cellStyle name="Comma 10" xfId="3" xr:uid="{E41BB40B-238A-4332-BF56-3E569AC231AF}"/>
    <cellStyle name="Normal" xfId="0" builtinId="0"/>
    <cellStyle name="Normal 10" xfId="4" xr:uid="{910BDC48-6F9A-47AF-A544-4D62A0C013BD}"/>
    <cellStyle name="Normal 4 3" xfId="1" xr:uid="{E1AD6813-45DB-4D80-B498-3878FF768B54}"/>
    <cellStyle name="Normal 60" xfId="2" xr:uid="{AD2E5563-C4FE-4B4D-A8E3-EB2F0AC090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9C1A-8E8B-4DF6-986F-FD04677D4FC1}">
  <sheetPr>
    <pageSetUpPr fitToPage="1"/>
  </sheetPr>
  <dimension ref="B2:N61"/>
  <sheetViews>
    <sheetView view="pageLayout" zoomScaleNormal="110" workbookViewId="0">
      <selection sqref="A1:XFD1048576"/>
    </sheetView>
  </sheetViews>
  <sheetFormatPr defaultColWidth="8.85546875" defaultRowHeight="12.75" x14ac:dyDescent="0.2"/>
  <cols>
    <col min="1" max="1" width="1.5703125" style="2" customWidth="1"/>
    <col min="2" max="2" width="6.42578125" style="1" customWidth="1"/>
    <col min="3" max="3" width="1.5703125" style="2" customWidth="1"/>
    <col min="4" max="4" width="58.42578125" style="2" customWidth="1"/>
    <col min="5" max="5" width="1.5703125" style="2" customWidth="1"/>
    <col min="6" max="6" width="13.140625" style="2" customWidth="1"/>
    <col min="7" max="7" width="1.5703125" style="2" customWidth="1"/>
    <col min="8" max="14" width="13.5703125" style="2" customWidth="1"/>
    <col min="15" max="15" width="1.5703125" style="2" customWidth="1"/>
    <col min="16" max="16384" width="8.85546875" style="2"/>
  </cols>
  <sheetData>
    <row r="2" spans="2:14" ht="54" customHeight="1" x14ac:dyDescent="0.2"/>
    <row r="4" spans="2:14" x14ac:dyDescent="0.2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s="4" customFormat="1" x14ac:dyDescent="0.2">
      <c r="B6" s="19" t="s">
        <v>1</v>
      </c>
      <c r="C6" s="19"/>
      <c r="D6" s="19"/>
      <c r="E6" s="19"/>
      <c r="F6" s="4" t="s">
        <v>2</v>
      </c>
      <c r="G6" s="19"/>
      <c r="M6" s="28" t="s">
        <v>3</v>
      </c>
      <c r="N6" s="28"/>
    </row>
    <row r="7" spans="2:14" s="4" customFormat="1" x14ac:dyDescent="0.2">
      <c r="B7" s="20" t="s">
        <v>4</v>
      </c>
      <c r="C7" s="19"/>
      <c r="D7" s="21" t="s">
        <v>5</v>
      </c>
      <c r="E7" s="19"/>
      <c r="F7" s="20" t="s">
        <v>6</v>
      </c>
      <c r="G7" s="19"/>
      <c r="H7" s="20" t="s">
        <v>7</v>
      </c>
      <c r="I7" s="20" t="s">
        <v>8</v>
      </c>
      <c r="J7" s="20" t="s">
        <v>9</v>
      </c>
      <c r="K7" s="20" t="s">
        <v>10</v>
      </c>
      <c r="L7" s="20" t="s">
        <v>11</v>
      </c>
      <c r="M7" s="20" t="s">
        <v>12</v>
      </c>
      <c r="N7" s="20" t="s">
        <v>13</v>
      </c>
    </row>
    <row r="8" spans="2:14" x14ac:dyDescent="0.2">
      <c r="B8" s="22"/>
      <c r="C8" s="23"/>
      <c r="D8" s="5"/>
      <c r="E8" s="22"/>
      <c r="F8" s="22" t="s">
        <v>14</v>
      </c>
      <c r="G8" s="22"/>
      <c r="H8" s="22" t="s">
        <v>15</v>
      </c>
      <c r="I8" s="22" t="s">
        <v>16</v>
      </c>
      <c r="J8" s="22" t="s">
        <v>17</v>
      </c>
      <c r="K8" s="22" t="s">
        <v>18</v>
      </c>
      <c r="L8" s="22" t="s">
        <v>19</v>
      </c>
      <c r="M8" s="22" t="s">
        <v>20</v>
      </c>
      <c r="N8" s="22" t="s">
        <v>21</v>
      </c>
    </row>
    <row r="9" spans="2:14" x14ac:dyDescent="0.2">
      <c r="B9" s="22"/>
      <c r="C9" s="23"/>
      <c r="D9" s="5"/>
      <c r="E9" s="22"/>
      <c r="F9" s="6"/>
      <c r="G9" s="22"/>
      <c r="H9" s="6"/>
      <c r="I9" s="6"/>
      <c r="J9" s="6"/>
      <c r="K9" s="6"/>
      <c r="L9" s="6"/>
      <c r="M9" s="6"/>
      <c r="N9" s="6"/>
    </row>
    <row r="10" spans="2:14" x14ac:dyDescent="0.2">
      <c r="B10" s="22"/>
      <c r="C10" s="23"/>
      <c r="D10" s="7" t="s">
        <v>22</v>
      </c>
      <c r="E10" s="22"/>
      <c r="F10" s="17"/>
      <c r="G10" s="22"/>
      <c r="H10" s="17"/>
      <c r="I10" s="17"/>
      <c r="J10" s="17"/>
      <c r="K10" s="17"/>
      <c r="L10" s="17"/>
      <c r="M10" s="17"/>
      <c r="N10" s="17"/>
    </row>
    <row r="11" spans="2:14" x14ac:dyDescent="0.2">
      <c r="B11" s="22"/>
      <c r="C11" s="23"/>
      <c r="D11" s="8"/>
      <c r="E11" s="22"/>
      <c r="F11" s="17"/>
      <c r="G11" s="22"/>
      <c r="H11" s="17"/>
      <c r="I11" s="17"/>
      <c r="J11" s="17"/>
      <c r="K11" s="17"/>
      <c r="L11" s="17"/>
      <c r="M11" s="17"/>
      <c r="N11" s="17"/>
    </row>
    <row r="12" spans="2:14" x14ac:dyDescent="0.2">
      <c r="B12" s="22"/>
      <c r="C12" s="23"/>
      <c r="D12" s="8" t="s">
        <v>23</v>
      </c>
      <c r="E12" s="22"/>
      <c r="F12" s="17"/>
      <c r="G12" s="22"/>
      <c r="H12" s="17"/>
      <c r="I12" s="17"/>
      <c r="J12" s="17"/>
      <c r="K12" s="17"/>
      <c r="L12" s="17"/>
      <c r="M12" s="17"/>
      <c r="N12" s="17"/>
    </row>
    <row r="13" spans="2:14" x14ac:dyDescent="0.2">
      <c r="B13" s="22"/>
      <c r="C13" s="23"/>
      <c r="D13" s="8"/>
      <c r="E13" s="22"/>
      <c r="F13" s="17"/>
      <c r="G13" s="22"/>
      <c r="H13" s="17"/>
      <c r="I13" s="17"/>
      <c r="J13" s="17"/>
      <c r="K13" s="17"/>
      <c r="L13" s="17"/>
      <c r="M13" s="17"/>
      <c r="N13" s="17"/>
    </row>
    <row r="14" spans="2:14" x14ac:dyDescent="0.2">
      <c r="B14" s="22">
        <v>1</v>
      </c>
      <c r="C14" s="23"/>
      <c r="D14" s="9" t="s">
        <v>24</v>
      </c>
      <c r="E14" s="22"/>
      <c r="F14" s="10">
        <f>SUM(H14:N14)</f>
        <v>-7809.8306743084204</v>
      </c>
      <c r="G14" s="24"/>
      <c r="H14" s="10">
        <v>-4285.1420843022634</v>
      </c>
      <c r="I14" s="10">
        <v>-2992.5245464132381</v>
      </c>
      <c r="J14" s="10">
        <v>-260.98232794732968</v>
      </c>
      <c r="K14" s="10">
        <v>-0.14659420040248738</v>
      </c>
      <c r="L14" s="10">
        <v>0</v>
      </c>
      <c r="M14" s="10">
        <v>-87.52537735894461</v>
      </c>
      <c r="N14" s="10">
        <v>-183.50974408624236</v>
      </c>
    </row>
    <row r="15" spans="2:14" x14ac:dyDescent="0.2">
      <c r="B15" s="22">
        <f>MAX(B$14:B14)+1</f>
        <v>2</v>
      </c>
      <c r="C15" s="23"/>
      <c r="D15" s="9" t="s">
        <v>25</v>
      </c>
      <c r="E15" s="22"/>
      <c r="F15" s="10">
        <f>SUM(H15:N15)</f>
        <v>-7411.8520846410356</v>
      </c>
      <c r="G15" s="24"/>
      <c r="H15" s="10">
        <v>-3620.9950740523859</v>
      </c>
      <c r="I15" s="10">
        <v>-2394.6669126446632</v>
      </c>
      <c r="J15" s="10">
        <v>-842.68038237532721</v>
      </c>
      <c r="K15" s="10">
        <v>-141.1619528811103</v>
      </c>
      <c r="L15" s="10">
        <v>-25.830429478712432</v>
      </c>
      <c r="M15" s="10">
        <v>-124.81805038583539</v>
      </c>
      <c r="N15" s="10">
        <v>-261.69928282300128</v>
      </c>
    </row>
    <row r="16" spans="2:14" x14ac:dyDescent="0.2">
      <c r="B16" s="22">
        <f>MAX(B$14:B15)+1</f>
        <v>3</v>
      </c>
      <c r="C16" s="23"/>
      <c r="D16" s="9" t="s">
        <v>26</v>
      </c>
      <c r="E16" s="22"/>
      <c r="F16" s="10">
        <f>SUM(H16:N16)</f>
        <v>0</v>
      </c>
      <c r="G16" s="24"/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</row>
    <row r="17" spans="2:14" x14ac:dyDescent="0.2">
      <c r="B17" s="22">
        <f>MAX(B$14:B16)+1</f>
        <v>4</v>
      </c>
      <c r="C17" s="23"/>
      <c r="D17" s="9" t="s">
        <v>27</v>
      </c>
      <c r="E17" s="22"/>
      <c r="F17" s="10">
        <f>SUM(H17:N17)</f>
        <v>0</v>
      </c>
      <c r="G17" s="24"/>
      <c r="H17" s="10">
        <v>-259.67677227854682</v>
      </c>
      <c r="I17" s="10">
        <v>-186.57727579104883</v>
      </c>
      <c r="J17" s="10">
        <v>-83.086804737974575</v>
      </c>
      <c r="K17" s="10">
        <v>-13.467463594970749</v>
      </c>
      <c r="L17" s="10">
        <v>-1.5574821359231747</v>
      </c>
      <c r="M17" s="10">
        <v>175.79205855067752</v>
      </c>
      <c r="N17" s="10">
        <v>368.57373998778678</v>
      </c>
    </row>
    <row r="18" spans="2:14" x14ac:dyDescent="0.2">
      <c r="B18" s="22">
        <f>MAX(B$14:B17)+1</f>
        <v>5</v>
      </c>
      <c r="D18" s="7" t="s">
        <v>28</v>
      </c>
      <c r="E18" s="22"/>
      <c r="F18" s="11">
        <f>SUM(F14:F17)</f>
        <v>-15221.682758949457</v>
      </c>
      <c r="G18" s="24"/>
      <c r="H18" s="11">
        <f t="shared" ref="H18:N18" si="0">SUM(H14:H17)</f>
        <v>-8165.8139306331968</v>
      </c>
      <c r="I18" s="11">
        <f t="shared" si="0"/>
        <v>-5573.7687348489508</v>
      </c>
      <c r="J18" s="11">
        <f t="shared" si="0"/>
        <v>-1186.7495150606314</v>
      </c>
      <c r="K18" s="11">
        <f t="shared" si="0"/>
        <v>-154.77601067648354</v>
      </c>
      <c r="L18" s="11">
        <f t="shared" si="0"/>
        <v>-27.387911614635605</v>
      </c>
      <c r="M18" s="11">
        <f t="shared" si="0"/>
        <v>-36.551369194102477</v>
      </c>
      <c r="N18" s="11">
        <f t="shared" si="0"/>
        <v>-76.635286921456895</v>
      </c>
    </row>
    <row r="19" spans="2:14" x14ac:dyDescent="0.2">
      <c r="B19" s="22"/>
      <c r="C19" s="23"/>
      <c r="D19" s="7"/>
      <c r="E19" s="22"/>
      <c r="F19" s="10"/>
      <c r="G19" s="24"/>
      <c r="H19" s="10"/>
      <c r="I19" s="10"/>
      <c r="J19" s="10"/>
      <c r="K19" s="10"/>
      <c r="L19" s="10"/>
      <c r="M19" s="10"/>
      <c r="N19" s="10"/>
    </row>
    <row r="20" spans="2:14" x14ac:dyDescent="0.2">
      <c r="B20" s="22"/>
      <c r="C20" s="23"/>
      <c r="D20" s="8" t="s">
        <v>29</v>
      </c>
      <c r="E20" s="22"/>
    </row>
    <row r="21" spans="2:14" x14ac:dyDescent="0.2">
      <c r="B21" s="22"/>
      <c r="C21" s="23"/>
      <c r="D21" s="8"/>
      <c r="E21" s="22"/>
      <c r="F21" s="10"/>
      <c r="G21" s="24"/>
      <c r="H21" s="10"/>
      <c r="I21" s="10"/>
      <c r="J21" s="10"/>
      <c r="K21" s="10"/>
      <c r="L21" s="10"/>
      <c r="M21" s="10"/>
      <c r="N21" s="10"/>
    </row>
    <row r="22" spans="2:14" x14ac:dyDescent="0.2">
      <c r="B22" s="22">
        <f>MAX(B$14:B21)+1</f>
        <v>6</v>
      </c>
      <c r="C22" s="23"/>
      <c r="D22" s="9" t="s">
        <v>24</v>
      </c>
      <c r="E22" s="22"/>
      <c r="F22" s="10">
        <f>SUM(H22:N22)</f>
        <v>159902.77197652939</v>
      </c>
      <c r="G22" s="24"/>
      <c r="H22" s="10">
        <v>87736.357696883264</v>
      </c>
      <c r="I22" s="10">
        <v>61270.594733048609</v>
      </c>
      <c r="J22" s="10">
        <v>5343.4958344165525</v>
      </c>
      <c r="K22" s="10">
        <v>3.0014503486167232</v>
      </c>
      <c r="L22" s="10">
        <v>0</v>
      </c>
      <c r="M22" s="10">
        <v>1792.0260123976796</v>
      </c>
      <c r="N22" s="10">
        <v>3757.2962494346457</v>
      </c>
    </row>
    <row r="23" spans="2:14" x14ac:dyDescent="0.2">
      <c r="B23" s="22">
        <f>MAX(B$14:B22)+1</f>
        <v>7</v>
      </c>
      <c r="C23" s="23"/>
      <c r="D23" s="9" t="s">
        <v>25</v>
      </c>
      <c r="E23" s="22"/>
      <c r="F23" s="10">
        <f>SUM(H23:N23)</f>
        <v>151754.3390116668</v>
      </c>
      <c r="G23" s="24"/>
      <c r="H23" s="10">
        <v>74628.192337001325</v>
      </c>
      <c r="I23" s="10">
        <v>48502.358164265788</v>
      </c>
      <c r="J23" s="10">
        <v>17520.166208351744</v>
      </c>
      <c r="K23" s="10">
        <v>2728.4754626860536</v>
      </c>
      <c r="L23" s="10">
        <v>506.12520248465205</v>
      </c>
      <c r="M23" s="10">
        <v>2541.14331951133</v>
      </c>
      <c r="N23" s="10">
        <v>5327.8783173658931</v>
      </c>
    </row>
    <row r="24" spans="2:14" x14ac:dyDescent="0.2">
      <c r="B24" s="22">
        <f>MAX(B$14:B23)+1</f>
        <v>8</v>
      </c>
      <c r="C24" s="23"/>
      <c r="D24" s="9" t="s">
        <v>26</v>
      </c>
      <c r="E24" s="22"/>
      <c r="F24" s="10">
        <f>SUM(H24:N24)</f>
        <v>14815.536371787213</v>
      </c>
      <c r="G24" s="24"/>
      <c r="H24" s="10">
        <v>7422.246423634565</v>
      </c>
      <c r="I24" s="10">
        <v>4517.6128748740884</v>
      </c>
      <c r="J24" s="10">
        <v>1601.1529061827284</v>
      </c>
      <c r="K24" s="10">
        <v>229.18356421611014</v>
      </c>
      <c r="L24" s="10">
        <v>46.661945464406841</v>
      </c>
      <c r="M24" s="10">
        <v>322.50331943890552</v>
      </c>
      <c r="N24" s="10">
        <v>676.17533797641033</v>
      </c>
    </row>
    <row r="25" spans="2:14" x14ac:dyDescent="0.2">
      <c r="B25" s="22">
        <f>MAX(B$14:B24)+1</f>
        <v>9</v>
      </c>
      <c r="C25" s="23"/>
      <c r="D25" s="9" t="s">
        <v>27</v>
      </c>
      <c r="E25" s="22"/>
      <c r="F25" s="10">
        <f>SUM(H25:N25)</f>
        <v>0</v>
      </c>
      <c r="G25" s="24"/>
      <c r="H25" s="10">
        <v>4358.7532009264924</v>
      </c>
      <c r="I25" s="10">
        <v>3131.7560324649994</v>
      </c>
      <c r="J25" s="10">
        <v>1394.637159606749</v>
      </c>
      <c r="K25" s="10">
        <v>226.05545169813161</v>
      </c>
      <c r="L25" s="10">
        <v>26.142808945803484</v>
      </c>
      <c r="M25" s="10">
        <v>-3891.4689844203926</v>
      </c>
      <c r="N25" s="10">
        <v>-5245.8756692217848</v>
      </c>
    </row>
    <row r="26" spans="2:14" x14ac:dyDescent="0.2">
      <c r="B26" s="22">
        <f>MAX(B$14:B25)+1</f>
        <v>10</v>
      </c>
      <c r="D26" s="7" t="s">
        <v>28</v>
      </c>
      <c r="E26" s="22"/>
      <c r="F26" s="11">
        <f>SUM(F22:F25)</f>
        <v>326472.64735998341</v>
      </c>
      <c r="G26" s="24"/>
      <c r="H26" s="11">
        <f t="shared" ref="H26:N26" si="1">SUM(H22:H25)</f>
        <v>174145.54965844564</v>
      </c>
      <c r="I26" s="11">
        <f t="shared" si="1"/>
        <v>117422.32180465347</v>
      </c>
      <c r="J26" s="11">
        <f t="shared" si="1"/>
        <v>25859.452108557773</v>
      </c>
      <c r="K26" s="11">
        <f t="shared" si="1"/>
        <v>3186.7159289489118</v>
      </c>
      <c r="L26" s="11">
        <f t="shared" si="1"/>
        <v>578.92995689486236</v>
      </c>
      <c r="M26" s="11">
        <f t="shared" si="1"/>
        <v>764.20366692752259</v>
      </c>
      <c r="N26" s="11">
        <f t="shared" si="1"/>
        <v>4515.4742355551643</v>
      </c>
    </row>
    <row r="27" spans="2:14" x14ac:dyDescent="0.2">
      <c r="B27" s="22"/>
      <c r="C27" s="23"/>
      <c r="D27" s="7"/>
      <c r="E27" s="22"/>
      <c r="F27" s="10"/>
      <c r="G27" s="24"/>
      <c r="H27" s="10"/>
      <c r="I27" s="10"/>
      <c r="J27" s="10"/>
      <c r="K27" s="10"/>
      <c r="L27" s="10"/>
      <c r="M27" s="10"/>
      <c r="N27" s="10"/>
    </row>
    <row r="28" spans="2:14" ht="14.25" x14ac:dyDescent="0.2">
      <c r="B28" s="22">
        <f>MAX(B$14:B27)+1</f>
        <v>11</v>
      </c>
      <c r="C28" s="23"/>
      <c r="D28" s="7" t="s">
        <v>30</v>
      </c>
      <c r="E28" s="22"/>
      <c r="F28" s="15">
        <v>2.5919054930057994</v>
      </c>
      <c r="G28" s="24"/>
      <c r="H28" s="10"/>
      <c r="I28" s="10"/>
      <c r="J28" s="10"/>
      <c r="K28" s="10"/>
      <c r="L28" s="10"/>
      <c r="M28" s="10"/>
      <c r="N28" s="10"/>
    </row>
    <row r="29" spans="2:14" x14ac:dyDescent="0.2">
      <c r="B29" s="22"/>
      <c r="C29" s="23"/>
      <c r="D29" s="7"/>
      <c r="E29" s="22"/>
      <c r="F29" s="10"/>
      <c r="G29" s="24"/>
      <c r="H29" s="10"/>
      <c r="I29" s="10"/>
      <c r="J29" s="10"/>
      <c r="K29" s="10"/>
      <c r="L29" s="10"/>
      <c r="M29" s="10"/>
      <c r="N29" s="10"/>
    </row>
    <row r="30" spans="2:14" x14ac:dyDescent="0.2">
      <c r="B30" s="22">
        <f>MAX(B$14:B29)+1</f>
        <v>12</v>
      </c>
      <c r="C30" s="23"/>
      <c r="D30" s="9" t="s">
        <v>31</v>
      </c>
      <c r="E30" s="22"/>
      <c r="F30" s="10">
        <f>SUM(H30:N30)</f>
        <v>7279.1884506704982</v>
      </c>
      <c r="G30" s="24"/>
      <c r="H30" s="10">
        <f t="shared" ref="H30:N30" si="2">H36*$F$28/100</f>
        <v>1161.5082059905865</v>
      </c>
      <c r="I30" s="10">
        <f t="shared" si="2"/>
        <v>5070.3343441413099</v>
      </c>
      <c r="J30" s="10">
        <f t="shared" si="2"/>
        <v>1047.2940624287417</v>
      </c>
      <c r="K30" s="10">
        <f t="shared" si="2"/>
        <v>0</v>
      </c>
      <c r="L30" s="10">
        <f t="shared" si="2"/>
        <v>0</v>
      </c>
      <c r="M30" s="10">
        <f t="shared" si="2"/>
        <v>0</v>
      </c>
      <c r="N30" s="10">
        <f t="shared" si="2"/>
        <v>5.1838109860115986E-2</v>
      </c>
    </row>
    <row r="31" spans="2:14" x14ac:dyDescent="0.2">
      <c r="B31" s="22">
        <f>MAX(B$14:B30)+1</f>
        <v>13</v>
      </c>
      <c r="C31" s="23"/>
      <c r="D31" s="9" t="s">
        <v>32</v>
      </c>
      <c r="E31" s="22"/>
      <c r="F31" s="12">
        <f>SUM(H31:N31)</f>
        <v>319193.45890931279</v>
      </c>
      <c r="G31" s="24"/>
      <c r="H31" s="12">
        <f t="shared" ref="H31:N31" si="3">H26-H30</f>
        <v>172984.04145245504</v>
      </c>
      <c r="I31" s="12">
        <f t="shared" si="3"/>
        <v>112351.98746051216</v>
      </c>
      <c r="J31" s="12">
        <f t="shared" si="3"/>
        <v>24812.158046129032</v>
      </c>
      <c r="K31" s="12">
        <f t="shared" si="3"/>
        <v>3186.7159289489118</v>
      </c>
      <c r="L31" s="12">
        <f t="shared" si="3"/>
        <v>578.92995689486236</v>
      </c>
      <c r="M31" s="13">
        <f t="shared" si="3"/>
        <v>764.20366692752259</v>
      </c>
      <c r="N31" s="12">
        <f t="shared" si="3"/>
        <v>4515.4223974453043</v>
      </c>
    </row>
    <row r="32" spans="2:14" x14ac:dyDescent="0.2">
      <c r="B32" s="22">
        <f>MAX(B$14:B31)+1</f>
        <v>14</v>
      </c>
      <c r="C32" s="23"/>
      <c r="D32" s="7" t="s">
        <v>28</v>
      </c>
      <c r="E32" s="22"/>
      <c r="F32" s="10">
        <f>SUM(F30:F31)</f>
        <v>326472.6473599833</v>
      </c>
      <c r="G32" s="24"/>
      <c r="H32" s="10">
        <f t="shared" ref="H32:N32" si="4">SUM(H30:H31)</f>
        <v>174145.54965844564</v>
      </c>
      <c r="I32" s="10">
        <f t="shared" si="4"/>
        <v>117422.32180465347</v>
      </c>
      <c r="J32" s="10">
        <f t="shared" si="4"/>
        <v>25859.452108557773</v>
      </c>
      <c r="K32" s="10">
        <f t="shared" si="4"/>
        <v>3186.7159289489118</v>
      </c>
      <c r="L32" s="10">
        <f t="shared" si="4"/>
        <v>578.92995689486236</v>
      </c>
      <c r="M32" s="10">
        <f t="shared" si="4"/>
        <v>764.20366692752259</v>
      </c>
      <c r="N32" s="10">
        <f t="shared" si="4"/>
        <v>4515.4742355551643</v>
      </c>
    </row>
    <row r="33" spans="2:14" x14ac:dyDescent="0.2">
      <c r="B33" s="22"/>
      <c r="C33" s="23"/>
      <c r="D33" s="7"/>
      <c r="E33" s="22"/>
      <c r="F33" s="10"/>
      <c r="G33" s="24"/>
      <c r="H33" s="10"/>
      <c r="I33" s="10"/>
      <c r="J33" s="10"/>
      <c r="K33" s="10"/>
      <c r="L33" s="10"/>
      <c r="M33" s="10"/>
      <c r="N33" s="10"/>
    </row>
    <row r="34" spans="2:14" ht="14.25" x14ac:dyDescent="0.2">
      <c r="B34" s="22"/>
      <c r="C34" s="23"/>
      <c r="D34" s="8" t="s">
        <v>33</v>
      </c>
      <c r="E34" s="22"/>
      <c r="F34" s="10"/>
      <c r="G34" s="24"/>
      <c r="H34" s="10"/>
      <c r="I34" s="10"/>
      <c r="J34" s="10"/>
      <c r="K34" s="10"/>
      <c r="L34" s="10"/>
      <c r="M34" s="10"/>
      <c r="N34" s="10"/>
    </row>
    <row r="35" spans="2:14" x14ac:dyDescent="0.2">
      <c r="B35" s="22">
        <f>MAX(B$14:B34)+1</f>
        <v>15</v>
      </c>
      <c r="C35" s="23"/>
      <c r="D35" s="14" t="s">
        <v>34</v>
      </c>
      <c r="E35" s="22"/>
      <c r="F35" s="10">
        <f>SUM(H35:N35)</f>
        <v>19158760.579493377</v>
      </c>
      <c r="G35" s="24"/>
      <c r="H35" s="10">
        <v>9095333.4394018371</v>
      </c>
      <c r="I35" s="10">
        <v>6371556.1922841407</v>
      </c>
      <c r="J35" s="10">
        <v>2884096.8758970415</v>
      </c>
      <c r="K35" s="10">
        <v>474030.03009035997</v>
      </c>
      <c r="L35" s="10">
        <v>54820.516019999995</v>
      </c>
      <c r="M35" s="10">
        <v>90073.425800000012</v>
      </c>
      <c r="N35" s="10">
        <v>188850.1</v>
      </c>
    </row>
    <row r="36" spans="2:14" x14ac:dyDescent="0.2">
      <c r="B36" s="22">
        <f>MAX(B$14:B35)+1</f>
        <v>16</v>
      </c>
      <c r="C36" s="23"/>
      <c r="D36" s="9" t="s">
        <v>35</v>
      </c>
      <c r="E36" s="22"/>
      <c r="F36" s="12">
        <f>SUM(H36:N36)</f>
        <v>280843.12758753088</v>
      </c>
      <c r="G36" s="24"/>
      <c r="H36" s="12">
        <v>44812.907304100831</v>
      </c>
      <c r="I36" s="12">
        <v>195621.88350707604</v>
      </c>
      <c r="J36" s="12">
        <v>40406.336776354001</v>
      </c>
      <c r="K36" s="12">
        <v>0</v>
      </c>
      <c r="L36" s="12">
        <v>0</v>
      </c>
      <c r="M36" s="12">
        <v>0</v>
      </c>
      <c r="N36" s="12">
        <v>2</v>
      </c>
    </row>
    <row r="37" spans="2:14" x14ac:dyDescent="0.2">
      <c r="B37" s="22">
        <f>MAX(B$14:B36)+1</f>
        <v>17</v>
      </c>
      <c r="D37" s="7" t="s">
        <v>28</v>
      </c>
      <c r="E37" s="22"/>
      <c r="F37" s="10">
        <f>SUM(F35:F36)</f>
        <v>19439603.707080908</v>
      </c>
      <c r="G37" s="24"/>
      <c r="H37" s="10">
        <f t="shared" ref="H37:N37" si="5">SUM(H35:H36)</f>
        <v>9140146.3467059378</v>
      </c>
      <c r="I37" s="10">
        <f t="shared" si="5"/>
        <v>6567178.0757912165</v>
      </c>
      <c r="J37" s="10">
        <f t="shared" si="5"/>
        <v>2924503.2126733954</v>
      </c>
      <c r="K37" s="10">
        <f t="shared" si="5"/>
        <v>474030.03009035997</v>
      </c>
      <c r="L37" s="10">
        <f t="shared" si="5"/>
        <v>54820.516019999995</v>
      </c>
      <c r="M37" s="10">
        <f t="shared" si="5"/>
        <v>90073.425800000012</v>
      </c>
      <c r="N37" s="10">
        <f t="shared" si="5"/>
        <v>188852.1</v>
      </c>
    </row>
    <row r="38" spans="2:14" x14ac:dyDescent="0.2">
      <c r="B38" s="22"/>
      <c r="C38" s="23"/>
      <c r="D38" s="7"/>
      <c r="E38" s="22"/>
      <c r="F38" s="10"/>
      <c r="G38" s="24"/>
      <c r="H38" s="10"/>
      <c r="I38" s="10"/>
      <c r="J38" s="10"/>
      <c r="K38" s="10"/>
      <c r="L38" s="10"/>
      <c r="M38" s="10"/>
      <c r="N38" s="10"/>
    </row>
    <row r="39" spans="2:14" ht="14.25" x14ac:dyDescent="0.2">
      <c r="B39" s="22"/>
      <c r="C39" s="23"/>
      <c r="D39" s="8" t="s">
        <v>36</v>
      </c>
      <c r="E39" s="22"/>
      <c r="F39" s="10"/>
      <c r="G39" s="24"/>
      <c r="H39" s="10"/>
      <c r="I39" s="10"/>
      <c r="J39" s="10"/>
      <c r="K39" s="10"/>
      <c r="L39" s="10"/>
      <c r="M39" s="10"/>
      <c r="N39" s="10"/>
    </row>
    <row r="40" spans="2:14" x14ac:dyDescent="0.2">
      <c r="B40" s="22">
        <f>MAX(B$14:B39)+1</f>
        <v>18</v>
      </c>
      <c r="C40" s="23"/>
      <c r="D40" s="7" t="s">
        <v>37</v>
      </c>
      <c r="E40" s="22"/>
      <c r="F40" s="10"/>
      <c r="G40" s="24"/>
      <c r="H40" s="15">
        <f t="shared" ref="H40:N40" si="6">H18/H37*100</f>
        <v>-8.9340078603622308E-2</v>
      </c>
      <c r="I40" s="15">
        <f t="shared" si="6"/>
        <v>-8.4873117045442995E-2</v>
      </c>
      <c r="J40" s="15">
        <f t="shared" si="6"/>
        <v>-4.0579525093965632E-2</v>
      </c>
      <c r="K40" s="15">
        <f t="shared" si="6"/>
        <v>-3.2651098211431882E-2</v>
      </c>
      <c r="L40" s="15">
        <f t="shared" si="6"/>
        <v>-4.9959237167055782E-2</v>
      </c>
      <c r="M40" s="15">
        <f t="shared" si="6"/>
        <v>-4.0579525947266097E-2</v>
      </c>
      <c r="N40" s="15">
        <f t="shared" si="6"/>
        <v>-4.0579525947266083E-2</v>
      </c>
    </row>
    <row r="41" spans="2:14" x14ac:dyDescent="0.2">
      <c r="B41" s="22">
        <f>MAX(B$14:B40)+1</f>
        <v>19</v>
      </c>
      <c r="C41" s="23"/>
      <c r="D41" s="7" t="s">
        <v>38</v>
      </c>
      <c r="E41" s="22"/>
      <c r="F41" s="10"/>
      <c r="G41" s="24"/>
      <c r="H41" s="15">
        <f t="shared" ref="H41:N41" si="7">H40</f>
        <v>-8.9340078603622308E-2</v>
      </c>
      <c r="I41" s="15">
        <f t="shared" si="7"/>
        <v>-8.4873117045442995E-2</v>
      </c>
      <c r="J41" s="15">
        <f t="shared" si="7"/>
        <v>-4.0579525093965632E-2</v>
      </c>
      <c r="K41" s="15">
        <f t="shared" si="7"/>
        <v>-3.2651098211431882E-2</v>
      </c>
      <c r="L41" s="15">
        <f t="shared" si="7"/>
        <v>-4.9959237167055782E-2</v>
      </c>
      <c r="M41" s="15">
        <f t="shared" si="7"/>
        <v>-4.0579525947266097E-2</v>
      </c>
      <c r="N41" s="15">
        <f t="shared" si="7"/>
        <v>-4.0579525947266083E-2</v>
      </c>
    </row>
    <row r="42" spans="2:14" x14ac:dyDescent="0.2">
      <c r="B42" s="22"/>
      <c r="C42" s="23"/>
      <c r="D42" s="7"/>
      <c r="E42" s="22"/>
      <c r="F42" s="10"/>
      <c r="G42" s="24"/>
      <c r="H42" s="10"/>
      <c r="I42" s="10"/>
      <c r="J42" s="10"/>
      <c r="K42" s="10"/>
      <c r="L42" s="10"/>
      <c r="M42" s="10"/>
      <c r="N42" s="10"/>
    </row>
    <row r="43" spans="2:14" ht="14.25" x14ac:dyDescent="0.2">
      <c r="B43" s="22"/>
      <c r="C43" s="23"/>
      <c r="D43" s="8" t="s">
        <v>39</v>
      </c>
      <c r="E43" s="22"/>
      <c r="F43" s="10"/>
      <c r="G43" s="24"/>
      <c r="H43" s="10"/>
      <c r="I43" s="10"/>
      <c r="J43" s="10"/>
      <c r="K43" s="10"/>
      <c r="L43" s="10"/>
      <c r="M43" s="10"/>
      <c r="N43" s="10"/>
    </row>
    <row r="44" spans="2:14" x14ac:dyDescent="0.2">
      <c r="B44" s="22">
        <f>MAX(B$14:B43)+1</f>
        <v>20</v>
      </c>
      <c r="C44" s="23"/>
      <c r="D44" s="7" t="s">
        <v>40</v>
      </c>
      <c r="E44" s="22"/>
      <c r="F44" s="10"/>
      <c r="G44" s="24"/>
      <c r="H44" s="15">
        <f t="shared" ref="H44:N44" si="8">H31/H37*100</f>
        <v>1.8925740889783196</v>
      </c>
      <c r="I44" s="15">
        <f t="shared" si="8"/>
        <v>1.710810734289034</v>
      </c>
      <c r="J44" s="15">
        <f t="shared" si="8"/>
        <v>0.84842300526821213</v>
      </c>
      <c r="K44" s="15">
        <f t="shared" si="8"/>
        <v>0.67226034779726029</v>
      </c>
      <c r="L44" s="15">
        <f t="shared" si="8"/>
        <v>1.0560461646943513</v>
      </c>
      <c r="M44" s="15">
        <f t="shared" si="8"/>
        <v>0.84842300616429156</v>
      </c>
      <c r="N44" s="15">
        <f t="shared" si="8"/>
        <v>2.390983419006357</v>
      </c>
    </row>
    <row r="45" spans="2:14" x14ac:dyDescent="0.2">
      <c r="B45" s="22">
        <f>MAX(B$14:B44)+1</f>
        <v>21</v>
      </c>
      <c r="C45" s="23"/>
      <c r="D45" s="7" t="s">
        <v>41</v>
      </c>
      <c r="E45" s="22"/>
      <c r="F45" s="10"/>
      <c r="G45" s="24"/>
      <c r="H45" s="15">
        <f t="shared" ref="H45:N45" si="9">H44+$F$28</f>
        <v>4.484479581984119</v>
      </c>
      <c r="I45" s="15">
        <f t="shared" si="9"/>
        <v>4.3027162272948338</v>
      </c>
      <c r="J45" s="15">
        <f t="shared" si="9"/>
        <v>3.4403284982740114</v>
      </c>
      <c r="K45" s="15">
        <f t="shared" si="9"/>
        <v>3.2641658408030598</v>
      </c>
      <c r="L45" s="15">
        <f t="shared" si="9"/>
        <v>3.6479516577001507</v>
      </c>
      <c r="M45" s="15">
        <f t="shared" si="9"/>
        <v>3.4403284991700911</v>
      </c>
      <c r="N45" s="15">
        <f t="shared" si="9"/>
        <v>4.9828889120121564</v>
      </c>
    </row>
    <row r="46" spans="2:14" x14ac:dyDescent="0.2">
      <c r="B46" s="22"/>
      <c r="C46" s="23"/>
      <c r="D46" s="7"/>
      <c r="E46" s="22"/>
      <c r="F46" s="10"/>
      <c r="G46" s="24"/>
      <c r="H46" s="10"/>
      <c r="I46" s="10"/>
      <c r="J46" s="10"/>
      <c r="K46" s="10"/>
      <c r="L46" s="10"/>
      <c r="M46" s="10"/>
      <c r="N46" s="10"/>
    </row>
    <row r="47" spans="2:14" ht="14.25" x14ac:dyDescent="0.2">
      <c r="B47" s="22"/>
      <c r="C47" s="23"/>
      <c r="D47" s="8" t="s">
        <v>42</v>
      </c>
      <c r="E47" s="22"/>
      <c r="F47" s="10"/>
      <c r="G47" s="24"/>
      <c r="H47" s="10"/>
      <c r="I47" s="10"/>
      <c r="J47" s="10"/>
      <c r="K47" s="10"/>
      <c r="L47" s="10"/>
      <c r="M47" s="10"/>
      <c r="N47" s="10"/>
    </row>
    <row r="48" spans="2:14" x14ac:dyDescent="0.2">
      <c r="B48" s="22">
        <f>MAX(B$14:B47)+1</f>
        <v>22</v>
      </c>
      <c r="C48" s="23"/>
      <c r="D48" s="7" t="s">
        <v>43</v>
      </c>
      <c r="F48" s="16"/>
      <c r="G48" s="16"/>
      <c r="H48" s="15">
        <f t="shared" ref="H48:N49" si="10">H40+H44</f>
        <v>1.8032340103746973</v>
      </c>
      <c r="I48" s="15">
        <f t="shared" si="10"/>
        <v>1.6259376172435909</v>
      </c>
      <c r="J48" s="15">
        <f t="shared" si="10"/>
        <v>0.80784348017424645</v>
      </c>
      <c r="K48" s="15">
        <f t="shared" si="10"/>
        <v>0.63960924958582843</v>
      </c>
      <c r="L48" s="15">
        <f t="shared" si="10"/>
        <v>1.0060869275272954</v>
      </c>
      <c r="M48" s="15">
        <f t="shared" si="10"/>
        <v>0.80784348021702546</v>
      </c>
      <c r="N48" s="15">
        <f t="shared" si="10"/>
        <v>2.3504038930590911</v>
      </c>
    </row>
    <row r="49" spans="2:14" x14ac:dyDescent="0.2">
      <c r="B49" s="22">
        <f>MAX(B$14:B48)+1</f>
        <v>23</v>
      </c>
      <c r="C49" s="23"/>
      <c r="D49" s="7" t="s">
        <v>44</v>
      </c>
      <c r="F49" s="16"/>
      <c r="G49" s="16"/>
      <c r="H49" s="15">
        <f t="shared" si="10"/>
        <v>4.3951395033804967</v>
      </c>
      <c r="I49" s="15">
        <f t="shared" si="10"/>
        <v>4.2178431102493912</v>
      </c>
      <c r="J49" s="15">
        <f t="shared" si="10"/>
        <v>3.3997489731800457</v>
      </c>
      <c r="K49" s="15">
        <f t="shared" si="10"/>
        <v>3.231514742591628</v>
      </c>
      <c r="L49" s="15">
        <f t="shared" si="10"/>
        <v>3.5979924205330951</v>
      </c>
      <c r="M49" s="15">
        <f t="shared" si="10"/>
        <v>3.3997489732228252</v>
      </c>
      <c r="N49" s="15">
        <f t="shared" si="10"/>
        <v>4.9423093860648901</v>
      </c>
    </row>
    <row r="50" spans="2:14" x14ac:dyDescent="0.2">
      <c r="B50" s="22"/>
      <c r="D50" s="7"/>
      <c r="E50" s="22"/>
      <c r="F50" s="17"/>
      <c r="G50" s="22"/>
      <c r="H50" s="17"/>
      <c r="I50" s="17"/>
      <c r="J50" s="17"/>
      <c r="K50" s="17"/>
      <c r="L50" s="17"/>
      <c r="M50" s="17"/>
      <c r="N50" s="17"/>
    </row>
    <row r="51" spans="2:14" ht="11.45" customHeight="1" x14ac:dyDescent="0.2">
      <c r="B51" s="18" t="s">
        <v>45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2:14" ht="13.35" customHeight="1" x14ac:dyDescent="0.2">
      <c r="B52" s="25" t="s">
        <v>46</v>
      </c>
      <c r="D52" s="2" t="s">
        <v>47</v>
      </c>
    </row>
    <row r="53" spans="2:14" ht="42" customHeight="1" x14ac:dyDescent="0.2">
      <c r="B53" s="25" t="s">
        <v>48</v>
      </c>
      <c r="D53" s="29" t="s">
        <v>49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2:14" ht="13.35" customHeight="1" x14ac:dyDescent="0.2">
      <c r="B54" s="25" t="s">
        <v>50</v>
      </c>
      <c r="D54" s="2" t="s">
        <v>51</v>
      </c>
    </row>
    <row r="55" spans="2:14" ht="13.35" customHeight="1" x14ac:dyDescent="0.2">
      <c r="B55" s="25" t="s">
        <v>52</v>
      </c>
      <c r="C55" s="26"/>
      <c r="D55" s="2" t="s">
        <v>53</v>
      </c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2:14" ht="13.35" customHeight="1" x14ac:dyDescent="0.2">
      <c r="B56" s="25" t="s">
        <v>54</v>
      </c>
      <c r="D56" s="7" t="s">
        <v>55</v>
      </c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2:14" ht="13.35" customHeight="1" x14ac:dyDescent="0.2">
      <c r="B57" s="25"/>
      <c r="C57" s="7"/>
      <c r="D57" s="7" t="s">
        <v>56</v>
      </c>
    </row>
    <row r="58" spans="2:14" ht="13.35" customHeight="1" x14ac:dyDescent="0.2">
      <c r="B58" s="25"/>
      <c r="C58" s="7"/>
      <c r="D58" s="7"/>
    </row>
    <row r="59" spans="2:14" ht="13.35" customHeight="1" x14ac:dyDescent="0.2">
      <c r="B59" s="25"/>
      <c r="C59" s="7"/>
      <c r="D59" s="7"/>
      <c r="F59" s="17"/>
      <c r="G59" s="22"/>
      <c r="H59" s="27"/>
      <c r="I59" s="27"/>
      <c r="J59" s="27"/>
      <c r="K59" s="27"/>
      <c r="L59" s="27"/>
      <c r="M59" s="27"/>
      <c r="N59" s="27"/>
    </row>
    <row r="60" spans="2:14" ht="13.35" customHeight="1" x14ac:dyDescent="0.2">
      <c r="B60" s="25"/>
      <c r="C60" s="7"/>
      <c r="D60" s="7"/>
      <c r="F60" s="17"/>
      <c r="G60" s="22"/>
      <c r="H60" s="27"/>
      <c r="I60" s="27"/>
      <c r="J60" s="27"/>
      <c r="K60" s="27"/>
      <c r="L60" s="27"/>
      <c r="M60" s="27"/>
      <c r="N60" s="27"/>
    </row>
    <row r="61" spans="2:14" ht="13.35" customHeight="1" x14ac:dyDescent="0.2"/>
  </sheetData>
  <mergeCells count="2">
    <mergeCell ref="M6:N6"/>
    <mergeCell ref="D53:N53"/>
  </mergeCells>
  <pageMargins left="0.70866141732283505" right="0.70866141732283505" top="0.74803149606299202" bottom="0.74803149606299202" header="0.31496062992126" footer="0.31496062992126"/>
  <pageSetup scale="57" fitToWidth="0" orientation="landscape" blackAndWhite="1" r:id="rId1"/>
  <headerFooter scaleWithDoc="0">
    <oddHeader>&amp;R&amp;"Arial,Regular"&amp;10Filed: 2025-02-28
EB-2025-0064
Phase 3 Exhibit 8
Tab 2
Schedule 9
Attachment 3
Page 1 of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C6F9-5142-422E-9AAA-579BE5A0E8A1}">
  <dimension ref="B2:M39"/>
  <sheetViews>
    <sheetView tabSelected="1" view="pageLayout" zoomScale="70" zoomScaleNormal="100" zoomScalePageLayoutView="70" workbookViewId="0">
      <selection activeCell="I2" sqref="I2"/>
    </sheetView>
  </sheetViews>
  <sheetFormatPr defaultColWidth="8.85546875" defaultRowHeight="12.75" x14ac:dyDescent="0.2"/>
  <cols>
    <col min="1" max="1" width="1.5703125" style="2" customWidth="1"/>
    <col min="2" max="2" width="6.42578125" style="1" customWidth="1"/>
    <col min="3" max="3" width="1.5703125" style="2" customWidth="1"/>
    <col min="4" max="4" width="46.5703125" style="2" customWidth="1"/>
    <col min="5" max="5" width="1.5703125" style="2" customWidth="1"/>
    <col min="6" max="6" width="13.140625" style="2" customWidth="1"/>
    <col min="7" max="7" width="1.5703125" style="2" customWidth="1"/>
    <col min="8" max="13" width="13.5703125" style="2" customWidth="1"/>
    <col min="14" max="14" width="1.5703125" style="2" customWidth="1"/>
    <col min="15" max="15" width="8.85546875" style="2" customWidth="1"/>
    <col min="16" max="16384" width="8.85546875" style="2"/>
  </cols>
  <sheetData>
    <row r="2" spans="2:13" ht="85.15" customHeight="1" x14ac:dyDescent="0.2"/>
    <row r="4" spans="2:13" x14ac:dyDescent="0.2">
      <c r="B4" s="3" t="s">
        <v>57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3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 s="4" customFormat="1" x14ac:dyDescent="0.2">
      <c r="B6" s="19" t="s">
        <v>1</v>
      </c>
      <c r="C6" s="19"/>
      <c r="D6" s="19"/>
      <c r="E6" s="19"/>
      <c r="F6" s="4" t="s">
        <v>2</v>
      </c>
      <c r="G6" s="19"/>
      <c r="M6" s="3"/>
    </row>
    <row r="7" spans="2:13" s="4" customFormat="1" x14ac:dyDescent="0.2">
      <c r="B7" s="20" t="s">
        <v>4</v>
      </c>
      <c r="C7" s="19"/>
      <c r="D7" s="21" t="s">
        <v>5</v>
      </c>
      <c r="E7" s="19"/>
      <c r="F7" s="20" t="s">
        <v>6</v>
      </c>
      <c r="G7" s="19"/>
      <c r="H7" s="20" t="s">
        <v>7</v>
      </c>
      <c r="I7" s="20" t="s">
        <v>8</v>
      </c>
      <c r="J7" s="20" t="s">
        <v>9</v>
      </c>
      <c r="K7" s="20" t="s">
        <v>10</v>
      </c>
      <c r="L7" s="20" t="s">
        <v>11</v>
      </c>
      <c r="M7" s="20" t="s">
        <v>3</v>
      </c>
    </row>
    <row r="8" spans="2:13" x14ac:dyDescent="0.2">
      <c r="B8" s="22"/>
      <c r="C8" s="23"/>
      <c r="D8" s="5"/>
      <c r="E8" s="22"/>
      <c r="F8" s="22" t="s">
        <v>14</v>
      </c>
      <c r="G8" s="22"/>
      <c r="H8" s="22" t="s">
        <v>15</v>
      </c>
      <c r="I8" s="22" t="s">
        <v>16</v>
      </c>
      <c r="J8" s="22" t="s">
        <v>17</v>
      </c>
      <c r="K8" s="22" t="s">
        <v>18</v>
      </c>
      <c r="L8" s="22" t="s">
        <v>19</v>
      </c>
      <c r="M8" s="22" t="s">
        <v>20</v>
      </c>
    </row>
    <row r="9" spans="2:13" x14ac:dyDescent="0.2">
      <c r="B9" s="22"/>
      <c r="C9" s="23"/>
      <c r="D9" s="5"/>
      <c r="E9" s="22"/>
      <c r="F9" s="6"/>
      <c r="G9" s="22"/>
      <c r="H9" s="6"/>
      <c r="I9" s="6"/>
      <c r="J9" s="6"/>
      <c r="K9" s="6"/>
      <c r="L9" s="6"/>
      <c r="M9" s="6"/>
    </row>
    <row r="10" spans="2:13" x14ac:dyDescent="0.2">
      <c r="B10" s="22"/>
      <c r="C10" s="23"/>
      <c r="D10" s="7" t="s">
        <v>58</v>
      </c>
      <c r="E10" s="22"/>
      <c r="F10" s="17"/>
      <c r="G10" s="22"/>
      <c r="H10" s="17"/>
      <c r="I10" s="17"/>
      <c r="J10" s="17"/>
      <c r="K10" s="17"/>
      <c r="L10" s="17"/>
      <c r="M10" s="17"/>
    </row>
    <row r="11" spans="2:13" x14ac:dyDescent="0.2">
      <c r="B11" s="22"/>
      <c r="C11" s="23"/>
      <c r="D11" s="8"/>
      <c r="E11" s="22"/>
      <c r="F11" s="17"/>
      <c r="G11" s="22"/>
      <c r="H11" s="17"/>
      <c r="I11" s="17"/>
      <c r="J11" s="17"/>
      <c r="K11" s="17"/>
      <c r="L11" s="17"/>
      <c r="M11" s="17"/>
    </row>
    <row r="12" spans="2:13" x14ac:dyDescent="0.2">
      <c r="B12" s="22"/>
      <c r="C12" s="23"/>
      <c r="D12" s="8" t="s">
        <v>23</v>
      </c>
      <c r="E12" s="22"/>
      <c r="F12" s="17"/>
      <c r="G12" s="22"/>
      <c r="H12" s="17"/>
      <c r="I12" s="17"/>
      <c r="J12" s="17"/>
      <c r="K12" s="17"/>
      <c r="L12" s="17"/>
      <c r="M12" s="17"/>
    </row>
    <row r="13" spans="2:13" x14ac:dyDescent="0.2">
      <c r="B13" s="22">
        <f>MAX(B$10:B12)+1</f>
        <v>1</v>
      </c>
      <c r="C13" s="23"/>
      <c r="D13" s="9" t="s">
        <v>59</v>
      </c>
      <c r="E13" s="22"/>
      <c r="F13" s="10">
        <f>SUM(H13:M13)</f>
        <v>0</v>
      </c>
      <c r="G13" s="24"/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2:13" x14ac:dyDescent="0.2">
      <c r="B14" s="22">
        <f>MAX(B$10:B13)+1</f>
        <v>2</v>
      </c>
      <c r="C14" s="23"/>
      <c r="D14" s="9" t="s">
        <v>60</v>
      </c>
      <c r="E14" s="22"/>
      <c r="F14" s="10">
        <f>SUM(H14:M14)</f>
        <v>15491.672999999999</v>
      </c>
      <c r="G14" s="24"/>
      <c r="H14" s="10">
        <v>10178.057947466326</v>
      </c>
      <c r="I14" s="10">
        <v>4838.9955660073319</v>
      </c>
      <c r="J14" s="10">
        <v>267.41092745340285</v>
      </c>
      <c r="K14" s="10">
        <v>15.875353226087638</v>
      </c>
      <c r="L14" s="10">
        <v>7.7225711080614321</v>
      </c>
      <c r="M14" s="10">
        <v>183.61063473879048</v>
      </c>
    </row>
    <row r="15" spans="2:13" x14ac:dyDescent="0.2">
      <c r="B15" s="22">
        <f>MAX(B$10:B14)+1</f>
        <v>3</v>
      </c>
      <c r="C15" s="23"/>
      <c r="D15" s="9" t="s">
        <v>61</v>
      </c>
      <c r="E15" s="22"/>
      <c r="F15" s="12">
        <f>SUM(H15:M15)</f>
        <v>3009.9681607898156</v>
      </c>
      <c r="G15" s="24"/>
      <c r="H15" s="12">
        <v>1977.5546747305723</v>
      </c>
      <c r="I15" s="12">
        <v>940.1968776313031</v>
      </c>
      <c r="J15" s="12">
        <v>51.956840134827132</v>
      </c>
      <c r="K15" s="12">
        <v>3.0845156460387253</v>
      </c>
      <c r="L15" s="12">
        <v>1.5004637107109247</v>
      </c>
      <c r="M15" s="12">
        <v>35.674788936363932</v>
      </c>
    </row>
    <row r="16" spans="2:13" x14ac:dyDescent="0.2">
      <c r="B16" s="22">
        <f>MAX(B$10:B15)+1</f>
        <v>4</v>
      </c>
      <c r="C16" s="23"/>
      <c r="D16" s="7" t="s">
        <v>28</v>
      </c>
      <c r="E16" s="22"/>
      <c r="F16" s="10">
        <f>SUM(F13:F15)</f>
        <v>18501.641160789815</v>
      </c>
      <c r="G16" s="24"/>
      <c r="H16" s="10">
        <f t="shared" ref="H16:M16" si="0">SUM(H13:H15)</f>
        <v>12155.612622196899</v>
      </c>
      <c r="I16" s="10">
        <f t="shared" si="0"/>
        <v>5779.1924436386353</v>
      </c>
      <c r="J16" s="10">
        <f t="shared" si="0"/>
        <v>319.36776758822998</v>
      </c>
      <c r="K16" s="10">
        <f t="shared" si="0"/>
        <v>18.959868872126364</v>
      </c>
      <c r="L16" s="10">
        <f t="shared" si="0"/>
        <v>9.2230348187723568</v>
      </c>
      <c r="M16" s="10">
        <f t="shared" si="0"/>
        <v>219.28542367515442</v>
      </c>
    </row>
    <row r="17" spans="2:13" x14ac:dyDescent="0.2">
      <c r="B17" s="22"/>
      <c r="D17" s="7"/>
      <c r="E17" s="22"/>
      <c r="F17" s="10"/>
      <c r="G17" s="24"/>
      <c r="H17" s="10"/>
      <c r="I17" s="10"/>
      <c r="J17" s="10"/>
      <c r="K17" s="10"/>
      <c r="L17" s="10"/>
      <c r="M17" s="10"/>
    </row>
    <row r="18" spans="2:13" x14ac:dyDescent="0.2">
      <c r="B18" s="22"/>
      <c r="D18" s="8" t="s">
        <v>62</v>
      </c>
      <c r="E18" s="22"/>
      <c r="F18" s="10"/>
      <c r="G18" s="24"/>
      <c r="H18" s="10"/>
      <c r="I18" s="10"/>
      <c r="J18" s="10"/>
      <c r="K18" s="10"/>
      <c r="L18" s="10"/>
      <c r="M18" s="10"/>
    </row>
    <row r="19" spans="2:13" x14ac:dyDescent="0.2">
      <c r="B19" s="22">
        <f>MAX(B$10:B18)+1</f>
        <v>5</v>
      </c>
      <c r="D19" s="9" t="s">
        <v>59</v>
      </c>
      <c r="E19" s="22"/>
      <c r="F19" s="10">
        <f>SUM(H19:M19)</f>
        <v>1878311.1040714213</v>
      </c>
      <c r="G19" s="24"/>
      <c r="H19" s="10">
        <v>1234053.8856331643</v>
      </c>
      <c r="I19" s="10">
        <v>586711.26767160289</v>
      </c>
      <c r="J19" s="10">
        <v>32422.638561100783</v>
      </c>
      <c r="K19" s="10">
        <v>1924.8309879518158</v>
      </c>
      <c r="L19" s="10">
        <v>936.33470473156308</v>
      </c>
      <c r="M19" s="10">
        <v>22262.146512869978</v>
      </c>
    </row>
    <row r="20" spans="2:13" x14ac:dyDescent="0.2">
      <c r="B20" s="22">
        <f>MAX(B$10:B19)+1</f>
        <v>6</v>
      </c>
      <c r="D20" s="9" t="s">
        <v>60</v>
      </c>
      <c r="E20" s="22"/>
      <c r="F20" s="10">
        <f>SUM(H20:M20)</f>
        <v>0</v>
      </c>
      <c r="G20" s="24"/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</row>
    <row r="21" spans="2:13" x14ac:dyDescent="0.2">
      <c r="B21" s="22">
        <f>MAX(B$10:B20)+1</f>
        <v>7</v>
      </c>
      <c r="D21" s="9" t="s">
        <v>61</v>
      </c>
      <c r="E21" s="22"/>
      <c r="F21" s="12">
        <f>SUM(H21:M21)</f>
        <v>0</v>
      </c>
      <c r="G21" s="24"/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2:13" x14ac:dyDescent="0.2">
      <c r="B22" s="22">
        <f>MAX(B$10:B21)+1</f>
        <v>8</v>
      </c>
      <c r="D22" s="7" t="s">
        <v>28</v>
      </c>
      <c r="E22" s="22"/>
      <c r="F22" s="10">
        <f>SUM(F19:F21)</f>
        <v>1878311.1040714213</v>
      </c>
      <c r="G22" s="24"/>
      <c r="H22" s="10">
        <f t="shared" ref="H22:M22" si="1">SUM(H19:H21)</f>
        <v>1234053.8856331643</v>
      </c>
      <c r="I22" s="10">
        <f t="shared" si="1"/>
        <v>586711.26767160289</v>
      </c>
      <c r="J22" s="10">
        <f t="shared" si="1"/>
        <v>32422.638561100783</v>
      </c>
      <c r="K22" s="10">
        <f t="shared" si="1"/>
        <v>1924.8309879518158</v>
      </c>
      <c r="L22" s="10">
        <f t="shared" si="1"/>
        <v>936.33470473156308</v>
      </c>
      <c r="M22" s="10">
        <f t="shared" si="1"/>
        <v>22262.146512869978</v>
      </c>
    </row>
    <row r="23" spans="2:13" x14ac:dyDescent="0.2">
      <c r="B23" s="22"/>
      <c r="D23" s="7"/>
      <c r="E23" s="22"/>
      <c r="F23" s="10"/>
      <c r="G23" s="24"/>
      <c r="H23" s="15"/>
      <c r="I23" s="10"/>
      <c r="J23" s="10"/>
      <c r="K23" s="10"/>
      <c r="L23" s="10"/>
      <c r="M23" s="10"/>
    </row>
    <row r="24" spans="2:13" ht="14.25" x14ac:dyDescent="0.2">
      <c r="B24" s="22">
        <f>MAX(B$10:B23)+1</f>
        <v>9</v>
      </c>
      <c r="D24" s="7" t="s">
        <v>63</v>
      </c>
      <c r="E24" s="22"/>
      <c r="F24" s="10">
        <f>SUM(H24:M24)</f>
        <v>13170612.025906306</v>
      </c>
      <c r="G24" s="24"/>
      <c r="H24" s="10">
        <v>8653116.5745153055</v>
      </c>
      <c r="I24" s="10">
        <v>4113986.4748606207</v>
      </c>
      <c r="J24" s="10">
        <v>227345.72160001998</v>
      </c>
      <c r="K24" s="10">
        <v>13496.806840359997</v>
      </c>
      <c r="L24" s="10">
        <v>6565.5263900000009</v>
      </c>
      <c r="M24" s="10">
        <v>156100.92169999998</v>
      </c>
    </row>
    <row r="25" spans="2:13" x14ac:dyDescent="0.2">
      <c r="B25" s="22"/>
      <c r="D25" s="7"/>
      <c r="E25" s="22"/>
      <c r="F25" s="10"/>
      <c r="G25" s="24"/>
      <c r="H25" s="10"/>
      <c r="I25" s="10"/>
      <c r="J25" s="10"/>
      <c r="K25" s="10"/>
      <c r="L25" s="10"/>
      <c r="M25" s="10"/>
    </row>
    <row r="26" spans="2:13" ht="14.25" x14ac:dyDescent="0.2">
      <c r="B26" s="22">
        <f>MAX(B$10:B25)+1</f>
        <v>10</v>
      </c>
      <c r="D26" s="7" t="s">
        <v>64</v>
      </c>
      <c r="E26" s="22"/>
      <c r="F26" s="10"/>
      <c r="G26" s="15"/>
      <c r="H26" s="15">
        <f t="shared" ref="H26:M26" si="2">H16/H24*100</f>
        <v>0.14047670012902583</v>
      </c>
      <c r="I26" s="15">
        <f t="shared" si="2"/>
        <v>0.14047670012902583</v>
      </c>
      <c r="J26" s="15">
        <f t="shared" si="2"/>
        <v>0.14047670012902583</v>
      </c>
      <c r="K26" s="15">
        <f t="shared" si="2"/>
        <v>0.14047670012902586</v>
      </c>
      <c r="L26" s="15">
        <f t="shared" si="2"/>
        <v>0.14047670012902583</v>
      </c>
      <c r="M26" s="15">
        <f t="shared" si="2"/>
        <v>0.14047670012902586</v>
      </c>
    </row>
    <row r="27" spans="2:13" x14ac:dyDescent="0.2">
      <c r="B27" s="22"/>
      <c r="D27" s="7"/>
      <c r="E27" s="22"/>
      <c r="F27" s="10"/>
      <c r="G27" s="24"/>
      <c r="H27" s="10"/>
      <c r="I27" s="10"/>
      <c r="J27" s="10"/>
      <c r="K27" s="10"/>
      <c r="L27" s="10"/>
      <c r="M27" s="10"/>
    </row>
    <row r="28" spans="2:13" ht="14.25" x14ac:dyDescent="0.2">
      <c r="B28" s="22">
        <f>MAX(B$10:B27)+1</f>
        <v>11</v>
      </c>
      <c r="D28" s="7" t="s">
        <v>65</v>
      </c>
      <c r="E28" s="22"/>
      <c r="F28" s="10"/>
      <c r="G28" s="24"/>
      <c r="H28" s="15">
        <f t="shared" ref="H28:M28" si="3">H22/H24*100</f>
        <v>14.261380567408899</v>
      </c>
      <c r="I28" s="15">
        <f t="shared" si="3"/>
        <v>14.261380567408899</v>
      </c>
      <c r="J28" s="15">
        <f t="shared" si="3"/>
        <v>14.261380567408899</v>
      </c>
      <c r="K28" s="15">
        <f t="shared" si="3"/>
        <v>14.261380567408899</v>
      </c>
      <c r="L28" s="15">
        <f t="shared" si="3"/>
        <v>14.261380567408899</v>
      </c>
      <c r="M28" s="15">
        <f t="shared" si="3"/>
        <v>14.261380567408899</v>
      </c>
    </row>
    <row r="29" spans="2:13" x14ac:dyDescent="0.2">
      <c r="B29" s="22"/>
      <c r="D29" s="7"/>
      <c r="E29" s="22"/>
      <c r="F29" s="10"/>
      <c r="G29" s="24"/>
      <c r="H29" s="10"/>
      <c r="I29" s="10"/>
      <c r="J29" s="10"/>
      <c r="K29" s="10"/>
      <c r="L29" s="10"/>
      <c r="M29" s="10"/>
    </row>
    <row r="30" spans="2:13" ht="14.1" customHeight="1" x14ac:dyDescent="0.2">
      <c r="B30" s="22">
        <f>MAX(B$10:B29)+1</f>
        <v>12</v>
      </c>
      <c r="D30" s="7" t="s">
        <v>66</v>
      </c>
      <c r="E30" s="22"/>
      <c r="F30" s="10"/>
      <c r="G30" s="24"/>
      <c r="H30" s="15">
        <f t="shared" ref="H30:M30" si="4">H26+H28</f>
        <v>14.401857267537926</v>
      </c>
      <c r="I30" s="15">
        <f t="shared" si="4"/>
        <v>14.401857267537926</v>
      </c>
      <c r="J30" s="15">
        <f t="shared" si="4"/>
        <v>14.401857267537926</v>
      </c>
      <c r="K30" s="15">
        <f t="shared" si="4"/>
        <v>14.401857267537926</v>
      </c>
      <c r="L30" s="15">
        <f t="shared" si="4"/>
        <v>14.401857267537926</v>
      </c>
      <c r="M30" s="15">
        <f t="shared" si="4"/>
        <v>14.401857267537926</v>
      </c>
    </row>
    <row r="31" spans="2:13" ht="14.1" customHeight="1" x14ac:dyDescent="0.2">
      <c r="B31" s="22"/>
      <c r="D31" s="7"/>
      <c r="E31" s="22"/>
      <c r="F31" s="17"/>
      <c r="G31" s="22"/>
      <c r="H31" s="17"/>
      <c r="I31" s="17"/>
      <c r="J31" s="17"/>
      <c r="K31" s="17"/>
      <c r="L31" s="17"/>
      <c r="M31" s="17"/>
    </row>
    <row r="32" spans="2:13" ht="14.1" customHeight="1" x14ac:dyDescent="0.2">
      <c r="B32" s="18" t="s">
        <v>45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2:13" ht="14.1" customHeight="1" x14ac:dyDescent="0.2">
      <c r="B33" s="25" t="s">
        <v>46</v>
      </c>
      <c r="D33" s="2" t="s">
        <v>47</v>
      </c>
    </row>
    <row r="34" spans="2:13" ht="14.1" customHeight="1" x14ac:dyDescent="0.2">
      <c r="B34" s="25" t="s">
        <v>48</v>
      </c>
      <c r="D34" s="2" t="s">
        <v>51</v>
      </c>
    </row>
    <row r="35" spans="2:13" ht="14.1" customHeight="1" x14ac:dyDescent="0.2">
      <c r="B35" s="25" t="s">
        <v>50</v>
      </c>
      <c r="C35" s="26"/>
      <c r="D35" s="7" t="s">
        <v>67</v>
      </c>
    </row>
    <row r="36" spans="2:13" ht="14.1" customHeight="1" x14ac:dyDescent="0.2">
      <c r="B36" s="25"/>
      <c r="C36" s="7"/>
      <c r="D36" s="7"/>
    </row>
    <row r="38" spans="2:13" x14ac:dyDescent="0.2">
      <c r="D38" s="7"/>
      <c r="E38" s="22"/>
      <c r="F38" s="17"/>
      <c r="G38" s="22"/>
      <c r="H38" s="27"/>
      <c r="I38" s="27"/>
      <c r="J38" s="27"/>
      <c r="K38" s="27"/>
      <c r="L38" s="27"/>
      <c r="M38" s="27"/>
    </row>
    <row r="39" spans="2:13" x14ac:dyDescent="0.2">
      <c r="D39" s="7"/>
      <c r="E39" s="22"/>
      <c r="F39" s="17"/>
      <c r="G39" s="22"/>
      <c r="H39" s="27"/>
      <c r="I39" s="27"/>
      <c r="J39" s="27"/>
      <c r="K39" s="27"/>
      <c r="L39" s="27"/>
      <c r="M39" s="27"/>
    </row>
  </sheetData>
  <pageMargins left="0.70866141732283505" right="0.70866141732283505" top="0.74803149606299202" bottom="0.74803149606299202" header="0.31496062992126" footer="0.31496062992126"/>
  <pageSetup scale="75" fitToWidth="0" fitToHeight="0" orientation="landscape" blackAndWhite="1" r:id="rId1"/>
  <headerFooter scaleWithDoc="0">
    <oddHeader>&amp;R&amp;"Arial,Regular"&amp;10Filed: 2025-02-28
EB-2025-0064
Phase 3 Exhibit 8
Tab 2
Schedule 9
Attachment 3
Page 2 of 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D8275B7A-93AD-4359-8B3E-2D8ABC372227}"/>
</file>

<file path=customXml/itemProps2.xml><?xml version="1.0" encoding="utf-8"?>
<ds:datastoreItem xmlns:ds="http://schemas.openxmlformats.org/officeDocument/2006/customXml" ds:itemID="{FCFF46D6-D16E-4159-8CA4-EEA6BB641A41}"/>
</file>

<file path=customXml/itemProps3.xml><?xml version="1.0" encoding="utf-8"?>
<ds:datastoreItem xmlns:ds="http://schemas.openxmlformats.org/officeDocument/2006/customXml" ds:itemID="{39A8717B-D52C-49E7-85EA-860B56C1A3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8.2.9.3 p.1</vt:lpstr>
      <vt:lpstr>8.2.9.3 p.2</vt:lpstr>
      <vt:lpstr>'8.2.9.3 p.1'!Print_Area</vt:lpstr>
      <vt:lpstr>'8.2.9.3 p.2'!Print_Area</vt:lpstr>
      <vt:lpstr>'8.2.9.3 p.2'!Print_Titles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2025-02-28T15:52:12Z</dcterms:created>
  <dcterms:modified xsi:type="dcterms:W3CDTF">2025-02-28T15:52:45Z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