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3" documentId="13_ncr:1_{6D8E0ACF-7DC1-4F89-9165-241E9C74A417}" xr6:coauthVersionLast="47" xr6:coauthVersionMax="47" xr10:uidLastSave="{A9F97BE3-38C9-4376-9518-D0D8CBC42304}"/>
  <bookViews>
    <workbookView xWindow="-120" yWindow="-120" windowWidth="29040" windowHeight="15225" xr2:uid="{242DF3A4-6B4D-41D0-9161-F3555709AC73}"/>
  </bookViews>
  <sheets>
    <sheet name="8.2.9.5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'8.2.9.5'!$A$1:$S$42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O31" i="1" l="1"/>
  <c r="I31" i="1"/>
  <c r="K25" i="1"/>
  <c r="G23" i="1"/>
  <c r="E23" i="1"/>
  <c r="E25" i="1" s="1"/>
  <c r="I22" i="1"/>
  <c r="I21" i="1"/>
  <c r="M19" i="1"/>
  <c r="I24" i="1"/>
  <c r="E19" i="1"/>
  <c r="I18" i="1"/>
  <c r="I17" i="1"/>
  <c r="I19" i="1" s="1"/>
  <c r="I23" i="1" l="1"/>
  <c r="I27" i="1" s="1"/>
  <c r="G25" i="1"/>
  <c r="O25" i="1" s="1"/>
  <c r="M25" i="1"/>
  <c r="E27" i="1"/>
  <c r="M23" i="1"/>
  <c r="Q23" i="1" s="1"/>
  <c r="K27" i="1"/>
  <c r="G19" i="1"/>
  <c r="O23" i="1"/>
  <c r="M31" i="1"/>
  <c r="Q31" i="1" s="1"/>
  <c r="Q25" i="1" l="1"/>
  <c r="M27" i="1"/>
  <c r="O19" i="1"/>
  <c r="Q19" i="1" s="1"/>
  <c r="G27" i="1"/>
  <c r="O27" i="1" s="1"/>
  <c r="Q27" i="1" l="1"/>
</calcChain>
</file>

<file path=xl/sharedStrings.xml><?xml version="1.0" encoding="utf-8"?>
<sst xmlns="http://schemas.openxmlformats.org/spreadsheetml/2006/main" count="47" uniqueCount="44">
  <si>
    <t>Storage Rate Detail</t>
  </si>
  <si>
    <t>Costs ($000s)</t>
  </si>
  <si>
    <t>Rate (6) ($/GJ)</t>
  </si>
  <si>
    <t>Line
No.</t>
  </si>
  <si>
    <t>Particulars</t>
  </si>
  <si>
    <t>Gas Cost</t>
  </si>
  <si>
    <t>Distribution</t>
  </si>
  <si>
    <t>Total</t>
  </si>
  <si>
    <t>Allocation
Units (5) (GJ)</t>
  </si>
  <si>
    <t>Fuel
Ratio (%)</t>
  </si>
  <si>
    <t>(a)</t>
  </si>
  <si>
    <t>(b)</t>
  </si>
  <si>
    <t>(c)</t>
  </si>
  <si>
    <t>(d)</t>
  </si>
  <si>
    <t>(e)</t>
  </si>
  <si>
    <t>(f)</t>
  </si>
  <si>
    <t>(g)</t>
  </si>
  <si>
    <t>(h)</t>
  </si>
  <si>
    <t>Storage Demand</t>
  </si>
  <si>
    <t>Space (1)</t>
  </si>
  <si>
    <t>Working Capital Adjustment (2)</t>
  </si>
  <si>
    <t>Firm Space</t>
  </si>
  <si>
    <t>Deliverability (1)</t>
  </si>
  <si>
    <t>Load Balancing Commodity (3)</t>
  </si>
  <si>
    <t>Customer Provides Deliverability Inventory</t>
  </si>
  <si>
    <t>Inventory Carrying Costs (4)</t>
  </si>
  <si>
    <t>Utility Provides Deliverability Inventory</t>
  </si>
  <si>
    <t>Total Storage Demand</t>
  </si>
  <si>
    <t>Storage Commodity</t>
  </si>
  <si>
    <t>Storage Commodity (1)</t>
  </si>
  <si>
    <t>Notes:</t>
  </si>
  <si>
    <t>(1)</t>
  </si>
  <si>
    <t>Phase 3 Exhibit 7, Tab 3, Schedule 1, Attachment 10, Attachment 9 and Attachment 8, line 9, line 8 and line 11, column (a) respectively.</t>
  </si>
  <si>
    <t>(2)</t>
  </si>
  <si>
    <t>Phase 3 Exhibit 7, Tab 3, Schedule 1, Attachment 5, line 52, column (g) multiplied by ICC% of 6.87%.</t>
  </si>
  <si>
    <t>(3)</t>
  </si>
  <si>
    <t>Phase 3 Exhibit 7, Tab 3, Schedule 1, Attachment 10, Attachment 9 and Attachment 8, line 3, column (a), respectively.</t>
  </si>
  <si>
    <t>(4)</t>
  </si>
  <si>
    <t>Inventory carrying cost derived as the cost of 20% of total firm space units multiplied by ICC% of 6.87%.</t>
  </si>
  <si>
    <t>(5)</t>
  </si>
  <si>
    <t>Firm space and deliverability allocation units per Phase 3 Exhibit 7, Tab 3, Schedule 1, Attachment 12, STORAGEXCESS and NETFROMSTOR allocation factors, respectively.</t>
  </si>
  <si>
    <t>Commodity allocation units per the total forecasted storage activity.</t>
  </si>
  <si>
    <t>(6)</t>
  </si>
  <si>
    <t>Rate derived as costs in columns (a), (b) and (c) divided by allocation units in column (d). Demand unit rates divided by 12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</si>
</sst>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[Red]\(#,##0\);\-"/>
    <numFmt numFmtId="165" formatCode="_(* #,##0_);_(* \(#,##0\);_(* &quot;-&quot;??_);_(@_)"/>
    <numFmt numFmtId="166" formatCode="_(* #,##0.000_);_(* \(#,##0.000\);_(* &quot;-&quot;??_);_(@_)"/>
    <numFmt numFmtId="167" formatCode="0.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/>
    <xf numFmtId="164" fontId="2" fillId="0" borderId="0" xfId="0" applyNumberFormat="1" applyFont="1" applyAlignment="1">
      <alignment horizontal="right"/>
    </xf>
    <xf numFmtId="166" fontId="2" fillId="0" borderId="0" xfId="1" applyNumberFormat="1" applyFont="1" applyFill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6" fontId="2" fillId="0" borderId="0" xfId="1" applyNumberFormat="1" applyFont="1" applyFill="1"/>
    <xf numFmtId="167" fontId="2" fillId="0" borderId="0" xfId="2" applyNumberFormat="1" applyFont="1" applyFill="1" applyAlignment="1">
      <alignment horizontal="right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5D00-281E-413A-916D-73B610B2E958}">
  <dimension ref="A1:T43"/>
  <sheetViews>
    <sheetView tabSelected="1" view="pageLayout" zoomScale="90" zoomScaleNormal="100" zoomScalePageLayoutView="90" workbookViewId="0">
      <selection sqref="A1:XFD1048576"/>
    </sheetView>
  </sheetViews>
  <sheetFormatPr defaultColWidth="8.85546875" defaultRowHeight="15" x14ac:dyDescent="0.25"/>
  <cols>
    <col min="1" max="1" width="6.42578125" style="3" customWidth="1"/>
    <col min="2" max="2" width="1.5703125" style="3" customWidth="1"/>
    <col min="3" max="3" width="39" style="3" customWidth="1"/>
    <col min="4" max="4" width="1.5703125" style="3" customWidth="1"/>
    <col min="5" max="5" width="13.42578125" style="3" customWidth="1"/>
    <col min="6" max="6" width="1.5703125" style="3" customWidth="1"/>
    <col min="7" max="7" width="13.42578125" style="3" customWidth="1"/>
    <col min="8" max="8" width="1.5703125" style="3" customWidth="1"/>
    <col min="9" max="9" width="13.42578125" style="3" customWidth="1"/>
    <col min="10" max="10" width="1.5703125" style="3" customWidth="1"/>
    <col min="11" max="11" width="15.140625" style="3" customWidth="1"/>
    <col min="12" max="12" width="1.5703125" style="3" customWidth="1"/>
    <col min="13" max="13" width="13.42578125" style="3" customWidth="1"/>
    <col min="14" max="14" width="1.5703125" style="3" customWidth="1"/>
    <col min="15" max="15" width="13.42578125" style="3" customWidth="1"/>
    <col min="16" max="16" width="1.5703125" style="3" customWidth="1"/>
    <col min="17" max="17" width="13.42578125" style="3" customWidth="1"/>
    <col min="18" max="18" width="1.5703125" style="3" customWidth="1"/>
    <col min="19" max="19" width="13.42578125" style="3" customWidth="1"/>
    <col min="20" max="16384" width="8.85546875" style="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2"/>
      <c r="T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2"/>
      <c r="T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2"/>
      <c r="T7" s="1"/>
    </row>
    <row r="8" spans="1:20" x14ac:dyDescent="0.25">
      <c r="A8" s="4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"/>
    </row>
    <row r="9" spans="1:2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1"/>
    </row>
    <row r="10" spans="1:2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"/>
      <c r="C11" s="1"/>
      <c r="D11" s="1"/>
      <c r="E11" s="25" t="s">
        <v>1</v>
      </c>
      <c r="F11" s="25"/>
      <c r="G11" s="25"/>
      <c r="H11" s="25"/>
      <c r="I11" s="25"/>
      <c r="J11" s="1"/>
      <c r="K11" s="1"/>
      <c r="L11" s="1"/>
      <c r="M11" s="25" t="s">
        <v>2</v>
      </c>
      <c r="N11" s="25"/>
      <c r="O11" s="25"/>
      <c r="P11" s="25"/>
      <c r="Q11" s="25"/>
      <c r="R11" s="7"/>
      <c r="S11" s="7"/>
      <c r="T11" s="1"/>
    </row>
    <row r="12" spans="1:20" ht="26.25" x14ac:dyDescent="0.25">
      <c r="A12" s="8" t="s">
        <v>3</v>
      </c>
      <c r="B12" s="1"/>
      <c r="C12" s="9" t="s">
        <v>4</v>
      </c>
      <c r="D12" s="1"/>
      <c r="E12" s="6" t="s">
        <v>5</v>
      </c>
      <c r="F12" s="1"/>
      <c r="G12" s="6" t="s">
        <v>6</v>
      </c>
      <c r="H12" s="1"/>
      <c r="I12" s="6" t="s">
        <v>7</v>
      </c>
      <c r="J12" s="7"/>
      <c r="K12" s="8" t="s">
        <v>8</v>
      </c>
      <c r="L12" s="1"/>
      <c r="M12" s="6" t="s">
        <v>5</v>
      </c>
      <c r="N12" s="1"/>
      <c r="O12" s="6" t="s">
        <v>6</v>
      </c>
      <c r="P12" s="1"/>
      <c r="Q12" s="6" t="s">
        <v>7</v>
      </c>
      <c r="R12" s="7"/>
      <c r="S12" s="8" t="s">
        <v>9</v>
      </c>
      <c r="T12" s="1"/>
    </row>
    <row r="13" spans="1:20" x14ac:dyDescent="0.25">
      <c r="A13" s="7"/>
      <c r="B13" s="1"/>
      <c r="C13" s="1"/>
      <c r="D13" s="1"/>
      <c r="E13" s="10" t="s">
        <v>10</v>
      </c>
      <c r="F13" s="1"/>
      <c r="G13" s="10" t="s">
        <v>11</v>
      </c>
      <c r="H13" s="1"/>
      <c r="I13" s="10" t="s">
        <v>12</v>
      </c>
      <c r="J13" s="7"/>
      <c r="K13" s="10" t="s">
        <v>13</v>
      </c>
      <c r="L13" s="1"/>
      <c r="M13" s="10" t="s">
        <v>14</v>
      </c>
      <c r="N13" s="1"/>
      <c r="O13" s="10" t="s">
        <v>15</v>
      </c>
      <c r="P13" s="1"/>
      <c r="Q13" s="10" t="s">
        <v>16</v>
      </c>
      <c r="R13" s="10"/>
      <c r="S13" s="10" t="s">
        <v>17</v>
      </c>
      <c r="T13" s="1"/>
    </row>
    <row r="14" spans="1:20" x14ac:dyDescent="0.25">
      <c r="A14" s="1"/>
      <c r="B14" s="1"/>
      <c r="C14" s="1"/>
      <c r="D14" s="1"/>
      <c r="E14" s="7"/>
      <c r="F14" s="1"/>
      <c r="G14" s="7"/>
      <c r="H14" s="1"/>
      <c r="I14" s="7"/>
      <c r="J14" s="7"/>
      <c r="K14" s="7"/>
      <c r="L14" s="1"/>
      <c r="M14" s="7"/>
      <c r="N14" s="1"/>
      <c r="O14" s="7"/>
      <c r="P14" s="1"/>
      <c r="Q14" s="7"/>
      <c r="R14" s="7"/>
      <c r="S14" s="7"/>
      <c r="T14" s="1"/>
    </row>
    <row r="15" spans="1:20" x14ac:dyDescent="0.25">
      <c r="A15" s="7"/>
      <c r="B15" s="1"/>
      <c r="C15" s="11" t="s">
        <v>18</v>
      </c>
      <c r="D15" s="1"/>
      <c r="E15" s="7"/>
      <c r="F15" s="1"/>
      <c r="G15" s="7"/>
      <c r="H15" s="1"/>
      <c r="I15" s="7"/>
      <c r="J15" s="7"/>
      <c r="K15" s="7"/>
      <c r="L15" s="1"/>
      <c r="M15" s="7"/>
      <c r="N15" s="1"/>
      <c r="O15" s="7"/>
      <c r="P15" s="1"/>
      <c r="Q15" s="7"/>
      <c r="R15" s="7"/>
      <c r="S15" s="7"/>
      <c r="T15" s="1"/>
    </row>
    <row r="16" spans="1:20" x14ac:dyDescent="0.25">
      <c r="A16" s="7"/>
      <c r="B16" s="1"/>
      <c r="C16" s="12"/>
      <c r="D16" s="1"/>
      <c r="E16" s="13"/>
      <c r="F16" s="1"/>
      <c r="G16" s="13"/>
      <c r="H16" s="1"/>
      <c r="I16" s="13"/>
      <c r="J16" s="13"/>
      <c r="K16" s="13"/>
      <c r="L16" s="1"/>
      <c r="M16" s="13"/>
      <c r="N16" s="1"/>
      <c r="O16" s="13"/>
      <c r="P16" s="1"/>
      <c r="Q16" s="13"/>
      <c r="R16" s="13"/>
      <c r="S16" s="13"/>
      <c r="T16" s="1"/>
    </row>
    <row r="17" spans="1:20" x14ac:dyDescent="0.25">
      <c r="A17" s="7">
        <v>1</v>
      </c>
      <c r="B17" s="14"/>
      <c r="C17" s="12" t="s">
        <v>19</v>
      </c>
      <c r="D17" s="1"/>
      <c r="E17" s="15">
        <v>2984.6043876559602</v>
      </c>
      <c r="F17" s="16"/>
      <c r="G17" s="15">
        <v>64332.828920156928</v>
      </c>
      <c r="H17" s="16"/>
      <c r="I17" s="15">
        <f>E17+G17</f>
        <v>67317.433307812884</v>
      </c>
      <c r="J17" s="13"/>
      <c r="K17" s="17"/>
      <c r="L17" s="1"/>
      <c r="M17" s="13"/>
      <c r="N17" s="1"/>
      <c r="O17" s="18"/>
      <c r="P17" s="1"/>
      <c r="Q17" s="18"/>
      <c r="R17" s="13"/>
      <c r="S17" s="13"/>
      <c r="T17" s="1"/>
    </row>
    <row r="18" spans="1:20" x14ac:dyDescent="0.25">
      <c r="A18" s="7">
        <v>2</v>
      </c>
      <c r="B18" s="14"/>
      <c r="C18" s="14" t="s">
        <v>20</v>
      </c>
      <c r="D18" s="1"/>
      <c r="E18" s="19">
        <v>0</v>
      </c>
      <c r="F18" s="16"/>
      <c r="G18" s="19">
        <v>-28280.839955475367</v>
      </c>
      <c r="H18" s="16"/>
      <c r="I18" s="19">
        <f t="shared" ref="I18" si="0">E18+G18</f>
        <v>-28280.839955475367</v>
      </c>
      <c r="J18" s="13"/>
      <c r="K18" s="17"/>
      <c r="L18" s="1"/>
      <c r="M18" s="13"/>
      <c r="N18" s="1"/>
      <c r="O18" s="18"/>
      <c r="P18" s="1"/>
      <c r="Q18" s="18"/>
      <c r="R18" s="13"/>
      <c r="S18" s="13"/>
      <c r="T18" s="1"/>
    </row>
    <row r="19" spans="1:20" x14ac:dyDescent="0.25">
      <c r="A19" s="7">
        <v>3</v>
      </c>
      <c r="B19" s="14"/>
      <c r="C19" s="12" t="s">
        <v>21</v>
      </c>
      <c r="D19" s="1"/>
      <c r="E19" s="15">
        <f>SUM(E17:E18)</f>
        <v>2984.6043876559602</v>
      </c>
      <c r="F19" s="16"/>
      <c r="G19" s="15">
        <f>SUM(G17:G18)</f>
        <v>36051.988964681557</v>
      </c>
      <c r="H19" s="16"/>
      <c r="I19" s="15">
        <f>SUM(I17:I18)</f>
        <v>39036.593352337513</v>
      </c>
      <c r="J19" s="13"/>
      <c r="K19" s="17">
        <v>217749495.04114294</v>
      </c>
      <c r="L19" s="1"/>
      <c r="M19" s="18">
        <f>E19/$K19*1000/12</f>
        <v>1.1422163447849523E-3</v>
      </c>
      <c r="N19" s="1"/>
      <c r="O19" s="18">
        <f>G19/$K19*1000/12</f>
        <v>1.3797195778368194E-2</v>
      </c>
      <c r="P19" s="1"/>
      <c r="Q19" s="18">
        <f>SUM(M19:O19)</f>
        <v>1.4939412123153147E-2</v>
      </c>
      <c r="R19" s="18"/>
      <c r="S19" s="18"/>
      <c r="T19" s="1"/>
    </row>
    <row r="20" spans="1:20" x14ac:dyDescent="0.25">
      <c r="A20" s="7"/>
      <c r="B20" s="1"/>
      <c r="C20" s="1"/>
      <c r="D20" s="1"/>
      <c r="E20" s="15"/>
      <c r="F20" s="16"/>
      <c r="G20" s="15"/>
      <c r="H20" s="16"/>
      <c r="I20" s="15"/>
      <c r="J20" s="7"/>
      <c r="K20" s="2"/>
      <c r="L20" s="1"/>
      <c r="M20" s="7"/>
      <c r="N20" s="1"/>
      <c r="O20" s="7"/>
      <c r="P20" s="1"/>
      <c r="Q20" s="7"/>
      <c r="R20" s="7"/>
      <c r="S20" s="7"/>
      <c r="T20" s="1"/>
    </row>
    <row r="21" spans="1:20" x14ac:dyDescent="0.25">
      <c r="A21" s="7">
        <v>4</v>
      </c>
      <c r="B21" s="1"/>
      <c r="C21" s="12" t="s">
        <v>22</v>
      </c>
      <c r="D21" s="1"/>
      <c r="E21" s="15">
        <v>10261.288386201179</v>
      </c>
      <c r="F21" s="16"/>
      <c r="G21" s="15">
        <v>96004.225333664712</v>
      </c>
      <c r="H21" s="16"/>
      <c r="I21" s="15">
        <f>E21+G21</f>
        <v>106265.51371986589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7">
        <v>5</v>
      </c>
      <c r="B22" s="1"/>
      <c r="C22" s="12" t="s">
        <v>23</v>
      </c>
      <c r="D22" s="1"/>
      <c r="E22" s="19">
        <v>40328.527901042762</v>
      </c>
      <c r="F22" s="16"/>
      <c r="G22" s="19">
        <v>0</v>
      </c>
      <c r="H22" s="16"/>
      <c r="I22" s="19">
        <f t="shared" ref="I22" si="1">E22+G22</f>
        <v>40328.527901042762</v>
      </c>
      <c r="J22" s="13"/>
      <c r="K22" s="17"/>
      <c r="L22" s="1"/>
      <c r="M22" s="18"/>
      <c r="N22" s="1"/>
      <c r="O22" s="18"/>
      <c r="P22" s="1"/>
      <c r="Q22" s="18"/>
      <c r="R22" s="18"/>
      <c r="S22" s="18"/>
      <c r="T22" s="1"/>
    </row>
    <row r="23" spans="1:20" x14ac:dyDescent="0.25">
      <c r="A23" s="7">
        <v>6</v>
      </c>
      <c r="B23" s="1"/>
      <c r="C23" s="12" t="s">
        <v>24</v>
      </c>
      <c r="D23" s="1"/>
      <c r="E23" s="15">
        <f>SUM(E21:E22)</f>
        <v>50589.816287243942</v>
      </c>
      <c r="F23" s="16"/>
      <c r="G23" s="15">
        <f>SUM(G21:G22)</f>
        <v>96004.225333664712</v>
      </c>
      <c r="H23" s="16"/>
      <c r="I23" s="15">
        <f>SUM(I21:I22)</f>
        <v>146594.04162090865</v>
      </c>
      <c r="J23" s="13"/>
      <c r="K23" s="17">
        <v>5100649.1776358727</v>
      </c>
      <c r="L23" s="1"/>
      <c r="M23" s="18">
        <f>E23/$K23*1000/12</f>
        <v>0.82652577684062711</v>
      </c>
      <c r="N23" s="1"/>
      <c r="O23" s="18">
        <f>G23/$K23*1000/12</f>
        <v>1.5684968388370619</v>
      </c>
      <c r="P23" s="1"/>
      <c r="Q23" s="18">
        <f>SUM(M23:O23)</f>
        <v>2.3950226156776893</v>
      </c>
      <c r="R23" s="18"/>
      <c r="S23" s="18"/>
      <c r="T23" s="1"/>
    </row>
    <row r="24" spans="1:20" x14ac:dyDescent="0.25">
      <c r="A24" s="7">
        <v>7</v>
      </c>
      <c r="B24" s="1"/>
      <c r="C24" s="12" t="s">
        <v>25</v>
      </c>
      <c r="D24" s="1"/>
      <c r="E24" s="19">
        <v>0</v>
      </c>
      <c r="F24" s="16"/>
      <c r="G24" s="19">
        <v>10921.995958229543</v>
      </c>
      <c r="H24" s="16"/>
      <c r="I24" s="19">
        <f t="shared" ref="I24" si="2">E24+G24</f>
        <v>10921.995958229543</v>
      </c>
      <c r="J24" s="13"/>
      <c r="K24" s="17"/>
      <c r="L24" s="1"/>
      <c r="M24" s="13"/>
      <c r="N24" s="1"/>
      <c r="O24" s="13"/>
      <c r="P24" s="1"/>
      <c r="Q24" s="13"/>
      <c r="R24" s="13"/>
      <c r="S24" s="13"/>
      <c r="T24" s="1"/>
    </row>
    <row r="25" spans="1:20" x14ac:dyDescent="0.25">
      <c r="A25" s="7">
        <v>8</v>
      </c>
      <c r="B25" s="1"/>
      <c r="C25" s="12" t="s">
        <v>26</v>
      </c>
      <c r="D25" s="1"/>
      <c r="E25" s="15">
        <f>SUM(E23:E24)</f>
        <v>50589.816287243942</v>
      </c>
      <c r="F25" s="16"/>
      <c r="G25" s="15">
        <f>SUM(G23:G24)</f>
        <v>106926.22129189425</v>
      </c>
      <c r="H25" s="16"/>
      <c r="I25" s="15">
        <f>SUM(I23:I24)</f>
        <v>157516.03757913821</v>
      </c>
      <c r="J25" s="13"/>
      <c r="K25" s="17">
        <f>K$23</f>
        <v>5100649.1776358727</v>
      </c>
      <c r="L25" s="1"/>
      <c r="M25" s="20">
        <f>E25/$K25*1000/12</f>
        <v>0.82652577684062711</v>
      </c>
      <c r="N25" s="1"/>
      <c r="O25" s="20">
        <f>G25/$K25*1000/12</f>
        <v>1.7469381113407945</v>
      </c>
      <c r="P25" s="1"/>
      <c r="Q25" s="20">
        <f>SUM(M25:O25)</f>
        <v>2.5734638881814216</v>
      </c>
      <c r="R25" s="18"/>
      <c r="S25" s="18"/>
      <c r="T25" s="1"/>
    </row>
    <row r="26" spans="1:20" x14ac:dyDescent="0.25">
      <c r="A26" s="7"/>
      <c r="B26" s="1"/>
      <c r="C26" s="12"/>
      <c r="D26" s="1"/>
      <c r="E26" s="15"/>
      <c r="F26" s="16"/>
      <c r="G26" s="15"/>
      <c r="H26" s="16"/>
      <c r="I26" s="15"/>
      <c r="J26" s="13"/>
      <c r="K26" s="17"/>
      <c r="L26" s="1"/>
      <c r="M26" s="18"/>
      <c r="N26" s="1"/>
      <c r="O26" s="18"/>
      <c r="P26" s="1"/>
      <c r="Q26" s="18"/>
      <c r="R26" s="18"/>
      <c r="S26" s="18"/>
      <c r="T26" s="1"/>
    </row>
    <row r="27" spans="1:20" ht="15.75" thickBot="1" x14ac:dyDescent="0.3">
      <c r="A27" s="7">
        <v>9</v>
      </c>
      <c r="B27" s="14"/>
      <c r="C27" s="12" t="s">
        <v>27</v>
      </c>
      <c r="D27" s="1"/>
      <c r="E27" s="21">
        <f>+E19+E25</f>
        <v>53574.420674899906</v>
      </c>
      <c r="F27" s="16"/>
      <c r="G27" s="21">
        <f>+G19+G25</f>
        <v>142978.21025657581</v>
      </c>
      <c r="H27" s="16"/>
      <c r="I27" s="21">
        <f>+I19+I25</f>
        <v>196552.63093147572</v>
      </c>
      <c r="J27" s="13"/>
      <c r="K27" s="17">
        <f>K$23</f>
        <v>5100649.1776358727</v>
      </c>
      <c r="L27" s="1"/>
      <c r="M27" s="18">
        <f>E27/$K27*1000/12</f>
        <v>0.87528761550915968</v>
      </c>
      <c r="N27" s="1"/>
      <c r="O27" s="18">
        <f>G27/$K27*1000/12</f>
        <v>2.3359479234439582</v>
      </c>
      <c r="P27" s="1"/>
      <c r="Q27" s="18">
        <f>SUM(M27:O27)</f>
        <v>3.211235538953118</v>
      </c>
      <c r="R27" s="18"/>
      <c r="S27" s="18"/>
      <c r="T27" s="1"/>
    </row>
    <row r="28" spans="1:20" ht="15.75" thickTop="1" x14ac:dyDescent="0.25">
      <c r="A28" s="7"/>
      <c r="B28" s="1"/>
      <c r="C28" s="22"/>
      <c r="D28" s="1"/>
      <c r="E28" s="15"/>
      <c r="F28" s="16"/>
      <c r="G28" s="15"/>
      <c r="H28" s="16"/>
      <c r="I28" s="15"/>
      <c r="J28" s="13"/>
      <c r="K28" s="17"/>
      <c r="L28" s="1"/>
      <c r="M28" s="13"/>
      <c r="N28" s="1"/>
      <c r="O28" s="13"/>
      <c r="P28" s="1"/>
      <c r="Q28" s="13"/>
      <c r="R28" s="13"/>
      <c r="S28" s="13"/>
      <c r="T28" s="1"/>
    </row>
    <row r="29" spans="1:20" x14ac:dyDescent="0.25">
      <c r="A29" s="7"/>
      <c r="B29" s="14"/>
      <c r="C29" s="22" t="s">
        <v>28</v>
      </c>
      <c r="D29" s="1"/>
      <c r="E29" s="16"/>
      <c r="F29" s="16"/>
      <c r="G29" s="16"/>
      <c r="H29" s="16"/>
      <c r="I29" s="16"/>
      <c r="J29" s="13"/>
      <c r="K29" s="2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7"/>
      <c r="B30" s="14"/>
      <c r="C30" s="22"/>
      <c r="D30" s="1"/>
      <c r="E30" s="16"/>
      <c r="F30" s="16"/>
      <c r="G30" s="16"/>
      <c r="H30" s="16"/>
      <c r="I30" s="16"/>
      <c r="J30" s="13"/>
      <c r="K30" s="2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thickBot="1" x14ac:dyDescent="0.3">
      <c r="A31" s="7">
        <v>10</v>
      </c>
      <c r="B31" s="14"/>
      <c r="C31" s="12" t="s">
        <v>29</v>
      </c>
      <c r="D31" s="1"/>
      <c r="E31" s="21">
        <v>14135.587472300973</v>
      </c>
      <c r="F31" s="16"/>
      <c r="G31" s="21">
        <v>0</v>
      </c>
      <c r="H31" s="16"/>
      <c r="I31" s="21">
        <f t="shared" ref="I31" si="3">SUM(E31:G31)</f>
        <v>14135.587472300973</v>
      </c>
      <c r="J31" s="13"/>
      <c r="K31" s="17">
        <v>484613885.98061395</v>
      </c>
      <c r="L31" s="1"/>
      <c r="M31" s="18">
        <f>E31/$K31*1000</f>
        <v>2.9168762763984109E-2</v>
      </c>
      <c r="N31" s="23"/>
      <c r="O31" s="18">
        <f>G31/$K31*1000</f>
        <v>0</v>
      </c>
      <c r="P31" s="1"/>
      <c r="Q31" s="18">
        <f>SUM(M31:O31)</f>
        <v>2.9168762763984109E-2</v>
      </c>
      <c r="R31" s="18"/>
      <c r="S31" s="24">
        <v>7.9930217374553879E-3</v>
      </c>
      <c r="T31" s="1"/>
    </row>
    <row r="32" spans="1:20" ht="15.75" thickTop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1" t="s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0" t="s">
        <v>31</v>
      </c>
      <c r="B36" s="1"/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0" t="s">
        <v>33</v>
      </c>
      <c r="B37" s="1"/>
      <c r="C37" s="1" t="s">
        <v>34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0" t="s">
        <v>35</v>
      </c>
      <c r="B38" s="1"/>
      <c r="C38" s="1" t="s">
        <v>36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0" t="s">
        <v>37</v>
      </c>
      <c r="B39" s="1"/>
      <c r="C39" s="1" t="s">
        <v>38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0" t="s">
        <v>39</v>
      </c>
      <c r="B40" s="1"/>
      <c r="C40" s="1" t="s">
        <v>40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0"/>
      <c r="B41" s="1"/>
      <c r="C41" s="1" t="s">
        <v>41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0" t="s">
        <v>42</v>
      </c>
      <c r="B42" s="1"/>
      <c r="C42" s="1" t="s">
        <v>43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</sheetData>
  <mergeCells count="2">
    <mergeCell ref="E11:I11"/>
    <mergeCell ref="M11:Q11"/>
  </mergeCells>
  <pageMargins left="0.7" right="0.7" top="0.75" bottom="0.75" header="0.3" footer="0.3"/>
  <pageSetup scale="70" orientation="landscape" horizontalDpi="1200" verticalDpi="1200" r:id="rId1"/>
  <headerFooter>
    <oddHeader>&amp;R&amp;"Arial,Regular"&amp;10Filed: 2025-02-28
EB-2025-0064
Phase 3 Exhibit 8
Tab 2
Schedule 9
Attachment 5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9B54ED0-39E0-4AC7-9731-84E19F5D09F0}"/>
</file>

<file path=customXml/itemProps2.xml><?xml version="1.0" encoding="utf-8"?>
<ds:datastoreItem xmlns:ds="http://schemas.openxmlformats.org/officeDocument/2006/customXml" ds:itemID="{8E6579EA-3E19-4CA0-8340-7EF25264DD82}"/>
</file>

<file path=customXml/itemProps3.xml><?xml version="1.0" encoding="utf-8"?>
<ds:datastoreItem xmlns:ds="http://schemas.openxmlformats.org/officeDocument/2006/customXml" ds:itemID="{344E0EDD-DAC1-46DF-9FE8-03BB889FE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8.2.9.5</vt:lpstr>
      <vt:lpstr>'8.2.9.5'!Print_Area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2025-02-28T15:49:21Z</dcterms:created>
  <dcterms:modified xsi:type="dcterms:W3CDTF">2025-02-28T15:49:35Z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