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/>
  <xr:revisionPtr revIDLastSave="22" documentId="13_ncr:1_{FC4C8FBA-D9E7-46D4-9400-1A236A817547}" xr6:coauthVersionLast="47" xr6:coauthVersionMax="47" xr10:uidLastSave="{48704860-6599-49D4-A313-6A2C54A913FA}"/>
  <bookViews>
    <workbookView xWindow="-120" yWindow="-120" windowWidth="29040" windowHeight="15225" xr2:uid="{0CDE160D-B5B5-4BE9-8FE7-A532593C65D9}"/>
  </bookViews>
  <sheets>
    <sheet name="8.2.9.6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'8.2.9.6'!$A$1:$K$243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1" i="1" l="1"/>
  <c r="H214" i="1"/>
  <c r="H216" i="1" s="1"/>
  <c r="J216" i="1" s="1"/>
  <c r="H209" i="1"/>
  <c r="J209" i="1" s="1"/>
  <c r="H202" i="1"/>
  <c r="H181" i="1"/>
  <c r="H169" i="1"/>
  <c r="H164" i="1"/>
  <c r="H159" i="1"/>
  <c r="H174" i="1"/>
  <c r="H175" i="1" s="1"/>
  <c r="H176" i="1" s="1"/>
  <c r="J176" i="1" s="1"/>
  <c r="H154" i="1"/>
  <c r="H149" i="1"/>
  <c r="H131" i="1"/>
  <c r="H124" i="1"/>
  <c r="H121" i="1"/>
  <c r="H116" i="1"/>
  <c r="H110" i="1"/>
  <c r="H109" i="1"/>
  <c r="H111" i="1" s="1"/>
  <c r="J111" i="1" s="1"/>
  <c r="H106" i="1"/>
  <c r="H101" i="1"/>
  <c r="H95" i="1"/>
  <c r="H94" i="1"/>
  <c r="H96" i="1" s="1"/>
  <c r="H91" i="1"/>
  <c r="H86" i="1"/>
  <c r="H66" i="1"/>
  <c r="H59" i="1"/>
  <c r="H61" i="1" s="1"/>
  <c r="H52" i="1"/>
  <c r="H45" i="1"/>
  <c r="H47" i="1" s="1"/>
  <c r="H125" i="1"/>
  <c r="H37" i="1"/>
  <c r="H29" i="1"/>
  <c r="F29" i="1"/>
  <c r="H30" i="1" s="1"/>
  <c r="H23" i="1"/>
  <c r="H24" i="1" s="1"/>
  <c r="F23" i="1"/>
  <c r="F24" i="1" s="1"/>
  <c r="H25" i="1" s="1"/>
  <c r="H32" i="1" s="1"/>
  <c r="H15" i="1"/>
  <c r="B14" i="1"/>
  <c r="H126" i="1" l="1"/>
  <c r="J126" i="1" s="1"/>
  <c r="H223" i="1"/>
  <c r="J223" i="1" s="1"/>
  <c r="J221" i="1"/>
  <c r="H54" i="1"/>
  <c r="H68" i="1"/>
  <c r="B21" i="1"/>
  <c r="B22" i="1"/>
  <c r="B15" i="1"/>
  <c r="B23" i="1" l="1"/>
  <c r="B24" i="1" l="1"/>
  <c r="B25" i="1"/>
  <c r="B27" i="1"/>
  <c r="B28" i="1" l="1"/>
  <c r="B29" i="1" s="1"/>
  <c r="B30" i="1" l="1"/>
  <c r="B36" i="1" l="1"/>
  <c r="B35" i="1"/>
  <c r="B32" i="1"/>
  <c r="B37" i="1" l="1"/>
  <c r="B43" i="1"/>
  <c r="B44" i="1" s="1"/>
  <c r="B45" i="1" s="1"/>
  <c r="B46" i="1" s="1"/>
  <c r="B47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4" i="1" s="1"/>
  <c r="B65" i="1" s="1"/>
  <c r="B66" i="1" s="1"/>
  <c r="B67" i="1" s="1"/>
  <c r="B68" i="1" s="1"/>
  <c r="B84" i="1" s="1"/>
  <c r="B85" i="1" s="1"/>
  <c r="B86" i="1" s="1"/>
  <c r="B89" i="1" s="1"/>
  <c r="B90" i="1" s="1"/>
  <c r="B91" i="1" s="1"/>
  <c r="B94" i="1" s="1"/>
  <c r="B95" i="1" s="1"/>
  <c r="B96" i="1" s="1"/>
  <c r="B99" i="1" s="1"/>
  <c r="B100" i="1" s="1"/>
  <c r="B101" i="1" s="1"/>
  <c r="B104" i="1" s="1"/>
  <c r="B105" i="1" s="1"/>
  <c r="B106" i="1" s="1"/>
  <c r="B109" i="1" s="1"/>
  <c r="B110" i="1" s="1"/>
  <c r="B111" i="1" s="1"/>
  <c r="B114" i="1" l="1"/>
  <c r="B115" i="1" s="1"/>
  <c r="B116" i="1" s="1"/>
  <c r="B119" i="1" s="1"/>
  <c r="B120" i="1" s="1"/>
  <c r="B121" i="1" s="1"/>
  <c r="B124" i="1" s="1"/>
  <c r="B125" i="1" s="1"/>
  <c r="B126" i="1" s="1"/>
  <c r="B129" i="1" s="1"/>
  <c r="B130" i="1" s="1"/>
  <c r="B131" i="1" s="1"/>
  <c r="B147" i="1" s="1"/>
  <c r="B148" i="1" s="1"/>
  <c r="B149" i="1" s="1"/>
  <c r="B152" i="1" s="1"/>
  <c r="B153" i="1" s="1"/>
  <c r="B154" i="1" s="1"/>
  <c r="B157" i="1" s="1"/>
  <c r="B158" i="1" s="1"/>
  <c r="B159" i="1" s="1"/>
  <c r="B162" i="1" s="1"/>
  <c r="B163" i="1" s="1"/>
  <c r="B164" i="1" s="1"/>
  <c r="B167" i="1" s="1"/>
  <c r="B168" i="1" s="1"/>
  <c r="B169" i="1" s="1"/>
  <c r="B174" i="1" s="1"/>
  <c r="B175" i="1" s="1"/>
  <c r="B176" i="1" s="1"/>
  <c r="B179" i="1" s="1"/>
  <c r="B180" i="1" s="1"/>
  <c r="B181" i="1" s="1"/>
  <c r="B200" i="1" s="1"/>
  <c r="B201" i="1" s="1"/>
  <c r="B202" i="1" s="1"/>
  <c r="B207" i="1" s="1"/>
  <c r="B208" i="1" s="1"/>
  <c r="B209" i="1" s="1"/>
  <c r="B212" i="1" s="1"/>
  <c r="B213" i="1" s="1"/>
  <c r="B214" i="1" s="1"/>
  <c r="B215" i="1" s="1"/>
  <c r="B216" i="1" s="1"/>
  <c r="B219" i="1" s="1"/>
  <c r="B220" i="1" s="1"/>
  <c r="B221" i="1" s="1"/>
  <c r="B223" i="1" s="1"/>
  <c r="B226" i="1" s="1"/>
  <c r="B227" i="1" s="1"/>
  <c r="B228" i="1" s="1"/>
  <c r="B229" i="1" s="1"/>
  <c r="B230" i="1" s="1"/>
  <c r="H227" i="1" l="1"/>
  <c r="H230" i="1" s="1"/>
  <c r="J230" i="1" s="1"/>
</calcChain>
</file>

<file path=xl/sharedStrings.xml><?xml version="1.0" encoding="utf-8"?>
<sst xmlns="http://schemas.openxmlformats.org/spreadsheetml/2006/main" count="189" uniqueCount="139">
  <si>
    <t>Calculation of Supplemental Service Charges</t>
  </si>
  <si>
    <t>Line</t>
  </si>
  <si>
    <t>No.</t>
  </si>
  <si>
    <t>Particulars</t>
  </si>
  <si>
    <t>cents / m³</t>
  </si>
  <si>
    <t>(a)</t>
  </si>
  <si>
    <t>Gas Supply Administration Charge</t>
  </si>
  <si>
    <t>Gas Supply Administration Cost ($000s) (1)</t>
  </si>
  <si>
    <r>
      <t>Forecast Sales Volumes 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(2)</t>
    </r>
  </si>
  <si>
    <t>Gas Supply Admin Charge Unit Rate (line 1 / line 2 * 100)</t>
  </si>
  <si>
    <t>Transportation Charges</t>
  </si>
  <si>
    <t>Rate E20 Central Transportation Charge</t>
  </si>
  <si>
    <t>Rate E10</t>
  </si>
  <si>
    <t>Rate E20</t>
  </si>
  <si>
    <t>Transportation Demand Cost ($000s) (1)</t>
  </si>
  <si>
    <t>Demand Rate  (line 5 / line 4 x 100)</t>
  </si>
  <si>
    <t>Demand Rate - Commoditized at 100% Load Factor (line 6 x 12 / 365)</t>
  </si>
  <si>
    <t>Difference</t>
  </si>
  <si>
    <t>Transportation Commodity Cost ($000s) (1)</t>
  </si>
  <si>
    <t>Commodity Unit Rate (line 9 / line 10 x 100)</t>
  </si>
  <si>
    <t>Rate E20 - Central Transportation Charge (line 8 + line 12)</t>
  </si>
  <si>
    <t>Rate E22 &amp; E24 South Transportation Demand Charge</t>
  </si>
  <si>
    <t>Rate E22 &amp; E24 South Transportation Demand Charge (line 14 / line 15 x 100)</t>
  </si>
  <si>
    <t>Transportation Fuel Ratios</t>
  </si>
  <si>
    <t>Rate E20 Transportation Fuel Ratio</t>
  </si>
  <si>
    <t>Transportation Fuel Cost ($000s) (1)</t>
  </si>
  <si>
    <t>Transportation Unit Rate (line 17 / line 18 x 100)</t>
  </si>
  <si>
    <r>
      <t>Weighted Average Reference Price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(4)</t>
    </r>
  </si>
  <si>
    <t>Rate E20 Transportation Fuel Ratio (line 19 / line 20)</t>
  </si>
  <si>
    <t>Rate E24 Transportation Fuel Ratio</t>
  </si>
  <si>
    <t>Transportation Unit Rate (line 22 / line 23 x 100)</t>
  </si>
  <si>
    <t>Rate E24 Transportation Fuel Ratio (line 24 / line 25)</t>
  </si>
  <si>
    <t>Rate E22 &amp; E24 South Transportation Fuel Ratio</t>
  </si>
  <si>
    <t>Transportation Unit Rate (line 27 / line 28 x 100)</t>
  </si>
  <si>
    <t>Rate E22 &amp; E24 Transportation Fuel Ratio (line 29 / line 30)</t>
  </si>
  <si>
    <t>Rate E64 Transportation Fuel Ratio</t>
  </si>
  <si>
    <t>Transportation Unit Rate (line 32 / line 33 x 100)</t>
  </si>
  <si>
    <t xml:space="preserve">Calculation of Supplemental Service Charges </t>
  </si>
  <si>
    <t>Authorized Overrun Charges</t>
  </si>
  <si>
    <t>Delivery Demand Charge (Tier 1) - Commoditized @ 100% Load Factor (5)</t>
  </si>
  <si>
    <t>Delivery Commodity Charge</t>
  </si>
  <si>
    <t>Rate E10 Authorized Overrun Charge</t>
  </si>
  <si>
    <t>Rate E20 Firm</t>
  </si>
  <si>
    <t>Firm Transportation Demand Charge Tier 1, Commoditized @ 100% Load Factor (5)</t>
  </si>
  <si>
    <t>Transportation Commodity Charge</t>
  </si>
  <si>
    <t>Rate E20 Firm Authorized Overrun Charge</t>
  </si>
  <si>
    <t>Rate E20 Firm - Central</t>
  </si>
  <si>
    <t xml:space="preserve">Rate E20 Central Transportation Charge </t>
  </si>
  <si>
    <t>Rate E20 Firm Authorized Overrun Charge - Central</t>
  </si>
  <si>
    <t>Rate E20 IT</t>
  </si>
  <si>
    <t>IT Transportation Demand Charge - Commoditized @ 100% Load Factor (5)</t>
  </si>
  <si>
    <t>Rate E20 IT Authorized Overrun Charge</t>
  </si>
  <si>
    <t>Rate E22 Firm</t>
  </si>
  <si>
    <t>Firm Transportation Demand Charge (Tier 1) - Commoditized @ 100% Load Factor (5)</t>
  </si>
  <si>
    <t>Rate E22 Firm Authorized Overrun Charge</t>
  </si>
  <si>
    <t>Rate E22 Firm - South</t>
  </si>
  <si>
    <t>Rate E22 South Transportation Demand Charge - Commoditized @ 100% Load Factor (5)</t>
  </si>
  <si>
    <t>Rate E22 Firm Authorized Overrun Charge - South</t>
  </si>
  <si>
    <t>Rate E22 IT</t>
  </si>
  <si>
    <t>Rate E22 IT Authorized Overrun Charge</t>
  </si>
  <si>
    <t>Rate E24 Firm</t>
  </si>
  <si>
    <t>Rate E24 Firm Authorized Overrun Charge</t>
  </si>
  <si>
    <t>Rate E24 Firm - South</t>
  </si>
  <si>
    <t>Rate E24 South Transportation Demand Charge - Commoditized @ 100% Load Factor (5)</t>
  </si>
  <si>
    <t>Rate E24 Firm Authorized Overrun Charge - South</t>
  </si>
  <si>
    <t>Rate E24 IT</t>
  </si>
  <si>
    <t>Rate E24 IT Authorized Overrun Charge</t>
  </si>
  <si>
    <t>Rate E30</t>
  </si>
  <si>
    <t>Delivery Demand Charge - Commoditized @ 100% Load Factor (5)</t>
  </si>
  <si>
    <t>Rate E30 Authorized Overrun Charge</t>
  </si>
  <si>
    <t>Rate E34</t>
  </si>
  <si>
    <t>Rate E34 Authorized Overrun Charge</t>
  </si>
  <si>
    <t>Rate E62</t>
  </si>
  <si>
    <t>Rate E62 Authorized Overrun Charge</t>
  </si>
  <si>
    <t xml:space="preserve">Rate E64 </t>
  </si>
  <si>
    <t>Transportation Demand Charge - Commoditized @ 100% Load Factor (5)</t>
  </si>
  <si>
    <t>Rate E64 Authorized Overrun Charge</t>
  </si>
  <si>
    <t>Authorized Injection/Withdrawal Overrun (Rates E20, E38, E64)</t>
  </si>
  <si>
    <t>Injection/Withdrawal Rights Demand Charge - Commoditized @ 100% Load Factor (5)</t>
  </si>
  <si>
    <t>Injection/Withdrawal Commodity Charge</t>
  </si>
  <si>
    <t>Injection/Withdrawal Authorized Overrun Charge ($/GJ)</t>
  </si>
  <si>
    <t>Unauthorized Overrun Charges</t>
  </si>
  <si>
    <t>Rate E34 Unauthorized Overrun - Winter</t>
  </si>
  <si>
    <t xml:space="preserve">Rate E34 Authorized Overrun Overrun Charge </t>
  </si>
  <si>
    <t>x 121 days x 120%</t>
  </si>
  <si>
    <t>Rate E34 Unauthorized Overrun Charge - Winter</t>
  </si>
  <si>
    <t>Unauthorized Overrun Non-Compliance</t>
  </si>
  <si>
    <t>Rate ($/GJ) (6)</t>
  </si>
  <si>
    <t>Heat Value Conversion (GJ/10³m³)</t>
  </si>
  <si>
    <r>
      <t>Unauthorized Overrun Non-Compliance Charge 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(line 85 * line 86 / 10)</t>
    </r>
  </si>
  <si>
    <t>$/GJ</t>
  </si>
  <si>
    <t>Balancing Charges</t>
  </si>
  <si>
    <t>IFT and EFT Storage Withdrawal Charge ($/GJ)</t>
  </si>
  <si>
    <t xml:space="preserve">Bundled Direct Purchase </t>
  </si>
  <si>
    <t>Rate E38 Storage Withdrawal Fuel Ratio</t>
  </si>
  <si>
    <t>Weighted Average Reference Price ($/GJ) (4)</t>
  </si>
  <si>
    <t>Storage Withdrawal Charge ($/GJ) (line 88 x line 89)</t>
  </si>
  <si>
    <t>IFT and EFT Transportation Charge ($/GJ)</t>
  </si>
  <si>
    <t xml:space="preserve">Western Bundled Direct Purchase to Dawn Bundled </t>
  </si>
  <si>
    <t>Western Transportation Price Differential (cents/m³) (7)</t>
  </si>
  <si>
    <t>Transportation Charge ($/GJ) (line 91 / line 92 x 10)</t>
  </si>
  <si>
    <t>Western Bundled Direct Purchase to Ex-Franchise</t>
  </si>
  <si>
    <t>Rate E70 Parkway to Dawn average annual fuel ratio (8)</t>
  </si>
  <si>
    <t>Parkway to Dawn Commodity (line 94 x line 95)</t>
  </si>
  <si>
    <t>Empress to Union Parkway Belt - Commoditized at 100% Load Factor (5)</t>
  </si>
  <si>
    <t>Transportation Charge ($/GJ) (line 96 + line 97)</t>
  </si>
  <si>
    <t>Unbundled Balancing Service (UBS) Daily Commodity Charge</t>
  </si>
  <si>
    <t>North Storage Demand Charge - Commoditized at 100% Load Factor (5)</t>
  </si>
  <si>
    <t>North Storage Commodity Charge</t>
  </si>
  <si>
    <t>UBS Daily Commodity Charge</t>
  </si>
  <si>
    <t>UBS NET Usage (15%) (line 101 x 15%) (9)</t>
  </si>
  <si>
    <t>Rate E70 Dawn to Parkway Demand ($/GJ)</t>
  </si>
  <si>
    <t>Rate E70 Dawn to Parkway Demand - Commoditized at 100% Load Factor (line 105 x 12 / 365) (5)</t>
  </si>
  <si>
    <t>Rate E70 Average Dawn to Parkway Fuel Charge ($/GJ)</t>
  </si>
  <si>
    <t>Rate E70 Dawn to Parkway Facility Carbon Charge ($/GJ)</t>
  </si>
  <si>
    <t xml:space="preserve">Total PDCI Rate ($/GJ) (line 104 + line 105 + line 106) x (-1) </t>
  </si>
  <si>
    <t>Notes:</t>
  </si>
  <si>
    <t>(1)</t>
  </si>
  <si>
    <t>Phase 3 Exhibit 7, Tab 3, Schedule 1, Attachment 8.</t>
  </si>
  <si>
    <t>(2)</t>
  </si>
  <si>
    <t>Phase 3 Exhibit 7, Tab 3, Schedule 1, Attachment 12.</t>
  </si>
  <si>
    <t>(3)</t>
  </si>
  <si>
    <t>Attachment 2, column (a)</t>
  </si>
  <si>
    <t>(4)</t>
  </si>
  <si>
    <t>EB-2024-0166, Exhibit C, Tab 1, Schedule 6.</t>
  </si>
  <si>
    <t>(5)</t>
  </si>
  <si>
    <t>Commoditized demand rate at 100% load factor is equal to the respective demand rate multiplied by 12 and divided by 365.</t>
  </si>
  <si>
    <t>(6)</t>
  </si>
  <si>
    <t>Phase 3 Exhibit 8, Tab 4, Schedule 2, Section 3.2.</t>
  </si>
  <si>
    <t>(7)</t>
  </si>
  <si>
    <t xml:space="preserve">Difference between the Dawn supply price of $3.558/GJ and the Empress supply price of $2.545/GJ based on the July 2024 QRAM, converted to cents/m³. </t>
  </si>
  <si>
    <t>(8)</t>
  </si>
  <si>
    <t>Annual average of Parkway-Dawn M12-X Westerly Fuel Rate.</t>
  </si>
  <si>
    <t>(9)</t>
  </si>
  <si>
    <t>Phase 3 Exhibit 8, Tab 4, Schedule 5, Section 6.3.</t>
  </si>
  <si>
    <t>Authorized Overrun Charges (Continued)</t>
  </si>
  <si>
    <t xml:space="preserve">Parkway Delivery Commitment Incentive (PDCI) </t>
  </si>
  <si>
    <r>
      <t>Demand Billing Units 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/d) (3)</t>
    </r>
  </si>
  <si>
    <r>
      <t>Transportation Billing Units (10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</si>
</sst>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.0000_-;\(#,##0.0000\);_(* &quot;-&quot;??_)"/>
    <numFmt numFmtId="166" formatCode="#,##0_-;\(#,##0\);_(* &quot;-&quot;??_)"/>
    <numFmt numFmtId="167" formatCode="0.000%"/>
    <numFmt numFmtId="168" formatCode="#,##0.000_-;\(#,##0.000\);_(* &quot;-&quot;??_)"/>
    <numFmt numFmtId="169" formatCode="_(* #,##0.000_);_(* \(#,##0.000\);_(* &quot;-&quot;??_);_(@_)"/>
    <numFmt numFmtId="170" formatCode="_(* #,##0.0000_);_(* \(#,##0.0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centerContinuous"/>
    </xf>
    <xf numFmtId="0" fontId="4" fillId="0" borderId="0" xfId="3" applyFont="1" applyAlignment="1">
      <alignment horizontal="centerContinuous"/>
    </xf>
    <xf numFmtId="0" fontId="4" fillId="0" borderId="0" xfId="3" applyFont="1" applyAlignment="1">
      <alignment horizontal="center"/>
    </xf>
    <xf numFmtId="0" fontId="3" fillId="0" borderId="1" xfId="2" applyFont="1" applyBorder="1" applyAlignment="1">
      <alignment horizontal="center"/>
    </xf>
    <xf numFmtId="164" fontId="3" fillId="0" borderId="0" xfId="4" applyNumberFormat="1" applyFont="1" applyFill="1" applyBorder="1"/>
    <xf numFmtId="0" fontId="3" fillId="0" borderId="0" xfId="2" applyFont="1" applyAlignment="1">
      <alignment horizontal="left" indent="2"/>
    </xf>
    <xf numFmtId="0" fontId="3" fillId="0" borderId="0" xfId="2" applyFont="1" applyAlignment="1">
      <alignment horizontal="left" indent="1"/>
    </xf>
    <xf numFmtId="165" fontId="3" fillId="0" borderId="0" xfId="0" applyNumberFormat="1" applyFont="1"/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6" fillId="0" borderId="0" xfId="2" applyFont="1"/>
    <xf numFmtId="167" fontId="3" fillId="0" borderId="0" xfId="1" applyNumberFormat="1" applyFont="1" applyFill="1"/>
    <xf numFmtId="0" fontId="3" fillId="0" borderId="0" xfId="0" applyFont="1" applyAlignment="1">
      <alignment horizontal="left" indent="2"/>
    </xf>
    <xf numFmtId="165" fontId="3" fillId="0" borderId="2" xfId="0" applyNumberFormat="1" applyFont="1" applyBorder="1"/>
    <xf numFmtId="168" fontId="3" fillId="0" borderId="0" xfId="0" applyNumberFormat="1" applyFont="1"/>
    <xf numFmtId="168" fontId="3" fillId="0" borderId="0" xfId="2" applyNumberFormat="1" applyFont="1"/>
    <xf numFmtId="165" fontId="3" fillId="0" borderId="3" xfId="0" applyNumberFormat="1" applyFont="1" applyBorder="1"/>
    <xf numFmtId="0" fontId="7" fillId="0" borderId="0" xfId="2" applyFont="1"/>
    <xf numFmtId="169" fontId="3" fillId="0" borderId="0" xfId="4" applyNumberFormat="1" applyFont="1" applyFill="1" applyBorder="1"/>
    <xf numFmtId="168" fontId="3" fillId="0" borderId="2" xfId="0" applyNumberFormat="1" applyFont="1" applyBorder="1"/>
    <xf numFmtId="169" fontId="3" fillId="0" borderId="2" xfId="2" applyNumberFormat="1" applyFont="1" applyBorder="1"/>
    <xf numFmtId="169" fontId="3" fillId="0" borderId="0" xfId="2" applyNumberFormat="1" applyFont="1"/>
    <xf numFmtId="0" fontId="3" fillId="0" borderId="0" xfId="0" applyFont="1" applyAlignment="1">
      <alignment horizontal="left"/>
    </xf>
    <xf numFmtId="0" fontId="3" fillId="0" borderId="0" xfId="2" applyFont="1" applyAlignment="1">
      <alignment horizontal="left"/>
    </xf>
    <xf numFmtId="0" fontId="3" fillId="0" borderId="0" xfId="0" applyFont="1"/>
    <xf numFmtId="0" fontId="3" fillId="0" borderId="0" xfId="3"/>
    <xf numFmtId="0" fontId="3" fillId="0" borderId="0" xfId="3" applyAlignment="1">
      <alignment horizontal="center"/>
    </xf>
    <xf numFmtId="0" fontId="3" fillId="0" borderId="1" xfId="3" applyBorder="1" applyAlignment="1">
      <alignment horizontal="center"/>
    </xf>
    <xf numFmtId="0" fontId="3" fillId="0" borderId="1" xfId="3" applyBorder="1"/>
    <xf numFmtId="0" fontId="3" fillId="0" borderId="1" xfId="0" applyFont="1" applyBorder="1" applyAlignment="1">
      <alignment horizontal="center"/>
    </xf>
    <xf numFmtId="164" fontId="3" fillId="0" borderId="1" xfId="4" applyNumberFormat="1" applyFont="1" applyFill="1" applyBorder="1"/>
    <xf numFmtId="166" fontId="3" fillId="0" borderId="0" xfId="0" applyNumberFormat="1" applyFont="1"/>
    <xf numFmtId="167" fontId="3" fillId="0" borderId="2" xfId="1" applyNumberFormat="1" applyFont="1" applyFill="1" applyBorder="1"/>
    <xf numFmtId="168" fontId="3" fillId="0" borderId="1" xfId="0" applyNumberFormat="1" applyFont="1" applyBorder="1"/>
    <xf numFmtId="43" fontId="3" fillId="0" borderId="1" xfId="4" applyFont="1" applyFill="1" applyBorder="1" applyAlignment="1">
      <alignment vertical="center"/>
    </xf>
    <xf numFmtId="167" fontId="3" fillId="0" borderId="0" xfId="1" applyNumberFormat="1" applyFont="1" applyFill="1" applyBorder="1"/>
    <xf numFmtId="169" fontId="3" fillId="0" borderId="1" xfId="4" applyNumberFormat="1" applyFont="1" applyFill="1" applyBorder="1" applyAlignment="1">
      <alignment vertical="center"/>
    </xf>
    <xf numFmtId="170" fontId="3" fillId="0" borderId="0" xfId="4" applyNumberFormat="1" applyFont="1" applyFill="1" applyBorder="1"/>
    <xf numFmtId="169" fontId="3" fillId="0" borderId="1" xfId="4" applyNumberFormat="1" applyFont="1" applyFill="1" applyBorder="1"/>
    <xf numFmtId="169" fontId="3" fillId="0" borderId="1" xfId="2" applyNumberFormat="1" applyFont="1" applyBorder="1"/>
    <xf numFmtId="169" fontId="3" fillId="0" borderId="2" xfId="0" applyNumberFormat="1" applyFont="1" applyBorder="1"/>
    <xf numFmtId="169" fontId="3" fillId="0" borderId="0" xfId="3" applyNumberFormat="1"/>
    <xf numFmtId="0" fontId="4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quotePrefix="1" applyFont="1"/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left" vertical="top" wrapText="1"/>
    </xf>
  </cellXfs>
  <cellStyles count="5">
    <cellStyle name="Comma 10" xfId="4" xr:uid="{D53E1328-F166-4645-807B-AF3443870734}"/>
    <cellStyle name="Normal" xfId="0" builtinId="0"/>
    <cellStyle name="Normal 4 3" xfId="2" xr:uid="{17DB9A61-BFCF-4F87-A1F6-3B4FF82C9748}"/>
    <cellStyle name="Normal 60" xfId="3" xr:uid="{2007BE8D-1174-4613-AAFB-033ABF8F6CA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DBAC-1845-49B2-90AA-20E954E4CB0E}">
  <sheetPr>
    <pageSetUpPr fitToPage="1"/>
  </sheetPr>
  <dimension ref="A1:M247"/>
  <sheetViews>
    <sheetView tabSelected="1" view="pageBreakPreview" zoomScale="60" zoomScaleNormal="100" zoomScalePageLayoutView="70" workbookViewId="0">
      <selection activeCell="P15" sqref="P15"/>
    </sheetView>
  </sheetViews>
  <sheetFormatPr defaultColWidth="8.85546875" defaultRowHeight="12.75" x14ac:dyDescent="0.2"/>
  <cols>
    <col min="1" max="1" width="1.5703125" style="28" customWidth="1"/>
    <col min="2" max="2" width="4.85546875" style="28" customWidth="1"/>
    <col min="3" max="3" width="1.5703125" style="28" customWidth="1"/>
    <col min="4" max="4" width="66.140625" style="28" customWidth="1"/>
    <col min="5" max="5" width="1.5703125" style="28" customWidth="1"/>
    <col min="6" max="6" width="15.140625" style="28" customWidth="1"/>
    <col min="7" max="7" width="1.5703125" style="28" customWidth="1"/>
    <col min="8" max="8" width="15.140625" style="28" customWidth="1"/>
    <col min="9" max="9" width="1.5703125" style="28" customWidth="1"/>
    <col min="10" max="10" width="15.140625" style="28" customWidth="1"/>
    <col min="11" max="11" width="1.5703125" style="28" customWidth="1"/>
    <col min="12" max="16384" width="8.85546875" style="28"/>
  </cols>
  <sheetData>
    <row r="1" spans="1:13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3.6" customHeight="1" x14ac:dyDescent="0.2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idden="1" x14ac:dyDescent="0.2">
      <c r="A4" s="1"/>
      <c r="B4" s="29"/>
      <c r="C4" s="29"/>
      <c r="D4" s="29"/>
      <c r="E4" s="29"/>
      <c r="F4" s="29"/>
      <c r="G4" s="29"/>
      <c r="H4" s="29"/>
      <c r="I4" s="29"/>
      <c r="J4" s="29"/>
      <c r="K4" s="30"/>
      <c r="L4" s="1"/>
      <c r="M4" s="1"/>
    </row>
    <row r="5" spans="1:13" ht="7.9" customHeight="1" x14ac:dyDescent="0.2">
      <c r="A5" s="1"/>
      <c r="C5" s="3"/>
      <c r="D5" s="3"/>
      <c r="E5" s="3"/>
      <c r="F5" s="3"/>
      <c r="G5" s="3"/>
      <c r="H5" s="3"/>
      <c r="I5" s="3"/>
      <c r="J5" s="3"/>
      <c r="K5" s="2"/>
      <c r="L5" s="1"/>
      <c r="M5" s="1"/>
    </row>
    <row r="6" spans="1:13" x14ac:dyDescent="0.2">
      <c r="A6" s="1"/>
      <c r="B6" s="4" t="s">
        <v>0</v>
      </c>
      <c r="C6" s="5"/>
      <c r="D6" s="5"/>
      <c r="E6" s="5"/>
      <c r="F6" s="5"/>
      <c r="G6" s="5"/>
      <c r="H6" s="5"/>
      <c r="I6" s="5"/>
      <c r="J6" s="5"/>
      <c r="K6" s="6"/>
      <c r="L6" s="1"/>
      <c r="M6" s="1"/>
    </row>
    <row r="7" spans="1:13" x14ac:dyDescent="0.2">
      <c r="A7" s="1"/>
      <c r="B7" s="30"/>
      <c r="C7" s="30"/>
      <c r="D7" s="30"/>
      <c r="E7" s="30"/>
      <c r="F7" s="2"/>
      <c r="G7" s="30"/>
      <c r="H7" s="2"/>
      <c r="I7" s="1"/>
      <c r="J7" s="2"/>
      <c r="K7" s="1"/>
      <c r="L7" s="1"/>
      <c r="M7" s="1"/>
    </row>
    <row r="8" spans="1:13" x14ac:dyDescent="0.2">
      <c r="A8" s="1"/>
      <c r="B8" s="30" t="s">
        <v>1</v>
      </c>
      <c r="C8" s="29"/>
      <c r="D8" s="29"/>
      <c r="E8" s="29"/>
      <c r="F8" s="2"/>
      <c r="G8" s="29"/>
      <c r="H8" s="2"/>
      <c r="I8" s="1"/>
      <c r="J8" s="30"/>
      <c r="K8" s="1"/>
      <c r="L8" s="1"/>
      <c r="M8" s="1"/>
    </row>
    <row r="9" spans="1:13" x14ac:dyDescent="0.2">
      <c r="A9" s="1"/>
      <c r="B9" s="31" t="s">
        <v>2</v>
      </c>
      <c r="C9" s="29"/>
      <c r="D9" s="32" t="s">
        <v>3</v>
      </c>
      <c r="E9" s="32"/>
      <c r="F9" s="7"/>
      <c r="G9" s="32"/>
      <c r="H9" s="7"/>
      <c r="I9" s="1"/>
      <c r="J9" s="33" t="s">
        <v>4</v>
      </c>
      <c r="K9" s="1"/>
      <c r="L9" s="1"/>
      <c r="M9" s="1"/>
    </row>
    <row r="10" spans="1:13" x14ac:dyDescent="0.2">
      <c r="A10" s="1"/>
      <c r="B10" s="30"/>
      <c r="C10" s="29"/>
      <c r="D10" s="29"/>
      <c r="E10" s="29"/>
      <c r="F10" s="2"/>
      <c r="G10" s="29"/>
      <c r="H10" s="2"/>
      <c r="I10" s="30"/>
      <c r="J10" s="30" t="s">
        <v>5</v>
      </c>
      <c r="K10" s="30"/>
      <c r="L10" s="1"/>
      <c r="M10" s="1"/>
    </row>
    <row r="11" spans="1:13" x14ac:dyDescent="0.2">
      <c r="A11" s="1"/>
      <c r="B11" s="30"/>
      <c r="C11" s="29"/>
      <c r="D11" s="29"/>
      <c r="E11" s="29"/>
      <c r="F11" s="30"/>
      <c r="G11" s="29"/>
      <c r="H11" s="30"/>
      <c r="I11" s="30"/>
      <c r="J11" s="30"/>
      <c r="K11" s="30"/>
      <c r="L11" s="1"/>
      <c r="M11" s="1"/>
    </row>
    <row r="12" spans="1:13" x14ac:dyDescent="0.2">
      <c r="A12" s="1"/>
      <c r="B12" s="30"/>
      <c r="C12" s="29"/>
      <c r="D12" s="3" t="s">
        <v>6</v>
      </c>
      <c r="E12" s="3"/>
      <c r="F12" s="30"/>
      <c r="G12" s="3"/>
      <c r="H12" s="30"/>
      <c r="I12" s="30"/>
      <c r="J12" s="8"/>
      <c r="K12" s="30"/>
      <c r="L12" s="1"/>
      <c r="M12" s="1"/>
    </row>
    <row r="13" spans="1:13" x14ac:dyDescent="0.2">
      <c r="A13" s="1"/>
      <c r="B13" s="30">
        <v>1</v>
      </c>
      <c r="C13" s="29"/>
      <c r="D13" s="9" t="s">
        <v>7</v>
      </c>
      <c r="E13" s="3"/>
      <c r="F13" s="30"/>
      <c r="G13" s="3"/>
      <c r="H13" s="8">
        <v>15491.672999999999</v>
      </c>
      <c r="I13" s="30"/>
      <c r="J13" s="8"/>
      <c r="K13" s="30"/>
      <c r="L13" s="1"/>
      <c r="M13" s="1"/>
    </row>
    <row r="14" spans="1:13" ht="14.25" x14ac:dyDescent="0.2">
      <c r="A14" s="1"/>
      <c r="B14" s="30">
        <f>MAX($B13:B$13)+1</f>
        <v>2</v>
      </c>
      <c r="C14" s="29"/>
      <c r="D14" s="9" t="s">
        <v>8</v>
      </c>
      <c r="E14" s="10"/>
      <c r="F14" s="30"/>
      <c r="G14" s="10"/>
      <c r="H14" s="34">
        <v>13170612.025906306</v>
      </c>
      <c r="I14" s="30"/>
      <c r="J14" s="8"/>
      <c r="K14" s="30"/>
      <c r="L14" s="1"/>
      <c r="M14" s="1"/>
    </row>
    <row r="15" spans="1:13" x14ac:dyDescent="0.2">
      <c r="A15" s="1"/>
      <c r="B15" s="30">
        <f>MAX($B$13:B14)+1</f>
        <v>3</v>
      </c>
      <c r="C15" s="29"/>
      <c r="D15" s="10" t="s">
        <v>9</v>
      </c>
      <c r="E15" s="10"/>
      <c r="F15" s="30"/>
      <c r="G15" s="10"/>
      <c r="H15" s="11">
        <f>H13/H14*100</f>
        <v>0.1176230304979618</v>
      </c>
      <c r="I15" s="30"/>
      <c r="J15" s="17">
        <v>0.1176230304979618</v>
      </c>
      <c r="K15" s="30"/>
      <c r="L15" s="1"/>
      <c r="M15" s="1"/>
    </row>
    <row r="16" spans="1:13" x14ac:dyDescent="0.2">
      <c r="A16" s="1"/>
      <c r="B16" s="30"/>
      <c r="C16" s="29"/>
      <c r="D16" s="10"/>
      <c r="E16" s="10"/>
      <c r="F16" s="30"/>
      <c r="G16" s="10"/>
      <c r="I16" s="30"/>
      <c r="J16" s="8"/>
      <c r="K16" s="30"/>
      <c r="L16" s="1"/>
      <c r="M16" s="1"/>
    </row>
    <row r="17" spans="1:13" x14ac:dyDescent="0.2">
      <c r="A17" s="1"/>
      <c r="B17" s="30"/>
      <c r="C17" s="29"/>
      <c r="D17" s="10"/>
      <c r="E17" s="10"/>
      <c r="F17" s="30"/>
      <c r="G17" s="10"/>
      <c r="H17" s="8"/>
      <c r="I17" s="30"/>
      <c r="J17" s="8"/>
      <c r="K17" s="30"/>
      <c r="L17" s="1"/>
      <c r="M17" s="1"/>
    </row>
    <row r="18" spans="1:13" x14ac:dyDescent="0.2">
      <c r="A18" s="1"/>
      <c r="B18" s="30"/>
      <c r="C18" s="29"/>
      <c r="D18" s="3" t="s">
        <v>10</v>
      </c>
      <c r="E18" s="10"/>
      <c r="F18" s="30"/>
      <c r="G18" s="10"/>
      <c r="H18" s="8"/>
      <c r="I18" s="30"/>
      <c r="J18" s="8"/>
      <c r="K18" s="30"/>
      <c r="L18" s="1"/>
      <c r="M18" s="1"/>
    </row>
    <row r="19" spans="1:13" x14ac:dyDescent="0.2">
      <c r="A19" s="1"/>
      <c r="B19" s="2"/>
      <c r="C19" s="1"/>
      <c r="D19" s="10"/>
      <c r="E19" s="10"/>
      <c r="F19" s="30"/>
      <c r="G19" s="10"/>
      <c r="H19" s="8"/>
      <c r="I19" s="30"/>
      <c r="J19" s="8"/>
      <c r="K19" s="30"/>
      <c r="L19" s="1"/>
      <c r="M19" s="1"/>
    </row>
    <row r="20" spans="1:13" x14ac:dyDescent="0.2">
      <c r="A20" s="1"/>
      <c r="B20" s="2"/>
      <c r="C20" s="1"/>
      <c r="D20" s="13" t="s">
        <v>11</v>
      </c>
      <c r="E20" s="10"/>
      <c r="F20" s="6" t="s">
        <v>12</v>
      </c>
      <c r="G20" s="10"/>
      <c r="H20" s="6" t="s">
        <v>13</v>
      </c>
      <c r="I20" s="30"/>
      <c r="J20" s="8"/>
      <c r="K20" s="30"/>
      <c r="L20" s="1"/>
      <c r="M20" s="1"/>
    </row>
    <row r="21" spans="1:13" x14ac:dyDescent="0.2">
      <c r="A21" s="1"/>
      <c r="B21" s="30">
        <f>MAX($B$13:B20)+1</f>
        <v>4</v>
      </c>
      <c r="C21" s="29"/>
      <c r="D21" s="16" t="s">
        <v>14</v>
      </c>
      <c r="E21" s="10"/>
      <c r="F21" s="8">
        <v>39285.057848212622</v>
      </c>
      <c r="G21" s="10"/>
      <c r="H21" s="8">
        <v>25977.245829151354</v>
      </c>
      <c r="I21" s="30"/>
      <c r="J21" s="8"/>
      <c r="K21" s="30"/>
      <c r="L21" s="1"/>
    </row>
    <row r="22" spans="1:13" ht="14.25" x14ac:dyDescent="0.2">
      <c r="A22" s="1"/>
      <c r="B22" s="30">
        <f>MAX($B$13:B21)+1</f>
        <v>5</v>
      </c>
      <c r="C22" s="1"/>
      <c r="D22" s="16" t="s">
        <v>137</v>
      </c>
      <c r="E22" s="10"/>
      <c r="F22" s="8">
        <v>222302.96800000002</v>
      </c>
      <c r="G22" s="10"/>
      <c r="H22" s="8">
        <v>214041.79199999999</v>
      </c>
      <c r="I22" s="30"/>
      <c r="J22" s="8"/>
      <c r="K22" s="30"/>
      <c r="L22" s="1"/>
    </row>
    <row r="23" spans="1:13" x14ac:dyDescent="0.2">
      <c r="A23" s="1"/>
      <c r="B23" s="30">
        <f>MAX($B$13:B22)+1</f>
        <v>6</v>
      </c>
      <c r="C23" s="1"/>
      <c r="D23" s="16" t="s">
        <v>15</v>
      </c>
      <c r="E23" s="10"/>
      <c r="F23" s="11">
        <f>F21/F22*100</f>
        <v>17.671854857202185</v>
      </c>
      <c r="G23" s="10"/>
      <c r="H23" s="11">
        <f>H21/H22*100</f>
        <v>12.136529780666084</v>
      </c>
      <c r="I23" s="30"/>
      <c r="J23" s="8"/>
      <c r="K23" s="30"/>
      <c r="L23" s="1"/>
      <c r="M23" s="1"/>
    </row>
    <row r="24" spans="1:13" x14ac:dyDescent="0.2">
      <c r="A24" s="1"/>
      <c r="B24" s="30">
        <f>MAX($B$13:B23)+1</f>
        <v>7</v>
      </c>
      <c r="C24" s="1"/>
      <c r="D24" s="16" t="s">
        <v>16</v>
      </c>
      <c r="E24" s="10"/>
      <c r="F24" s="12">
        <f>F23*12/365</f>
        <v>0.58099248845596219</v>
      </c>
      <c r="G24" s="10"/>
      <c r="H24" s="12">
        <f>H23*12/365</f>
        <v>0.39900919826847403</v>
      </c>
      <c r="I24" s="30"/>
      <c r="J24" s="8"/>
      <c r="K24" s="30"/>
      <c r="L24" s="1"/>
      <c r="M24" s="1"/>
    </row>
    <row r="25" spans="1:13" x14ac:dyDescent="0.2">
      <c r="A25" s="1"/>
      <c r="B25" s="30">
        <f>MAX($B$13:B24)+1</f>
        <v>8</v>
      </c>
      <c r="C25" s="1"/>
      <c r="D25" s="16" t="s">
        <v>17</v>
      </c>
      <c r="E25" s="10"/>
      <c r="F25" s="11"/>
      <c r="G25" s="10"/>
      <c r="H25" s="11">
        <f>F24-H24</f>
        <v>0.18198329018748816</v>
      </c>
      <c r="I25" s="30"/>
      <c r="J25" s="8"/>
      <c r="K25" s="30"/>
      <c r="L25" s="1"/>
      <c r="M25" s="1"/>
    </row>
    <row r="26" spans="1:13" x14ac:dyDescent="0.2">
      <c r="A26" s="1"/>
      <c r="B26" s="2"/>
      <c r="C26" s="1"/>
      <c r="D26" s="13"/>
      <c r="E26" s="10"/>
      <c r="F26" s="8"/>
      <c r="G26" s="10"/>
      <c r="H26" s="8"/>
      <c r="I26" s="30"/>
      <c r="J26" s="8"/>
      <c r="K26" s="30"/>
      <c r="L26" s="1"/>
      <c r="M26" s="1"/>
    </row>
    <row r="27" spans="1:13" x14ac:dyDescent="0.2">
      <c r="A27" s="1"/>
      <c r="B27" s="30">
        <f>MAX($B$13:B26)+1</f>
        <v>9</v>
      </c>
      <c r="C27" s="29"/>
      <c r="D27" s="16" t="s">
        <v>18</v>
      </c>
      <c r="E27" s="10"/>
      <c r="F27" s="8">
        <v>7741.0458472014889</v>
      </c>
      <c r="G27" s="10"/>
      <c r="H27" s="8">
        <v>1599.3404201890862</v>
      </c>
      <c r="I27" s="30"/>
      <c r="J27" s="8"/>
      <c r="K27" s="30"/>
      <c r="L27" s="1"/>
      <c r="M27" s="1"/>
    </row>
    <row r="28" spans="1:13" ht="14.25" x14ac:dyDescent="0.2">
      <c r="A28" s="1"/>
      <c r="B28" s="30">
        <f>MAX($B$13:B27)+1</f>
        <v>10</v>
      </c>
      <c r="C28" s="1"/>
      <c r="D28" s="16" t="s">
        <v>138</v>
      </c>
      <c r="E28" s="10"/>
      <c r="F28" s="8">
        <v>2924503.2126733954</v>
      </c>
      <c r="G28" s="10"/>
      <c r="H28" s="8">
        <v>3996534.1677636793</v>
      </c>
      <c r="I28" s="30"/>
      <c r="J28" s="8"/>
      <c r="K28" s="30"/>
      <c r="L28" s="1"/>
      <c r="M28" s="1"/>
    </row>
    <row r="29" spans="1:13" x14ac:dyDescent="0.2">
      <c r="A29" s="1"/>
      <c r="B29" s="30">
        <f>MAX($B$13:B28)+1</f>
        <v>11</v>
      </c>
      <c r="C29" s="1"/>
      <c r="D29" s="16" t="s">
        <v>19</v>
      </c>
      <c r="E29" s="10"/>
      <c r="F29" s="12">
        <f>F27/F28*100</f>
        <v>0.26469609654232917</v>
      </c>
      <c r="G29" s="10"/>
      <c r="H29" s="12">
        <f>H27/H28*100</f>
        <v>4.0018184583269091E-2</v>
      </c>
      <c r="I29" s="30"/>
      <c r="J29" s="8"/>
      <c r="K29" s="30"/>
      <c r="L29" s="1"/>
      <c r="M29" s="1"/>
    </row>
    <row r="30" spans="1:13" x14ac:dyDescent="0.2">
      <c r="A30" s="1"/>
      <c r="B30" s="30">
        <f>MAX($B$13:B29)+1</f>
        <v>12</v>
      </c>
      <c r="C30" s="1"/>
      <c r="D30" s="16" t="s">
        <v>17</v>
      </c>
      <c r="E30" s="10"/>
      <c r="F30" s="11"/>
      <c r="G30" s="10"/>
      <c r="H30" s="11">
        <f>F29-H29</f>
        <v>0.22467791195906009</v>
      </c>
      <c r="I30" s="30"/>
      <c r="J30" s="8"/>
      <c r="K30" s="30"/>
      <c r="L30" s="1"/>
      <c r="M30" s="1"/>
    </row>
    <row r="31" spans="1:13" x14ac:dyDescent="0.2">
      <c r="A31" s="1"/>
      <c r="B31" s="2"/>
      <c r="C31" s="1"/>
      <c r="D31" s="13"/>
      <c r="E31" s="10"/>
      <c r="F31" s="8"/>
      <c r="G31" s="10"/>
      <c r="H31" s="8"/>
      <c r="I31" s="30"/>
      <c r="J31" s="8"/>
      <c r="K31" s="30"/>
      <c r="L31" s="1"/>
      <c r="M31" s="1"/>
    </row>
    <row r="32" spans="1:13" x14ac:dyDescent="0.2">
      <c r="A32" s="1"/>
      <c r="B32" s="30">
        <f>MAX($B$13:B31)+1</f>
        <v>13</v>
      </c>
      <c r="C32" s="1"/>
      <c r="D32" s="13" t="s">
        <v>20</v>
      </c>
      <c r="E32" s="10"/>
      <c r="F32" s="8"/>
      <c r="G32" s="10"/>
      <c r="H32" s="11">
        <f>H25+H30</f>
        <v>0.40666120214654822</v>
      </c>
      <c r="I32" s="30"/>
      <c r="J32" s="17">
        <v>0.40666120214654822</v>
      </c>
      <c r="K32" s="30"/>
      <c r="L32" s="1"/>
      <c r="M32" s="1"/>
    </row>
    <row r="33" spans="1:13" x14ac:dyDescent="0.2">
      <c r="A33" s="1"/>
      <c r="B33" s="2"/>
      <c r="C33" s="1"/>
      <c r="D33" s="13"/>
      <c r="E33" s="10"/>
      <c r="F33" s="8"/>
      <c r="G33" s="10"/>
      <c r="H33" s="8"/>
      <c r="I33" s="30"/>
      <c r="J33" s="8"/>
      <c r="K33" s="30"/>
      <c r="L33" s="1"/>
      <c r="M33" s="1"/>
    </row>
    <row r="34" spans="1:13" x14ac:dyDescent="0.2">
      <c r="A34" s="1"/>
      <c r="B34" s="30"/>
      <c r="C34" s="29"/>
      <c r="D34" s="13" t="s">
        <v>21</v>
      </c>
      <c r="E34" s="10"/>
      <c r="F34" s="8"/>
      <c r="G34" s="10"/>
      <c r="H34" s="8"/>
      <c r="I34" s="30"/>
      <c r="J34" s="8"/>
      <c r="K34" s="30"/>
      <c r="L34" s="1"/>
      <c r="M34" s="1"/>
    </row>
    <row r="35" spans="1:13" x14ac:dyDescent="0.2">
      <c r="A35" s="1"/>
      <c r="B35" s="30">
        <f>MAX($B$13:B34)+1</f>
        <v>14</v>
      </c>
      <c r="C35" s="29"/>
      <c r="D35" s="16" t="s">
        <v>14</v>
      </c>
      <c r="E35" s="10"/>
      <c r="F35" s="8"/>
      <c r="G35" s="10"/>
      <c r="H35" s="8">
        <v>12802.932823815698</v>
      </c>
      <c r="I35" s="30"/>
      <c r="J35" s="8"/>
      <c r="K35" s="30"/>
      <c r="L35" s="1"/>
      <c r="M35" s="1"/>
    </row>
    <row r="36" spans="1:13" ht="14.25" x14ac:dyDescent="0.2">
      <c r="A36" s="1"/>
      <c r="B36" s="30">
        <f>MAX($B$13:B35)+1</f>
        <v>15</v>
      </c>
      <c r="C36" s="1"/>
      <c r="D36" s="16" t="s">
        <v>137</v>
      </c>
      <c r="E36" s="10"/>
      <c r="F36" s="8"/>
      <c r="G36" s="10"/>
      <c r="H36" s="34">
        <v>121211.48000000001</v>
      </c>
      <c r="I36" s="30"/>
      <c r="J36" s="8"/>
      <c r="K36" s="30"/>
      <c r="L36" s="1"/>
      <c r="M36" s="1"/>
    </row>
    <row r="37" spans="1:13" x14ac:dyDescent="0.2">
      <c r="A37" s="1"/>
      <c r="B37" s="30">
        <f>MAX($B$13:B36)+1</f>
        <v>16</v>
      </c>
      <c r="C37" s="1"/>
      <c r="D37" s="13" t="s">
        <v>22</v>
      </c>
      <c r="E37" s="10"/>
      <c r="F37" s="8"/>
      <c r="G37" s="10"/>
      <c r="H37" s="11">
        <f>H35/H36*100</f>
        <v>10.562475455143106</v>
      </c>
      <c r="I37" s="30"/>
      <c r="J37" s="17">
        <v>10.562475455143108</v>
      </c>
      <c r="K37" s="30"/>
      <c r="L37" s="1"/>
      <c r="M37" s="1"/>
    </row>
    <row r="38" spans="1:13" x14ac:dyDescent="0.2">
      <c r="A38" s="1"/>
      <c r="B38" s="2"/>
      <c r="C38" s="1"/>
      <c r="D38" s="13"/>
      <c r="E38" s="14"/>
      <c r="F38" s="1"/>
      <c r="G38" s="14"/>
      <c r="H38" s="1"/>
      <c r="I38" s="1"/>
      <c r="J38" s="8"/>
      <c r="K38" s="1"/>
      <c r="L38" s="1"/>
      <c r="M38" s="1"/>
    </row>
    <row r="39" spans="1:13" x14ac:dyDescent="0.2">
      <c r="A39" s="1"/>
      <c r="B39" s="2"/>
      <c r="C39" s="1"/>
      <c r="D39" s="14"/>
      <c r="E39" s="14"/>
      <c r="F39" s="1"/>
      <c r="G39" s="14"/>
      <c r="H39" s="1"/>
      <c r="I39" s="1"/>
      <c r="J39" s="1"/>
      <c r="K39" s="1"/>
      <c r="L39" s="1"/>
      <c r="M39" s="1"/>
    </row>
    <row r="40" spans="1:13" x14ac:dyDescent="0.2">
      <c r="A40" s="1"/>
      <c r="B40" s="30"/>
      <c r="C40" s="29"/>
      <c r="D40" s="3" t="s">
        <v>23</v>
      </c>
      <c r="E40" s="10"/>
      <c r="F40" s="1"/>
      <c r="G40" s="10"/>
      <c r="H40" s="8"/>
      <c r="I40" s="30"/>
      <c r="J40" s="8"/>
      <c r="K40" s="30"/>
      <c r="L40" s="1"/>
      <c r="M40" s="1"/>
    </row>
    <row r="41" spans="1:13" x14ac:dyDescent="0.2">
      <c r="A41" s="1"/>
      <c r="B41" s="2"/>
      <c r="C41" s="1"/>
      <c r="D41" s="10"/>
      <c r="E41" s="10"/>
      <c r="F41" s="1"/>
      <c r="G41" s="10"/>
      <c r="H41" s="8"/>
      <c r="I41" s="30"/>
      <c r="J41" s="8"/>
      <c r="K41" s="30"/>
      <c r="L41" s="1"/>
      <c r="M41" s="1"/>
    </row>
    <row r="42" spans="1:13" x14ac:dyDescent="0.2">
      <c r="A42" s="1"/>
      <c r="B42" s="2"/>
      <c r="C42" s="1"/>
      <c r="D42" s="13" t="s">
        <v>24</v>
      </c>
      <c r="E42" s="10"/>
      <c r="F42" s="1"/>
      <c r="G42" s="10"/>
      <c r="H42" s="8"/>
      <c r="I42" s="30"/>
      <c r="J42" s="8"/>
      <c r="K42" s="30"/>
      <c r="L42" s="1"/>
      <c r="M42" s="1"/>
    </row>
    <row r="43" spans="1:13" x14ac:dyDescent="0.2">
      <c r="A43" s="1"/>
      <c r="B43" s="30">
        <f>MAX($B$13:B42)+1</f>
        <v>17</v>
      </c>
      <c r="C43" s="29"/>
      <c r="D43" s="16" t="s">
        <v>25</v>
      </c>
      <c r="E43" s="10"/>
      <c r="F43" s="1"/>
      <c r="G43" s="10"/>
      <c r="H43" s="35">
        <v>4311.8977813455222</v>
      </c>
      <c r="I43" s="30"/>
      <c r="K43" s="30"/>
      <c r="L43" s="1"/>
      <c r="M43" s="1"/>
    </row>
    <row r="44" spans="1:13" ht="14.25" x14ac:dyDescent="0.2">
      <c r="A44" s="1"/>
      <c r="B44" s="30">
        <f>MAX($B$13:B43)+1</f>
        <v>18</v>
      </c>
      <c r="C44" s="29"/>
      <c r="D44" s="16" t="s">
        <v>138</v>
      </c>
      <c r="E44" s="10"/>
      <c r="F44" s="1"/>
      <c r="G44" s="10"/>
      <c r="H44" s="35">
        <v>4009630.1792336791</v>
      </c>
      <c r="I44" s="30"/>
      <c r="K44" s="30"/>
      <c r="L44" s="1"/>
      <c r="M44" s="1"/>
    </row>
    <row r="45" spans="1:13" x14ac:dyDescent="0.2">
      <c r="A45" s="1"/>
      <c r="B45" s="30">
        <f>MAX($B$13:B44)+1</f>
        <v>19</v>
      </c>
      <c r="C45" s="29"/>
      <c r="D45" s="16" t="s">
        <v>26</v>
      </c>
      <c r="E45" s="10"/>
      <c r="F45" s="1"/>
      <c r="G45" s="10"/>
      <c r="H45" s="11">
        <f>H43/H44*100</f>
        <v>0.10753854067832291</v>
      </c>
      <c r="I45" s="30"/>
      <c r="K45" s="30"/>
      <c r="L45" s="1"/>
      <c r="M45" s="1"/>
    </row>
    <row r="46" spans="1:13" ht="14.25" x14ac:dyDescent="0.2">
      <c r="A46" s="1"/>
      <c r="B46" s="30">
        <f>MAX($B$13:B45)+1</f>
        <v>20</v>
      </c>
      <c r="C46" s="29"/>
      <c r="D46" s="9" t="s">
        <v>27</v>
      </c>
      <c r="E46" s="10"/>
      <c r="F46" s="1"/>
      <c r="G46" s="10"/>
      <c r="H46" s="12">
        <v>14.261380567437262</v>
      </c>
      <c r="I46" s="30"/>
      <c r="K46" s="30"/>
      <c r="L46" s="1"/>
      <c r="M46" s="1"/>
    </row>
    <row r="47" spans="1:13" x14ac:dyDescent="0.2">
      <c r="A47" s="1"/>
      <c r="B47" s="30">
        <f>MAX($B$13:B46)+1</f>
        <v>21</v>
      </c>
      <c r="C47" s="29"/>
      <c r="D47" s="13" t="s">
        <v>28</v>
      </c>
      <c r="E47" s="14"/>
      <c r="F47" s="1"/>
      <c r="G47" s="14"/>
      <c r="H47" s="15">
        <f>H45/H46</f>
        <v>7.5405421073934178E-3</v>
      </c>
      <c r="I47" s="1"/>
      <c r="J47" s="36">
        <v>7.5405421073934178E-3</v>
      </c>
      <c r="K47" s="30"/>
      <c r="L47" s="1"/>
      <c r="M47" s="1"/>
    </row>
    <row r="48" spans="1:13" x14ac:dyDescent="0.2">
      <c r="A48" s="1"/>
      <c r="B48" s="30"/>
      <c r="C48" s="29"/>
      <c r="D48" s="13"/>
      <c r="E48" s="14"/>
      <c r="F48" s="1"/>
      <c r="G48" s="14"/>
      <c r="H48" s="11"/>
      <c r="I48" s="1"/>
      <c r="J48" s="11"/>
      <c r="K48" s="30"/>
      <c r="L48" s="1"/>
      <c r="M48" s="1"/>
    </row>
    <row r="49" spans="1:13" x14ac:dyDescent="0.2">
      <c r="A49" s="1"/>
      <c r="B49" s="2"/>
      <c r="C49" s="1"/>
      <c r="D49" s="13" t="s">
        <v>29</v>
      </c>
      <c r="E49" s="10"/>
      <c r="F49" s="1"/>
      <c r="G49" s="10"/>
      <c r="H49" s="8"/>
      <c r="I49" s="30"/>
      <c r="J49" s="8"/>
      <c r="K49" s="30"/>
      <c r="L49" s="1"/>
      <c r="M49" s="1"/>
    </row>
    <row r="50" spans="1:13" x14ac:dyDescent="0.2">
      <c r="A50" s="1"/>
      <c r="B50" s="30">
        <f>MAX($B$13:B49)+1</f>
        <v>22</v>
      </c>
      <c r="C50" s="29"/>
      <c r="D50" s="16" t="s">
        <v>25</v>
      </c>
      <c r="E50" s="10"/>
      <c r="F50" s="1"/>
      <c r="G50" s="10"/>
      <c r="H50" s="35">
        <v>1666.5713162349834</v>
      </c>
      <c r="I50" s="30"/>
      <c r="K50" s="30"/>
      <c r="L50" s="1"/>
      <c r="M50" s="1"/>
    </row>
    <row r="51" spans="1:13" ht="14.25" x14ac:dyDescent="0.2">
      <c r="A51" s="1"/>
      <c r="B51" s="30">
        <f>MAX($B$13:B50)+1</f>
        <v>23</v>
      </c>
      <c r="C51" s="29"/>
      <c r="D51" s="16" t="s">
        <v>138</v>
      </c>
      <c r="E51" s="10"/>
      <c r="F51" s="1"/>
      <c r="G51" s="10"/>
      <c r="H51" s="35">
        <v>2752032.7819324094</v>
      </c>
      <c r="I51" s="30"/>
      <c r="K51" s="30"/>
      <c r="L51" s="1"/>
    </row>
    <row r="52" spans="1:13" x14ac:dyDescent="0.2">
      <c r="A52" s="1"/>
      <c r="B52" s="30">
        <f>MAX($B$13:B51)+1</f>
        <v>24</v>
      </c>
      <c r="C52" s="29"/>
      <c r="D52" s="16" t="s">
        <v>30</v>
      </c>
      <c r="E52" s="10"/>
      <c r="F52" s="1"/>
      <c r="G52" s="10"/>
      <c r="H52" s="11">
        <f>H50/H51*100</f>
        <v>6.0557829368033847E-2</v>
      </c>
      <c r="I52" s="30"/>
      <c r="K52" s="30"/>
      <c r="L52" s="1"/>
      <c r="M52" s="1"/>
    </row>
    <row r="53" spans="1:13" ht="14.25" x14ac:dyDescent="0.2">
      <c r="A53" s="1"/>
      <c r="B53" s="30">
        <f>MAX($B$13:B52)+1</f>
        <v>25</v>
      </c>
      <c r="C53" s="29"/>
      <c r="D53" s="9" t="s">
        <v>27</v>
      </c>
      <c r="E53" s="10"/>
      <c r="F53" s="1"/>
      <c r="G53" s="10"/>
      <c r="H53" s="12">
        <v>14.261380567437262</v>
      </c>
      <c r="I53" s="30"/>
      <c r="K53" s="30"/>
      <c r="L53" s="1"/>
      <c r="M53" s="1"/>
    </row>
    <row r="54" spans="1:13" x14ac:dyDescent="0.2">
      <c r="A54" s="1"/>
      <c r="B54" s="30">
        <f>MAX($B$13:B53)+1</f>
        <v>26</v>
      </c>
      <c r="C54" s="29"/>
      <c r="D54" s="13" t="s">
        <v>31</v>
      </c>
      <c r="E54" s="14"/>
      <c r="F54" s="1"/>
      <c r="G54" s="14"/>
      <c r="H54" s="15">
        <f>H52/H53</f>
        <v>4.2462810021565781E-3</v>
      </c>
      <c r="I54" s="1"/>
      <c r="J54" s="36">
        <v>4.2462810021565781E-3</v>
      </c>
      <c r="K54" s="30"/>
      <c r="L54" s="1"/>
      <c r="M54" s="1"/>
    </row>
    <row r="55" spans="1:13" x14ac:dyDescent="0.2">
      <c r="A55" s="1"/>
      <c r="B55" s="30"/>
      <c r="C55" s="29"/>
      <c r="D55" s="13"/>
      <c r="E55" s="14"/>
      <c r="F55" s="1"/>
      <c r="G55" s="14"/>
      <c r="H55" s="11"/>
      <c r="I55" s="1"/>
      <c r="J55" s="11"/>
      <c r="K55" s="30"/>
      <c r="L55" s="1"/>
      <c r="M55" s="1"/>
    </row>
    <row r="56" spans="1:13" x14ac:dyDescent="0.2">
      <c r="A56" s="1"/>
      <c r="B56" s="2"/>
      <c r="C56" s="1"/>
      <c r="D56" s="13" t="s">
        <v>32</v>
      </c>
      <c r="E56" s="10"/>
      <c r="F56" s="1"/>
      <c r="G56" s="10"/>
      <c r="H56" s="8"/>
      <c r="I56" s="30"/>
      <c r="J56" s="8"/>
      <c r="K56" s="30"/>
      <c r="L56" s="1"/>
      <c r="M56" s="1"/>
    </row>
    <row r="57" spans="1:13" x14ac:dyDescent="0.2">
      <c r="A57" s="1"/>
      <c r="B57" s="30">
        <f>MAX($B$13:B56)+1</f>
        <v>27</v>
      </c>
      <c r="C57" s="29"/>
      <c r="D57" s="16" t="s">
        <v>25</v>
      </c>
      <c r="E57" s="10"/>
      <c r="F57" s="1"/>
      <c r="G57" s="10"/>
      <c r="H57" s="35">
        <v>580.8014525473676</v>
      </c>
      <c r="I57" s="30"/>
      <c r="K57" s="30"/>
      <c r="L57" s="1"/>
      <c r="M57" s="1"/>
    </row>
    <row r="58" spans="1:13" ht="14.25" x14ac:dyDescent="0.2">
      <c r="A58" s="1"/>
      <c r="B58" s="30">
        <f>MAX($B$13:B57)+1</f>
        <v>28</v>
      </c>
      <c r="C58" s="29"/>
      <c r="D58" s="16" t="s">
        <v>138</v>
      </c>
      <c r="E58" s="10"/>
      <c r="F58" s="1"/>
      <c r="G58" s="10"/>
      <c r="H58" s="35">
        <v>1427302.6369889998</v>
      </c>
      <c r="I58" s="30"/>
      <c r="K58" s="30"/>
      <c r="L58" s="1"/>
      <c r="M58" s="1"/>
    </row>
    <row r="59" spans="1:13" x14ac:dyDescent="0.2">
      <c r="A59" s="1"/>
      <c r="B59" s="30">
        <f>MAX($B$13:B58)+1</f>
        <v>29</v>
      </c>
      <c r="C59" s="29"/>
      <c r="D59" s="16" t="s">
        <v>33</v>
      </c>
      <c r="E59" s="10"/>
      <c r="F59" s="1"/>
      <c r="G59" s="10"/>
      <c r="H59" s="11">
        <f>H57/H58*100</f>
        <v>4.0692242660786443E-2</v>
      </c>
      <c r="I59" s="30"/>
      <c r="K59" s="30"/>
      <c r="L59" s="1"/>
      <c r="M59" s="1"/>
    </row>
    <row r="60" spans="1:13" ht="14.25" x14ac:dyDescent="0.2">
      <c r="A60" s="1"/>
      <c r="B60" s="30">
        <f>MAX($B$13:B59)+1</f>
        <v>30</v>
      </c>
      <c r="C60" s="29"/>
      <c r="D60" s="9" t="s">
        <v>27</v>
      </c>
      <c r="E60" s="10"/>
      <c r="F60" s="1"/>
      <c r="G60" s="10"/>
      <c r="H60" s="12">
        <v>14.261380567437262</v>
      </c>
      <c r="I60" s="30"/>
      <c r="K60" s="30"/>
      <c r="L60" s="1"/>
      <c r="M60" s="1"/>
    </row>
    <row r="61" spans="1:13" x14ac:dyDescent="0.2">
      <c r="A61" s="1"/>
      <c r="B61" s="30">
        <f>MAX($B$13:B60)+1</f>
        <v>31</v>
      </c>
      <c r="C61" s="29"/>
      <c r="D61" s="13" t="s">
        <v>34</v>
      </c>
      <c r="E61" s="14"/>
      <c r="F61" s="1"/>
      <c r="G61" s="14"/>
      <c r="H61" s="15">
        <f>H59/H60</f>
        <v>2.8533172134609648E-3</v>
      </c>
      <c r="I61" s="1"/>
      <c r="J61" s="36">
        <v>2.8533172134609644E-3</v>
      </c>
      <c r="K61" s="30"/>
      <c r="L61" s="1"/>
      <c r="M61" s="1"/>
    </row>
    <row r="62" spans="1:13" x14ac:dyDescent="0.2">
      <c r="A62" s="1"/>
      <c r="B62" s="30"/>
      <c r="C62" s="29"/>
      <c r="D62" s="13"/>
      <c r="E62" s="14"/>
      <c r="F62" s="1"/>
      <c r="G62" s="14"/>
      <c r="H62" s="11"/>
      <c r="I62" s="1"/>
      <c r="J62" s="11"/>
      <c r="K62" s="30"/>
      <c r="L62" s="1"/>
      <c r="M62" s="1"/>
    </row>
    <row r="63" spans="1:13" x14ac:dyDescent="0.2">
      <c r="A63" s="1"/>
      <c r="B63" s="2"/>
      <c r="C63" s="1"/>
      <c r="D63" s="13" t="s">
        <v>35</v>
      </c>
      <c r="E63" s="10"/>
      <c r="F63" s="1"/>
      <c r="G63" s="10"/>
      <c r="H63" s="8"/>
      <c r="I63" s="30"/>
      <c r="J63" s="8"/>
      <c r="K63" s="30"/>
      <c r="L63" s="1"/>
      <c r="M63" s="1"/>
    </row>
    <row r="64" spans="1:13" x14ac:dyDescent="0.2">
      <c r="A64" s="1"/>
      <c r="B64" s="30">
        <f>MAX($B$13:B63)+1</f>
        <v>32</v>
      </c>
      <c r="C64" s="29"/>
      <c r="D64" s="16" t="s">
        <v>25</v>
      </c>
      <c r="E64" s="10"/>
      <c r="F64" s="1"/>
      <c r="G64" s="10"/>
      <c r="H64" s="35">
        <v>267.98619979758439</v>
      </c>
      <c r="I64" s="30"/>
      <c r="K64" s="30"/>
      <c r="L64" s="1"/>
      <c r="M64" s="1"/>
    </row>
    <row r="65" spans="1:13" ht="14.25" x14ac:dyDescent="0.2">
      <c r="A65" s="1"/>
      <c r="B65" s="30">
        <f>MAX($B$13:B64)+1</f>
        <v>33</v>
      </c>
      <c r="C65" s="29"/>
      <c r="D65" s="16" t="s">
        <v>138</v>
      </c>
      <c r="E65" s="10"/>
      <c r="F65" s="1"/>
      <c r="G65" s="10"/>
      <c r="H65" s="35">
        <v>249200.14546999999</v>
      </c>
      <c r="I65" s="30"/>
      <c r="K65" s="30"/>
      <c r="L65" s="1"/>
      <c r="M65" s="1"/>
    </row>
    <row r="66" spans="1:13" x14ac:dyDescent="0.2">
      <c r="A66" s="1"/>
      <c r="B66" s="30">
        <f>MAX($B$13:B65)+1</f>
        <v>34</v>
      </c>
      <c r="C66" s="29"/>
      <c r="D66" s="16" t="s">
        <v>36</v>
      </c>
      <c r="E66" s="10"/>
      <c r="F66" s="1"/>
      <c r="G66" s="10"/>
      <c r="H66" s="11">
        <f>H64/H65*100</f>
        <v>0.10753854067466664</v>
      </c>
      <c r="I66" s="30"/>
      <c r="K66" s="30"/>
      <c r="L66" s="1"/>
      <c r="M66" s="1"/>
    </row>
    <row r="67" spans="1:13" ht="14.25" x14ac:dyDescent="0.2">
      <c r="A67" s="1"/>
      <c r="B67" s="30">
        <f>MAX($B$13:B66)+1</f>
        <v>35</v>
      </c>
      <c r="C67" s="29"/>
      <c r="D67" s="9" t="s">
        <v>27</v>
      </c>
      <c r="E67" s="10"/>
      <c r="F67" s="1"/>
      <c r="G67" s="10"/>
      <c r="H67" s="12">
        <v>14.261380567437262</v>
      </c>
      <c r="I67" s="30"/>
      <c r="K67" s="30"/>
      <c r="L67" s="1"/>
      <c r="M67" s="1"/>
    </row>
    <row r="68" spans="1:13" x14ac:dyDescent="0.2">
      <c r="A68" s="1"/>
      <c r="B68" s="30">
        <f>MAX($B$13:B67)+1</f>
        <v>36</v>
      </c>
      <c r="C68" s="29"/>
      <c r="D68" s="13" t="s">
        <v>35</v>
      </c>
      <c r="E68" s="14"/>
      <c r="F68" s="1"/>
      <c r="G68" s="14"/>
      <c r="H68" s="15">
        <f>H66/H67</f>
        <v>7.5405421071370422E-3</v>
      </c>
      <c r="I68" s="1"/>
      <c r="J68" s="36">
        <v>7.5405421071370413E-3</v>
      </c>
      <c r="K68" s="30"/>
      <c r="L68" s="1"/>
      <c r="M68" s="1"/>
    </row>
    <row r="69" spans="1:13" x14ac:dyDescent="0.2">
      <c r="A69" s="1"/>
      <c r="B69" s="30"/>
      <c r="C69" s="29"/>
      <c r="D69" s="13"/>
      <c r="E69" s="14"/>
      <c r="F69" s="1"/>
      <c r="G69" s="14"/>
      <c r="H69" s="11"/>
      <c r="I69" s="1"/>
      <c r="J69" s="11"/>
      <c r="K69" s="30"/>
      <c r="L69" s="1"/>
      <c r="M69" s="1"/>
    </row>
    <row r="70" spans="1:13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">
      <c r="A73" s="1"/>
      <c r="B73" s="29"/>
      <c r="C73" s="29"/>
      <c r="D73" s="29"/>
      <c r="E73" s="29"/>
      <c r="F73" s="29"/>
      <c r="G73" s="29"/>
      <c r="H73" s="29"/>
      <c r="I73" s="29"/>
      <c r="J73" s="29"/>
      <c r="K73" s="30"/>
      <c r="L73" s="1"/>
      <c r="M73" s="1"/>
    </row>
    <row r="74" spans="1:13" x14ac:dyDescent="0.2">
      <c r="A74" s="1"/>
      <c r="C74" s="3"/>
      <c r="D74" s="3"/>
      <c r="E74" s="3"/>
      <c r="F74" s="3"/>
      <c r="G74" s="3"/>
      <c r="H74" s="3"/>
      <c r="I74" s="3"/>
      <c r="J74" s="3"/>
      <c r="K74" s="2"/>
      <c r="L74" s="1"/>
      <c r="M74" s="1"/>
    </row>
    <row r="75" spans="1:13" x14ac:dyDescent="0.2">
      <c r="A75" s="1"/>
      <c r="B75" s="4" t="s">
        <v>37</v>
      </c>
      <c r="C75" s="5"/>
      <c r="D75" s="5"/>
      <c r="E75" s="5"/>
      <c r="F75" s="5"/>
      <c r="G75" s="5"/>
      <c r="H75" s="5"/>
      <c r="I75" s="5"/>
      <c r="J75" s="5"/>
      <c r="K75" s="6"/>
      <c r="L75" s="1"/>
      <c r="M75" s="1"/>
    </row>
    <row r="76" spans="1:13" x14ac:dyDescent="0.2">
      <c r="A76" s="1"/>
      <c r="B76" s="30"/>
      <c r="C76" s="30"/>
      <c r="D76" s="30"/>
      <c r="E76" s="30"/>
      <c r="F76" s="2"/>
      <c r="G76" s="30"/>
      <c r="H76" s="2"/>
      <c r="I76" s="1"/>
      <c r="J76" s="2"/>
      <c r="K76" s="1"/>
      <c r="L76" s="1"/>
      <c r="M76" s="1"/>
    </row>
    <row r="77" spans="1:13" x14ac:dyDescent="0.2">
      <c r="A77" s="1"/>
      <c r="B77" s="30" t="s">
        <v>1</v>
      </c>
      <c r="C77" s="29"/>
      <c r="D77" s="29"/>
      <c r="E77" s="29"/>
      <c r="F77" s="2"/>
      <c r="G77" s="29"/>
      <c r="H77" s="2"/>
      <c r="I77" s="1"/>
      <c r="J77" s="30"/>
      <c r="K77" s="1"/>
      <c r="L77" s="1"/>
      <c r="M77" s="1"/>
    </row>
    <row r="78" spans="1:13" x14ac:dyDescent="0.2">
      <c r="A78" s="1"/>
      <c r="B78" s="31" t="s">
        <v>2</v>
      </c>
      <c r="C78" s="29"/>
      <c r="D78" s="32" t="s">
        <v>3</v>
      </c>
      <c r="E78" s="32"/>
      <c r="F78" s="7"/>
      <c r="G78" s="32"/>
      <c r="H78" s="7"/>
      <c r="I78" s="1"/>
      <c r="J78" s="33" t="s">
        <v>4</v>
      </c>
      <c r="K78" s="1"/>
      <c r="L78" s="1"/>
      <c r="M78" s="1"/>
    </row>
    <row r="79" spans="1:13" x14ac:dyDescent="0.2">
      <c r="A79" s="1"/>
      <c r="B79" s="30"/>
      <c r="C79" s="29"/>
      <c r="D79" s="29"/>
      <c r="E79" s="29"/>
      <c r="F79" s="2"/>
      <c r="G79" s="29"/>
      <c r="H79" s="2"/>
      <c r="I79" s="30"/>
      <c r="J79" s="30" t="s">
        <v>5</v>
      </c>
      <c r="K79" s="30"/>
      <c r="L79" s="1"/>
      <c r="M79" s="1"/>
    </row>
    <row r="80" spans="1:13" x14ac:dyDescent="0.2">
      <c r="A80" s="1"/>
      <c r="B80" s="30"/>
      <c r="C80" s="29"/>
      <c r="D80" s="29"/>
      <c r="E80" s="29"/>
      <c r="F80" s="30"/>
      <c r="G80" s="29"/>
      <c r="H80" s="30"/>
      <c r="I80" s="30"/>
      <c r="J80" s="30"/>
      <c r="K80" s="30"/>
      <c r="L80" s="1"/>
      <c r="M80" s="1"/>
    </row>
    <row r="81" spans="1:13" x14ac:dyDescent="0.2">
      <c r="A81" s="1"/>
      <c r="B81" s="30"/>
      <c r="C81" s="29"/>
      <c r="D81" s="3" t="s">
        <v>38</v>
      </c>
      <c r="E81" s="10"/>
      <c r="F81" s="1"/>
      <c r="G81" s="10"/>
      <c r="H81" s="8"/>
      <c r="I81" s="30"/>
      <c r="J81" s="8"/>
      <c r="K81" s="30"/>
      <c r="L81" s="1"/>
      <c r="M81" s="1"/>
    </row>
    <row r="82" spans="1:13" x14ac:dyDescent="0.2">
      <c r="A82" s="1"/>
      <c r="B82" s="2"/>
      <c r="C82" s="1"/>
      <c r="D82" s="10"/>
      <c r="E82" s="10"/>
      <c r="F82" s="1"/>
      <c r="G82" s="10"/>
      <c r="H82" s="8"/>
      <c r="I82" s="30"/>
      <c r="J82" s="8"/>
      <c r="K82" s="30"/>
      <c r="L82" s="1"/>
      <c r="M82" s="1"/>
    </row>
    <row r="83" spans="1:13" x14ac:dyDescent="0.2">
      <c r="A83" s="1"/>
      <c r="B83" s="2"/>
      <c r="C83" s="1"/>
      <c r="D83" s="13" t="s">
        <v>12</v>
      </c>
      <c r="E83" s="10"/>
      <c r="F83" s="1"/>
      <c r="G83" s="10"/>
      <c r="H83" s="8"/>
      <c r="I83" s="30"/>
      <c r="J83" s="8"/>
      <c r="K83" s="30"/>
      <c r="L83" s="1"/>
      <c r="M83" s="1"/>
    </row>
    <row r="84" spans="1:13" x14ac:dyDescent="0.2">
      <c r="A84" s="1"/>
      <c r="B84" s="30">
        <f>MAX($B$13:B83)+1</f>
        <v>37</v>
      </c>
      <c r="C84" s="29"/>
      <c r="D84" s="16" t="s">
        <v>39</v>
      </c>
      <c r="E84" s="10"/>
      <c r="F84" s="1"/>
      <c r="G84" s="10"/>
      <c r="H84" s="11">
        <v>1.9453817387204175</v>
      </c>
      <c r="I84" s="30"/>
      <c r="K84" s="30"/>
      <c r="L84" s="1"/>
      <c r="M84" s="1"/>
    </row>
    <row r="85" spans="1:13" x14ac:dyDescent="0.2">
      <c r="A85" s="1"/>
      <c r="B85" s="30">
        <f>MAX($B$13:B84)+1</f>
        <v>38</v>
      </c>
      <c r="C85" s="1"/>
      <c r="D85" s="16" t="s">
        <v>40</v>
      </c>
      <c r="E85" s="14"/>
      <c r="F85" s="1"/>
      <c r="G85" s="14"/>
      <c r="H85" s="12">
        <v>0.27047450594885231</v>
      </c>
      <c r="I85" s="1"/>
      <c r="K85" s="1"/>
      <c r="L85" s="1"/>
      <c r="M85" s="1"/>
    </row>
    <row r="86" spans="1:13" x14ac:dyDescent="0.2">
      <c r="A86" s="1"/>
      <c r="B86" s="30">
        <f>MAX($B$13:B85)+1</f>
        <v>39</v>
      </c>
      <c r="C86" s="1"/>
      <c r="D86" s="13" t="s">
        <v>41</v>
      </c>
      <c r="E86" s="14"/>
      <c r="F86" s="1"/>
      <c r="G86" s="14"/>
      <c r="H86" s="11">
        <f>H84+H85</f>
        <v>2.2158562446692698</v>
      </c>
      <c r="I86" s="1"/>
      <c r="J86" s="17">
        <v>2.2158808219178083</v>
      </c>
      <c r="K86" s="1"/>
      <c r="L86" s="1"/>
      <c r="M86" s="1"/>
    </row>
    <row r="87" spans="1:13" x14ac:dyDescent="0.2">
      <c r="A87" s="1"/>
      <c r="B87" s="2"/>
      <c r="C87" s="1"/>
      <c r="D87" s="14"/>
      <c r="E87" s="14"/>
      <c r="F87" s="1"/>
      <c r="G87" s="14"/>
      <c r="H87" s="1"/>
      <c r="I87" s="1"/>
      <c r="J87" s="1"/>
      <c r="K87" s="1"/>
      <c r="L87" s="1"/>
      <c r="M87" s="1"/>
    </row>
    <row r="88" spans="1:13" x14ac:dyDescent="0.2">
      <c r="A88" s="1"/>
      <c r="B88" s="2"/>
      <c r="C88" s="1"/>
      <c r="D88" s="13" t="s">
        <v>42</v>
      </c>
      <c r="E88" s="10"/>
      <c r="F88" s="1"/>
      <c r="G88" s="10"/>
      <c r="H88" s="8"/>
      <c r="I88" s="30"/>
      <c r="J88" s="8"/>
      <c r="K88" s="30"/>
      <c r="L88" s="1"/>
      <c r="M88" s="1"/>
    </row>
    <row r="89" spans="1:13" x14ac:dyDescent="0.2">
      <c r="A89" s="1"/>
      <c r="B89" s="30">
        <f>MAX($B$13:B88)+1</f>
        <v>40</v>
      </c>
      <c r="C89" s="29"/>
      <c r="D89" s="16" t="s">
        <v>43</v>
      </c>
      <c r="E89" s="10"/>
      <c r="F89" s="1"/>
      <c r="G89" s="10"/>
      <c r="H89" s="11">
        <v>1.7328576534364706</v>
      </c>
      <c r="I89" s="30"/>
      <c r="K89" s="30"/>
      <c r="L89" s="1"/>
      <c r="M89" s="1"/>
    </row>
    <row r="90" spans="1:13" x14ac:dyDescent="0.2">
      <c r="A90" s="1"/>
      <c r="B90" s="30">
        <f>MAX($B$13:B89)+1</f>
        <v>41</v>
      </c>
      <c r="C90" s="1"/>
      <c r="D90" s="16" t="s">
        <v>44</v>
      </c>
      <c r="E90" s="14"/>
      <c r="F90" s="1"/>
      <c r="G90" s="14"/>
      <c r="H90" s="12">
        <v>0</v>
      </c>
      <c r="I90" s="1"/>
      <c r="K90" s="1"/>
      <c r="L90" s="1"/>
      <c r="M90" s="1"/>
    </row>
    <row r="91" spans="1:13" x14ac:dyDescent="0.2">
      <c r="A91" s="1"/>
      <c r="B91" s="30">
        <f>MAX($B$13:B90)+1</f>
        <v>42</v>
      </c>
      <c r="C91" s="1"/>
      <c r="D91" s="13" t="s">
        <v>45</v>
      </c>
      <c r="E91" s="14"/>
      <c r="F91" s="1"/>
      <c r="G91" s="14"/>
      <c r="H91" s="11">
        <f>H89+H90</f>
        <v>1.7328576534364706</v>
      </c>
      <c r="I91" s="1"/>
      <c r="J91" s="17">
        <v>1.7328591780821918</v>
      </c>
      <c r="K91" s="1"/>
      <c r="L91" s="1"/>
      <c r="M91" s="1"/>
    </row>
    <row r="92" spans="1:13" x14ac:dyDescent="0.2">
      <c r="A92" s="1"/>
      <c r="B92" s="2"/>
      <c r="C92" s="1"/>
      <c r="D92" s="14"/>
      <c r="E92" s="14"/>
      <c r="F92" s="1"/>
      <c r="G92" s="14"/>
      <c r="H92" s="1"/>
      <c r="I92" s="1"/>
      <c r="K92" s="1"/>
      <c r="L92" s="1"/>
      <c r="M92" s="1"/>
    </row>
    <row r="93" spans="1:13" x14ac:dyDescent="0.2">
      <c r="A93" s="1"/>
      <c r="B93" s="2"/>
      <c r="C93" s="1"/>
      <c r="D93" s="13" t="s">
        <v>46</v>
      </c>
      <c r="E93" s="10"/>
      <c r="F93" s="1"/>
      <c r="G93" s="10"/>
      <c r="H93" s="8"/>
      <c r="I93" s="30"/>
      <c r="K93" s="30"/>
      <c r="L93" s="1"/>
      <c r="M93" s="1"/>
    </row>
    <row r="94" spans="1:13" x14ac:dyDescent="0.2">
      <c r="A94" s="1"/>
      <c r="B94" s="30">
        <f>MAX($B$13:B93)+1</f>
        <v>43</v>
      </c>
      <c r="C94" s="29"/>
      <c r="D94" s="16" t="s">
        <v>45</v>
      </c>
      <c r="E94" s="10"/>
      <c r="F94" s="1"/>
      <c r="G94" s="10"/>
      <c r="H94" s="11">
        <f>$J$91</f>
        <v>1.7328591780821918</v>
      </c>
      <c r="I94" s="30"/>
      <c r="K94" s="30"/>
      <c r="L94" s="1"/>
      <c r="M94" s="1"/>
    </row>
    <row r="95" spans="1:13" x14ac:dyDescent="0.2">
      <c r="A95" s="1"/>
      <c r="B95" s="30">
        <f>MAX($B$13:B94)+1</f>
        <v>44</v>
      </c>
      <c r="C95" s="1"/>
      <c r="D95" s="16" t="s">
        <v>47</v>
      </c>
      <c r="E95" s="14"/>
      <c r="F95" s="1"/>
      <c r="G95" s="14"/>
      <c r="H95" s="12">
        <f>J32</f>
        <v>0.40666120214654822</v>
      </c>
      <c r="I95" s="1"/>
      <c r="K95" s="1"/>
      <c r="L95" s="1"/>
      <c r="M95" s="1"/>
    </row>
    <row r="96" spans="1:13" x14ac:dyDescent="0.2">
      <c r="A96" s="1"/>
      <c r="B96" s="30">
        <f>MAX($B$13:B95)+1</f>
        <v>45</v>
      </c>
      <c r="C96" s="1"/>
      <c r="D96" s="13" t="s">
        <v>48</v>
      </c>
      <c r="E96" s="14"/>
      <c r="F96" s="1"/>
      <c r="G96" s="14"/>
      <c r="H96" s="11">
        <f>H94+H95</f>
        <v>2.1395203802287401</v>
      </c>
      <c r="I96" s="1"/>
      <c r="J96" s="17">
        <v>2.1395203802287401</v>
      </c>
      <c r="K96" s="1"/>
      <c r="L96" s="1"/>
      <c r="M96" s="1"/>
    </row>
    <row r="97" spans="1:13" x14ac:dyDescent="0.2">
      <c r="A97" s="1"/>
      <c r="B97" s="2"/>
      <c r="C97" s="1"/>
      <c r="D97" s="14"/>
      <c r="E97" s="14"/>
      <c r="F97" s="1"/>
      <c r="G97" s="14"/>
      <c r="H97" s="1"/>
      <c r="I97" s="1"/>
      <c r="K97" s="1"/>
      <c r="L97" s="1"/>
      <c r="M97" s="1"/>
    </row>
    <row r="98" spans="1:13" x14ac:dyDescent="0.2">
      <c r="A98" s="1"/>
      <c r="B98" s="2"/>
      <c r="C98" s="1"/>
      <c r="D98" s="13" t="s">
        <v>49</v>
      </c>
      <c r="E98" s="10"/>
      <c r="F98" s="1"/>
      <c r="G98" s="10"/>
      <c r="H98" s="8"/>
      <c r="I98" s="30"/>
      <c r="K98" s="30"/>
      <c r="L98" s="1"/>
      <c r="M98" s="1"/>
    </row>
    <row r="99" spans="1:13" x14ac:dyDescent="0.2">
      <c r="A99" s="1"/>
      <c r="B99" s="30">
        <f>MAX($B$13:B98)+1</f>
        <v>46</v>
      </c>
      <c r="C99" s="29"/>
      <c r="D99" s="16" t="s">
        <v>50</v>
      </c>
      <c r="E99" s="10"/>
      <c r="F99" s="1"/>
      <c r="G99" s="10"/>
      <c r="H99" s="11">
        <v>3.1384607725595981E-2</v>
      </c>
      <c r="I99" s="30"/>
      <c r="K99" s="30"/>
      <c r="L99" s="1"/>
      <c r="M99" s="1"/>
    </row>
    <row r="100" spans="1:13" x14ac:dyDescent="0.2">
      <c r="A100" s="1"/>
      <c r="B100" s="30">
        <f>MAX($B$13:B99)+1</f>
        <v>47</v>
      </c>
      <c r="C100" s="1"/>
      <c r="D100" s="16" t="s">
        <v>44</v>
      </c>
      <c r="E100" s="14"/>
      <c r="F100" s="1"/>
      <c r="G100" s="14"/>
      <c r="H100" s="12">
        <v>0</v>
      </c>
      <c r="I100" s="1"/>
      <c r="K100" s="1"/>
      <c r="L100" s="1"/>
      <c r="M100" s="1"/>
    </row>
    <row r="101" spans="1:13" x14ac:dyDescent="0.2">
      <c r="A101" s="1"/>
      <c r="B101" s="30">
        <f>MAX($B$13:B100)+1</f>
        <v>48</v>
      </c>
      <c r="C101" s="1"/>
      <c r="D101" s="13" t="s">
        <v>51</v>
      </c>
      <c r="E101" s="14"/>
      <c r="F101" s="1"/>
      <c r="G101" s="14"/>
      <c r="H101" s="11">
        <f>H99+H100</f>
        <v>3.1384607725595981E-2</v>
      </c>
      <c r="I101" s="1"/>
      <c r="J101" s="17">
        <v>3.1384109589041094E-2</v>
      </c>
      <c r="K101" s="1"/>
      <c r="L101" s="1"/>
      <c r="M101" s="1"/>
    </row>
    <row r="102" spans="1:13" x14ac:dyDescent="0.2">
      <c r="A102" s="1"/>
      <c r="B102" s="2"/>
      <c r="C102" s="1"/>
      <c r="D102" s="14"/>
      <c r="E102" s="14"/>
      <c r="F102" s="1"/>
      <c r="G102" s="14"/>
      <c r="H102" s="1"/>
      <c r="I102" s="1"/>
      <c r="K102" s="1"/>
      <c r="L102" s="1"/>
      <c r="M102" s="1"/>
    </row>
    <row r="103" spans="1:13" x14ac:dyDescent="0.2">
      <c r="A103" s="1"/>
      <c r="B103" s="2"/>
      <c r="C103" s="1"/>
      <c r="D103" s="13" t="s">
        <v>52</v>
      </c>
      <c r="E103" s="10"/>
      <c r="F103" s="1"/>
      <c r="G103" s="10"/>
      <c r="H103" s="8"/>
      <c r="I103" s="30"/>
      <c r="K103" s="30"/>
      <c r="L103" s="1"/>
      <c r="M103" s="1"/>
    </row>
    <row r="104" spans="1:13" x14ac:dyDescent="0.2">
      <c r="A104" s="1"/>
      <c r="B104" s="30">
        <f>MAX($B$13:B103)+1</f>
        <v>49</v>
      </c>
      <c r="C104" s="29"/>
      <c r="D104" s="16" t="s">
        <v>53</v>
      </c>
      <c r="E104" s="10"/>
      <c r="F104" s="1"/>
      <c r="G104" s="10"/>
      <c r="H104" s="11">
        <v>0.8508390041803563</v>
      </c>
      <c r="I104" s="30"/>
      <c r="K104" s="30"/>
      <c r="L104" s="1"/>
      <c r="M104" s="1"/>
    </row>
    <row r="105" spans="1:13" x14ac:dyDescent="0.2">
      <c r="A105" s="1"/>
      <c r="B105" s="30">
        <f>MAX($B$13:B104)+1</f>
        <v>50</v>
      </c>
      <c r="C105" s="1"/>
      <c r="D105" s="16" t="s">
        <v>44</v>
      </c>
      <c r="E105" s="14"/>
      <c r="F105" s="1"/>
      <c r="G105" s="14"/>
      <c r="H105" s="12">
        <v>6.6846298017213632E-2</v>
      </c>
      <c r="I105" s="1"/>
      <c r="K105" s="1"/>
      <c r="L105" s="1"/>
      <c r="M105" s="1"/>
    </row>
    <row r="106" spans="1:13" x14ac:dyDescent="0.2">
      <c r="A106" s="1"/>
      <c r="B106" s="30">
        <f>MAX($B$13:B105)+1</f>
        <v>51</v>
      </c>
      <c r="C106" s="1"/>
      <c r="D106" s="13" t="s">
        <v>54</v>
      </c>
      <c r="E106" s="14"/>
      <c r="F106" s="1"/>
      <c r="G106" s="14"/>
      <c r="H106" s="11">
        <f>H104+H105</f>
        <v>0.91768530219756994</v>
      </c>
      <c r="I106" s="1"/>
      <c r="J106" s="17">
        <v>0.91768530219756994</v>
      </c>
      <c r="K106" s="1"/>
      <c r="L106" s="1"/>
      <c r="M106" s="1"/>
    </row>
    <row r="107" spans="1:13" x14ac:dyDescent="0.2">
      <c r="A107" s="1"/>
      <c r="B107" s="2"/>
      <c r="C107" s="1"/>
      <c r="D107" s="14"/>
      <c r="E107" s="14"/>
      <c r="F107" s="1"/>
      <c r="G107" s="14"/>
      <c r="H107" s="1"/>
      <c r="I107" s="1"/>
      <c r="K107" s="1"/>
      <c r="L107" s="1"/>
      <c r="M107" s="1"/>
    </row>
    <row r="108" spans="1:13" x14ac:dyDescent="0.2">
      <c r="A108" s="1"/>
      <c r="B108" s="2"/>
      <c r="C108" s="1"/>
      <c r="D108" s="13" t="s">
        <v>55</v>
      </c>
      <c r="E108" s="10"/>
      <c r="F108" s="1"/>
      <c r="G108" s="10"/>
      <c r="H108" s="8"/>
      <c r="I108" s="30"/>
      <c r="K108" s="30"/>
      <c r="L108" s="1"/>
      <c r="M108" s="1"/>
    </row>
    <row r="109" spans="1:13" x14ac:dyDescent="0.2">
      <c r="A109" s="1"/>
      <c r="B109" s="30">
        <f>MAX($B$13:B108)+1</f>
        <v>52</v>
      </c>
      <c r="C109" s="29"/>
      <c r="D109" s="16" t="s">
        <v>54</v>
      </c>
      <c r="E109" s="10"/>
      <c r="F109" s="1"/>
      <c r="G109" s="10"/>
      <c r="H109" s="11">
        <f>$J$106</f>
        <v>0.91768530219756994</v>
      </c>
      <c r="I109" s="30"/>
      <c r="K109" s="30"/>
      <c r="L109" s="1"/>
      <c r="M109" s="1"/>
    </row>
    <row r="110" spans="1:13" x14ac:dyDescent="0.2">
      <c r="A110" s="1"/>
      <c r="B110" s="30">
        <f>MAX($B$13:B109)+1</f>
        <v>53</v>
      </c>
      <c r="C110" s="1"/>
      <c r="D110" s="16" t="s">
        <v>56</v>
      </c>
      <c r="E110" s="14"/>
      <c r="F110" s="1"/>
      <c r="G110" s="14"/>
      <c r="H110" s="12">
        <f>J37*12/365</f>
        <v>0.34725946701840354</v>
      </c>
      <c r="I110" s="1"/>
      <c r="K110" s="1"/>
      <c r="L110" s="1"/>
      <c r="M110" s="1"/>
    </row>
    <row r="111" spans="1:13" x14ac:dyDescent="0.2">
      <c r="A111" s="1"/>
      <c r="B111" s="30">
        <f>MAX($B$13:B110)+1</f>
        <v>54</v>
      </c>
      <c r="C111" s="1"/>
      <c r="D111" s="13" t="s">
        <v>57</v>
      </c>
      <c r="E111" s="14"/>
      <c r="F111" s="1"/>
      <c r="G111" s="14"/>
      <c r="H111" s="11">
        <f>H109+H110</f>
        <v>1.2649447692159734</v>
      </c>
      <c r="I111" s="1"/>
      <c r="J111" s="17">
        <f>H111</f>
        <v>1.2649447692159734</v>
      </c>
      <c r="K111" s="1"/>
      <c r="L111" s="1"/>
      <c r="M111" s="1"/>
    </row>
    <row r="112" spans="1:13" x14ac:dyDescent="0.2">
      <c r="A112" s="1"/>
      <c r="B112" s="2"/>
      <c r="C112" s="1"/>
      <c r="D112" s="14"/>
      <c r="E112" s="14"/>
      <c r="F112" s="1"/>
      <c r="G112" s="14"/>
      <c r="H112" s="1"/>
      <c r="I112" s="1"/>
      <c r="K112" s="1"/>
      <c r="L112" s="1"/>
      <c r="M112" s="1"/>
    </row>
    <row r="113" spans="1:13" x14ac:dyDescent="0.2">
      <c r="A113" s="1"/>
      <c r="B113" s="2"/>
      <c r="C113" s="1"/>
      <c r="D113" s="13" t="s">
        <v>58</v>
      </c>
      <c r="E113" s="10"/>
      <c r="F113" s="1"/>
      <c r="G113" s="10"/>
      <c r="H113" s="8"/>
      <c r="I113" s="30"/>
      <c r="K113" s="30"/>
      <c r="L113" s="1"/>
      <c r="M113" s="1"/>
    </row>
    <row r="114" spans="1:13" x14ac:dyDescent="0.2">
      <c r="A114" s="1"/>
      <c r="B114" s="30">
        <f>MAX($B$13:B113)+1</f>
        <v>55</v>
      </c>
      <c r="C114" s="29"/>
      <c r="D114" s="16" t="s">
        <v>50</v>
      </c>
      <c r="E114" s="10"/>
      <c r="F114" s="1"/>
      <c r="G114" s="10"/>
      <c r="H114" s="11">
        <v>2.89104707776182E-2</v>
      </c>
      <c r="I114" s="30"/>
      <c r="K114" s="30"/>
      <c r="L114" s="1"/>
      <c r="M114" s="1"/>
    </row>
    <row r="115" spans="1:13" x14ac:dyDescent="0.2">
      <c r="A115" s="1"/>
      <c r="B115" s="30">
        <f>MAX($B$13:B114)+1</f>
        <v>56</v>
      </c>
      <c r="C115" s="1"/>
      <c r="D115" s="16" t="s">
        <v>44</v>
      </c>
      <c r="E115" s="14"/>
      <c r="F115" s="1"/>
      <c r="G115" s="14"/>
      <c r="H115" s="12">
        <v>6.6846298017213632E-2</v>
      </c>
      <c r="I115" s="1"/>
      <c r="K115" s="1"/>
      <c r="L115" s="1"/>
      <c r="M115" s="1"/>
    </row>
    <row r="116" spans="1:13" x14ac:dyDescent="0.2">
      <c r="A116" s="1"/>
      <c r="B116" s="30">
        <f>MAX($B$13:B115)+1</f>
        <v>57</v>
      </c>
      <c r="C116" s="1"/>
      <c r="D116" s="13" t="s">
        <v>59</v>
      </c>
      <c r="E116" s="14"/>
      <c r="F116" s="1"/>
      <c r="G116" s="14"/>
      <c r="H116" s="11">
        <f>H114+H115</f>
        <v>9.5756768794831831E-2</v>
      </c>
      <c r="I116" s="1"/>
      <c r="J116" s="17">
        <v>9.5756768794831831E-2</v>
      </c>
      <c r="K116" s="1"/>
      <c r="L116" s="1"/>
      <c r="M116" s="1"/>
    </row>
    <row r="117" spans="1:13" x14ac:dyDescent="0.2">
      <c r="A117" s="1"/>
      <c r="B117" s="2"/>
      <c r="C117" s="1"/>
      <c r="D117" s="14"/>
      <c r="E117" s="14"/>
      <c r="F117" s="1"/>
      <c r="G117" s="14"/>
      <c r="H117" s="1"/>
      <c r="I117" s="1"/>
      <c r="K117" s="1"/>
      <c r="L117" s="1"/>
      <c r="M117" s="1"/>
    </row>
    <row r="118" spans="1:13" x14ac:dyDescent="0.2">
      <c r="A118" s="1"/>
      <c r="B118" s="2"/>
      <c r="C118" s="1"/>
      <c r="D118" s="13" t="s">
        <v>60</v>
      </c>
      <c r="E118" s="10"/>
      <c r="F118" s="1"/>
      <c r="G118" s="10"/>
      <c r="H118" s="8"/>
      <c r="I118" s="30"/>
      <c r="K118" s="30"/>
      <c r="L118" s="1"/>
      <c r="M118" s="1"/>
    </row>
    <row r="119" spans="1:13" x14ac:dyDescent="0.2">
      <c r="A119" s="1"/>
      <c r="B119" s="30">
        <f>MAX($B$13:B118)+1</f>
        <v>58</v>
      </c>
      <c r="C119" s="29"/>
      <c r="D119" s="16" t="s">
        <v>53</v>
      </c>
      <c r="E119" s="10"/>
      <c r="F119" s="1"/>
      <c r="G119" s="10"/>
      <c r="H119" s="11">
        <v>0.38333263199305306</v>
      </c>
      <c r="I119" s="30"/>
      <c r="K119" s="30"/>
      <c r="L119" s="1"/>
      <c r="M119" s="1"/>
    </row>
    <row r="120" spans="1:13" x14ac:dyDescent="0.2">
      <c r="A120" s="1"/>
      <c r="B120" s="30">
        <f>MAX($B$13:B119)+1</f>
        <v>59</v>
      </c>
      <c r="C120" s="1"/>
      <c r="D120" s="16" t="s">
        <v>44</v>
      </c>
      <c r="E120" s="14"/>
      <c r="F120" s="1"/>
      <c r="G120" s="14"/>
      <c r="H120" s="12">
        <v>5.3053504975697965E-3</v>
      </c>
      <c r="I120" s="1"/>
      <c r="K120" s="1"/>
      <c r="L120" s="1"/>
      <c r="M120" s="1"/>
    </row>
    <row r="121" spans="1:13" x14ac:dyDescent="0.2">
      <c r="A121" s="1"/>
      <c r="B121" s="30">
        <f>MAX($B$13:B120)+1</f>
        <v>60</v>
      </c>
      <c r="C121" s="1"/>
      <c r="D121" s="13" t="s">
        <v>61</v>
      </c>
      <c r="E121" s="14"/>
      <c r="F121" s="1"/>
      <c r="G121" s="14"/>
      <c r="H121" s="11">
        <f>H119+H120</f>
        <v>0.38863798249062287</v>
      </c>
      <c r="I121" s="1"/>
      <c r="J121" s="17">
        <v>0.38863798249062287</v>
      </c>
      <c r="K121" s="1"/>
      <c r="L121" s="1"/>
      <c r="M121" s="1"/>
    </row>
    <row r="122" spans="1:13" x14ac:dyDescent="0.2">
      <c r="A122" s="1"/>
      <c r="B122" s="30"/>
      <c r="C122" s="1"/>
      <c r="D122" s="14"/>
      <c r="E122" s="14"/>
      <c r="F122" s="1"/>
      <c r="G122" s="14"/>
      <c r="H122" s="1"/>
      <c r="I122" s="1"/>
      <c r="K122" s="1"/>
      <c r="L122" s="1"/>
      <c r="M122" s="1"/>
    </row>
    <row r="123" spans="1:13" x14ac:dyDescent="0.2">
      <c r="A123" s="1"/>
      <c r="B123" s="30"/>
      <c r="C123" s="1"/>
      <c r="D123" s="13" t="s">
        <v>62</v>
      </c>
      <c r="E123" s="10"/>
      <c r="F123" s="1"/>
      <c r="G123" s="10"/>
      <c r="H123" s="8"/>
      <c r="I123" s="30"/>
      <c r="K123" s="30"/>
      <c r="L123" s="1"/>
      <c r="M123" s="1"/>
    </row>
    <row r="124" spans="1:13" x14ac:dyDescent="0.2">
      <c r="A124" s="1"/>
      <c r="B124" s="30">
        <f>MAX($B$13:B123)+1</f>
        <v>61</v>
      </c>
      <c r="C124" s="29"/>
      <c r="D124" s="16" t="s">
        <v>61</v>
      </c>
      <c r="E124" s="10"/>
      <c r="F124" s="1"/>
      <c r="G124" s="10"/>
      <c r="H124" s="11">
        <f>$J$121</f>
        <v>0.38863798249062287</v>
      </c>
      <c r="I124" s="30"/>
      <c r="K124" s="30"/>
      <c r="L124" s="1"/>
      <c r="M124" s="1"/>
    </row>
    <row r="125" spans="1:13" x14ac:dyDescent="0.2">
      <c r="A125" s="1"/>
      <c r="B125" s="30">
        <f>MAX($B$13:B124)+1</f>
        <v>62</v>
      </c>
      <c r="C125" s="1"/>
      <c r="D125" s="16" t="s">
        <v>63</v>
      </c>
      <c r="E125" s="14"/>
      <c r="F125" s="1"/>
      <c r="G125" s="14"/>
      <c r="H125" s="12">
        <f>J37*12/365</f>
        <v>0.34725946701840354</v>
      </c>
      <c r="I125" s="1"/>
      <c r="K125" s="1"/>
      <c r="L125" s="1"/>
      <c r="M125" s="1"/>
    </row>
    <row r="126" spans="1:13" x14ac:dyDescent="0.2">
      <c r="A126" s="1"/>
      <c r="B126" s="30">
        <f>MAX($B$13:B125)+1</f>
        <v>63</v>
      </c>
      <c r="C126" s="1"/>
      <c r="D126" s="13" t="s">
        <v>64</v>
      </c>
      <c r="E126" s="14"/>
      <c r="F126" s="1"/>
      <c r="G126" s="14"/>
      <c r="H126" s="11">
        <f>H124+H125</f>
        <v>0.73589744950902647</v>
      </c>
      <c r="I126" s="1"/>
      <c r="J126" s="17">
        <f>H126</f>
        <v>0.73589744950902647</v>
      </c>
      <c r="K126" s="1"/>
      <c r="L126" s="1"/>
      <c r="M126" s="1"/>
    </row>
    <row r="127" spans="1:13" x14ac:dyDescent="0.2">
      <c r="A127" s="1"/>
      <c r="B127" s="2"/>
      <c r="C127" s="1"/>
      <c r="D127" s="14"/>
      <c r="E127" s="14"/>
      <c r="F127" s="1"/>
      <c r="G127" s="14"/>
      <c r="H127" s="1"/>
      <c r="I127" s="1"/>
      <c r="K127" s="1"/>
      <c r="L127" s="1"/>
      <c r="M127" s="1"/>
    </row>
    <row r="128" spans="1:13" x14ac:dyDescent="0.2">
      <c r="A128" s="1"/>
      <c r="B128" s="2"/>
      <c r="C128" s="1"/>
      <c r="D128" s="13" t="s">
        <v>65</v>
      </c>
      <c r="E128" s="10"/>
      <c r="F128" s="1"/>
      <c r="G128" s="10"/>
      <c r="H128" s="8"/>
      <c r="I128" s="30"/>
      <c r="K128" s="30"/>
      <c r="L128" s="1"/>
      <c r="M128" s="1"/>
    </row>
    <row r="129" spans="1:13" x14ac:dyDescent="0.2">
      <c r="A129" s="1"/>
      <c r="B129" s="30">
        <f>MAX($B$13:B128)+1</f>
        <v>64</v>
      </c>
      <c r="C129" s="29"/>
      <c r="D129" s="16" t="s">
        <v>50</v>
      </c>
      <c r="E129" s="10"/>
      <c r="F129" s="1"/>
      <c r="G129" s="10"/>
      <c r="H129" s="11">
        <v>2.3902428377602106E-2</v>
      </c>
      <c r="I129" s="30"/>
      <c r="K129" s="30"/>
      <c r="L129" s="1"/>
      <c r="M129" s="1"/>
    </row>
    <row r="130" spans="1:13" x14ac:dyDescent="0.2">
      <c r="A130" s="1"/>
      <c r="B130" s="30">
        <f>MAX($B$13:B129)+1</f>
        <v>65</v>
      </c>
      <c r="C130" s="1"/>
      <c r="D130" s="16" t="s">
        <v>44</v>
      </c>
      <c r="E130" s="14"/>
      <c r="F130" s="1"/>
      <c r="G130" s="14"/>
      <c r="H130" s="12">
        <v>5.3053504975697965E-3</v>
      </c>
      <c r="I130" s="1"/>
      <c r="K130" s="1"/>
      <c r="L130" s="1"/>
      <c r="M130" s="1"/>
    </row>
    <row r="131" spans="1:13" x14ac:dyDescent="0.2">
      <c r="A131" s="1"/>
      <c r="B131" s="30">
        <f>MAX($B$13:B130)+1</f>
        <v>66</v>
      </c>
      <c r="C131" s="1"/>
      <c r="D131" s="13" t="s">
        <v>66</v>
      </c>
      <c r="E131" s="14"/>
      <c r="F131" s="1"/>
      <c r="G131" s="14"/>
      <c r="H131" s="11">
        <f>H129+H130</f>
        <v>2.9207778875171904E-2</v>
      </c>
      <c r="I131" s="1"/>
      <c r="J131" s="17">
        <v>2.9207778875171904E-2</v>
      </c>
      <c r="K131" s="1"/>
      <c r="L131" s="1"/>
      <c r="M131" s="1"/>
    </row>
    <row r="132" spans="1:13" x14ac:dyDescent="0.2">
      <c r="A132" s="1"/>
      <c r="B132" s="2"/>
      <c r="C132" s="1"/>
      <c r="D132" s="14"/>
      <c r="E132" s="14"/>
      <c r="F132" s="1"/>
      <c r="G132" s="14"/>
      <c r="H132" s="1"/>
      <c r="I132" s="1"/>
      <c r="K132" s="1"/>
      <c r="L132" s="1"/>
      <c r="M132" s="1"/>
    </row>
    <row r="133" spans="1:13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x14ac:dyDescent="0.2">
      <c r="A136" s="1"/>
      <c r="B136" s="29"/>
      <c r="C136" s="29"/>
      <c r="D136" s="29"/>
      <c r="E136" s="29"/>
      <c r="F136" s="29"/>
      <c r="G136" s="29"/>
      <c r="H136" s="29"/>
      <c r="I136" s="29"/>
      <c r="J136" s="29"/>
      <c r="K136" s="30"/>
      <c r="L136" s="1"/>
      <c r="M136" s="1"/>
    </row>
    <row r="137" spans="1:13" x14ac:dyDescent="0.2">
      <c r="A137" s="1"/>
      <c r="C137" s="3"/>
      <c r="D137" s="3"/>
      <c r="E137" s="3"/>
      <c r="F137" s="3"/>
      <c r="G137" s="3"/>
      <c r="H137" s="3"/>
      <c r="I137" s="3"/>
      <c r="J137" s="3"/>
      <c r="K137" s="2"/>
      <c r="L137" s="1"/>
      <c r="M137" s="1"/>
    </row>
    <row r="138" spans="1:13" x14ac:dyDescent="0.2">
      <c r="A138" s="1"/>
      <c r="B138" s="4" t="s">
        <v>37</v>
      </c>
      <c r="C138" s="5"/>
      <c r="D138" s="5"/>
      <c r="E138" s="5"/>
      <c r="F138" s="5"/>
      <c r="G138" s="5"/>
      <c r="H138" s="5"/>
      <c r="I138" s="5"/>
      <c r="J138" s="5"/>
      <c r="K138" s="6"/>
      <c r="L138" s="1"/>
      <c r="M138" s="1"/>
    </row>
    <row r="139" spans="1:13" x14ac:dyDescent="0.2">
      <c r="A139" s="1"/>
      <c r="B139" s="30"/>
      <c r="C139" s="30"/>
      <c r="D139" s="30"/>
      <c r="E139" s="30"/>
      <c r="F139" s="2"/>
      <c r="G139" s="30"/>
      <c r="H139" s="2"/>
      <c r="I139" s="1"/>
      <c r="J139" s="2"/>
      <c r="K139" s="1"/>
      <c r="L139" s="1"/>
      <c r="M139" s="1"/>
    </row>
    <row r="140" spans="1:13" x14ac:dyDescent="0.2">
      <c r="A140" s="1"/>
      <c r="B140" s="30" t="s">
        <v>1</v>
      </c>
      <c r="C140" s="29"/>
      <c r="D140" s="29"/>
      <c r="E140" s="29"/>
      <c r="F140" s="2"/>
      <c r="G140" s="29"/>
      <c r="H140" s="2"/>
      <c r="I140" s="1"/>
      <c r="J140" s="30"/>
      <c r="K140" s="1"/>
      <c r="L140" s="1"/>
      <c r="M140" s="1"/>
    </row>
    <row r="141" spans="1:13" x14ac:dyDescent="0.2">
      <c r="A141" s="1"/>
      <c r="B141" s="31" t="s">
        <v>2</v>
      </c>
      <c r="C141" s="29"/>
      <c r="D141" s="32" t="s">
        <v>3</v>
      </c>
      <c r="E141" s="32"/>
      <c r="F141" s="7"/>
      <c r="G141" s="32"/>
      <c r="H141" s="7"/>
      <c r="I141" s="1"/>
      <c r="J141" s="33" t="s">
        <v>4</v>
      </c>
      <c r="K141" s="1"/>
      <c r="L141" s="1"/>
      <c r="M141" s="1"/>
    </row>
    <row r="142" spans="1:13" x14ac:dyDescent="0.2">
      <c r="A142" s="1"/>
      <c r="B142" s="30"/>
      <c r="C142" s="29"/>
      <c r="D142" s="29"/>
      <c r="E142" s="29"/>
      <c r="F142" s="2"/>
      <c r="G142" s="29"/>
      <c r="H142" s="2"/>
      <c r="I142" s="30"/>
      <c r="J142" s="30" t="s">
        <v>5</v>
      </c>
      <c r="K142" s="30"/>
      <c r="L142" s="1"/>
      <c r="M142" s="1"/>
    </row>
    <row r="143" spans="1:13" x14ac:dyDescent="0.2">
      <c r="A143" s="1"/>
      <c r="B143" s="30"/>
      <c r="C143" s="29"/>
      <c r="D143" s="29"/>
      <c r="E143" s="29"/>
      <c r="F143" s="30"/>
      <c r="G143" s="29"/>
      <c r="H143" s="30"/>
      <c r="I143" s="30"/>
      <c r="J143" s="30"/>
      <c r="K143" s="30"/>
      <c r="L143" s="1"/>
      <c r="M143" s="1"/>
    </row>
    <row r="144" spans="1:13" x14ac:dyDescent="0.2">
      <c r="A144" s="1"/>
      <c r="D144" s="3" t="s">
        <v>135</v>
      </c>
      <c r="K144" s="30"/>
      <c r="L144" s="1"/>
      <c r="M144" s="1"/>
    </row>
    <row r="145" spans="1:13" x14ac:dyDescent="0.2">
      <c r="A145" s="1"/>
      <c r="K145" s="1"/>
      <c r="L145" s="1"/>
      <c r="M145" s="1"/>
    </row>
    <row r="146" spans="1:13" x14ac:dyDescent="0.2">
      <c r="A146" s="1"/>
      <c r="B146" s="2"/>
      <c r="C146" s="1"/>
      <c r="D146" s="13" t="s">
        <v>67</v>
      </c>
      <c r="E146" s="10"/>
      <c r="F146" s="1"/>
      <c r="G146" s="10"/>
      <c r="H146" s="8"/>
      <c r="I146" s="30"/>
      <c r="K146" s="30"/>
      <c r="L146" s="1"/>
      <c r="M146" s="1"/>
    </row>
    <row r="147" spans="1:13" x14ac:dyDescent="0.2">
      <c r="A147" s="1"/>
      <c r="B147" s="30">
        <f>MAX($B$13:B146)+1</f>
        <v>67</v>
      </c>
      <c r="C147" s="29"/>
      <c r="D147" s="16" t="s">
        <v>68</v>
      </c>
      <c r="E147" s="10"/>
      <c r="F147" s="1"/>
      <c r="G147" s="10"/>
      <c r="H147" s="11">
        <v>0.2668208219178082</v>
      </c>
      <c r="I147" s="30"/>
      <c r="K147" s="30"/>
      <c r="L147" s="1"/>
      <c r="M147" s="1"/>
    </row>
    <row r="148" spans="1:13" x14ac:dyDescent="0.2">
      <c r="A148" s="1"/>
      <c r="B148" s="30">
        <f>MAX($B$13:B147)+1</f>
        <v>68</v>
      </c>
      <c r="C148" s="1"/>
      <c r="D148" s="16" t="s">
        <v>40</v>
      </c>
      <c r="E148" s="14"/>
      <c r="F148" s="1"/>
      <c r="G148" s="14"/>
      <c r="H148" s="12">
        <v>0.1666</v>
      </c>
      <c r="I148" s="1"/>
      <c r="K148" s="1"/>
      <c r="L148" s="1"/>
      <c r="M148" s="1"/>
    </row>
    <row r="149" spans="1:13" x14ac:dyDescent="0.2">
      <c r="A149" s="1"/>
      <c r="B149" s="30">
        <f>MAX($B$13:B148)+1</f>
        <v>69</v>
      </c>
      <c r="C149" s="1"/>
      <c r="D149" s="13" t="s">
        <v>69</v>
      </c>
      <c r="E149" s="14"/>
      <c r="F149" s="1"/>
      <c r="G149" s="14"/>
      <c r="H149" s="11">
        <f>H147+H148</f>
        <v>0.43342082191780817</v>
      </c>
      <c r="I149" s="1"/>
      <c r="J149" s="17">
        <v>0.43342082191780817</v>
      </c>
      <c r="K149" s="1"/>
      <c r="L149" s="1"/>
      <c r="M149" s="1"/>
    </row>
    <row r="150" spans="1:13" x14ac:dyDescent="0.2">
      <c r="A150" s="1"/>
      <c r="B150" s="2"/>
      <c r="C150" s="1"/>
      <c r="D150" s="14"/>
      <c r="E150" s="14"/>
      <c r="F150" s="1"/>
      <c r="G150" s="14"/>
      <c r="H150" s="1"/>
      <c r="I150" s="1"/>
      <c r="K150" s="1"/>
      <c r="L150" s="1"/>
      <c r="M150" s="1"/>
    </row>
    <row r="151" spans="1:13" x14ac:dyDescent="0.2">
      <c r="A151" s="1"/>
      <c r="B151" s="2"/>
      <c r="C151" s="1"/>
      <c r="D151" s="13" t="s">
        <v>70</v>
      </c>
      <c r="E151" s="10"/>
      <c r="F151" s="1"/>
      <c r="G151" s="10"/>
      <c r="H151" s="8"/>
      <c r="I151" s="30"/>
      <c r="K151" s="30"/>
      <c r="L151" s="1"/>
      <c r="M151" s="1"/>
    </row>
    <row r="152" spans="1:13" x14ac:dyDescent="0.2">
      <c r="A152" s="1"/>
      <c r="B152" s="30">
        <f>MAX($B$13:B151)+1</f>
        <v>70</v>
      </c>
      <c r="C152" s="29"/>
      <c r="D152" s="16" t="s">
        <v>68</v>
      </c>
      <c r="E152" s="10"/>
      <c r="F152" s="1"/>
      <c r="G152" s="10"/>
      <c r="H152" s="11">
        <v>0.26604756164383564</v>
      </c>
      <c r="I152" s="30"/>
      <c r="K152" s="30"/>
      <c r="L152" s="1"/>
      <c r="M152" s="1"/>
    </row>
    <row r="153" spans="1:13" x14ac:dyDescent="0.2">
      <c r="A153" s="1"/>
      <c r="B153" s="30">
        <f>MAX($B$13:B152)+1</f>
        <v>71</v>
      </c>
      <c r="C153" s="1"/>
      <c r="D153" s="16" t="s">
        <v>40</v>
      </c>
      <c r="E153" s="14"/>
      <c r="F153" s="1"/>
      <c r="G153" s="14"/>
      <c r="H153" s="12">
        <v>0.16389999999999999</v>
      </c>
      <c r="I153" s="1"/>
      <c r="K153" s="1"/>
      <c r="L153" s="1"/>
      <c r="M153" s="1"/>
    </row>
    <row r="154" spans="1:13" x14ac:dyDescent="0.2">
      <c r="A154" s="1"/>
      <c r="B154" s="30">
        <f>MAX($B$13:B153)+1</f>
        <v>72</v>
      </c>
      <c r="C154" s="1"/>
      <c r="D154" s="13" t="s">
        <v>71</v>
      </c>
      <c r="E154" s="14"/>
      <c r="F154" s="1"/>
      <c r="G154" s="14"/>
      <c r="H154" s="11">
        <f>H152+H153</f>
        <v>0.42994756164383563</v>
      </c>
      <c r="I154" s="1"/>
      <c r="J154" s="17">
        <v>0.42994756164383563</v>
      </c>
      <c r="K154" s="1"/>
      <c r="L154" s="1"/>
      <c r="M154" s="1"/>
    </row>
    <row r="155" spans="1:13" x14ac:dyDescent="0.2">
      <c r="A155" s="1"/>
      <c r="B155" s="2"/>
      <c r="C155" s="1"/>
      <c r="D155" s="14"/>
      <c r="E155" s="14"/>
      <c r="F155" s="1"/>
      <c r="G155" s="14"/>
      <c r="H155" s="1"/>
      <c r="I155" s="1"/>
      <c r="K155" s="1"/>
      <c r="L155" s="1"/>
      <c r="M155" s="1"/>
    </row>
    <row r="156" spans="1:13" x14ac:dyDescent="0.2">
      <c r="A156" s="1"/>
      <c r="B156" s="2"/>
      <c r="C156" s="1"/>
      <c r="D156" s="13" t="s">
        <v>72</v>
      </c>
      <c r="E156" s="10"/>
      <c r="F156" s="1"/>
      <c r="G156" s="10"/>
      <c r="H156" s="8"/>
      <c r="I156" s="30"/>
      <c r="K156" s="30"/>
      <c r="L156" s="1"/>
      <c r="M156" s="1"/>
    </row>
    <row r="157" spans="1:13" x14ac:dyDescent="0.2">
      <c r="A157" s="1"/>
      <c r="B157" s="30">
        <f>MAX($B$13:B156)+1</f>
        <v>73</v>
      </c>
      <c r="C157" s="29"/>
      <c r="D157" s="16" t="s">
        <v>68</v>
      </c>
      <c r="E157" s="10"/>
      <c r="F157" s="1"/>
      <c r="G157" s="10"/>
      <c r="H157" s="11">
        <v>0.94262672057974173</v>
      </c>
      <c r="I157" s="30"/>
      <c r="K157" s="30"/>
      <c r="L157" s="1"/>
      <c r="M157" s="1"/>
    </row>
    <row r="158" spans="1:13" x14ac:dyDescent="0.2">
      <c r="A158" s="1"/>
      <c r="B158" s="30">
        <f>MAX($B$13:B157)+1</f>
        <v>74</v>
      </c>
      <c r="C158" s="1"/>
      <c r="D158" s="16" t="s">
        <v>40</v>
      </c>
      <c r="E158" s="14"/>
      <c r="F158" s="1"/>
      <c r="G158" s="14"/>
      <c r="H158" s="12">
        <v>0.2756901302982111</v>
      </c>
      <c r="I158" s="1"/>
      <c r="K158" s="1"/>
      <c r="L158" s="1"/>
      <c r="M158" s="1"/>
    </row>
    <row r="159" spans="1:13" x14ac:dyDescent="0.2">
      <c r="A159" s="1"/>
      <c r="B159" s="30">
        <f>MAX($B$13:B158)+1</f>
        <v>75</v>
      </c>
      <c r="C159" s="1"/>
      <c r="D159" s="13" t="s">
        <v>73</v>
      </c>
      <c r="E159" s="14"/>
      <c r="F159" s="1"/>
      <c r="G159" s="14"/>
      <c r="H159" s="11">
        <f>H157+H158</f>
        <v>1.2183168508779527</v>
      </c>
      <c r="I159" s="1"/>
      <c r="J159" s="17">
        <v>1.2183279452054796</v>
      </c>
      <c r="K159" s="1"/>
      <c r="L159" s="1"/>
      <c r="M159" s="1"/>
    </row>
    <row r="160" spans="1:13" x14ac:dyDescent="0.2">
      <c r="A160" s="1"/>
      <c r="B160" s="2"/>
      <c r="C160" s="1"/>
      <c r="D160" s="14"/>
      <c r="E160" s="14"/>
      <c r="F160" s="1"/>
      <c r="G160" s="14"/>
      <c r="H160" s="1"/>
      <c r="I160" s="1"/>
      <c r="K160" s="1"/>
      <c r="L160" s="1"/>
      <c r="M160" s="1"/>
    </row>
    <row r="161" spans="1:13" x14ac:dyDescent="0.2">
      <c r="A161" s="1"/>
      <c r="B161" s="2"/>
      <c r="C161" s="1"/>
      <c r="D161" s="13" t="s">
        <v>74</v>
      </c>
      <c r="E161" s="10"/>
      <c r="F161" s="1"/>
      <c r="G161" s="10"/>
      <c r="H161" s="8"/>
      <c r="I161" s="30"/>
      <c r="K161" s="1"/>
      <c r="L161" s="1"/>
      <c r="M161" s="1"/>
    </row>
    <row r="162" spans="1:13" x14ac:dyDescent="0.2">
      <c r="A162" s="1"/>
      <c r="B162" s="30">
        <f>MAX($B$13:B161)+1</f>
        <v>76</v>
      </c>
      <c r="C162" s="29"/>
      <c r="D162" s="16" t="s">
        <v>75</v>
      </c>
      <c r="E162" s="10"/>
      <c r="F162" s="1"/>
      <c r="G162" s="10"/>
      <c r="H162" s="11">
        <v>0.70577975755574796</v>
      </c>
      <c r="I162" s="30"/>
      <c r="K162" s="1"/>
      <c r="L162" s="1"/>
      <c r="M162" s="1"/>
    </row>
    <row r="163" spans="1:13" x14ac:dyDescent="0.2">
      <c r="A163" s="1"/>
      <c r="B163" s="30">
        <f>MAX($B$13:B162)+1</f>
        <v>77</v>
      </c>
      <c r="C163" s="1"/>
      <c r="D163" s="16" t="s">
        <v>44</v>
      </c>
      <c r="E163" s="14"/>
      <c r="F163" s="1"/>
      <c r="G163" s="14"/>
      <c r="H163" s="12">
        <v>0</v>
      </c>
      <c r="I163" s="1"/>
      <c r="K163" s="1"/>
      <c r="L163" s="1"/>
      <c r="M163" s="1"/>
    </row>
    <row r="164" spans="1:13" x14ac:dyDescent="0.2">
      <c r="A164" s="1"/>
      <c r="B164" s="30">
        <f>MAX($B$13:B163)+1</f>
        <v>78</v>
      </c>
      <c r="C164" s="1"/>
      <c r="D164" s="13" t="s">
        <v>76</v>
      </c>
      <c r="E164" s="14"/>
      <c r="F164" s="1"/>
      <c r="G164" s="14"/>
      <c r="H164" s="11">
        <f>H162+H163</f>
        <v>0.70577975755574796</v>
      </c>
      <c r="I164" s="1"/>
      <c r="J164" s="17">
        <v>0.70578082191780822</v>
      </c>
      <c r="K164" s="1"/>
      <c r="L164" s="1"/>
      <c r="M164" s="1"/>
    </row>
    <row r="165" spans="1:13" x14ac:dyDescent="0.2">
      <c r="A165" s="1"/>
      <c r="B165" s="2"/>
      <c r="C165" s="1"/>
      <c r="D165" s="14"/>
      <c r="E165" s="14"/>
      <c r="F165" s="1"/>
      <c r="G165" s="14"/>
      <c r="H165" s="1"/>
      <c r="I165" s="1"/>
      <c r="K165" s="1"/>
      <c r="L165" s="1"/>
      <c r="M165" s="1"/>
    </row>
    <row r="166" spans="1:13" x14ac:dyDescent="0.2">
      <c r="A166" s="1"/>
      <c r="B166" s="2"/>
      <c r="C166" s="1"/>
      <c r="D166" s="13" t="s">
        <v>77</v>
      </c>
      <c r="E166" s="14"/>
      <c r="F166" s="1"/>
      <c r="G166" s="14"/>
      <c r="H166" s="1"/>
      <c r="I166" s="1"/>
      <c r="K166" s="1"/>
      <c r="L166" s="1"/>
      <c r="M166" s="1"/>
    </row>
    <row r="167" spans="1:13" x14ac:dyDescent="0.2">
      <c r="A167" s="1"/>
      <c r="B167" s="30">
        <f>MAX($B$13:B166)+1</f>
        <v>79</v>
      </c>
      <c r="C167" s="1"/>
      <c r="D167" s="16" t="s">
        <v>78</v>
      </c>
      <c r="E167" s="14"/>
      <c r="F167" s="1"/>
      <c r="G167" s="14"/>
      <c r="H167" s="18">
        <v>7.8739726027397261E-2</v>
      </c>
      <c r="I167" s="1"/>
      <c r="K167" s="1"/>
      <c r="L167" s="1"/>
      <c r="M167" s="1"/>
    </row>
    <row r="168" spans="1:13" x14ac:dyDescent="0.2">
      <c r="A168" s="1"/>
      <c r="B168" s="30">
        <f>MAX($B$13:B167)+1</f>
        <v>80</v>
      </c>
      <c r="C168" s="1"/>
      <c r="D168" s="16" t="s">
        <v>79</v>
      </c>
      <c r="E168" s="14"/>
      <c r="F168" s="1"/>
      <c r="G168" s="14"/>
      <c r="H168" s="37">
        <v>0</v>
      </c>
      <c r="I168" s="1"/>
      <c r="K168" s="1"/>
      <c r="L168" s="1"/>
      <c r="M168" s="1"/>
    </row>
    <row r="169" spans="1:13" x14ac:dyDescent="0.2">
      <c r="A169" s="1"/>
      <c r="B169" s="30">
        <f>MAX($B$13:B168)+1</f>
        <v>81</v>
      </c>
      <c r="C169" s="1"/>
      <c r="D169" s="13" t="s">
        <v>80</v>
      </c>
      <c r="E169" s="14"/>
      <c r="F169" s="1"/>
      <c r="G169" s="14"/>
      <c r="H169" s="18">
        <f>H167+H168</f>
        <v>7.8739726027397261E-2</v>
      </c>
      <c r="I169" s="19"/>
      <c r="J169" s="23">
        <v>7.8739726027397261E-2</v>
      </c>
      <c r="K169" s="1"/>
      <c r="L169" s="1"/>
      <c r="M169" s="1"/>
    </row>
    <row r="170" spans="1:13" x14ac:dyDescent="0.2">
      <c r="A170" s="1"/>
      <c r="B170" s="4"/>
      <c r="C170" s="1"/>
      <c r="D170" s="14"/>
      <c r="E170" s="14"/>
      <c r="F170" s="1"/>
      <c r="G170" s="14"/>
      <c r="H170" s="1"/>
      <c r="I170" s="1"/>
      <c r="J170" s="1"/>
      <c r="K170" s="1"/>
      <c r="L170" s="1"/>
      <c r="M170" s="1"/>
    </row>
    <row r="171" spans="1:13" x14ac:dyDescent="0.2">
      <c r="A171" s="1"/>
      <c r="B171" s="30"/>
      <c r="C171" s="29"/>
      <c r="D171" s="3" t="s">
        <v>81</v>
      </c>
      <c r="E171" s="10"/>
      <c r="F171" s="1"/>
      <c r="G171" s="10"/>
      <c r="H171" s="8"/>
      <c r="I171" s="30"/>
      <c r="J171" s="8"/>
      <c r="K171" s="30"/>
      <c r="L171" s="1"/>
      <c r="M171" s="1"/>
    </row>
    <row r="172" spans="1:13" x14ac:dyDescent="0.2">
      <c r="A172" s="1"/>
      <c r="B172" s="2"/>
      <c r="C172" s="1"/>
      <c r="D172" s="10"/>
      <c r="E172" s="10"/>
      <c r="F172" s="1"/>
      <c r="G172" s="10"/>
      <c r="H172" s="8"/>
      <c r="I172" s="30"/>
      <c r="J172" s="8"/>
      <c r="K172" s="30"/>
      <c r="L172" s="1"/>
      <c r="M172" s="1"/>
    </row>
    <row r="173" spans="1:13" x14ac:dyDescent="0.2">
      <c r="A173" s="1"/>
      <c r="B173" s="2"/>
      <c r="C173" s="1"/>
      <c r="D173" s="13" t="s">
        <v>82</v>
      </c>
      <c r="E173" s="10"/>
      <c r="F173" s="1"/>
      <c r="G173" s="10"/>
      <c r="H173" s="8"/>
      <c r="I173" s="30"/>
      <c r="J173" s="8"/>
      <c r="K173" s="30"/>
      <c r="L173" s="1"/>
      <c r="M173" s="1"/>
    </row>
    <row r="174" spans="1:13" x14ac:dyDescent="0.2">
      <c r="A174" s="1"/>
      <c r="B174" s="30">
        <f>MAX($B$13:B173)+1</f>
        <v>82</v>
      </c>
      <c r="C174" s="29"/>
      <c r="D174" s="16" t="s">
        <v>83</v>
      </c>
      <c r="E174" s="10"/>
      <c r="F174" s="1"/>
      <c r="G174" s="10"/>
      <c r="H174" s="11">
        <f>J154</f>
        <v>0.42994756164383563</v>
      </c>
      <c r="I174" s="30"/>
      <c r="K174" s="30"/>
      <c r="L174" s="1"/>
      <c r="M174" s="1"/>
    </row>
    <row r="175" spans="1:13" x14ac:dyDescent="0.2">
      <c r="A175" s="1"/>
      <c r="B175" s="30">
        <f>MAX($B$13:B174)+1</f>
        <v>83</v>
      </c>
      <c r="C175" s="29"/>
      <c r="D175" s="16" t="s">
        <v>84</v>
      </c>
      <c r="E175" s="10"/>
      <c r="F175" s="1"/>
      <c r="G175" s="10"/>
      <c r="H175" s="11">
        <f>H174*121*1.2</f>
        <v>62.428385950684927</v>
      </c>
      <c r="I175" s="30"/>
      <c r="K175" s="30"/>
      <c r="L175" s="1"/>
      <c r="M175" s="1"/>
    </row>
    <row r="176" spans="1:13" x14ac:dyDescent="0.2">
      <c r="A176" s="1"/>
      <c r="B176" s="30">
        <f>MAX($B$13:B175)+1</f>
        <v>84</v>
      </c>
      <c r="C176" s="29"/>
      <c r="D176" s="13" t="s">
        <v>85</v>
      </c>
      <c r="E176" s="14"/>
      <c r="F176" s="1"/>
      <c r="G176" s="14"/>
      <c r="H176" s="20">
        <f>H175</f>
        <v>62.428385950684927</v>
      </c>
      <c r="I176" s="1"/>
      <c r="J176" s="17">
        <f>H176</f>
        <v>62.428385950684927</v>
      </c>
      <c r="K176" s="30"/>
      <c r="L176" s="1"/>
      <c r="M176" s="1"/>
    </row>
    <row r="177" spans="1:13" x14ac:dyDescent="0.2">
      <c r="A177" s="1"/>
      <c r="B177" s="2"/>
      <c r="C177" s="1"/>
      <c r="D177" s="14"/>
      <c r="E177" s="14"/>
      <c r="F177" s="1"/>
      <c r="G177" s="14"/>
      <c r="H177" s="1"/>
      <c r="I177" s="1"/>
      <c r="J177" s="1"/>
      <c r="K177" s="30"/>
      <c r="L177" s="1"/>
      <c r="M177" s="1"/>
    </row>
    <row r="178" spans="1:13" x14ac:dyDescent="0.2">
      <c r="A178" s="1"/>
      <c r="B178" s="2"/>
      <c r="C178" s="1"/>
      <c r="D178" s="10" t="s">
        <v>86</v>
      </c>
      <c r="E178" s="14"/>
      <c r="F178" s="1"/>
      <c r="G178" s="14"/>
      <c r="H178" s="1"/>
      <c r="I178" s="1"/>
      <c r="J178" s="1"/>
      <c r="K178" s="1"/>
      <c r="L178" s="1"/>
      <c r="M178" s="1"/>
    </row>
    <row r="179" spans="1:13" x14ac:dyDescent="0.2">
      <c r="A179" s="1"/>
      <c r="B179" s="30">
        <f>MAX($B$13:B178)+1</f>
        <v>85</v>
      </c>
      <c r="C179" s="1"/>
      <c r="D179" s="9" t="s">
        <v>87</v>
      </c>
      <c r="E179" s="14"/>
      <c r="F179" s="1"/>
      <c r="G179" s="14"/>
      <c r="H179" s="18">
        <v>60</v>
      </c>
      <c r="I179" s="1"/>
      <c r="K179" s="1"/>
      <c r="L179" s="1"/>
      <c r="M179" s="1"/>
    </row>
    <row r="180" spans="1:13" x14ac:dyDescent="0.2">
      <c r="A180" s="1"/>
      <c r="B180" s="30">
        <f>MAX($B$13:B179)+1</f>
        <v>86</v>
      </c>
      <c r="C180" s="1"/>
      <c r="D180" s="9" t="s">
        <v>88</v>
      </c>
      <c r="E180" s="14"/>
      <c r="F180" s="1"/>
      <c r="G180" s="14"/>
      <c r="H180" s="38">
        <v>39.08</v>
      </c>
      <c r="I180" s="1"/>
      <c r="K180" s="1"/>
      <c r="L180" s="1"/>
      <c r="M180" s="1"/>
    </row>
    <row r="181" spans="1:13" ht="14.25" x14ac:dyDescent="0.2">
      <c r="A181" s="1"/>
      <c r="B181" s="30">
        <f>MAX($B$13:B180)+1</f>
        <v>87</v>
      </c>
      <c r="C181" s="1"/>
      <c r="D181" s="10" t="s">
        <v>89</v>
      </c>
      <c r="E181" s="14"/>
      <c r="F181" s="1"/>
      <c r="G181" s="14"/>
      <c r="H181" s="11">
        <f>H179*H180/10</f>
        <v>234.47999999999996</v>
      </c>
      <c r="I181" s="1"/>
      <c r="J181" s="17">
        <v>234.47999999999996</v>
      </c>
      <c r="K181" s="1"/>
      <c r="L181" s="1"/>
      <c r="M181" s="1"/>
    </row>
    <row r="182" spans="1:13" x14ac:dyDescent="0.2">
      <c r="A182" s="1"/>
      <c r="B182" s="2"/>
      <c r="C182" s="1"/>
      <c r="D182" s="10"/>
      <c r="E182" s="14"/>
      <c r="F182" s="1"/>
      <c r="G182" s="14"/>
      <c r="H182" s="1"/>
      <c r="I182" s="1"/>
      <c r="J182" s="1"/>
      <c r="K182" s="1"/>
      <c r="L182" s="1"/>
      <c r="M182" s="1"/>
    </row>
    <row r="183" spans="1:13" x14ac:dyDescent="0.2">
      <c r="A183" s="1"/>
      <c r="B183" s="2"/>
      <c r="C183" s="1"/>
      <c r="D183" s="10"/>
      <c r="E183" s="14"/>
      <c r="F183" s="1"/>
      <c r="G183" s="14"/>
      <c r="H183" s="1"/>
      <c r="I183" s="1"/>
      <c r="J183" s="1"/>
      <c r="K183" s="1"/>
      <c r="L183" s="1"/>
      <c r="M183" s="1"/>
    </row>
    <row r="184" spans="1:13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x14ac:dyDescent="0.2">
      <c r="A187" s="1"/>
      <c r="B187" s="29"/>
      <c r="C187" s="29"/>
      <c r="D187" s="29"/>
      <c r="E187" s="29"/>
      <c r="F187" s="29"/>
      <c r="G187" s="29"/>
      <c r="H187" s="29"/>
      <c r="I187" s="29"/>
      <c r="J187" s="29"/>
      <c r="K187" s="30"/>
      <c r="L187" s="1"/>
      <c r="M187" s="1"/>
    </row>
    <row r="188" spans="1:13" x14ac:dyDescent="0.2">
      <c r="A188" s="1"/>
      <c r="C188" s="3"/>
      <c r="D188" s="3"/>
      <c r="E188" s="3"/>
      <c r="F188" s="3"/>
      <c r="G188" s="3"/>
      <c r="H188" s="3"/>
      <c r="I188" s="3"/>
      <c r="J188" s="3"/>
      <c r="K188" s="2"/>
      <c r="L188" s="1"/>
      <c r="M188" s="1"/>
    </row>
    <row r="189" spans="1:13" x14ac:dyDescent="0.2">
      <c r="A189" s="1"/>
      <c r="B189" s="4" t="s">
        <v>37</v>
      </c>
      <c r="C189" s="5"/>
      <c r="D189" s="5"/>
      <c r="E189" s="5"/>
      <c r="F189" s="5"/>
      <c r="G189" s="5"/>
      <c r="H189" s="5"/>
      <c r="I189" s="5"/>
      <c r="J189" s="5"/>
      <c r="K189" s="6"/>
      <c r="L189" s="1"/>
      <c r="M189" s="1"/>
    </row>
    <row r="190" spans="1:13" x14ac:dyDescent="0.2">
      <c r="A190" s="1"/>
      <c r="B190" s="30"/>
      <c r="C190" s="30"/>
      <c r="D190" s="30"/>
      <c r="E190" s="30"/>
      <c r="F190" s="2"/>
      <c r="G190" s="30"/>
      <c r="H190" s="2"/>
      <c r="I190" s="1"/>
      <c r="J190" s="2"/>
      <c r="K190" s="1"/>
      <c r="L190" s="1"/>
      <c r="M190" s="1"/>
    </row>
    <row r="191" spans="1:13" x14ac:dyDescent="0.2">
      <c r="A191" s="1"/>
      <c r="B191" s="30" t="s">
        <v>1</v>
      </c>
      <c r="C191" s="29"/>
      <c r="D191" s="29"/>
      <c r="E191" s="29"/>
      <c r="F191" s="2"/>
      <c r="G191" s="29"/>
      <c r="H191" s="2"/>
      <c r="I191" s="1"/>
      <c r="J191" s="30"/>
      <c r="K191" s="1"/>
      <c r="L191" s="1"/>
      <c r="M191" s="1"/>
    </row>
    <row r="192" spans="1:13" x14ac:dyDescent="0.2">
      <c r="A192" s="1"/>
      <c r="B192" s="31" t="s">
        <v>2</v>
      </c>
      <c r="C192" s="29"/>
      <c r="D192" s="32" t="s">
        <v>3</v>
      </c>
      <c r="E192" s="32"/>
      <c r="F192" s="7"/>
      <c r="G192" s="32"/>
      <c r="H192" s="7"/>
      <c r="I192" s="1"/>
      <c r="J192" s="33" t="s">
        <v>90</v>
      </c>
      <c r="K192" s="1"/>
      <c r="L192" s="1"/>
      <c r="M192" s="1"/>
    </row>
    <row r="193" spans="1:13" x14ac:dyDescent="0.2">
      <c r="A193" s="1"/>
      <c r="B193" s="30"/>
      <c r="C193" s="29"/>
      <c r="D193" s="29"/>
      <c r="E193" s="29"/>
      <c r="F193" s="2"/>
      <c r="G193" s="29"/>
      <c r="H193" s="2"/>
      <c r="I193" s="30"/>
      <c r="J193" s="30" t="s">
        <v>5</v>
      </c>
      <c r="K193" s="30"/>
      <c r="L193" s="1"/>
      <c r="M193" s="1"/>
    </row>
    <row r="194" spans="1:13" x14ac:dyDescent="0.2">
      <c r="A194" s="1"/>
      <c r="B194" s="30"/>
      <c r="C194" s="29"/>
      <c r="D194" s="29"/>
      <c r="E194" s="29"/>
      <c r="F194" s="30"/>
      <c r="G194" s="29"/>
      <c r="H194" s="30"/>
      <c r="I194" s="30"/>
      <c r="J194" s="30"/>
      <c r="K194" s="30"/>
      <c r="L194" s="1"/>
      <c r="M194" s="1"/>
    </row>
    <row r="195" spans="1:13" x14ac:dyDescent="0.2">
      <c r="A195" s="1"/>
      <c r="B195" s="2"/>
      <c r="C195" s="1"/>
      <c r="D195" s="3" t="s">
        <v>91</v>
      </c>
      <c r="E195" s="21"/>
      <c r="F195" s="1"/>
      <c r="G195" s="21"/>
      <c r="H195" s="1"/>
      <c r="I195" s="1"/>
      <c r="J195" s="1"/>
      <c r="K195" s="1"/>
      <c r="L195" s="1"/>
      <c r="M195" s="1"/>
    </row>
    <row r="196" spans="1:13" x14ac:dyDescent="0.2">
      <c r="A196" s="1"/>
      <c r="B196" s="2"/>
      <c r="C196" s="1"/>
      <c r="D196" s="14"/>
      <c r="E196" s="14"/>
      <c r="F196" s="1"/>
      <c r="G196" s="14"/>
      <c r="H196" s="1"/>
      <c r="I196" s="1"/>
      <c r="J196" s="1"/>
      <c r="K196" s="1"/>
      <c r="L196" s="1"/>
      <c r="M196" s="1"/>
    </row>
    <row r="197" spans="1:13" x14ac:dyDescent="0.2">
      <c r="A197" s="1"/>
      <c r="B197" s="2"/>
      <c r="C197" s="1"/>
      <c r="D197" s="3" t="s">
        <v>92</v>
      </c>
      <c r="E197" s="3"/>
      <c r="F197" s="1"/>
      <c r="G197" s="3"/>
      <c r="H197" s="1"/>
      <c r="I197" s="1"/>
      <c r="J197" s="1"/>
      <c r="K197" s="1"/>
      <c r="L197" s="1"/>
      <c r="M197" s="1"/>
    </row>
    <row r="198" spans="1:13" x14ac:dyDescent="0.2">
      <c r="A198" s="1"/>
      <c r="B198" s="2"/>
      <c r="C198" s="1"/>
      <c r="D198" s="3"/>
      <c r="E198" s="3"/>
      <c r="F198" s="1"/>
      <c r="G198" s="3"/>
      <c r="H198" s="1"/>
      <c r="I198" s="1"/>
      <c r="J198" s="1"/>
      <c r="K198" s="1"/>
      <c r="L198" s="1"/>
      <c r="M198" s="1"/>
    </row>
    <row r="199" spans="1:13" x14ac:dyDescent="0.2">
      <c r="A199" s="1"/>
      <c r="B199" s="2"/>
      <c r="C199" s="1"/>
      <c r="D199" s="10" t="s">
        <v>93</v>
      </c>
      <c r="E199" s="3"/>
      <c r="F199" s="1"/>
      <c r="G199" s="3"/>
      <c r="H199" s="1"/>
      <c r="I199" s="1"/>
      <c r="J199" s="1"/>
      <c r="K199" s="1"/>
      <c r="L199" s="1"/>
      <c r="M199" s="1"/>
    </row>
    <row r="200" spans="1:13" x14ac:dyDescent="0.2">
      <c r="A200" s="1"/>
      <c r="B200" s="30">
        <f>MAX($B$13:B199)+1</f>
        <v>88</v>
      </c>
      <c r="C200" s="1"/>
      <c r="D200" s="9" t="s">
        <v>94</v>
      </c>
      <c r="E200" s="1"/>
      <c r="F200" s="1"/>
      <c r="G200" s="1"/>
      <c r="H200" s="39">
        <v>7.9936318892803795E-3</v>
      </c>
      <c r="I200" s="1"/>
      <c r="K200" s="1"/>
      <c r="L200" s="1"/>
      <c r="M200" s="1"/>
    </row>
    <row r="201" spans="1:13" x14ac:dyDescent="0.2">
      <c r="A201" s="1"/>
      <c r="B201" s="30">
        <f>MAX($B$13:B200)+1</f>
        <v>89</v>
      </c>
      <c r="C201" s="1"/>
      <c r="D201" s="9" t="s">
        <v>95</v>
      </c>
      <c r="E201" s="1"/>
      <c r="F201" s="1"/>
      <c r="G201" s="1"/>
      <c r="H201" s="40">
        <v>3.6492785484742227</v>
      </c>
      <c r="I201" s="1"/>
      <c r="K201" s="1"/>
      <c r="L201" s="1"/>
      <c r="M201" s="1"/>
    </row>
    <row r="202" spans="1:13" x14ac:dyDescent="0.2">
      <c r="A202" s="1"/>
      <c r="B202" s="30">
        <f>MAX($B$13:B201)+1</f>
        <v>90</v>
      </c>
      <c r="C202" s="1"/>
      <c r="D202" s="10" t="s">
        <v>96</v>
      </c>
      <c r="E202" s="1"/>
      <c r="F202" s="1"/>
      <c r="G202" s="1"/>
      <c r="H202" s="22">
        <f>H200*H201</f>
        <v>2.9170989377950363E-2</v>
      </c>
      <c r="I202" s="1"/>
      <c r="J202" s="23">
        <v>2.9168762763984109E-2</v>
      </c>
      <c r="K202" s="1"/>
      <c r="L202" s="1"/>
      <c r="M202" s="1"/>
    </row>
    <row r="203" spans="1:13" x14ac:dyDescent="0.2">
      <c r="A203" s="1"/>
      <c r="B203" s="2"/>
      <c r="C203" s="1"/>
      <c r="D203" s="1"/>
      <c r="E203" s="1"/>
      <c r="F203" s="1"/>
      <c r="G203" s="1"/>
      <c r="H203" s="22"/>
      <c r="I203" s="1"/>
      <c r="K203" s="1"/>
      <c r="L203" s="1"/>
      <c r="M203" s="1"/>
    </row>
    <row r="204" spans="1:13" x14ac:dyDescent="0.2">
      <c r="A204" s="1"/>
      <c r="B204" s="2"/>
      <c r="C204" s="1"/>
      <c r="D204" s="3" t="s">
        <v>97</v>
      </c>
      <c r="E204" s="3"/>
      <c r="F204" s="1"/>
      <c r="G204" s="3"/>
      <c r="H204" s="1"/>
      <c r="I204" s="1"/>
      <c r="K204" s="1"/>
      <c r="L204" s="1"/>
      <c r="M204" s="1"/>
    </row>
    <row r="205" spans="1:13" x14ac:dyDescent="0.2">
      <c r="A205" s="1"/>
      <c r="B205" s="2"/>
      <c r="C205" s="1"/>
      <c r="D205" s="3"/>
      <c r="E205" s="3"/>
      <c r="F205" s="1"/>
      <c r="G205" s="3"/>
      <c r="H205" s="1"/>
      <c r="I205" s="1"/>
      <c r="K205" s="1"/>
      <c r="L205" s="1"/>
      <c r="M205" s="1"/>
    </row>
    <row r="206" spans="1:13" x14ac:dyDescent="0.2">
      <c r="A206" s="1"/>
      <c r="B206" s="2"/>
      <c r="C206" s="1"/>
      <c r="D206" s="10" t="s">
        <v>98</v>
      </c>
      <c r="E206" s="3"/>
      <c r="F206" s="1"/>
      <c r="G206" s="3"/>
      <c r="H206" s="1"/>
      <c r="I206" s="1"/>
      <c r="K206" s="1"/>
      <c r="L206" s="1"/>
      <c r="M206" s="1"/>
    </row>
    <row r="207" spans="1:13" x14ac:dyDescent="0.2">
      <c r="A207" s="1"/>
      <c r="B207" s="30">
        <f>MAX($B$13:B206)+1</f>
        <v>91</v>
      </c>
      <c r="C207" s="1"/>
      <c r="D207" s="9" t="s">
        <v>99</v>
      </c>
      <c r="E207" s="1"/>
      <c r="F207" s="1"/>
      <c r="G207" s="1"/>
      <c r="H207" s="41">
        <v>2.5919054930057994</v>
      </c>
      <c r="I207" s="1"/>
      <c r="K207" s="1"/>
      <c r="L207" s="1"/>
      <c r="M207" s="1"/>
    </row>
    <row r="208" spans="1:13" x14ac:dyDescent="0.2">
      <c r="A208" s="1"/>
      <c r="B208" s="30">
        <f>MAX($B$13:B207)+1</f>
        <v>92</v>
      </c>
      <c r="C208" s="1"/>
      <c r="D208" s="9" t="s">
        <v>88</v>
      </c>
      <c r="E208" s="1"/>
      <c r="F208" s="1"/>
      <c r="G208" s="1"/>
      <c r="H208" s="38">
        <v>39.08</v>
      </c>
      <c r="I208" s="1"/>
      <c r="K208" s="1"/>
      <c r="L208" s="1"/>
      <c r="M208" s="1"/>
    </row>
    <row r="209" spans="1:13" x14ac:dyDescent="0.2">
      <c r="A209" s="1"/>
      <c r="B209" s="30">
        <f>MAX($B$13:B208)+1</f>
        <v>93</v>
      </c>
      <c r="C209" s="1"/>
      <c r="D209" s="10" t="s">
        <v>100</v>
      </c>
      <c r="E209" s="1"/>
      <c r="F209" s="1"/>
      <c r="G209" s="1"/>
      <c r="H209" s="22">
        <f>H207/H208*10</f>
        <v>0.66323067886535303</v>
      </c>
      <c r="I209" s="1"/>
      <c r="J209" s="23">
        <f>H209</f>
        <v>0.66323067886535303</v>
      </c>
      <c r="K209" s="1"/>
      <c r="L209" s="1"/>
      <c r="M209" s="1"/>
    </row>
    <row r="210" spans="1:13" x14ac:dyDescent="0.2">
      <c r="A210" s="1"/>
      <c r="B210" s="2"/>
      <c r="C210" s="1"/>
      <c r="D210" s="1"/>
      <c r="E210" s="1"/>
      <c r="F210" s="1"/>
      <c r="G210" s="1"/>
      <c r="H210" s="22"/>
      <c r="I210" s="1"/>
      <c r="K210" s="1"/>
      <c r="L210" s="1"/>
      <c r="M210" s="1"/>
    </row>
    <row r="211" spans="1:13" x14ac:dyDescent="0.2">
      <c r="A211" s="1"/>
      <c r="B211" s="2"/>
      <c r="C211" s="1"/>
      <c r="D211" s="10" t="s">
        <v>101</v>
      </c>
      <c r="E211" s="1"/>
      <c r="F211" s="1"/>
      <c r="G211" s="1"/>
      <c r="H211" s="22"/>
      <c r="I211" s="1"/>
      <c r="K211" s="1"/>
      <c r="L211" s="1"/>
      <c r="M211" s="1"/>
    </row>
    <row r="212" spans="1:13" x14ac:dyDescent="0.2">
      <c r="A212" s="1"/>
      <c r="B212" s="30">
        <f>MAX($B$13:B211)+1</f>
        <v>94</v>
      </c>
      <c r="C212" s="1"/>
      <c r="D212" s="9" t="s">
        <v>102</v>
      </c>
      <c r="E212" s="1"/>
      <c r="F212" s="1"/>
      <c r="G212" s="1"/>
      <c r="H212" s="39">
        <v>4.8491796202136022E-3</v>
      </c>
      <c r="I212" s="1"/>
      <c r="K212" s="1"/>
      <c r="L212" s="1"/>
      <c r="M212" s="1"/>
    </row>
    <row r="213" spans="1:13" x14ac:dyDescent="0.2">
      <c r="A213" s="1"/>
      <c r="B213" s="30">
        <f>MAX($B$13:B212)+1</f>
        <v>95</v>
      </c>
      <c r="C213" s="1"/>
      <c r="D213" s="9" t="s">
        <v>95</v>
      </c>
      <c r="E213" s="1"/>
      <c r="F213" s="1"/>
      <c r="G213" s="1"/>
      <c r="H213" s="40">
        <v>3.6492785484742227</v>
      </c>
      <c r="I213" s="1"/>
      <c r="K213" s="1"/>
      <c r="L213" s="1"/>
      <c r="M213" s="1"/>
    </row>
    <row r="214" spans="1:13" x14ac:dyDescent="0.2">
      <c r="A214" s="1"/>
      <c r="B214" s="30">
        <f>MAX($B$13:B213)+1</f>
        <v>96</v>
      </c>
      <c r="C214" s="1"/>
      <c r="D214" s="9" t="s">
        <v>103</v>
      </c>
      <c r="E214" s="1"/>
      <c r="F214" s="1"/>
      <c r="G214" s="1"/>
      <c r="H214" s="22">
        <f>H212*H213</f>
        <v>1.7696007165743877E-2</v>
      </c>
      <c r="I214" s="1"/>
      <c r="K214" s="1"/>
      <c r="L214" s="1"/>
      <c r="M214" s="1"/>
    </row>
    <row r="215" spans="1:13" x14ac:dyDescent="0.2">
      <c r="A215" s="1"/>
      <c r="B215" s="30">
        <f>MAX($B$13:B214)+1</f>
        <v>97</v>
      </c>
      <c r="C215" s="1"/>
      <c r="D215" s="9" t="s">
        <v>104</v>
      </c>
      <c r="E215" s="1"/>
      <c r="F215" s="1"/>
      <c r="G215" s="1"/>
      <c r="H215" s="42">
        <v>1.029632219178082</v>
      </c>
      <c r="I215" s="1"/>
      <c r="K215" s="1"/>
      <c r="L215" s="1"/>
      <c r="M215" s="1"/>
    </row>
    <row r="216" spans="1:13" x14ac:dyDescent="0.2">
      <c r="A216" s="1"/>
      <c r="B216" s="30">
        <f>MAX($B$13:B215)+1</f>
        <v>98</v>
      </c>
      <c r="C216" s="1"/>
      <c r="D216" s="10" t="s">
        <v>105</v>
      </c>
      <c r="E216" s="1"/>
      <c r="F216" s="1"/>
      <c r="G216" s="1"/>
      <c r="H216" s="22">
        <f>H214+H215</f>
        <v>1.0473282263438259</v>
      </c>
      <c r="I216" s="1"/>
      <c r="J216" s="23">
        <f>H216</f>
        <v>1.0473282263438259</v>
      </c>
      <c r="K216" s="1"/>
      <c r="L216" s="1"/>
      <c r="M216" s="1"/>
    </row>
    <row r="217" spans="1:13" x14ac:dyDescent="0.2">
      <c r="A217" s="1"/>
      <c r="B217" s="2"/>
      <c r="C217" s="1"/>
      <c r="D217" s="14"/>
      <c r="E217" s="14"/>
      <c r="F217" s="1"/>
      <c r="G217" s="14"/>
      <c r="H217" s="1"/>
      <c r="I217" s="1"/>
      <c r="K217" s="1"/>
      <c r="L217" s="1"/>
      <c r="M217" s="1"/>
    </row>
    <row r="218" spans="1:13" x14ac:dyDescent="0.2">
      <c r="A218" s="1"/>
      <c r="B218" s="2"/>
      <c r="C218" s="1"/>
      <c r="D218" s="1" t="s">
        <v>106</v>
      </c>
      <c r="E218" s="3"/>
      <c r="F218" s="1"/>
      <c r="G218" s="3"/>
      <c r="H218" s="1"/>
      <c r="I218" s="1"/>
      <c r="K218" s="1"/>
      <c r="L218" s="1"/>
      <c r="M218" s="1"/>
    </row>
    <row r="219" spans="1:13" x14ac:dyDescent="0.2">
      <c r="A219" s="1"/>
      <c r="B219" s="30">
        <f>MAX($B$13:B218)+1</f>
        <v>99</v>
      </c>
      <c r="C219" s="1"/>
      <c r="D219" s="10" t="s">
        <v>107</v>
      </c>
      <c r="E219" s="10"/>
      <c r="F219" s="1"/>
      <c r="G219" s="10"/>
      <c r="H219" s="22">
        <v>0.63160214500310097</v>
      </c>
      <c r="I219" s="1"/>
      <c r="K219" s="1"/>
      <c r="L219" s="1"/>
      <c r="M219" s="1"/>
    </row>
    <row r="220" spans="1:13" x14ac:dyDescent="0.2">
      <c r="A220" s="1"/>
      <c r="B220" s="30">
        <f>MAX($B$13:B219)+1</f>
        <v>100</v>
      </c>
      <c r="C220" s="1"/>
      <c r="D220" s="10" t="s">
        <v>108</v>
      </c>
      <c r="E220" s="10"/>
      <c r="F220" s="1"/>
      <c r="G220" s="10"/>
      <c r="H220" s="43">
        <v>7.4271216949124419E-2</v>
      </c>
      <c r="I220" s="1"/>
      <c r="K220" s="1"/>
      <c r="L220" s="1"/>
      <c r="M220" s="1"/>
    </row>
    <row r="221" spans="1:13" x14ac:dyDescent="0.2">
      <c r="A221" s="1"/>
      <c r="B221" s="30">
        <f>MAX($B$13:B220)+1</f>
        <v>101</v>
      </c>
      <c r="C221" s="1"/>
      <c r="D221" s="1" t="s">
        <v>109</v>
      </c>
      <c r="E221" s="1"/>
      <c r="F221" s="1"/>
      <c r="G221" s="1"/>
      <c r="H221" s="24">
        <f>SUM(H219:H220)</f>
        <v>0.70587336195222539</v>
      </c>
      <c r="I221" s="1"/>
      <c r="J221" s="23">
        <f>H221</f>
        <v>0.70587336195222539</v>
      </c>
      <c r="K221" s="1"/>
      <c r="L221" s="1"/>
      <c r="M221" s="1"/>
    </row>
    <row r="222" spans="1:13" x14ac:dyDescent="0.2">
      <c r="A222" s="1"/>
      <c r="B222" s="2"/>
      <c r="C222" s="1"/>
      <c r="D222" s="1"/>
      <c r="E222" s="1"/>
      <c r="F222" s="1"/>
      <c r="G222" s="1"/>
      <c r="H222" s="1"/>
      <c r="I222" s="1"/>
      <c r="K222" s="1"/>
      <c r="L222" s="1"/>
      <c r="M222" s="1"/>
    </row>
    <row r="223" spans="1:13" x14ac:dyDescent="0.2">
      <c r="A223" s="1"/>
      <c r="B223" s="30">
        <f>MAX($B$13:B222)+1</f>
        <v>102</v>
      </c>
      <c r="C223" s="1"/>
      <c r="D223" s="1" t="s">
        <v>110</v>
      </c>
      <c r="E223" s="1"/>
      <c r="F223" s="1"/>
      <c r="G223" s="1"/>
      <c r="H223" s="25">
        <f>H221*15%</f>
        <v>0.1058810042928338</v>
      </c>
      <c r="I223" s="1"/>
      <c r="J223" s="23">
        <f>H223</f>
        <v>0.1058810042928338</v>
      </c>
      <c r="K223" s="1"/>
      <c r="L223" s="1"/>
      <c r="M223" s="1"/>
    </row>
    <row r="224" spans="1:13" x14ac:dyDescent="0.2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x14ac:dyDescent="0.2">
      <c r="A225" s="1"/>
      <c r="B225" s="2"/>
      <c r="C225" s="1"/>
      <c r="D225" s="26" t="s">
        <v>136</v>
      </c>
      <c r="E225" s="1"/>
      <c r="F225" s="1"/>
      <c r="G225" s="1"/>
      <c r="H225" s="1"/>
      <c r="I225" s="1"/>
      <c r="J225" s="1"/>
      <c r="K225" s="1"/>
      <c r="L225" s="1"/>
      <c r="M225" s="1"/>
    </row>
    <row r="226" spans="1:13" x14ac:dyDescent="0.2">
      <c r="A226" s="1"/>
      <c r="B226" s="30">
        <f>MAX($B$13:B225)+1</f>
        <v>103</v>
      </c>
      <c r="C226" s="1"/>
      <c r="D226" s="13" t="s">
        <v>111</v>
      </c>
      <c r="E226" s="1"/>
      <c r="F226" s="1"/>
      <c r="G226" s="1"/>
      <c r="H226" s="22">
        <v>3.2674563715578717</v>
      </c>
      <c r="I226" s="1"/>
      <c r="J226" s="1"/>
      <c r="K226" s="1"/>
      <c r="L226" s="1"/>
      <c r="M226" s="1"/>
    </row>
    <row r="227" spans="1:13" x14ac:dyDescent="0.2">
      <c r="A227" s="1"/>
      <c r="B227" s="30">
        <f>MAX($B$13:B226)+1</f>
        <v>104</v>
      </c>
      <c r="C227" s="1"/>
      <c r="D227" s="13" t="s">
        <v>112</v>
      </c>
      <c r="E227" s="1"/>
      <c r="F227" s="1"/>
      <c r="G227" s="1"/>
      <c r="H227" s="25">
        <f>H226*12/365</f>
        <v>0.10742322317450537</v>
      </c>
      <c r="I227" s="1"/>
      <c r="J227" s="1"/>
      <c r="K227" s="1"/>
      <c r="L227" s="1"/>
      <c r="M227" s="1"/>
    </row>
    <row r="228" spans="1:13" x14ac:dyDescent="0.2">
      <c r="A228" s="1"/>
      <c r="B228" s="30">
        <f>MAX($B$13:B227)+1</f>
        <v>105</v>
      </c>
      <c r="C228" s="1"/>
      <c r="D228" s="13" t="s">
        <v>113</v>
      </c>
      <c r="E228" s="1"/>
      <c r="F228" s="1"/>
      <c r="G228" s="1"/>
      <c r="H228" s="22">
        <v>3.5999999999999997E-2</v>
      </c>
      <c r="I228" s="1"/>
      <c r="J228" s="1"/>
      <c r="K228" s="1"/>
      <c r="L228" s="1"/>
      <c r="M228" s="1"/>
    </row>
    <row r="229" spans="1:13" x14ac:dyDescent="0.2">
      <c r="A229" s="1"/>
      <c r="B229" s="30">
        <f>MAX($B$13:B228)+1</f>
        <v>106</v>
      </c>
      <c r="C229" s="1"/>
      <c r="D229" s="13" t="s">
        <v>114</v>
      </c>
      <c r="E229" s="1"/>
      <c r="F229" s="1"/>
      <c r="G229" s="1"/>
      <c r="H229" s="42">
        <v>4.0000000000000001E-3</v>
      </c>
      <c r="I229" s="1"/>
      <c r="J229" s="1"/>
      <c r="K229" s="1"/>
      <c r="L229" s="1"/>
      <c r="M229" s="1"/>
    </row>
    <row r="230" spans="1:13" x14ac:dyDescent="0.2">
      <c r="A230" s="1"/>
      <c r="B230" s="30">
        <f>MAX($B$13:B229)+1</f>
        <v>107</v>
      </c>
      <c r="C230" s="1"/>
      <c r="D230" s="26" t="s">
        <v>115</v>
      </c>
      <c r="E230" s="1"/>
      <c r="F230" s="1"/>
      <c r="G230" s="1"/>
      <c r="H230" s="44">
        <f>(H227+H228+H229)*-1</f>
        <v>-0.14742322317450537</v>
      </c>
      <c r="I230" s="1"/>
      <c r="J230" s="24">
        <f>H230</f>
        <v>-0.14742322317450537</v>
      </c>
      <c r="K230" s="1"/>
      <c r="L230" s="1"/>
      <c r="M230" s="1"/>
    </row>
    <row r="231" spans="1:13" x14ac:dyDescent="0.2">
      <c r="A231" s="1"/>
      <c r="B231" s="30"/>
      <c r="C231" s="29"/>
      <c r="D231" s="16"/>
      <c r="E231" s="29"/>
      <c r="F231" s="1"/>
      <c r="G231" s="29"/>
      <c r="H231" s="45"/>
      <c r="I231" s="29"/>
      <c r="J231" s="22"/>
      <c r="K231" s="29"/>
      <c r="L231" s="1"/>
      <c r="M231" s="1"/>
    </row>
    <row r="232" spans="1:13" x14ac:dyDescent="0.2">
      <c r="A232" s="1"/>
      <c r="D232" s="27"/>
      <c r="E232" s="27"/>
      <c r="F232" s="1"/>
      <c r="G232" s="27"/>
      <c r="H232" s="27"/>
      <c r="I232" s="27"/>
      <c r="J232" s="27"/>
      <c r="K232" s="27"/>
      <c r="L232" s="1"/>
      <c r="M232" s="1"/>
    </row>
    <row r="233" spans="1:13" x14ac:dyDescent="0.2">
      <c r="A233" s="1"/>
      <c r="B233" s="46" t="s">
        <v>116</v>
      </c>
      <c r="E233" s="27"/>
      <c r="F233" s="1"/>
      <c r="G233" s="27"/>
      <c r="H233" s="27"/>
      <c r="I233" s="27"/>
      <c r="J233" s="27"/>
      <c r="K233" s="27"/>
      <c r="L233" s="1"/>
      <c r="M233" s="1"/>
    </row>
    <row r="234" spans="1:13" x14ac:dyDescent="0.2">
      <c r="A234" s="1"/>
      <c r="B234" s="47" t="s">
        <v>117</v>
      </c>
      <c r="D234" s="28" t="s">
        <v>118</v>
      </c>
      <c r="E234" s="14"/>
      <c r="F234" s="1"/>
      <c r="G234" s="14"/>
      <c r="H234" s="11"/>
      <c r="I234" s="1"/>
      <c r="J234" s="11"/>
      <c r="K234" s="30"/>
      <c r="L234" s="1"/>
      <c r="M234" s="1"/>
    </row>
    <row r="235" spans="1:13" x14ac:dyDescent="0.2">
      <c r="A235" s="1"/>
      <c r="B235" s="47" t="s">
        <v>119</v>
      </c>
      <c r="D235" s="28" t="s">
        <v>120</v>
      </c>
      <c r="E235" s="14"/>
      <c r="F235" s="11"/>
      <c r="G235" s="14"/>
      <c r="H235" s="11"/>
      <c r="I235" s="1"/>
      <c r="J235" s="11"/>
      <c r="K235" s="30"/>
      <c r="L235" s="1"/>
      <c r="M235" s="1"/>
    </row>
    <row r="236" spans="1:13" x14ac:dyDescent="0.2">
      <c r="A236" s="1"/>
      <c r="B236" s="47" t="s">
        <v>121</v>
      </c>
      <c r="D236" s="28" t="s">
        <v>122</v>
      </c>
      <c r="E236" s="14"/>
      <c r="F236" s="11"/>
      <c r="G236" s="14"/>
      <c r="H236" s="11"/>
      <c r="I236" s="1"/>
      <c r="J236" s="11"/>
      <c r="K236" s="30"/>
      <c r="L236" s="1"/>
      <c r="M236" s="1"/>
    </row>
    <row r="237" spans="1:13" x14ac:dyDescent="0.2">
      <c r="A237" s="1"/>
      <c r="B237" s="47" t="s">
        <v>123</v>
      </c>
      <c r="C237" s="48"/>
      <c r="D237" s="48" t="s">
        <v>124</v>
      </c>
      <c r="E237" s="14"/>
      <c r="F237" s="11"/>
      <c r="G237" s="14"/>
      <c r="H237" s="11"/>
      <c r="I237" s="1"/>
      <c r="J237" s="11"/>
      <c r="K237" s="30"/>
      <c r="L237" s="1"/>
      <c r="M237" s="1"/>
    </row>
    <row r="238" spans="1:13" x14ac:dyDescent="0.2">
      <c r="A238" s="1"/>
      <c r="B238" s="47" t="s">
        <v>125</v>
      </c>
      <c r="D238" s="28" t="s">
        <v>126</v>
      </c>
      <c r="E238" s="14"/>
      <c r="F238" s="11"/>
      <c r="G238" s="14"/>
      <c r="H238" s="11"/>
      <c r="I238" s="1"/>
      <c r="J238" s="11"/>
      <c r="K238" s="30"/>
      <c r="L238" s="1"/>
      <c r="M238" s="1"/>
    </row>
    <row r="239" spans="1:13" x14ac:dyDescent="0.2">
      <c r="A239" s="1"/>
      <c r="B239" s="47" t="s">
        <v>127</v>
      </c>
      <c r="D239" s="28" t="s">
        <v>128</v>
      </c>
      <c r="E239" s="14"/>
      <c r="F239" s="11"/>
      <c r="G239" s="14"/>
      <c r="H239" s="11"/>
      <c r="I239" s="1"/>
      <c r="J239" s="11"/>
      <c r="K239" s="30"/>
      <c r="L239" s="1"/>
      <c r="M239" s="1"/>
    </row>
    <row r="240" spans="1:13" ht="25.5" customHeight="1" x14ac:dyDescent="0.2">
      <c r="A240" s="1"/>
      <c r="B240" s="49" t="s">
        <v>129</v>
      </c>
      <c r="D240" s="50" t="s">
        <v>130</v>
      </c>
      <c r="E240" s="50"/>
      <c r="F240" s="50"/>
      <c r="G240" s="50"/>
      <c r="H240" s="50"/>
      <c r="I240" s="50"/>
      <c r="J240" s="50"/>
      <c r="K240" s="50"/>
      <c r="L240" s="1"/>
      <c r="M240" s="1"/>
    </row>
    <row r="241" spans="1:13" x14ac:dyDescent="0.2">
      <c r="A241" s="1"/>
      <c r="B241" s="47" t="s">
        <v>131</v>
      </c>
      <c r="D241" s="28" t="s">
        <v>132</v>
      </c>
      <c r="E241" s="14"/>
      <c r="F241" s="11"/>
      <c r="G241" s="14"/>
      <c r="H241" s="11"/>
      <c r="I241" s="1"/>
      <c r="J241" s="11"/>
      <c r="K241" s="30"/>
      <c r="L241" s="1"/>
      <c r="M241" s="1"/>
    </row>
    <row r="242" spans="1:13" x14ac:dyDescent="0.2">
      <c r="A242" s="1"/>
      <c r="B242" s="47" t="s">
        <v>133</v>
      </c>
      <c r="C242" s="29"/>
      <c r="D242" s="28" t="s">
        <v>134</v>
      </c>
      <c r="E242" s="14"/>
      <c r="F242" s="11"/>
      <c r="G242" s="14"/>
      <c r="H242" s="11"/>
      <c r="I242" s="1"/>
      <c r="J242" s="11"/>
      <c r="K242" s="30"/>
      <c r="L242" s="1"/>
      <c r="M242" s="1"/>
    </row>
    <row r="243" spans="1:13" x14ac:dyDescent="0.2">
      <c r="A243" s="1"/>
      <c r="B243" s="2"/>
      <c r="C243" s="1"/>
      <c r="D243" s="14"/>
      <c r="E243" s="14"/>
      <c r="F243" s="1"/>
      <c r="G243" s="14"/>
      <c r="H243" s="1"/>
      <c r="I243" s="1"/>
      <c r="J243" s="1"/>
      <c r="K243" s="30"/>
      <c r="L243" s="1"/>
      <c r="M243" s="1"/>
    </row>
    <row r="244" spans="1:13" x14ac:dyDescent="0.2">
      <c r="A244" s="1"/>
      <c r="E244" s="27"/>
      <c r="F244" s="27"/>
      <c r="G244" s="27"/>
      <c r="H244" s="27"/>
      <c r="I244" s="27"/>
      <c r="J244" s="27"/>
      <c r="K244" s="27"/>
      <c r="L244" s="1"/>
      <c r="M244" s="1"/>
    </row>
    <row r="245" spans="1:13" x14ac:dyDescent="0.2">
      <c r="A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x14ac:dyDescent="0.2">
      <c r="A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x14ac:dyDescent="0.2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</sheetData>
  <mergeCells count="1">
    <mergeCell ref="D240:K240"/>
  </mergeCells>
  <pageMargins left="0.7" right="0.7" top="0.75" bottom="0.75" header="0.3" footer="0.3"/>
  <pageSetup scale="72" fitToHeight="0" orientation="portrait" blackAndWhite="1" horizontalDpi="1200" verticalDpi="1200" r:id="rId1"/>
  <headerFooter>
    <oddHeader>&amp;R&amp;"Arial,Regular"&amp;10Filed: 2025-02-28
EB-2025-0064
Phase 3 Exhibit 8
Tab 2
Schedule 9
Attachment 6
Page &amp;P of &amp;N</oddHeader>
  </headerFooter>
  <rowBreaks count="3" manualBreakCount="3">
    <brk id="69" max="10" man="1"/>
    <brk id="132" max="10" man="1"/>
    <brk id="18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8B73892-3C8B-4556-9C9B-3C3C322CCDCE}"/>
</file>

<file path=customXml/itemProps2.xml><?xml version="1.0" encoding="utf-8"?>
<ds:datastoreItem xmlns:ds="http://schemas.openxmlformats.org/officeDocument/2006/customXml" ds:itemID="{2F537C37-1DB4-43FA-8676-336B333598A1}"/>
</file>

<file path=customXml/itemProps3.xml><?xml version="1.0" encoding="utf-8"?>
<ds:datastoreItem xmlns:ds="http://schemas.openxmlformats.org/officeDocument/2006/customXml" ds:itemID="{BCECBDE9-75CB-4339-A0D4-B7F38AAE3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8.2.9.6</vt:lpstr>
      <vt:lpstr>'8.2.9.6'!Print_Area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2025-02-28T15:47:32Z</dcterms:created>
  <dcterms:modified xsi:type="dcterms:W3CDTF">2025-02-28T15:47:54Z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