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22" documentId="13_ncr:1_{392B153D-C2DC-43A5-AFC8-EBFDD50190D4}" xr6:coauthVersionLast="47" xr6:coauthVersionMax="47" xr10:uidLastSave="{6822D8B1-459B-4EF7-9835-8559FDB0FBC5}"/>
  <bookViews>
    <workbookView xWindow="-120" yWindow="-120" windowWidth="29040" windowHeight="15225" xr2:uid="{A1FF74DF-AF08-45DD-ADAE-E7E7A6447D27}"/>
  </bookViews>
  <sheets>
    <sheet name="8.2.9.9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'8.2.9.9'!$A$1:$L$90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62" i="1"/>
  <c r="D55" i="1"/>
  <c r="B49" i="1"/>
  <c r="B53" i="1" s="1"/>
  <c r="H83" i="1"/>
  <c r="H80" i="1"/>
  <c r="H77" i="1"/>
  <c r="H74" i="1"/>
  <c r="H71" i="1"/>
  <c r="H68" i="1"/>
  <c r="H62" i="1"/>
  <c r="H55" i="1"/>
  <c r="H54" i="1" s="1"/>
  <c r="H49" i="1"/>
  <c r="B17" i="1"/>
  <c r="H27" i="1"/>
  <c r="H46" i="1" l="1"/>
  <c r="H53" i="1"/>
  <c r="B54" i="1"/>
  <c r="B55" i="1" s="1"/>
  <c r="B18" i="1"/>
  <c r="H85" i="1" l="1"/>
  <c r="B19" i="1"/>
  <c r="B20" i="1" s="1"/>
  <c r="B59" i="1"/>
  <c r="B21" i="1" l="1"/>
  <c r="B22" i="1" s="1"/>
  <c r="B60" i="1"/>
  <c r="B23" i="1" l="1"/>
  <c r="B24" i="1" s="1"/>
  <c r="B25" i="1" s="1"/>
  <c r="B26" i="1" s="1"/>
  <c r="B27" i="1" s="1"/>
  <c r="B61" i="1"/>
  <c r="B62" i="1" l="1"/>
  <c r="B66" i="1" l="1"/>
  <c r="B67" i="1" s="1"/>
  <c r="B68" i="1" l="1"/>
  <c r="B71" i="1" s="1"/>
  <c r="B74" i="1" l="1"/>
  <c r="B77" i="1" s="1"/>
  <c r="B80" i="1" l="1"/>
  <c r="B83" i="1" s="1"/>
  <c r="B85" i="1" s="1"/>
  <c r="J83" i="1" l="1"/>
  <c r="J80" i="1"/>
  <c r="J77" i="1"/>
  <c r="J74" i="1"/>
  <c r="J66" i="1"/>
  <c r="J61" i="1"/>
  <c r="J60" i="1"/>
  <c r="J54" i="1"/>
  <c r="F62" i="1" l="1"/>
  <c r="J59" i="1"/>
  <c r="F55" i="1"/>
  <c r="J53" i="1"/>
  <c r="F68" i="1"/>
  <c r="J67" i="1"/>
  <c r="J71" i="1" l="1"/>
  <c r="J49" i="1" l="1"/>
  <c r="J46" i="1"/>
</calcChain>
</file>

<file path=xl/sharedStrings.xml><?xml version="1.0" encoding="utf-8"?>
<sst xmlns="http://schemas.openxmlformats.org/spreadsheetml/2006/main" count="73" uniqueCount="51">
  <si>
    <t>DSM Budget Allocation by Rate Class</t>
  </si>
  <si>
    <t xml:space="preserve"> </t>
  </si>
  <si>
    <t>Line</t>
  </si>
  <si>
    <t>DSM Budget (1)</t>
  </si>
  <si>
    <t>No.</t>
  </si>
  <si>
    <t>Particulars ($000s)</t>
  </si>
  <si>
    <t>($000s)</t>
  </si>
  <si>
    <t>(a)</t>
  </si>
  <si>
    <t>In-franchise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</si>
  <si>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</si>
  <si>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</si>
  <si>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</si>
  <si>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</si>
  <si>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</si>
  <si>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</si>
  <si>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</si>
  <si>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</si>
  <si>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</si>
  <si>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</si>
  <si>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</si>
  <si>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</t>
  </si>
  <si>
    <t>Note:</t>
  </si>
  <si>
    <t>(1)</t>
  </si>
  <si>
    <t>Phase 3 Exhibit 7, Tab 3, Schedule 1, Attachment 12, pp.11, lines 21 and 23.</t>
  </si>
  <si>
    <t>Derivation of DSM Unit Rates</t>
  </si>
  <si>
    <t>Forecast</t>
  </si>
  <si>
    <t>DSM</t>
  </si>
  <si>
    <t>Usage (1)</t>
  </si>
  <si>
    <t>Budget (2)</t>
  </si>
  <si>
    <t>Rate</t>
  </si>
  <si>
    <t>Particulars</t>
  </si>
  <si>
    <t>(10³m³)</t>
  </si>
  <si>
    <t>(cents / m³)</t>
  </si>
  <si>
    <t>(b)</t>
  </si>
  <si>
    <t>(c)</t>
  </si>
  <si>
    <t>Delivery Demand Charge</t>
  </si>
  <si>
    <t>Delivery Contract Demand Charge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</si>
  <si>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</si>
  <si>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</si>
  <si>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Transportation Demand Charge - Firm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</si>
  <si>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</si>
  <si>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</si>
  <si>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</si>
  <si>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(Firm)</t>
  </si>
  <si>
    <r>
      <t>over 30,000 m</t>
    </r>
    <r>
      <rPr>
        <vertAlign val="superscript"/>
        <sz val="10"/>
        <rFont val="Arial"/>
        <family val="2"/>
      </rPr>
      <t>3</t>
    </r>
  </si>
  <si>
    <t>Delivery Demand (Interruptible)</t>
  </si>
  <si>
    <t>Delivery Demand</t>
  </si>
  <si>
    <t>Notes:</t>
  </si>
  <si>
    <t>Attachment 2, column (a).</t>
  </si>
  <si>
    <t>(2)</t>
  </si>
  <si>
    <t>Attachment 9, pp.1, column (a).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</si>
</sst>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2" applyFont="1" applyAlignment="1">
      <alignment horizontal="center"/>
    </xf>
    <xf numFmtId="0" fontId="2" fillId="0" borderId="0" xfId="0" quotePrefix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2" applyFont="1" applyAlignment="1">
      <alignment horizontal="left" indent="1"/>
    </xf>
    <xf numFmtId="164" fontId="2" fillId="0" borderId="0" xfId="1" applyNumberFormat="1" applyFont="1" applyFill="1"/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vertical="top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2" applyFont="1"/>
    <xf numFmtId="164" fontId="2" fillId="0" borderId="0" xfId="1" applyNumberFormat="1" applyFont="1"/>
    <xf numFmtId="165" fontId="2" fillId="0" borderId="0" xfId="1" applyNumberFormat="1" applyFont="1"/>
    <xf numFmtId="0" fontId="2" fillId="0" borderId="0" xfId="2" applyFont="1" applyAlignment="1">
      <alignment horizontal="left" indent="3"/>
    </xf>
    <xf numFmtId="165" fontId="2" fillId="0" borderId="0" xfId="1" applyNumberFormat="1" applyFont="1" applyBorder="1"/>
    <xf numFmtId="0" fontId="2" fillId="0" borderId="0" xfId="2" applyFont="1" applyAlignment="1">
      <alignment horizontal="left" indent="2"/>
    </xf>
    <xf numFmtId="0" fontId="5" fillId="0" borderId="0" xfId="2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3" applyBorder="1" applyAlignment="1" applyProtection="1">
      <alignment horizontal="center"/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Fill="1" applyBorder="1"/>
    <xf numFmtId="164" fontId="2" fillId="0" borderId="2" xfId="0" applyNumberFormat="1" applyFont="1" applyBorder="1"/>
    <xf numFmtId="164" fontId="2" fillId="0" borderId="0" xfId="0" applyNumberFormat="1" applyFont="1"/>
    <xf numFmtId="1" fontId="2" fillId="0" borderId="0" xfId="0" applyNumberFormat="1" applyFont="1"/>
    <xf numFmtId="1" fontId="6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quotePrefix="1" applyFont="1"/>
    <xf numFmtId="0" fontId="2" fillId="0" borderId="0" xfId="0" quotePrefix="1" applyFont="1" applyAlignment="1">
      <alignment horizontal="center" vertical="top"/>
    </xf>
    <xf numFmtId="164" fontId="2" fillId="0" borderId="1" xfId="1" applyNumberFormat="1" applyFont="1" applyBorder="1"/>
    <xf numFmtId="164" fontId="2" fillId="0" borderId="1" xfId="0" applyNumberFormat="1" applyFont="1" applyBorder="1"/>
    <xf numFmtId="164" fontId="2" fillId="0" borderId="0" xfId="1" applyNumberFormat="1" applyFont="1" applyBorder="1"/>
    <xf numFmtId="0" fontId="2" fillId="0" borderId="0" xfId="4"/>
    <xf numFmtId="164" fontId="2" fillId="0" borderId="3" xfId="0" applyNumberFormat="1" applyFont="1" applyBorder="1"/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/>
    </xf>
  </cellXfs>
  <cellStyles count="5">
    <cellStyle name="Comma" xfId="1" builtinId="3"/>
    <cellStyle name="Normal" xfId="0" builtinId="0"/>
    <cellStyle name="Normal 4 3" xfId="2" xr:uid="{3F8DDCA4-E041-4A81-8D30-DA2F6F6602AD}"/>
    <cellStyle name="Normal 60" xfId="4" xr:uid="{9C9132FF-6CCF-4FC6-BB0E-39BDB3622A0A}"/>
    <cellStyle name="Normal_2004 model BP" xfId="3" xr:uid="{F65049DA-E713-48F6-996F-573EC250C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5E62-DE8A-4740-9540-4806AE76ABFC}">
  <dimension ref="B4:M131"/>
  <sheetViews>
    <sheetView tabSelected="1" view="pageBreakPreview" zoomScale="90" zoomScaleNormal="80" zoomScaleSheetLayoutView="90" workbookViewId="0">
      <selection activeCell="L14" sqref="L14"/>
    </sheetView>
  </sheetViews>
  <sheetFormatPr defaultRowHeight="15" x14ac:dyDescent="0.25"/>
  <cols>
    <col min="1" max="1" width="1.5703125" style="20" customWidth="1"/>
    <col min="2" max="2" width="4.5703125" style="18" customWidth="1"/>
    <col min="3" max="3" width="1.5703125" style="18" customWidth="1"/>
    <col min="4" max="4" width="37.85546875" style="18" customWidth="1"/>
    <col min="5" max="5" width="1.5703125" style="18" customWidth="1"/>
    <col min="6" max="6" width="16.42578125" style="18" customWidth="1"/>
    <col min="7" max="7" width="1.5703125" style="18" customWidth="1"/>
    <col min="8" max="8" width="16.42578125" style="18" customWidth="1"/>
    <col min="9" max="9" width="1.5703125" style="18" customWidth="1"/>
    <col min="10" max="10" width="16.42578125" style="18" customWidth="1"/>
    <col min="11" max="11" width="1.5703125" style="18" customWidth="1"/>
    <col min="12" max="12" width="16.42578125" style="18" customWidth="1"/>
    <col min="13" max="16384" width="9.140625" style="20"/>
  </cols>
  <sheetData>
    <row r="4" spans="2:13" x14ac:dyDescent="0.25">
      <c r="J4" s="19"/>
      <c r="K4" s="20"/>
      <c r="L4" s="20"/>
    </row>
    <row r="5" spans="2:13" x14ac:dyDescent="0.25">
      <c r="B5" s="21"/>
      <c r="C5" s="22"/>
      <c r="D5" s="22"/>
      <c r="E5" s="22"/>
      <c r="F5" s="22"/>
      <c r="G5" s="22"/>
      <c r="H5" s="22"/>
      <c r="I5" s="22"/>
      <c r="J5" s="19"/>
      <c r="K5" s="20"/>
      <c r="L5" s="20"/>
    </row>
    <row r="6" spans="2:13" x14ac:dyDescent="0.25">
      <c r="B6" s="21" t="s">
        <v>0</v>
      </c>
      <c r="C6" s="22"/>
      <c r="D6" s="22"/>
      <c r="E6" s="22"/>
      <c r="F6" s="22"/>
      <c r="G6" s="22"/>
      <c r="H6" s="22"/>
      <c r="I6" s="22"/>
      <c r="J6" s="19"/>
      <c r="K6" s="20"/>
      <c r="L6" s="20"/>
    </row>
    <row r="7" spans="2:13" x14ac:dyDescent="0.25">
      <c r="J7" s="19"/>
      <c r="K7" s="20"/>
      <c r="L7" s="20"/>
    </row>
    <row r="8" spans="2:13" x14ac:dyDescent="0.25">
      <c r="D8" s="18" t="s">
        <v>1</v>
      </c>
      <c r="G8" s="1"/>
      <c r="I8" s="1"/>
      <c r="J8" s="19"/>
      <c r="K8" s="20"/>
      <c r="L8" s="20"/>
    </row>
    <row r="9" spans="2:13" x14ac:dyDescent="0.25">
      <c r="F9" s="2"/>
      <c r="G9" s="1"/>
      <c r="H9" s="1">
        <v>2024</v>
      </c>
      <c r="J9" s="19"/>
      <c r="K9" s="20"/>
      <c r="L9" s="20"/>
    </row>
    <row r="10" spans="2:13" x14ac:dyDescent="0.25">
      <c r="B10" s="23" t="s">
        <v>2</v>
      </c>
      <c r="F10" s="1"/>
      <c r="G10" s="1"/>
      <c r="H10" s="1" t="s">
        <v>3</v>
      </c>
      <c r="J10" s="23"/>
      <c r="K10" s="3"/>
      <c r="L10" s="23"/>
      <c r="M10" s="19"/>
    </row>
    <row r="11" spans="2:13" x14ac:dyDescent="0.25">
      <c r="B11" s="24" t="s">
        <v>4</v>
      </c>
      <c r="D11" s="25" t="s">
        <v>5</v>
      </c>
      <c r="E11" s="25"/>
      <c r="F11" s="26"/>
      <c r="G11" s="4"/>
      <c r="H11" s="26" t="s">
        <v>6</v>
      </c>
      <c r="J11" s="27"/>
      <c r="K11" s="1"/>
      <c r="L11" s="27"/>
      <c r="M11" s="19"/>
    </row>
    <row r="12" spans="2:13" x14ac:dyDescent="0.25">
      <c r="B12" s="23"/>
      <c r="F12" s="1"/>
      <c r="H12" s="1" t="s">
        <v>7</v>
      </c>
      <c r="J12" s="28"/>
      <c r="K12" s="4"/>
      <c r="L12" s="28"/>
      <c r="M12" s="19"/>
    </row>
    <row r="13" spans="2:13" x14ac:dyDescent="0.25">
      <c r="M13" s="19"/>
    </row>
    <row r="14" spans="2:13" x14ac:dyDescent="0.25">
      <c r="M14" s="19"/>
    </row>
    <row r="15" spans="2:13" x14ac:dyDescent="0.25">
      <c r="D15" s="35" t="s">
        <v>8</v>
      </c>
      <c r="M15" s="19"/>
    </row>
    <row r="16" spans="2:13" x14ac:dyDescent="0.25">
      <c r="B16" s="23">
        <v>1</v>
      </c>
      <c r="D16" s="5" t="s">
        <v>9</v>
      </c>
      <c r="H16" s="12">
        <v>128945.98864886531</v>
      </c>
      <c r="M16" s="19"/>
    </row>
    <row r="17" spans="2:13" x14ac:dyDescent="0.25">
      <c r="B17" s="23">
        <f>MAX($B$13:B16)+1</f>
        <v>2</v>
      </c>
      <c r="D17" s="5" t="s">
        <v>10</v>
      </c>
      <c r="H17" s="12">
        <v>31494.620475750668</v>
      </c>
      <c r="M17" s="19"/>
    </row>
    <row r="18" spans="2:13" x14ac:dyDescent="0.25">
      <c r="B18" s="23">
        <f>MAX($B$13:B17)+1</f>
        <v>3</v>
      </c>
      <c r="D18" s="5" t="s">
        <v>11</v>
      </c>
      <c r="H18" s="12">
        <v>13755.887063298162</v>
      </c>
      <c r="M18" s="19"/>
    </row>
    <row r="19" spans="2:13" x14ac:dyDescent="0.25">
      <c r="B19" s="23">
        <f>MAX($B$13:B18)+1</f>
        <v>4</v>
      </c>
      <c r="D19" s="5" t="s">
        <v>12</v>
      </c>
      <c r="H19" s="12">
        <v>3898.8244869086107</v>
      </c>
      <c r="M19" s="19"/>
    </row>
    <row r="20" spans="2:13" x14ac:dyDescent="0.25">
      <c r="B20" s="23">
        <f>MAX($B$13:B19)+1</f>
        <v>5</v>
      </c>
      <c r="D20" s="5" t="s">
        <v>13</v>
      </c>
      <c r="H20" s="12">
        <v>1629.8260141045462</v>
      </c>
      <c r="M20" s="19"/>
    </row>
    <row r="21" spans="2:13" x14ac:dyDescent="0.25">
      <c r="B21" s="23">
        <f>MAX($B$13:B20)+1</f>
        <v>6</v>
      </c>
      <c r="D21" s="5" t="s">
        <v>14</v>
      </c>
      <c r="H21" s="12">
        <v>896.50737674468962</v>
      </c>
      <c r="M21" s="19"/>
    </row>
    <row r="22" spans="2:13" x14ac:dyDescent="0.25">
      <c r="B22" s="23">
        <f>MAX($B$13:B21)+1</f>
        <v>7</v>
      </c>
      <c r="D22" s="5" t="s">
        <v>15</v>
      </c>
      <c r="H22" s="12">
        <v>1309.1326647838378</v>
      </c>
      <c r="M22" s="19"/>
    </row>
    <row r="23" spans="2:13" x14ac:dyDescent="0.25">
      <c r="B23" s="23">
        <f>MAX($B$13:B22)+1</f>
        <v>8</v>
      </c>
      <c r="D23" s="5" t="s">
        <v>16</v>
      </c>
      <c r="H23" s="12">
        <v>979.65831828089802</v>
      </c>
      <c r="M23" s="19"/>
    </row>
    <row r="24" spans="2:13" x14ac:dyDescent="0.25">
      <c r="B24" s="23">
        <f>MAX($B$13:B23)+1</f>
        <v>9</v>
      </c>
      <c r="D24" s="5" t="s">
        <v>17</v>
      </c>
      <c r="H24" s="6">
        <v>0</v>
      </c>
      <c r="M24" s="19"/>
    </row>
    <row r="25" spans="2:13" x14ac:dyDescent="0.25">
      <c r="B25" s="23">
        <f>MAX($B$13:B24)+1</f>
        <v>10</v>
      </c>
      <c r="D25" s="5" t="s">
        <v>18</v>
      </c>
      <c r="H25" s="6">
        <v>59.977753865350635</v>
      </c>
      <c r="M25" s="19"/>
    </row>
    <row r="26" spans="2:13" x14ac:dyDescent="0.25">
      <c r="B26" s="23">
        <f>MAX($B$13:B25)+1</f>
        <v>11</v>
      </c>
      <c r="D26" s="5" t="s">
        <v>19</v>
      </c>
      <c r="H26" s="6">
        <v>111.50384979625937</v>
      </c>
      <c r="M26" s="19"/>
    </row>
    <row r="27" spans="2:13" x14ac:dyDescent="0.25">
      <c r="B27" s="23">
        <f>MAX($B$13:B26)+1</f>
        <v>12</v>
      </c>
      <c r="D27" s="29" t="s">
        <v>20</v>
      </c>
      <c r="F27" s="30"/>
      <c r="H27" s="31">
        <f>SUM(H16:H26)</f>
        <v>183081.92665239837</v>
      </c>
      <c r="J27" s="32"/>
      <c r="K27" s="33"/>
      <c r="L27" s="33"/>
      <c r="M27" s="34"/>
    </row>
    <row r="28" spans="2:13" x14ac:dyDescent="0.25">
      <c r="M28" s="19"/>
    </row>
    <row r="29" spans="2:13" x14ac:dyDescent="0.25">
      <c r="B29" s="35" t="s">
        <v>21</v>
      </c>
      <c r="C29" s="36"/>
      <c r="D29" s="37"/>
      <c r="M29" s="19"/>
    </row>
    <row r="30" spans="2:13" x14ac:dyDescent="0.25">
      <c r="B30" s="38" t="s">
        <v>22</v>
      </c>
      <c r="C30" s="7"/>
      <c r="D30" s="7" t="s">
        <v>23</v>
      </c>
      <c r="E30" s="7"/>
      <c r="F30" s="7"/>
      <c r="G30" s="7"/>
      <c r="H30" s="7"/>
      <c r="I30" s="7"/>
      <c r="J30" s="7"/>
      <c r="K30" s="8"/>
      <c r="L30" s="8"/>
      <c r="M30" s="19"/>
    </row>
    <row r="31" spans="2:13" x14ac:dyDescent="0.25">
      <c r="C31" s="37"/>
      <c r="D31" s="37"/>
      <c r="E31" s="9"/>
      <c r="F31" s="9"/>
      <c r="G31" s="9"/>
      <c r="H31" s="9"/>
      <c r="I31" s="9"/>
      <c r="J31" s="9"/>
      <c r="K31" s="9"/>
      <c r="L31" s="9"/>
      <c r="M31" s="19"/>
    </row>
    <row r="32" spans="2:13" x14ac:dyDescent="0.25">
      <c r="M32" s="19"/>
    </row>
    <row r="33" spans="2:13" x14ac:dyDescent="0.25">
      <c r="M33" s="19"/>
    </row>
    <row r="35" spans="2:13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2:13" x14ac:dyDescent="0.25">
      <c r="L36" s="20"/>
    </row>
    <row r="37" spans="2:13" x14ac:dyDescent="0.25">
      <c r="L37" s="20"/>
    </row>
    <row r="38" spans="2:13" x14ac:dyDescent="0.25">
      <c r="B38" s="21" t="s">
        <v>24</v>
      </c>
      <c r="C38" s="21"/>
      <c r="D38" s="21"/>
      <c r="E38" s="21"/>
      <c r="F38" s="21"/>
      <c r="G38" s="21"/>
      <c r="H38" s="21"/>
      <c r="I38" s="21"/>
      <c r="J38" s="21"/>
      <c r="K38" s="21"/>
      <c r="L38" s="20"/>
    </row>
    <row r="39" spans="2:13" x14ac:dyDescent="0.25">
      <c r="L39" s="20"/>
    </row>
    <row r="40" spans="2:13" x14ac:dyDescent="0.25">
      <c r="F40" s="1">
        <v>2024</v>
      </c>
      <c r="H40" s="1">
        <v>2024</v>
      </c>
      <c r="J40" s="1">
        <v>2024</v>
      </c>
    </row>
    <row r="41" spans="2:13" x14ac:dyDescent="0.25">
      <c r="F41" s="1" t="s">
        <v>25</v>
      </c>
      <c r="H41" s="1" t="s">
        <v>26</v>
      </c>
      <c r="J41" s="1" t="s">
        <v>26</v>
      </c>
    </row>
    <row r="42" spans="2:13" x14ac:dyDescent="0.25">
      <c r="B42" s="23" t="s">
        <v>2</v>
      </c>
      <c r="F42" s="3" t="s">
        <v>27</v>
      </c>
      <c r="H42" s="3" t="s">
        <v>28</v>
      </c>
      <c r="J42" s="1" t="s">
        <v>29</v>
      </c>
    </row>
    <row r="43" spans="2:13" x14ac:dyDescent="0.25">
      <c r="B43" s="24" t="s">
        <v>4</v>
      </c>
      <c r="D43" s="25" t="s">
        <v>30</v>
      </c>
      <c r="F43" s="10" t="s">
        <v>31</v>
      </c>
      <c r="H43" s="10" t="s">
        <v>6</v>
      </c>
      <c r="J43" s="10" t="s">
        <v>32</v>
      </c>
    </row>
    <row r="44" spans="2:13" x14ac:dyDescent="0.25">
      <c r="B44" s="23"/>
      <c r="F44" s="1" t="s">
        <v>7</v>
      </c>
      <c r="H44" s="1" t="s">
        <v>33</v>
      </c>
      <c r="J44" s="28" t="s">
        <v>34</v>
      </c>
    </row>
    <row r="45" spans="2:13" x14ac:dyDescent="0.25">
      <c r="B45" s="23"/>
      <c r="D45" s="17" t="s">
        <v>9</v>
      </c>
    </row>
    <row r="46" spans="2:13" x14ac:dyDescent="0.25">
      <c r="B46" s="23">
        <v>1</v>
      </c>
      <c r="D46" s="5" t="s">
        <v>35</v>
      </c>
      <c r="F46" s="12">
        <v>1087127.4672765208</v>
      </c>
      <c r="H46" s="12">
        <f>H16</f>
        <v>128945.98864886531</v>
      </c>
      <c r="I46" s="12"/>
      <c r="J46" s="13">
        <f>H46/F46 * 100</f>
        <v>11.861165551441882</v>
      </c>
    </row>
    <row r="47" spans="2:13" x14ac:dyDescent="0.25">
      <c r="D47" s="5"/>
      <c r="F47" s="12"/>
      <c r="H47" s="12"/>
      <c r="I47" s="12"/>
      <c r="J47" s="13"/>
    </row>
    <row r="48" spans="2:13" x14ac:dyDescent="0.25">
      <c r="D48" s="17" t="s">
        <v>10</v>
      </c>
      <c r="F48" s="12"/>
      <c r="H48" s="12"/>
      <c r="I48" s="12"/>
      <c r="J48" s="13"/>
    </row>
    <row r="49" spans="2:10" x14ac:dyDescent="0.25">
      <c r="B49" s="23">
        <f>MAX($B$45:B48)+1</f>
        <v>2</v>
      </c>
      <c r="D49" s="5" t="s">
        <v>35</v>
      </c>
      <c r="F49" s="12">
        <v>772599.00000000012</v>
      </c>
      <c r="H49" s="12">
        <f>H17</f>
        <v>31494.620475750668</v>
      </c>
      <c r="I49" s="12"/>
      <c r="J49" s="13">
        <f>H49/F49 * 100</f>
        <v>4.0764511053924046</v>
      </c>
    </row>
    <row r="50" spans="2:10" x14ac:dyDescent="0.25">
      <c r="D50" s="5"/>
      <c r="F50" s="12"/>
    </row>
    <row r="51" spans="2:10" x14ac:dyDescent="0.25">
      <c r="D51" s="17" t="s">
        <v>11</v>
      </c>
      <c r="F51" s="12"/>
    </row>
    <row r="52" spans="2:10" x14ac:dyDescent="0.25">
      <c r="D52" s="5" t="s">
        <v>36</v>
      </c>
      <c r="F52" s="12"/>
    </row>
    <row r="53" spans="2:10" x14ac:dyDescent="0.25">
      <c r="B53" s="23">
        <f>MAX($B$45:B52)+1</f>
        <v>3</v>
      </c>
      <c r="D53" s="14" t="s">
        <v>37</v>
      </c>
      <c r="F53" s="12">
        <v>111874.62780000002</v>
      </c>
      <c r="H53" s="32">
        <f>H55*0.6</f>
        <v>8253.5322379788959</v>
      </c>
      <c r="J53" s="13">
        <f>H53/F53 * 100</f>
        <v>7.3774835280201883</v>
      </c>
    </row>
    <row r="54" spans="2:10" x14ac:dyDescent="0.25">
      <c r="B54" s="23">
        <f>MAX($B$45:B53)+1</f>
        <v>4</v>
      </c>
      <c r="D54" s="14" t="s">
        <v>38</v>
      </c>
      <c r="F54" s="39">
        <v>110428.34020000001</v>
      </c>
      <c r="H54" s="40">
        <f>H55*0.4</f>
        <v>5502.3548253192648</v>
      </c>
      <c r="J54" s="15">
        <f>H54/F54 * 100</f>
        <v>4.9827379596159727</v>
      </c>
    </row>
    <row r="55" spans="2:10" x14ac:dyDescent="0.25">
      <c r="B55" s="23">
        <f>MAX($B$45:B54)+1</f>
        <v>5</v>
      </c>
      <c r="D55" s="5" t="str">
        <f>"Total " &amp;D51</f>
        <v>Total Rate E10</v>
      </c>
      <c r="F55" s="32">
        <f>SUM(F53:F54)</f>
        <v>222302.96800000002</v>
      </c>
      <c r="H55" s="12">
        <f>H18</f>
        <v>13755.887063298162</v>
      </c>
      <c r="J55" s="15"/>
    </row>
    <row r="56" spans="2:10" x14ac:dyDescent="0.25">
      <c r="D56" s="5"/>
    </row>
    <row r="57" spans="2:10" x14ac:dyDescent="0.25">
      <c r="D57" s="17" t="s">
        <v>12</v>
      </c>
    </row>
    <row r="58" spans="2:10" x14ac:dyDescent="0.25">
      <c r="D58" s="5" t="s">
        <v>39</v>
      </c>
    </row>
    <row r="59" spans="2:10" x14ac:dyDescent="0.25">
      <c r="B59" s="23">
        <f>MAX($B$45:B58)+1</f>
        <v>6</v>
      </c>
      <c r="D59" s="14" t="s">
        <v>40</v>
      </c>
      <c r="F59" s="41">
        <v>26927.364000000001</v>
      </c>
      <c r="H59" s="32">
        <v>974.70612172715266</v>
      </c>
      <c r="J59" s="13">
        <f>H59/F59 * 100</f>
        <v>3.619760633559054</v>
      </c>
    </row>
    <row r="60" spans="2:10" x14ac:dyDescent="0.25">
      <c r="B60" s="23">
        <f>MAX($B$45:B59)+1</f>
        <v>7</v>
      </c>
      <c r="D60" s="14" t="s">
        <v>41</v>
      </c>
      <c r="F60" s="41">
        <v>50942.423999999999</v>
      </c>
      <c r="H60" s="32">
        <v>1052.682611465325</v>
      </c>
      <c r="J60" s="13">
        <f t="shared" ref="J60:J61" si="0">H60/F60 * 100</f>
        <v>2.0664164144708246</v>
      </c>
    </row>
    <row r="61" spans="2:10" x14ac:dyDescent="0.25">
      <c r="B61" s="23">
        <f>MAX($B$45:B60)+1</f>
        <v>8</v>
      </c>
      <c r="D61" s="14" t="s">
        <v>42</v>
      </c>
      <c r="F61" s="39">
        <v>136172.00399999999</v>
      </c>
      <c r="H61" s="40">
        <v>1871.4357537161331</v>
      </c>
      <c r="J61" s="15">
        <f t="shared" si="0"/>
        <v>1.3743175533468197</v>
      </c>
    </row>
    <row r="62" spans="2:10" x14ac:dyDescent="0.25">
      <c r="B62" s="23">
        <f>MAX($B$45:B61)+1</f>
        <v>9</v>
      </c>
      <c r="D62" s="5" t="str">
        <f>"Total " &amp;D57</f>
        <v>Total Rate E20</v>
      </c>
      <c r="F62" s="32">
        <f>SUM(F59:F61)</f>
        <v>214041.79199999999</v>
      </c>
      <c r="H62" s="12">
        <f>H19</f>
        <v>3898.8244869086107</v>
      </c>
      <c r="J62" s="15"/>
    </row>
    <row r="63" spans="2:10" x14ac:dyDescent="0.25">
      <c r="D63" s="5"/>
    </row>
    <row r="64" spans="2:10" x14ac:dyDescent="0.25">
      <c r="D64" s="17" t="s">
        <v>13</v>
      </c>
    </row>
    <row r="65" spans="2:10" x14ac:dyDescent="0.25">
      <c r="B65" s="23"/>
      <c r="D65" s="5" t="s">
        <v>43</v>
      </c>
    </row>
    <row r="66" spans="2:10" x14ac:dyDescent="0.25">
      <c r="B66" s="23">
        <f>MAX($B$45:B65)+1</f>
        <v>10</v>
      </c>
      <c r="D66" s="14" t="s">
        <v>40</v>
      </c>
      <c r="F66" s="41">
        <v>13312.763999999999</v>
      </c>
      <c r="H66" s="32">
        <v>570.43910493659109</v>
      </c>
      <c r="J66" s="13">
        <f>H66/F66 * 100</f>
        <v>4.2849036078202172</v>
      </c>
    </row>
    <row r="67" spans="2:10" x14ac:dyDescent="0.25">
      <c r="B67" s="23">
        <f>MAX($B$45:B66)+1</f>
        <v>11</v>
      </c>
      <c r="D67" s="14" t="s">
        <v>44</v>
      </c>
      <c r="F67" s="39">
        <v>49393.440000000002</v>
      </c>
      <c r="H67" s="40">
        <v>1059.3869091679551</v>
      </c>
      <c r="J67" s="15">
        <f>H67/F67 * 100</f>
        <v>2.1447927278763235</v>
      </c>
    </row>
    <row r="68" spans="2:10" x14ac:dyDescent="0.25">
      <c r="B68" s="23">
        <f>MAX($B$45:B67)+1</f>
        <v>12</v>
      </c>
      <c r="D68" s="5" t="str">
        <f>"Total " &amp;D64</f>
        <v>Total Rate E22</v>
      </c>
      <c r="F68" s="32">
        <f>SUM(F66:F67)</f>
        <v>62706.203999999998</v>
      </c>
      <c r="H68" s="12">
        <f>H20</f>
        <v>1629.8260141045462</v>
      </c>
      <c r="J68" s="15"/>
    </row>
    <row r="69" spans="2:10" x14ac:dyDescent="0.25">
      <c r="D69" s="14"/>
    </row>
    <row r="70" spans="2:10" x14ac:dyDescent="0.25">
      <c r="D70" s="17" t="s">
        <v>14</v>
      </c>
    </row>
    <row r="71" spans="2:10" x14ac:dyDescent="0.25">
      <c r="B71" s="23">
        <f>MAX($B$45:B70)+1</f>
        <v>13</v>
      </c>
      <c r="D71" s="5" t="s">
        <v>43</v>
      </c>
      <c r="F71" s="41">
        <v>294855.76400000002</v>
      </c>
      <c r="H71" s="12">
        <f>H21</f>
        <v>896.50737674468962</v>
      </c>
      <c r="J71" s="13">
        <f>H71/F71 * 100</f>
        <v>0.30404946628233104</v>
      </c>
    </row>
    <row r="72" spans="2:10" x14ac:dyDescent="0.25">
      <c r="D72" s="14"/>
    </row>
    <row r="73" spans="2:10" x14ac:dyDescent="0.25">
      <c r="D73" s="17" t="s">
        <v>15</v>
      </c>
    </row>
    <row r="74" spans="2:10" x14ac:dyDescent="0.25">
      <c r="B74" s="23">
        <f>MAX($B$45:B73)+1</f>
        <v>14</v>
      </c>
      <c r="D74" s="5" t="s">
        <v>45</v>
      </c>
      <c r="F74" s="41">
        <v>60959.28</v>
      </c>
      <c r="H74" s="12">
        <f>H22</f>
        <v>1309.1326647838378</v>
      </c>
      <c r="J74" s="13">
        <f>H74/F74 * 100</f>
        <v>2.1475527020395218</v>
      </c>
    </row>
    <row r="75" spans="2:10" x14ac:dyDescent="0.25">
      <c r="D75" s="11"/>
    </row>
    <row r="76" spans="2:10" x14ac:dyDescent="0.25">
      <c r="D76" s="17" t="s">
        <v>16</v>
      </c>
    </row>
    <row r="77" spans="2:10" x14ac:dyDescent="0.25">
      <c r="B77" s="23">
        <f>MAX($B$45:B76)+1</f>
        <v>15</v>
      </c>
      <c r="D77" s="5" t="s">
        <v>46</v>
      </c>
      <c r="F77" s="41">
        <v>12006.122800000001</v>
      </c>
      <c r="H77" s="12">
        <f>H23</f>
        <v>979.65831828089802</v>
      </c>
      <c r="J77" s="13">
        <f>H77/F77 * 100</f>
        <v>8.1596559905325794</v>
      </c>
    </row>
    <row r="78" spans="2:10" x14ac:dyDescent="0.25">
      <c r="D78" s="5"/>
    </row>
    <row r="79" spans="2:10" x14ac:dyDescent="0.25">
      <c r="D79" s="17" t="s">
        <v>18</v>
      </c>
      <c r="H79" s="12"/>
    </row>
    <row r="80" spans="2:10" x14ac:dyDescent="0.25">
      <c r="B80" s="23">
        <f>MAX($B$45:B79)+1</f>
        <v>16</v>
      </c>
      <c r="D80" s="5" t="s">
        <v>46</v>
      </c>
      <c r="F80" s="41">
        <v>21065.664000000001</v>
      </c>
      <c r="H80" s="12">
        <f>H25</f>
        <v>59.977753865350635</v>
      </c>
      <c r="J80" s="13">
        <f>H80/F80 * 100</f>
        <v>0.2847180789808032</v>
      </c>
    </row>
    <row r="81" spans="2:12" x14ac:dyDescent="0.25">
      <c r="D81" s="42"/>
    </row>
    <row r="82" spans="2:12" x14ac:dyDescent="0.25">
      <c r="D82" s="17" t="s">
        <v>19</v>
      </c>
    </row>
    <row r="83" spans="2:12" x14ac:dyDescent="0.25">
      <c r="B83" s="23">
        <f>MAX($B$45:B82)+1</f>
        <v>17</v>
      </c>
      <c r="D83" s="5" t="s">
        <v>43</v>
      </c>
      <c r="F83" s="41">
        <v>28200</v>
      </c>
      <c r="H83" s="41">
        <f>H26</f>
        <v>111.50384979625937</v>
      </c>
      <c r="J83" s="13">
        <f>H83/F83 * 100</f>
        <v>0.39540372268177082</v>
      </c>
    </row>
    <row r="84" spans="2:12" x14ac:dyDescent="0.25">
      <c r="D84" s="5"/>
      <c r="H84" s="32"/>
    </row>
    <row r="85" spans="2:12" ht="15.75" thickBot="1" x14ac:dyDescent="0.3">
      <c r="B85" s="23">
        <f>MAX($B$45:B84)+1</f>
        <v>18</v>
      </c>
      <c r="D85" s="18" t="s">
        <v>20</v>
      </c>
      <c r="H85" s="43">
        <f>H46+H49+H55+H62+H68+H71+H74+H77+H80+H83</f>
        <v>183081.92665239837</v>
      </c>
    </row>
    <row r="86" spans="2:12" ht="15" customHeight="1" thickTop="1" x14ac:dyDescent="0.25">
      <c r="E86" s="44"/>
      <c r="F86" s="44"/>
      <c r="G86" s="44"/>
      <c r="H86" s="44"/>
      <c r="I86" s="44"/>
      <c r="J86" s="44"/>
      <c r="K86" s="44"/>
      <c r="L86" s="44"/>
    </row>
    <row r="87" spans="2:12" x14ac:dyDescent="0.25">
      <c r="B87" s="35" t="s">
        <v>47</v>
      </c>
      <c r="E87" s="44"/>
      <c r="F87" s="44"/>
      <c r="G87" s="9"/>
      <c r="H87" s="9"/>
      <c r="I87" s="9"/>
      <c r="J87" s="9"/>
      <c r="K87" s="9"/>
      <c r="L87" s="9"/>
    </row>
    <row r="88" spans="2:12" x14ac:dyDescent="0.25">
      <c r="B88" s="28" t="s">
        <v>22</v>
      </c>
      <c r="D88" s="37" t="s">
        <v>48</v>
      </c>
    </row>
    <row r="89" spans="2:12" x14ac:dyDescent="0.25">
      <c r="B89" s="28" t="s">
        <v>49</v>
      </c>
      <c r="C89" s="37"/>
      <c r="D89" s="45" t="s">
        <v>50</v>
      </c>
    </row>
    <row r="90" spans="2:12" x14ac:dyDescent="0.25">
      <c r="D90" s="5"/>
    </row>
    <row r="91" spans="2:12" x14ac:dyDescent="0.25">
      <c r="D91" s="11"/>
    </row>
    <row r="92" spans="2:12" x14ac:dyDescent="0.25">
      <c r="D92" s="16"/>
    </row>
    <row r="93" spans="2:12" x14ac:dyDescent="0.25">
      <c r="D93" s="5"/>
    </row>
    <row r="94" spans="2:12" x14ac:dyDescent="0.25">
      <c r="D94" s="11"/>
    </row>
    <row r="95" spans="2:12" x14ac:dyDescent="0.25">
      <c r="D95" s="5"/>
    </row>
    <row r="96" spans="2:12" x14ac:dyDescent="0.25">
      <c r="D96" s="5"/>
    </row>
    <row r="97" spans="4:4" x14ac:dyDescent="0.25">
      <c r="D97" s="5"/>
    </row>
    <row r="98" spans="4:4" x14ac:dyDescent="0.25">
      <c r="D98" s="11"/>
    </row>
    <row r="99" spans="4:4" x14ac:dyDescent="0.25">
      <c r="D99" s="11"/>
    </row>
    <row r="100" spans="4:4" x14ac:dyDescent="0.25">
      <c r="D100" s="11"/>
    </row>
    <row r="101" spans="4:4" x14ac:dyDescent="0.25">
      <c r="D101" s="17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16"/>
    </row>
    <row r="108" spans="4:4" x14ac:dyDescent="0.25">
      <c r="D108" s="16"/>
    </row>
    <row r="109" spans="4:4" x14ac:dyDescent="0.25">
      <c r="D109" s="16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11"/>
    </row>
    <row r="118" spans="4:4" x14ac:dyDescent="0.25">
      <c r="D118" s="5"/>
    </row>
    <row r="119" spans="4:4" x14ac:dyDescent="0.25">
      <c r="D119" s="16"/>
    </row>
    <row r="120" spans="4:4" x14ac:dyDescent="0.25">
      <c r="D120" s="16"/>
    </row>
    <row r="121" spans="4:4" x14ac:dyDescent="0.25">
      <c r="D121" s="14"/>
    </row>
    <row r="122" spans="4:4" x14ac:dyDescent="0.25">
      <c r="D122" s="14"/>
    </row>
    <row r="123" spans="4:4" x14ac:dyDescent="0.25">
      <c r="D123" s="14"/>
    </row>
    <row r="124" spans="4:4" x14ac:dyDescent="0.25">
      <c r="D124" s="14"/>
    </row>
    <row r="125" spans="4:4" x14ac:dyDescent="0.25">
      <c r="D125" s="5"/>
    </row>
    <row r="126" spans="4:4" x14ac:dyDescent="0.25">
      <c r="D126" s="16"/>
    </row>
    <row r="127" spans="4:4" x14ac:dyDescent="0.25">
      <c r="D127" s="16"/>
    </row>
    <row r="128" spans="4:4" x14ac:dyDescent="0.25">
      <c r="D128" s="5"/>
    </row>
    <row r="129" spans="4:4" x14ac:dyDescent="0.25">
      <c r="D129" s="5"/>
    </row>
    <row r="130" spans="4:4" x14ac:dyDescent="0.25">
      <c r="D130" s="11"/>
    </row>
    <row r="131" spans="4:4" x14ac:dyDescent="0.25">
      <c r="D131" s="5"/>
    </row>
  </sheetData>
  <pageMargins left="0.7" right="0.7" top="0.75" bottom="0.75" header="0.3" footer="0.3"/>
  <pageSetup scale="75" orientation="portrait" horizontalDpi="1200" verticalDpi="1200" r:id="rId1"/>
  <headerFooter>
    <oddHeader>&amp;R&amp;"Arial,Regular"&amp;10Filed: 2025-02-28
EB-2025-0064
Phase 3 Exhibit 8
Tab 2
Schedule 9
Attachment 9
Page &amp;P of &amp;N</oddHeader>
  </headerFooter>
  <rowBreaks count="2" manualBreakCount="2">
    <brk id="32" max="11" man="1"/>
    <brk id="99" min="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1F32A14-285C-4D44-AA55-18952154F826}"/>
</file>

<file path=customXml/itemProps2.xml><?xml version="1.0" encoding="utf-8"?>
<ds:datastoreItem xmlns:ds="http://schemas.openxmlformats.org/officeDocument/2006/customXml" ds:itemID="{3F3D7C63-33EC-45CD-84A7-0E0A7AA31636}"/>
</file>

<file path=customXml/itemProps3.xml><?xml version="1.0" encoding="utf-8"?>
<ds:datastoreItem xmlns:ds="http://schemas.openxmlformats.org/officeDocument/2006/customXml" ds:itemID="{BA9CD00F-FAFE-4E11-8B0A-10E115BE1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8.2.9.9</vt:lpstr>
      <vt:lpstr>'8.2.9.9'!Print_Area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2025-02-28T15:43:18Z</dcterms:created>
  <dcterms:modified xsi:type="dcterms:W3CDTF">2025-02-28T15:43:48Z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