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4" documentId="13_ncr:1_{A6917008-2789-4DCA-BBC2-A52EA8322A32}" xr6:coauthVersionLast="47" xr6:coauthVersionMax="47" xr10:uidLastSave="{B349C564-9E05-431F-9789-9270B6F07F21}"/>
  <bookViews>
    <workbookView xWindow="-120" yWindow="-120" windowWidth="29040" windowHeight="15225" xr2:uid="{EC6EC598-CB43-476D-98FE-E637AB85ABD9}"/>
  </bookViews>
  <sheets>
    <sheet name="8.2.9.1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'8.2.9.11'!$A$1:$I$37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C29" i="1"/>
  <c r="I28" i="1"/>
  <c r="I27" i="1"/>
  <c r="I26" i="1"/>
  <c r="I25" i="1"/>
  <c r="G29" i="1"/>
  <c r="E29" i="1"/>
  <c r="I20" i="1"/>
  <c r="C18" i="1"/>
  <c r="I17" i="1"/>
  <c r="I16" i="1"/>
  <c r="G18" i="1"/>
  <c r="G33" i="1" s="1"/>
  <c r="I15" i="1"/>
  <c r="I14" i="1"/>
  <c r="A13" i="1" a="1"/>
  <c r="A13" i="1" s="1"/>
  <c r="I12" i="1"/>
  <c r="A14" i="1" l="1" a="1"/>
  <c r="A14" i="1" s="1"/>
  <c r="I18" i="1"/>
  <c r="E18" i="1"/>
  <c r="E33" i="1" s="1"/>
  <c r="I24" i="1"/>
  <c r="I29" i="1" s="1"/>
  <c r="I33" i="1" l="1"/>
  <c r="A15" i="1" a="1"/>
  <c r="A15" i="1" s="1"/>
  <c r="A16" i="1" s="1" a="1"/>
  <c r="A16" i="1" s="1"/>
  <c r="A17" i="1" l="1" a="1"/>
  <c r="A17" i="1" s="1"/>
  <c r="A18" i="1" l="1" a="1"/>
  <c r="A18" i="1" s="1"/>
  <c r="A20" i="1" l="1" a="1"/>
  <c r="A20" i="1" s="1"/>
  <c r="A23" i="1" l="1" a="1"/>
  <c r="A23" i="1" s="1"/>
  <c r="A24" i="1" s="1" a="1"/>
  <c r="A24" i="1" s="1"/>
  <c r="A25" i="1" s="1" a="1"/>
  <c r="A25" i="1" s="1"/>
  <c r="A26" i="1" s="1" a="1"/>
  <c r="A26" i="1" s="1"/>
  <c r="A27" i="1" s="1" a="1"/>
  <c r="A27" i="1" s="1"/>
  <c r="A28" i="1" s="1" a="1"/>
  <c r="A28" i="1" s="1"/>
  <c r="A29" i="1" s="1" a="1"/>
  <c r="A29" i="1" s="1"/>
  <c r="A31" i="1" s="1" a="1"/>
  <c r="A31" i="1" s="1"/>
  <c r="A33" i="1" s="1" a="1"/>
  <c r="A3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<sst xmlns="http://schemas.openxmlformats.org/spreadsheetml/2006/main" count="29" uniqueCount="29">
  <si>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Storage and Transportation (S&amp;T) Margin Summary</t>
  </si>
  <si>
    <t>Line
No.</t>
  </si>
  <si>
    <t>Particulars ($000s)</t>
  </si>
  <si>
    <t>Total 
Revenue (1)</t>
  </si>
  <si>
    <t>Allocated 
Costs (1)</t>
  </si>
  <si>
    <t>Total 
Margin (1)</t>
  </si>
  <si>
    <t>(a)</t>
  </si>
  <si>
    <t>(b)</t>
  </si>
  <si>
    <t>(c) = (a - b)</t>
  </si>
  <si>
    <t>Firm Transportation Charges</t>
  </si>
  <si>
    <t>Rate E70 - Corunna (ANR) to Dawn</t>
  </si>
  <si>
    <t>Rate E70 - St. Clair &amp; Ojibway to Dawn</t>
  </si>
  <si>
    <t>Rate E70 - Dawn to Dawn-Vector</t>
  </si>
  <si>
    <t>Rate E70 - Dawn to Dawn-TCPL</t>
  </si>
  <si>
    <t>Rate E80 - Transmission Commodity Charge</t>
  </si>
  <si>
    <t>Rate E72 - Transportation Demand and Commodity Charges</t>
  </si>
  <si>
    <t>Short-Term Transportation</t>
  </si>
  <si>
    <t>Other Charges</t>
  </si>
  <si>
    <t>Monthly Charges</t>
  </si>
  <si>
    <t>Rate E82</t>
  </si>
  <si>
    <t>Rate E80</t>
  </si>
  <si>
    <t>Rate E72</t>
  </si>
  <si>
    <t>Rate E60</t>
  </si>
  <si>
    <t>Rate E80 - RNG Sampling Charge</t>
  </si>
  <si>
    <t>Non-Utility Cross Charge Revenue</t>
  </si>
  <si>
    <t>Total S&amp;T Margin (sum lines 7, 8, 16, 17)</t>
  </si>
  <si>
    <t>(1)</t>
  </si>
  <si>
    <t>Attachment 2, pp.5-6, columns (g), (e), and (f), respectively.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</si>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</sst>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0">
    <xf numFmtId="0" fontId="0" fillId="0" borderId="0" xfId="0"/>
    <xf numFmtId="0" fontId="3" fillId="0" borderId="0" xfId="2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2" applyAlignment="1">
      <alignment horizontal="center" wrapText="1"/>
    </xf>
    <xf numFmtId="0" fontId="2" fillId="0" borderId="0" xfId="0" applyFont="1"/>
    <xf numFmtId="0" fontId="2" fillId="0" borderId="1" xfId="2" applyBorder="1" applyAlignment="1">
      <alignment horizontal="center" wrapText="1"/>
    </xf>
    <xf numFmtId="0" fontId="2" fillId="0" borderId="0" xfId="2"/>
    <xf numFmtId="0" fontId="2" fillId="0" borderId="1" xfId="2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2" applyAlignment="1">
      <alignment horizontal="center"/>
    </xf>
    <xf numFmtId="164" fontId="2" fillId="0" borderId="0" xfId="1" applyNumberFormat="1" applyFont="1" applyFill="1"/>
    <xf numFmtId="164" fontId="2" fillId="0" borderId="0" xfId="1" applyNumberFormat="1" applyFont="1"/>
    <xf numFmtId="37" fontId="2" fillId="0" borderId="0" xfId="0" applyNumberFormat="1" applyFont="1"/>
    <xf numFmtId="43" fontId="2" fillId="0" borderId="0" xfId="1" applyFont="1"/>
    <xf numFmtId="37" fontId="2" fillId="0" borderId="2" xfId="0" applyNumberFormat="1" applyFont="1" applyBorder="1"/>
    <xf numFmtId="164" fontId="2" fillId="0" borderId="2" xfId="1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64" fontId="2" fillId="0" borderId="0" xfId="1" applyNumberFormat="1" applyFont="1" applyAlignment="1">
      <alignment horizontal="left"/>
    </xf>
    <xf numFmtId="0" fontId="2" fillId="0" borderId="0" xfId="0" applyFont="1" applyAlignment="1">
      <alignment horizontal="left"/>
    </xf>
    <xf numFmtId="37" fontId="2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quotePrefix="1" applyFont="1" applyAlignment="1">
      <alignment horizontal="center"/>
    </xf>
  </cellXfs>
  <cellStyles count="4">
    <cellStyle name="Comma" xfId="1" builtinId="3"/>
    <cellStyle name="Normal" xfId="0" builtinId="0"/>
    <cellStyle name="Normal 4 3" xfId="3" xr:uid="{BC424089-9DF1-4046-A8AA-5E12370E778C}"/>
    <cellStyle name="Normal 60" xfId="2" xr:uid="{894F1BAE-F47F-471A-899A-547F103CA0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2B800-153C-4028-8323-CB2166EC3EB0}">
  <dimension ref="A6:I38"/>
  <sheetViews>
    <sheetView tabSelected="1" view="pageLayout" zoomScaleNormal="72" workbookViewId="0">
      <selection activeCell="I6" sqref="I6"/>
    </sheetView>
  </sheetViews>
  <sheetFormatPr defaultColWidth="8.85546875" defaultRowHeight="15" x14ac:dyDescent="0.25"/>
  <cols>
    <col min="1" max="1" width="5.5703125" style="6" customWidth="1"/>
    <col min="2" max="2" width="1.5703125" style="8" customWidth="1"/>
    <col min="3" max="3" width="53.5703125" style="8" customWidth="1"/>
    <col min="4" max="4" width="1.5703125" style="8" customWidth="1"/>
    <col min="5" max="5" width="12.42578125" style="8" customWidth="1"/>
    <col min="6" max="6" width="1.5703125" style="8" customWidth="1"/>
    <col min="7" max="7" width="12.42578125" style="8" customWidth="1"/>
    <col min="8" max="8" width="1.5703125" style="8" customWidth="1"/>
    <col min="9" max="9" width="12.42578125" style="8" customWidth="1"/>
    <col min="10" max="16384" width="8.85546875" style="5"/>
  </cols>
  <sheetData>
    <row r="6" spans="1:9" x14ac:dyDescent="0.25">
      <c r="A6" s="3" t="s">
        <v>0</v>
      </c>
      <c r="B6" s="4"/>
      <c r="C6" s="4"/>
      <c r="D6" s="4"/>
      <c r="E6" s="4"/>
      <c r="F6" s="4"/>
      <c r="G6" s="4"/>
      <c r="H6" s="4"/>
      <c r="I6" s="4"/>
    </row>
    <row r="8" spans="1:9" x14ac:dyDescent="0.25">
      <c r="B8" s="7"/>
      <c r="C8" s="7"/>
      <c r="E8" s="6"/>
      <c r="F8" s="6"/>
      <c r="G8" s="6"/>
      <c r="H8" s="6"/>
      <c r="I8" s="6"/>
    </row>
    <row r="9" spans="1:9" ht="26.25" x14ac:dyDescent="0.25">
      <c r="A9" s="9" t="s">
        <v>1</v>
      </c>
      <c r="B9" s="10"/>
      <c r="C9" s="11" t="s">
        <v>2</v>
      </c>
      <c r="E9" s="12" t="s">
        <v>3</v>
      </c>
      <c r="F9" s="13"/>
      <c r="G9" s="12" t="s">
        <v>4</v>
      </c>
      <c r="H9" s="13"/>
      <c r="I9" s="12" t="s">
        <v>5</v>
      </c>
    </row>
    <row r="10" spans="1:9" x14ac:dyDescent="0.25">
      <c r="A10" s="14"/>
      <c r="B10" s="10"/>
      <c r="C10" s="10"/>
      <c r="E10" s="14" t="s">
        <v>6</v>
      </c>
      <c r="G10" s="14" t="s">
        <v>7</v>
      </c>
      <c r="I10" s="14" t="s">
        <v>8</v>
      </c>
    </row>
    <row r="11" spans="1:9" x14ac:dyDescent="0.25">
      <c r="A11" s="14"/>
      <c r="B11" s="10"/>
      <c r="C11" s="1" t="s">
        <v>9</v>
      </c>
      <c r="E11" s="14"/>
      <c r="G11" s="14"/>
      <c r="I11" s="14"/>
    </row>
    <row r="12" spans="1:9" x14ac:dyDescent="0.25">
      <c r="A12" s="6">
        <v>1</v>
      </c>
      <c r="C12" s="2" t="s">
        <v>10</v>
      </c>
      <c r="E12" s="15">
        <v>179.27590463999999</v>
      </c>
      <c r="G12" s="16">
        <v>0</v>
      </c>
      <c r="I12" s="17">
        <f>E12-G12</f>
        <v>179.27590463999999</v>
      </c>
    </row>
    <row r="13" spans="1:9" x14ac:dyDescent="0.25">
      <c r="A13" s="6" cm="1">
        <f t="array" ref="A13">MAX($A$12:A12+1)</f>
        <v>2</v>
      </c>
      <c r="C13" s="2" t="s">
        <v>11</v>
      </c>
      <c r="E13" s="17">
        <v>509.07614870037958</v>
      </c>
      <c r="G13" s="18">
        <v>0</v>
      </c>
      <c r="I13" s="17">
        <v>509.07614870037958</v>
      </c>
    </row>
    <row r="14" spans="1:9" x14ac:dyDescent="0.25">
      <c r="A14" s="6" cm="1">
        <f t="array" ref="A14">MAX($A$12:A13+1)</f>
        <v>3</v>
      </c>
      <c r="C14" s="2" t="s">
        <v>12</v>
      </c>
      <c r="E14" s="17">
        <v>34.003754328717498</v>
      </c>
      <c r="G14" s="18">
        <v>0</v>
      </c>
      <c r="I14" s="17">
        <f t="shared" ref="I14:I15" si="0">E14-G14</f>
        <v>34.003754328717498</v>
      </c>
    </row>
    <row r="15" spans="1:9" x14ac:dyDescent="0.25">
      <c r="A15" s="6" cm="1">
        <f t="array" ref="A15">MAX($A$12:A14+1)</f>
        <v>4</v>
      </c>
      <c r="C15" s="2" t="s">
        <v>13</v>
      </c>
      <c r="E15" s="17">
        <v>141.15476268023593</v>
      </c>
      <c r="G15" s="18">
        <v>0</v>
      </c>
      <c r="I15" s="17">
        <f t="shared" si="0"/>
        <v>141.15476268023593</v>
      </c>
    </row>
    <row r="16" spans="1:9" x14ac:dyDescent="0.25">
      <c r="A16" s="6" cm="1">
        <f t="array" ref="A16">MAX($A$12:A15+1)</f>
        <v>5</v>
      </c>
      <c r="C16" s="2" t="s">
        <v>14</v>
      </c>
      <c r="E16" s="15">
        <v>197.81755334492416</v>
      </c>
      <c r="F16" s="15"/>
      <c r="G16" s="15">
        <v>0</v>
      </c>
      <c r="H16" s="15"/>
      <c r="I16" s="17">
        <f>E16-G16</f>
        <v>197.81755334492416</v>
      </c>
    </row>
    <row r="17" spans="1:9" x14ac:dyDescent="0.25">
      <c r="A17" s="6" cm="1">
        <f t="array" ref="A17">MAX($A$12:A16+1)</f>
        <v>6</v>
      </c>
      <c r="C17" s="2" t="s">
        <v>15</v>
      </c>
      <c r="E17" s="15">
        <v>315.72412389355156</v>
      </c>
      <c r="F17" s="16"/>
      <c r="G17" s="16">
        <v>4.0222614449731999</v>
      </c>
      <c r="H17" s="16"/>
      <c r="I17" s="17">
        <f>E17-G17</f>
        <v>311.70186244857837</v>
      </c>
    </row>
    <row r="18" spans="1:9" x14ac:dyDescent="0.25">
      <c r="A18" s="6" cm="1">
        <f t="array" ref="A18">MAX($A$12:A17+1)</f>
        <v>7</v>
      </c>
      <c r="C18" s="8" t="str">
        <f>"Total " &amp;C11</f>
        <v>Total Firm Transportation Charges</v>
      </c>
      <c r="E18" s="19">
        <f>SUM(E12:E17)</f>
        <v>1377.0522475878088</v>
      </c>
      <c r="G18" s="19">
        <f>SUM(G12:G17)</f>
        <v>4.0222614449731999</v>
      </c>
      <c r="I18" s="19">
        <f>SUM(I12:I17)</f>
        <v>1373.0299861428355</v>
      </c>
    </row>
    <row r="20" spans="1:9" x14ac:dyDescent="0.25">
      <c r="A20" s="6" cm="1">
        <f t="array" ref="A20">MAX($A$12:A19+1)</f>
        <v>8</v>
      </c>
      <c r="C20" s="10" t="s">
        <v>16</v>
      </c>
      <c r="E20" s="20">
        <v>12813.702302499878</v>
      </c>
      <c r="F20" s="16"/>
      <c r="G20" s="20">
        <v>16.867807467082571</v>
      </c>
      <c r="I20" s="19">
        <f>E20-G20</f>
        <v>12796.834495032796</v>
      </c>
    </row>
    <row r="21" spans="1:9" x14ac:dyDescent="0.25">
      <c r="C21" s="2"/>
    </row>
    <row r="22" spans="1:9" x14ac:dyDescent="0.25">
      <c r="C22" s="21" t="s">
        <v>17</v>
      </c>
    </row>
    <row r="23" spans="1:9" x14ac:dyDescent="0.25">
      <c r="A23" s="6" cm="1">
        <f t="array" ref="A23">MAX($A$12:A22+1)</f>
        <v>9</v>
      </c>
      <c r="C23" s="2" t="s">
        <v>18</v>
      </c>
      <c r="E23" s="16"/>
      <c r="G23" s="16"/>
      <c r="I23" s="17"/>
    </row>
    <row r="24" spans="1:9" x14ac:dyDescent="0.25">
      <c r="A24" s="6" cm="1">
        <f t="array" ref="A24">MAX($A$12:A23+1)</f>
        <v>10</v>
      </c>
      <c r="C24" s="22" t="s">
        <v>19</v>
      </c>
      <c r="E24" s="23">
        <v>3560.977942268019</v>
      </c>
      <c r="G24" s="23">
        <v>0</v>
      </c>
      <c r="I24" s="17">
        <f t="shared" ref="I24:I28" si="1">E24-G24</f>
        <v>3560.977942268019</v>
      </c>
    </row>
    <row r="25" spans="1:9" x14ac:dyDescent="0.25">
      <c r="A25" s="6" cm="1">
        <f t="array" ref="A25">MAX($A$12:A24+1)</f>
        <v>11</v>
      </c>
      <c r="C25" s="22" t="s">
        <v>20</v>
      </c>
      <c r="E25" s="16">
        <v>410.61201503231342</v>
      </c>
      <c r="G25" s="16">
        <v>1.9752332978370606</v>
      </c>
      <c r="I25" s="17">
        <f t="shared" si="1"/>
        <v>408.63678173447636</v>
      </c>
    </row>
    <row r="26" spans="1:9" x14ac:dyDescent="0.25">
      <c r="A26" s="6" cm="1">
        <f t="array" ref="A26">MAX($A$12:A25+1)</f>
        <v>12</v>
      </c>
      <c r="C26" s="22" t="s">
        <v>21</v>
      </c>
      <c r="E26" s="23">
        <v>40.065047932398556</v>
      </c>
      <c r="G26" s="23">
        <v>3.0346104570668762E-3</v>
      </c>
      <c r="I26" s="17">
        <f t="shared" si="1"/>
        <v>40.062013321941492</v>
      </c>
    </row>
    <row r="27" spans="1:9" x14ac:dyDescent="0.25">
      <c r="A27" s="6" cm="1">
        <f t="array" ref="A27">MAX($A$12:A26+1)</f>
        <v>13</v>
      </c>
      <c r="C27" s="22" t="s">
        <v>22</v>
      </c>
      <c r="E27" s="23">
        <v>25.345637999999994</v>
      </c>
      <c r="G27" s="23">
        <v>0</v>
      </c>
      <c r="I27" s="17">
        <f t="shared" si="1"/>
        <v>25.345637999999994</v>
      </c>
    </row>
    <row r="28" spans="1:9" x14ac:dyDescent="0.25">
      <c r="A28" s="6" cm="1">
        <f t="array" ref="A28">MAX($A$12:A27+1)</f>
        <v>14</v>
      </c>
      <c r="C28" s="2" t="s">
        <v>23</v>
      </c>
      <c r="E28" s="23">
        <v>99.974999999999994</v>
      </c>
      <c r="G28" s="23">
        <v>0</v>
      </c>
      <c r="I28" s="17">
        <f t="shared" si="1"/>
        <v>99.974999999999994</v>
      </c>
    </row>
    <row r="29" spans="1:9" x14ac:dyDescent="0.25">
      <c r="A29" s="6" cm="1">
        <f t="array" ref="A29">MAX($A$12:A28+1)</f>
        <v>15</v>
      </c>
      <c r="C29" s="8" t="str">
        <f>"Total " &amp;C22</f>
        <v>Total Other Charges</v>
      </c>
      <c r="E29" s="19">
        <f>SUM(E24:E28)</f>
        <v>4136.9756432327313</v>
      </c>
      <c r="G29" s="19">
        <f>SUM(G24:G28)</f>
        <v>1.9782679082941275</v>
      </c>
      <c r="I29" s="19">
        <f>SUM(I24:I28)</f>
        <v>4134.9973753244367</v>
      </c>
    </row>
    <row r="31" spans="1:9" x14ac:dyDescent="0.25">
      <c r="A31" s="6" cm="1">
        <f t="array" ref="A31">MAX($A$12:A30+1)</f>
        <v>16</v>
      </c>
      <c r="C31" s="8" t="s">
        <v>24</v>
      </c>
      <c r="E31" s="20">
        <v>896.27069348842065</v>
      </c>
      <c r="G31" s="20">
        <v>0</v>
      </c>
      <c r="I31" s="19">
        <f t="shared" ref="I31" si="2">E31-G31</f>
        <v>896.27069348842065</v>
      </c>
    </row>
    <row r="33" spans="1:9" ht="15.75" thickBot="1" x14ac:dyDescent="0.3">
      <c r="A33" s="6" cm="1">
        <f t="array" ref="A33">MAX($A$12:A32+1)</f>
        <v>17</v>
      </c>
      <c r="C33" s="24" t="s">
        <v>25</v>
      </c>
      <c r="E33" s="25">
        <f>E18+E20+E29+E31</f>
        <v>19224.000886808837</v>
      </c>
      <c r="G33" s="25">
        <f>G18+G20+G29+G31</f>
        <v>22.868336820349899</v>
      </c>
      <c r="I33" s="25">
        <f>I18+I20+I29+I31</f>
        <v>19201.132549988488</v>
      </c>
    </row>
    <row r="34" spans="1:9" ht="15.75" thickTop="1" x14ac:dyDescent="0.25">
      <c r="A34" s="26"/>
    </row>
    <row r="35" spans="1:9" x14ac:dyDescent="0.25">
      <c r="A35" s="21" t="s">
        <v>28</v>
      </c>
      <c r="B35" s="27"/>
      <c r="D35" s="28"/>
      <c r="E35" s="28"/>
      <c r="F35" s="28"/>
      <c r="G35" s="28"/>
      <c r="H35" s="28"/>
      <c r="I35" s="28"/>
    </row>
    <row r="36" spans="1:9" x14ac:dyDescent="0.25">
      <c r="A36" s="29" t="s">
        <v>26</v>
      </c>
      <c r="B36" s="24"/>
      <c r="C36" s="24" t="s">
        <v>27</v>
      </c>
      <c r="D36" s="28"/>
      <c r="E36" s="28"/>
      <c r="F36" s="28"/>
      <c r="G36" s="28"/>
      <c r="H36" s="28"/>
      <c r="I36" s="28"/>
    </row>
    <row r="37" spans="1:9" ht="15" customHeight="1" x14ac:dyDescent="0.25"/>
    <row r="38" spans="1:9" x14ac:dyDescent="0.25">
      <c r="I38" s="17"/>
    </row>
  </sheetData>
  <printOptions horizontalCentered="1"/>
  <pageMargins left="0.7" right="0.7" top="0.75" bottom="0.75" header="0.3" footer="0.3"/>
  <pageSetup scale="87" orientation="portrait" r:id="rId1"/>
  <headerFooter>
    <oddHeader>&amp;R&amp;"Arial,Regular"&amp;10Filed: 2025-02-28
EB-2025-0064
Phase 3 Exhibit 8
Tab 2
Schedule 9
Attachment 11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93AC58B4-C460-4AA9-8862-7AD05BD1E08C}"/>
</file>

<file path=customXml/itemProps2.xml><?xml version="1.0" encoding="utf-8"?>
<ds:datastoreItem xmlns:ds="http://schemas.openxmlformats.org/officeDocument/2006/customXml" ds:itemID="{78087396-6635-48A0-B779-5175C05EABAC}"/>
</file>

<file path=customXml/itemProps3.xml><?xml version="1.0" encoding="utf-8"?>
<ds:datastoreItem xmlns:ds="http://schemas.openxmlformats.org/officeDocument/2006/customXml" ds:itemID="{0E309E0A-F2CF-4C0D-BBA3-5EBB699C26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8.2.9.11</vt:lpstr>
      <vt:lpstr>'8.2.9.11'!Print_Area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2025-02-28T16:14:19Z</dcterms:created>
  <dcterms:modified xsi:type="dcterms:W3CDTF">2025-02-28T16:14:32Z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