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2" documentId="13_ncr:1_{119A74F6-27CE-472F-8478-2EC1AD562514}" xr6:coauthVersionLast="47" xr6:coauthVersionMax="47" xr10:uidLastSave="{068091B0-B340-4137-A672-9E354CF110EF}"/>
  <bookViews>
    <workbookView xWindow="-120" yWindow="-120" windowWidth="29040" windowHeight="15225" xr2:uid="{21A2ECF3-CB91-4AB6-BEAA-209465D92221}"/>
  </bookViews>
  <sheets>
    <sheet name="8.2.9.16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'8.2.9.16'!$A$1:$E$45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8" i="1"/>
  <c r="E20" i="1"/>
  <c r="E15" i="1"/>
  <c r="A15" i="1"/>
  <c r="A18" i="1" l="1"/>
  <c r="E27" i="1"/>
  <c r="E29" i="1" s="1"/>
  <c r="A19" i="1"/>
  <c r="A20" i="1" s="1"/>
  <c r="A26" i="1" l="1"/>
  <c r="A29" i="1" s="1"/>
  <c r="A25" i="1"/>
  <c r="A27" i="1"/>
  <c r="A28" i="1" s="1"/>
  <c r="A32" i="1" l="1"/>
  <c r="A33" i="1" s="1"/>
</calcChain>
</file>

<file path=xl/sharedStrings.xml><?xml version="1.0" encoding="utf-8"?>
<sst xmlns="http://schemas.openxmlformats.org/spreadsheetml/2006/main" count="39" uniqueCount="38">
  <si>
    <t>Derivation of Rate E60/Rate E70 Wholesale Transportation Charges</t>
  </si>
  <si>
    <t>Wholesale</t>
  </si>
  <si>
    <t>Line</t>
  </si>
  <si>
    <t>Transportation</t>
  </si>
  <si>
    <t>No.</t>
  </si>
  <si>
    <t xml:space="preserve">Particulars </t>
  </si>
  <si>
    <t>Charges</t>
  </si>
  <si>
    <t>(a)</t>
  </si>
  <si>
    <t>Rate E60</t>
  </si>
  <si>
    <t>Monthly Fixed Charge</t>
  </si>
  <si>
    <t>Operating and Maintenance Costs ($000s) (1)</t>
  </si>
  <si>
    <t>Monthly Fixed Charge per Station ($/mth) (line 1 / 12)</t>
  </si>
  <si>
    <t>Transportation Demand Charge</t>
  </si>
  <si>
    <t>Distribution Demand costs ($000s) (2)</t>
  </si>
  <si>
    <t>Annual demands (GJ) (3)</t>
  </si>
  <si>
    <t>Transportation Demand Charge ($/GJ) (line 5 x 1000 / line 6)</t>
  </si>
  <si>
    <t>Rate E70 - Owen Sound Line Demand Charges</t>
  </si>
  <si>
    <t>Dawn to Owen Sound Line Demand Charge</t>
  </si>
  <si>
    <t>Storage Demand - Operational Contingency ($000s) (4)</t>
  </si>
  <si>
    <t>Transmission Demand costs ($000s) (5)</t>
  </si>
  <si>
    <t>Total Demand costs ($000s) (line 6 + line 7)</t>
  </si>
  <si>
    <t>Total Dawn to Owen Sound Line Demand Charge ($/GJ/mth) (line 8/line 9 * 1000)</t>
  </si>
  <si>
    <t>Parkway/Kirkwall to Owen Sound Line or Dawn Demand Charge</t>
  </si>
  <si>
    <t>Rate M12/C1 Westerly Parkway to Dawn firm demand charge ($/GJ) (6)</t>
  </si>
  <si>
    <t>Total Parkway/Kirkwall to Owen Sound Line Demand Charge ($/GJ/mth) (line 11)</t>
  </si>
  <si>
    <t>Notes:</t>
  </si>
  <si>
    <t>(1)</t>
  </si>
  <si>
    <t>Operating and maintence costs for Rate E60 station (previously Rate M17).</t>
  </si>
  <si>
    <t>(2)</t>
  </si>
  <si>
    <t>Phase 3 Exhibit 7, Tab 3, Schedule 7, Attachment 8, p. 5, Rate M17 allocation, line 21.</t>
  </si>
  <si>
    <t>(3)</t>
  </si>
  <si>
    <t>Attachment 2, p.5, line 9, column (a) x 12 months.</t>
  </si>
  <si>
    <t>(4)</t>
  </si>
  <si>
    <t>Phase 3 Exhibit 7, Tab 3, Schedule 7, Attachment 8, p. 5, Rate M17 allocation, line 10.</t>
  </si>
  <si>
    <t>(5)</t>
  </si>
  <si>
    <t>Phase 3 Exhibit 7, Tab 3, Schedule 7, Attachment 8, p. 5, Rate M17 allocation, line 13 + line 16.</t>
  </si>
  <si>
    <t>(6)</t>
  </si>
  <si>
    <t>Attachment 12, p. 1, line 22, column (a).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</si>
</sst>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0.000"/>
    <numFmt numFmtId="168" formatCode="_(* #,##0.000_);_(* \(#,##0.0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2"/>
      <color theme="1"/>
      <name val="Times New Roman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37" fontId="5" fillId="0" borderId="0"/>
    <xf numFmtId="165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left"/>
    </xf>
    <xf numFmtId="15" fontId="4" fillId="0" borderId="0" xfId="3" applyNumberFormat="1" applyFont="1"/>
    <xf numFmtId="0" fontId="4" fillId="0" borderId="0" xfId="3" applyFont="1"/>
    <xf numFmtId="37" fontId="2" fillId="0" borderId="0" xfId="4" applyFont="1" applyAlignment="1">
      <alignment horizontal="center"/>
    </xf>
    <xf numFmtId="37" fontId="2" fillId="0" borderId="0" xfId="4" applyFont="1"/>
    <xf numFmtId="37" fontId="2" fillId="0" borderId="1" xfId="4" applyFont="1" applyBorder="1" applyAlignment="1">
      <alignment horizontal="center"/>
    </xf>
    <xf numFmtId="37" fontId="2" fillId="0" borderId="1" xfId="4" applyFont="1" applyBorder="1"/>
    <xf numFmtId="168" fontId="2" fillId="0" borderId="0" xfId="5" applyNumberFormat="1" applyFont="1" applyFill="1" applyBorder="1"/>
    <xf numFmtId="0" fontId="2" fillId="0" borderId="0" xfId="3"/>
    <xf numFmtId="0" fontId="7" fillId="0" borderId="0" xfId="0" applyFont="1"/>
    <xf numFmtId="0" fontId="2" fillId="0" borderId="0" xfId="3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3" quotePrefix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3" applyAlignment="1">
      <alignment horizontal="left" indent="1"/>
    </xf>
    <xf numFmtId="164" fontId="2" fillId="0" borderId="2" xfId="1" applyNumberFormat="1" applyFont="1" applyFill="1" applyBorder="1"/>
    <xf numFmtId="0" fontId="2" fillId="0" borderId="0" xfId="3" applyAlignment="1">
      <alignment horizontal="left"/>
    </xf>
    <xf numFmtId="44" fontId="2" fillId="0" borderId="3" xfId="2" applyFont="1" applyBorder="1"/>
    <xf numFmtId="0" fontId="2" fillId="0" borderId="0" xfId="0" applyFont="1"/>
    <xf numFmtId="0" fontId="4" fillId="0" borderId="0" xfId="0" applyFont="1"/>
    <xf numFmtId="0" fontId="8" fillId="0" borderId="0" xfId="0" applyFont="1"/>
    <xf numFmtId="166" fontId="2" fillId="0" borderId="0" xfId="5" applyNumberFormat="1" applyFont="1" applyFill="1" applyBorder="1"/>
    <xf numFmtId="166" fontId="2" fillId="0" borderId="2" xfId="5" applyNumberFormat="1" applyFont="1" applyFill="1" applyBorder="1"/>
    <xf numFmtId="167" fontId="2" fillId="0" borderId="3" xfId="3" applyNumberFormat="1" applyBorder="1"/>
    <xf numFmtId="166" fontId="2" fillId="0" borderId="0" xfId="0" applyNumberFormat="1" applyFont="1"/>
    <xf numFmtId="0" fontId="3" fillId="0" borderId="0" xfId="3" applyFont="1" applyAlignment="1">
      <alignment horizontal="left" indent="1"/>
    </xf>
    <xf numFmtId="166" fontId="8" fillId="0" borderId="0" xfId="0" applyNumberFormat="1" applyFont="1"/>
    <xf numFmtId="166" fontId="2" fillId="0" borderId="2" xfId="3" applyNumberFormat="1" applyBorder="1" applyAlignment="1">
      <alignment horizontal="left" indent="1"/>
    </xf>
    <xf numFmtId="166" fontId="2" fillId="0" borderId="0" xfId="3" applyNumberFormat="1" applyAlignment="1">
      <alignment horizontal="left" indent="1"/>
    </xf>
    <xf numFmtId="168" fontId="2" fillId="0" borderId="3" xfId="5" applyNumberFormat="1" applyFont="1" applyFill="1" applyBorder="1"/>
    <xf numFmtId="168" fontId="2" fillId="0" borderId="0" xfId="0" applyNumberFormat="1" applyFont="1"/>
    <xf numFmtId="168" fontId="2" fillId="0" borderId="0" xfId="3" applyNumberFormat="1" applyAlignment="1">
      <alignment horizontal="left" indent="1"/>
    </xf>
    <xf numFmtId="168" fontId="2" fillId="0" borderId="3" xfId="3" applyNumberFormat="1" applyBorder="1" applyAlignment="1">
      <alignment horizontal="left" indent="1"/>
    </xf>
    <xf numFmtId="0" fontId="4" fillId="0" borderId="0" xfId="3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3" quotePrefix="1" applyAlignment="1">
      <alignment horizontal="left"/>
    </xf>
    <xf numFmtId="0" fontId="9" fillId="0" borderId="0" xfId="0" applyFont="1"/>
    <xf numFmtId="0" fontId="3" fillId="0" borderId="0" xfId="3" quotePrefix="1" applyFont="1" applyAlignment="1">
      <alignment horizontal="left"/>
    </xf>
    <xf numFmtId="0" fontId="4" fillId="0" borderId="0" xfId="3" applyFont="1" applyAlignment="1">
      <alignment horizontal="center"/>
    </xf>
  </cellXfs>
  <cellStyles count="6">
    <cellStyle name="Comma" xfId="1" builtinId="3"/>
    <cellStyle name="Comma 2" xfId="5" xr:uid="{021BFEB1-4A66-405C-992D-045D27396E4C}"/>
    <cellStyle name="Currency" xfId="2" builtinId="4"/>
    <cellStyle name="Normal" xfId="0" builtinId="0"/>
    <cellStyle name="Normal 2" xfId="3" xr:uid="{83F6B08C-7B4F-4CC9-AABE-7A1F8F74E926}"/>
    <cellStyle name="Normal_M 13" xfId="4" xr:uid="{D27377A1-76B0-4357-BE5F-7E9D65041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92DE-86D0-4AE1-ACF6-09F6A30C5F93}">
  <dimension ref="A1:O44"/>
  <sheetViews>
    <sheetView tabSelected="1" zoomScale="80" zoomScaleNormal="80" zoomScaleSheetLayoutView="130" workbookViewId="0">
      <selection activeCell="K20" sqref="K20"/>
    </sheetView>
  </sheetViews>
  <sheetFormatPr defaultColWidth="8.85546875" defaultRowHeight="15" x14ac:dyDescent="0.25"/>
  <cols>
    <col min="1" max="1" width="4.140625" style="21" customWidth="1"/>
    <col min="2" max="2" width="1.5703125" style="21" customWidth="1"/>
    <col min="3" max="3" width="75.85546875" style="21" customWidth="1"/>
    <col min="4" max="4" width="1.5703125" style="21" customWidth="1"/>
    <col min="5" max="5" width="14.140625" style="21" customWidth="1"/>
    <col min="6" max="16384" width="8.85546875" style="10"/>
  </cols>
  <sheetData>
    <row r="1" spans="1:6" x14ac:dyDescent="0.25">
      <c r="A1" s="9"/>
      <c r="B1" s="9"/>
      <c r="C1" s="9"/>
      <c r="D1" s="9"/>
      <c r="E1" s="9"/>
      <c r="F1" s="1"/>
    </row>
    <row r="2" spans="1:6" x14ac:dyDescent="0.25">
      <c r="A2" s="11"/>
      <c r="B2" s="11"/>
      <c r="C2" s="11"/>
      <c r="D2" s="11"/>
      <c r="E2" s="11"/>
      <c r="F2" s="1"/>
    </row>
    <row r="3" spans="1:6" x14ac:dyDescent="0.25">
      <c r="A3" s="11"/>
      <c r="B3" s="11"/>
      <c r="C3" s="11"/>
      <c r="D3" s="11"/>
      <c r="E3" s="11"/>
      <c r="F3" s="1"/>
    </row>
    <row r="4" spans="1:6" x14ac:dyDescent="0.25">
      <c r="A4" s="11"/>
      <c r="B4" s="11"/>
      <c r="C4" s="11"/>
      <c r="D4" s="11"/>
      <c r="E4" s="11"/>
      <c r="F4" s="1"/>
    </row>
    <row r="5" spans="1:6" x14ac:dyDescent="0.25">
      <c r="A5" s="11"/>
      <c r="B5" s="11"/>
      <c r="C5" s="11"/>
      <c r="D5" s="11"/>
      <c r="E5" s="11"/>
      <c r="F5" s="1"/>
    </row>
    <row r="6" spans="1:6" x14ac:dyDescent="0.25">
      <c r="A6" s="39" t="s">
        <v>0</v>
      </c>
      <c r="B6" s="39"/>
      <c r="C6" s="39"/>
      <c r="D6" s="39"/>
      <c r="E6" s="39"/>
      <c r="F6" s="1"/>
    </row>
    <row r="7" spans="1:6" x14ac:dyDescent="0.25">
      <c r="A7" s="2"/>
      <c r="B7" s="3"/>
      <c r="C7" s="3"/>
      <c r="D7" s="3"/>
      <c r="E7" s="11" t="s">
        <v>1</v>
      </c>
      <c r="F7" s="1"/>
    </row>
    <row r="8" spans="1:6" x14ac:dyDescent="0.25">
      <c r="A8" s="4" t="s">
        <v>2</v>
      </c>
      <c r="B8" s="5"/>
      <c r="C8" s="5"/>
      <c r="D8" s="5"/>
      <c r="E8" s="11" t="s">
        <v>3</v>
      </c>
    </row>
    <row r="9" spans="1:6" x14ac:dyDescent="0.25">
      <c r="A9" s="6" t="s">
        <v>4</v>
      </c>
      <c r="B9" s="5"/>
      <c r="C9" s="7" t="s">
        <v>5</v>
      </c>
      <c r="D9" s="5"/>
      <c r="E9" s="12" t="s">
        <v>6</v>
      </c>
    </row>
    <row r="10" spans="1:6" x14ac:dyDescent="0.25">
      <c r="A10" s="9"/>
      <c r="B10" s="9"/>
      <c r="C10" s="9"/>
      <c r="D10" s="9"/>
      <c r="E10" s="13" t="s">
        <v>7</v>
      </c>
    </row>
    <row r="11" spans="1:6" x14ac:dyDescent="0.25">
      <c r="A11" s="9"/>
      <c r="B11" s="9"/>
      <c r="C11" s="9"/>
      <c r="D11" s="9"/>
      <c r="E11" s="13"/>
    </row>
    <row r="12" spans="1:6" x14ac:dyDescent="0.25">
      <c r="A12" s="9"/>
      <c r="B12" s="9"/>
      <c r="C12" s="3" t="s">
        <v>8</v>
      </c>
      <c r="D12" s="3"/>
      <c r="E12" s="9"/>
    </row>
    <row r="13" spans="1:6" x14ac:dyDescent="0.25">
      <c r="A13" s="9"/>
      <c r="B13" s="9"/>
      <c r="C13" s="9" t="s">
        <v>9</v>
      </c>
      <c r="D13" s="9"/>
      <c r="E13" s="9"/>
    </row>
    <row r="14" spans="1:6" x14ac:dyDescent="0.25">
      <c r="A14" s="11">
        <v>1</v>
      </c>
      <c r="B14" s="9"/>
      <c r="C14" s="14" t="s">
        <v>10</v>
      </c>
      <c r="D14" s="15"/>
      <c r="E14" s="16">
        <v>25.345637999999997</v>
      </c>
    </row>
    <row r="15" spans="1:6" ht="15.75" thickBot="1" x14ac:dyDescent="0.3">
      <c r="A15" s="11">
        <f>MAX($A$14:A14)+1</f>
        <v>2</v>
      </c>
      <c r="B15" s="9"/>
      <c r="C15" s="9" t="s">
        <v>11</v>
      </c>
      <c r="D15" s="17"/>
      <c r="E15" s="18">
        <f>E14/12*1000</f>
        <v>2112.1364999999996</v>
      </c>
    </row>
    <row r="16" spans="1:6" ht="15.75" thickTop="1" x14ac:dyDescent="0.25">
      <c r="A16" s="19"/>
      <c r="B16" s="19"/>
      <c r="C16" s="20"/>
      <c r="D16" s="20"/>
      <c r="E16" s="19"/>
    </row>
    <row r="17" spans="1:15" x14ac:dyDescent="0.25">
      <c r="A17" s="11"/>
      <c r="B17" s="9"/>
      <c r="C17" s="9" t="s">
        <v>12</v>
      </c>
      <c r="D17" s="9"/>
    </row>
    <row r="18" spans="1:15" x14ac:dyDescent="0.25">
      <c r="A18" s="11">
        <f>MAX($A$14:A17)+1</f>
        <v>3</v>
      </c>
      <c r="B18" s="9"/>
      <c r="C18" s="15" t="s">
        <v>13</v>
      </c>
      <c r="D18" s="15"/>
      <c r="E18" s="22">
        <v>313.83230779949275</v>
      </c>
    </row>
    <row r="19" spans="1:15" x14ac:dyDescent="0.25">
      <c r="A19" s="11">
        <f>MAX($A$14:A18)+1</f>
        <v>4</v>
      </c>
      <c r="B19" s="9"/>
      <c r="C19" s="15" t="s">
        <v>14</v>
      </c>
      <c r="D19" s="15"/>
      <c r="E19" s="23">
        <v>106356</v>
      </c>
    </row>
    <row r="20" spans="1:15" ht="15.75" thickBot="1" x14ac:dyDescent="0.3">
      <c r="A20" s="11">
        <f>MAX($A$14:A19)+1</f>
        <v>5</v>
      </c>
      <c r="B20" s="9"/>
      <c r="C20" s="17" t="s">
        <v>15</v>
      </c>
      <c r="D20" s="17"/>
      <c r="E20" s="24">
        <f>(E18*1000) / (E19)</f>
        <v>2.9507720090967386</v>
      </c>
    </row>
    <row r="21" spans="1:15" ht="15.75" thickTop="1" x14ac:dyDescent="0.25"/>
    <row r="22" spans="1:15" x14ac:dyDescent="0.25">
      <c r="A22" s="11"/>
      <c r="B22" s="9"/>
      <c r="E22" s="25"/>
    </row>
    <row r="23" spans="1:15" x14ac:dyDescent="0.25">
      <c r="A23" s="11"/>
      <c r="C23" s="3" t="s">
        <v>16</v>
      </c>
      <c r="D23" s="3"/>
    </row>
    <row r="24" spans="1:15" x14ac:dyDescent="0.25">
      <c r="A24" s="11"/>
      <c r="C24" s="17" t="s">
        <v>17</v>
      </c>
      <c r="D24" s="17"/>
      <c r="I24" s="26"/>
      <c r="J24" s="26"/>
      <c r="K24" s="26"/>
      <c r="L24" s="26"/>
      <c r="M24" s="26"/>
      <c r="N24" s="26"/>
      <c r="O24" s="26"/>
    </row>
    <row r="25" spans="1:15" x14ac:dyDescent="0.25">
      <c r="A25" s="11">
        <f>MAX($A$14:A24)+1</f>
        <v>6</v>
      </c>
      <c r="C25" s="15" t="s">
        <v>18</v>
      </c>
      <c r="D25" s="17"/>
      <c r="E25" s="27">
        <v>0.97851506775075481</v>
      </c>
      <c r="I25" s="26"/>
      <c r="J25" s="26"/>
      <c r="K25" s="26"/>
      <c r="L25" s="26"/>
      <c r="M25" s="26"/>
      <c r="N25" s="26"/>
      <c r="O25" s="26"/>
    </row>
    <row r="26" spans="1:15" x14ac:dyDescent="0.25">
      <c r="A26" s="11">
        <f>MAX($A$14:A25)+1</f>
        <v>7</v>
      </c>
      <c r="C26" s="15" t="s">
        <v>19</v>
      </c>
      <c r="D26" s="15"/>
      <c r="E26" s="28">
        <v>214.26383668669263</v>
      </c>
      <c r="I26" s="26"/>
      <c r="K26" s="26"/>
      <c r="L26" s="26"/>
      <c r="M26" s="26"/>
      <c r="N26" s="26"/>
      <c r="O26" s="26"/>
    </row>
    <row r="27" spans="1:15" x14ac:dyDescent="0.25">
      <c r="A27" s="11">
        <f>MAX($A$14:A26)+1</f>
        <v>8</v>
      </c>
      <c r="C27" s="15" t="s">
        <v>20</v>
      </c>
      <c r="D27" s="15"/>
      <c r="E27" s="29">
        <f>SUM(E25:E26)</f>
        <v>215.24235175444338</v>
      </c>
      <c r="I27" s="26"/>
      <c r="K27" s="26"/>
      <c r="L27" s="26"/>
      <c r="M27" s="26"/>
      <c r="N27" s="26"/>
      <c r="O27" s="26"/>
    </row>
    <row r="28" spans="1:15" x14ac:dyDescent="0.25">
      <c r="A28" s="11">
        <f>MAX($A$14:A27)+1</f>
        <v>9</v>
      </c>
      <c r="C28" s="15" t="s">
        <v>14</v>
      </c>
      <c r="D28" s="15"/>
      <c r="E28" s="28">
        <f>E19</f>
        <v>106356</v>
      </c>
      <c r="I28" s="26"/>
      <c r="J28" s="26"/>
      <c r="K28" s="26"/>
      <c r="L28" s="26"/>
      <c r="M28" s="26"/>
      <c r="N28" s="26"/>
      <c r="O28" s="26"/>
    </row>
    <row r="29" spans="1:15" ht="15.75" thickBot="1" x14ac:dyDescent="0.3">
      <c r="A29" s="11">
        <f>MAX($A$14:A28)+1</f>
        <v>10</v>
      </c>
      <c r="C29" s="17" t="s">
        <v>21</v>
      </c>
      <c r="D29" s="17"/>
      <c r="E29" s="30">
        <f>(E27*1000)/E28</f>
        <v>2.0237913399755856</v>
      </c>
      <c r="I29" s="26"/>
      <c r="J29" s="26"/>
      <c r="K29" s="26"/>
      <c r="L29" s="26"/>
      <c r="M29" s="26"/>
      <c r="N29" s="26"/>
      <c r="O29" s="26"/>
    </row>
    <row r="30" spans="1:15" ht="15.75" thickTop="1" x14ac:dyDescent="0.25">
      <c r="A30" s="11"/>
      <c r="E30" s="8"/>
      <c r="I30" s="26"/>
      <c r="J30" s="26"/>
      <c r="K30" s="26"/>
      <c r="L30" s="26"/>
      <c r="M30" s="26"/>
      <c r="N30" s="26"/>
      <c r="O30" s="26"/>
    </row>
    <row r="31" spans="1:15" x14ac:dyDescent="0.25">
      <c r="A31" s="11"/>
      <c r="C31" s="17" t="s">
        <v>22</v>
      </c>
      <c r="D31" s="17"/>
      <c r="E31" s="31"/>
      <c r="I31" s="26"/>
      <c r="J31" s="26"/>
      <c r="K31" s="26"/>
      <c r="L31" s="26"/>
      <c r="M31" s="26"/>
      <c r="N31" s="26"/>
      <c r="O31" s="26"/>
    </row>
    <row r="32" spans="1:15" x14ac:dyDescent="0.25">
      <c r="A32" s="11">
        <f>MAX($A$14:A31)+1</f>
        <v>11</v>
      </c>
      <c r="C32" s="15" t="s">
        <v>23</v>
      </c>
      <c r="D32" s="15"/>
      <c r="E32" s="32">
        <v>0.89519352645421146</v>
      </c>
      <c r="I32" s="26"/>
      <c r="J32" s="26"/>
      <c r="K32" s="26"/>
      <c r="L32" s="26"/>
      <c r="M32" s="26"/>
      <c r="N32" s="26"/>
      <c r="O32" s="26"/>
    </row>
    <row r="33" spans="1:15" ht="15.75" thickBot="1" x14ac:dyDescent="0.3">
      <c r="A33" s="11">
        <f>MAX($A$14:A32)+1</f>
        <v>12</v>
      </c>
      <c r="C33" s="17" t="s">
        <v>24</v>
      </c>
      <c r="D33" s="17"/>
      <c r="E33" s="33">
        <f>E32</f>
        <v>0.89519352645421146</v>
      </c>
      <c r="I33" s="26"/>
      <c r="J33" s="26"/>
      <c r="K33" s="26"/>
      <c r="L33" s="26"/>
      <c r="M33" s="26"/>
      <c r="N33" s="26"/>
      <c r="O33" s="26"/>
    </row>
    <row r="34" spans="1:15" ht="15.75" thickTop="1" x14ac:dyDescent="0.25">
      <c r="I34" s="26"/>
      <c r="J34" s="26"/>
      <c r="K34" s="26"/>
      <c r="L34" s="26"/>
      <c r="M34" s="26"/>
      <c r="N34" s="26"/>
      <c r="O34" s="26"/>
    </row>
    <row r="35" spans="1:15" x14ac:dyDescent="0.25">
      <c r="A35" s="11"/>
      <c r="I35" s="26"/>
      <c r="J35" s="26"/>
      <c r="K35" s="26"/>
      <c r="L35" s="26"/>
      <c r="M35" s="26"/>
      <c r="N35" s="26"/>
      <c r="O35" s="26"/>
    </row>
    <row r="36" spans="1:15" x14ac:dyDescent="0.25">
      <c r="I36" s="26"/>
      <c r="J36" s="26"/>
      <c r="K36" s="26"/>
      <c r="L36" s="26"/>
      <c r="M36" s="26"/>
      <c r="N36" s="26"/>
      <c r="O36" s="26"/>
    </row>
    <row r="37" spans="1:15" x14ac:dyDescent="0.25">
      <c r="A37" s="34" t="s">
        <v>25</v>
      </c>
      <c r="I37" s="26"/>
      <c r="J37" s="26"/>
      <c r="K37" s="26"/>
      <c r="L37" s="26"/>
      <c r="M37" s="26"/>
      <c r="N37" s="26"/>
      <c r="O37" s="26"/>
    </row>
    <row r="38" spans="1:15" x14ac:dyDescent="0.25">
      <c r="A38" s="35" t="s">
        <v>26</v>
      </c>
      <c r="C38" s="19" t="s">
        <v>27</v>
      </c>
      <c r="I38" s="26"/>
      <c r="J38" s="26"/>
      <c r="K38" s="26"/>
      <c r="L38" s="26"/>
      <c r="M38" s="26"/>
      <c r="N38" s="26"/>
      <c r="O38" s="26"/>
    </row>
    <row r="39" spans="1:15" x14ac:dyDescent="0.25">
      <c r="A39" s="35" t="s">
        <v>28</v>
      </c>
      <c r="C39" s="36" t="s">
        <v>29</v>
      </c>
      <c r="H39" s="37"/>
      <c r="I39" s="26"/>
      <c r="J39" s="26"/>
      <c r="K39" s="26"/>
      <c r="L39" s="26"/>
      <c r="M39" s="26"/>
      <c r="N39" s="26"/>
      <c r="O39" s="26"/>
    </row>
    <row r="40" spans="1:15" x14ac:dyDescent="0.25">
      <c r="A40" s="35" t="s">
        <v>30</v>
      </c>
      <c r="C40" s="36" t="s">
        <v>31</v>
      </c>
      <c r="I40" s="26"/>
      <c r="J40" s="26"/>
      <c r="K40" s="26"/>
      <c r="L40" s="26"/>
      <c r="M40" s="26"/>
      <c r="N40" s="26"/>
      <c r="O40" s="26"/>
    </row>
    <row r="41" spans="1:15" x14ac:dyDescent="0.25">
      <c r="A41" s="35" t="s">
        <v>32</v>
      </c>
      <c r="C41" s="36" t="s">
        <v>33</v>
      </c>
      <c r="G41" s="38"/>
    </row>
    <row r="42" spans="1:15" x14ac:dyDescent="0.25">
      <c r="A42" s="35" t="s">
        <v>34</v>
      </c>
      <c r="C42" s="36" t="s">
        <v>35</v>
      </c>
    </row>
    <row r="43" spans="1:15" x14ac:dyDescent="0.25">
      <c r="A43" s="35" t="s">
        <v>36</v>
      </c>
      <c r="C43" s="36" t="s">
        <v>37</v>
      </c>
    </row>
    <row r="44" spans="1:15" x14ac:dyDescent="0.25">
      <c r="B44" s="36"/>
    </row>
  </sheetData>
  <mergeCells count="1">
    <mergeCell ref="A6:E6"/>
  </mergeCells>
  <pageMargins left="0.7" right="0.7" top="0.75" bottom="0.75" header="0.3" footer="0.3"/>
  <pageSetup scale="85" orientation="portrait" horizontalDpi="1200" verticalDpi="1200" r:id="rId1"/>
  <headerFooter>
    <oddHeader>&amp;R&amp;"Arial,Regular"&amp;10Filed: 2025-02-28
EB-2025-0064
Phase 3 Exhibit 8
Tab 2
Schedule 9
Attachment 16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9B6D6605-755B-42E4-B5AA-B2732E4E1AD5}"/>
</file>

<file path=customXml/itemProps2.xml><?xml version="1.0" encoding="utf-8"?>
<ds:datastoreItem xmlns:ds="http://schemas.openxmlformats.org/officeDocument/2006/customXml" ds:itemID="{96EF67C0-BC9C-4309-9674-256BF88F2FC3}"/>
</file>

<file path=customXml/itemProps3.xml><?xml version="1.0" encoding="utf-8"?>
<ds:datastoreItem xmlns:ds="http://schemas.openxmlformats.org/officeDocument/2006/customXml" ds:itemID="{02A4DA9E-B07A-44A9-AD6A-EA9EAF55D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8.2.9.16</vt:lpstr>
      <vt:lpstr>'8.2.9.16'!Print_Area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2025-02-28T16:09:38Z</dcterms:created>
  <dcterms:modified xsi:type="dcterms:W3CDTF">2025-02-28T16:09:50Z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