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3" documentId="13_ncr:1_{B5738705-A6F2-4BEB-932C-BC854D29D2FF}" xr6:coauthVersionLast="47" xr6:coauthVersionMax="47" xr10:uidLastSave="{5F8F7139-090C-4A23-A16B-6423CF72363D}"/>
  <bookViews>
    <workbookView xWindow="-120" yWindow="-120" windowWidth="29040" windowHeight="15225" xr2:uid="{D437F9D5-E7C1-4BED-8150-42B84F2B7F3D}"/>
  </bookViews>
  <sheets>
    <sheet name="8.2.9.17" sheetId="1" r:id="rId1"/>
  </sheets>
  <definedNames>
    <definedName name="EV__EVCOM_OPTIONS__" hidden="1">8</definedName>
    <definedName name="EV__EXPOPTIONS__" hidden="1">0</definedName>
    <definedName name="EV__LASTREFTIME__" hidden="1">41247.4113888889</definedName>
    <definedName name="EV__MAXEXPCOLS__" hidden="1">100</definedName>
    <definedName name="EV__MAXEXPROWS__" hidden="1">200000</definedName>
    <definedName name="EV__MEMORYCVW__" hidden="1">0</definedName>
    <definedName name="EV__USERCHANGEOPTIONS__" hidden="1">1</definedName>
    <definedName name="EV__WBEVMODE__" hidden="1">0</definedName>
    <definedName name="EV__WBREFOPTIONS__" hidden="1">134217728</definedName>
    <definedName name="EV__WBVERSION__" hidden="1">0</definedName>
    <definedName name="GSAdminChg">#REF!</definedName>
    <definedName name="paolo" hidden="1">{#N/A,#N/A,FALSE,"H3 Tab 1"}</definedName>
    <definedName name="_xlnm.Print_Area" localSheetId="0">'8.2.9.17'!$A$1:$I$110</definedName>
    <definedName name="wrn.Backup." hidden="1">{#N/A,#N/A,FALSE,"Margins";#N/A,#N/A,FALSE,"Fuel $";#N/A,#N/A,FALSE,"Fuel";#N/A,#N/A,FALSE,"M12 Storage";#N/A,#N/A,FALSE,"M12 Transport";#N/A,#N/A,FALSE,"M12 OR";#N/A,#N/A,FALSE,"C1 OR"}</definedName>
    <definedName name="wrn.h3T1S1." hidden="1">{#N/A,#N/A,FALSE,"H3 Tab 1"}</definedName>
    <definedName name="wrn.H3T1S2." hidden="1">{#N/A,#N/A,FALSE,"H3 Tab 1"}</definedName>
    <definedName name="wrn.H3T2S3." hidden="1">{#N/A,#N/A,FALSE,"H3 Tab 2";#N/A,#N/A,FALSE,"H3 Tab 2"}</definedName>
    <definedName name="wrn.Print._.All." hidden="1">{#N/A,#N/A,FALSE,"Dday-Cust#";#N/A,#N/A,FALSE,"Cascade";#N/A,#N/A,FALSE,"LF Rate 10,16";#N/A,#N/A,FALSE,"Direct Supply Source";#N/A,#N/A,FALSE,"Direct-DSM";#N/A,#N/A,FALSE,"Regulators";#N/A,#N/A,FALSE,"BS Admin etc..";#N/A,#N/A,FALSE,"Sole Mains";#N/A,#N/A,FALSE,"Sole M&amp;R";#N/A,#N/A,FALSE,"Joint-Sole-Grid-CIAC";#N/A,#N/A,FALSE,"COG";#N/A,#N/A,FALSE,"Gas Supply"}</definedName>
    <definedName name="wrn.RevProof." hidden="1">{#N/A,#N/A,FALSE,"RevProof"}</definedName>
    <definedName name="wrn.Schedules." hidden="1">{#N/A,#N/A,FALSE,"Filed Sheet";#N/A,#N/A,FALSE,"Schedule C";#N/A,#N/A,FALSE,"Appendix 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7" i="1" l="1"/>
  <c r="G91" i="1"/>
  <c r="I83" i="1"/>
  <c r="G90" i="1"/>
  <c r="I90" i="1" s="1"/>
  <c r="I82" i="1"/>
  <c r="G89" i="1"/>
  <c r="I77" i="1"/>
  <c r="I76" i="1"/>
  <c r="I70" i="1"/>
  <c r="A70" i="1"/>
  <c r="A71" i="1" s="1"/>
  <c r="A72" i="1" s="1"/>
  <c r="A75" i="1" s="1"/>
  <c r="A76" i="1" s="1"/>
  <c r="A77" i="1" s="1"/>
  <c r="A78" i="1" s="1"/>
  <c r="A81" i="1" s="1"/>
  <c r="A82" i="1" s="1"/>
  <c r="A83" i="1" s="1"/>
  <c r="A84" i="1" s="1"/>
  <c r="A85" i="1" s="1"/>
  <c r="A86" i="1" s="1"/>
  <c r="A89" i="1" s="1"/>
  <c r="A90" i="1" s="1"/>
  <c r="A91" i="1" s="1"/>
  <c r="A92" i="1" s="1"/>
  <c r="A93" i="1" s="1"/>
  <c r="A94" i="1" s="1"/>
  <c r="A97" i="1" s="1"/>
  <c r="A98" i="1" s="1"/>
  <c r="A99" i="1" s="1"/>
  <c r="A101" i="1" s="1"/>
  <c r="G75" i="1"/>
  <c r="I75" i="1" s="1"/>
  <c r="I78" i="1" s="1"/>
  <c r="I37" i="1"/>
  <c r="I36" i="1"/>
  <c r="I35" i="1"/>
  <c r="I29" i="1"/>
  <c r="I28" i="1"/>
  <c r="I26" i="1"/>
  <c r="I22" i="1"/>
  <c r="I21" i="1"/>
  <c r="I20" i="1"/>
  <c r="I16" i="1"/>
  <c r="I15" i="1"/>
  <c r="A14" i="1"/>
  <c r="A14" i="1" a="1"/>
  <c r="I81" i="1" l="1"/>
  <c r="I84" i="1" s="1"/>
  <c r="I86" i="1" s="1"/>
  <c r="I23" i="1"/>
  <c r="I46" i="1"/>
  <c r="I71" i="1"/>
  <c r="I89" i="1"/>
  <c r="I92" i="1" s="1"/>
  <c r="I94" i="1" s="1"/>
  <c r="I27" i="1"/>
  <c r="I30" i="1" s="1"/>
  <c r="I32" i="1" s="1"/>
  <c r="I91" i="1"/>
  <c r="I14" i="1"/>
  <c r="I17" i="1" s="1"/>
  <c r="I98" i="1"/>
  <c r="I99" i="1" s="1"/>
  <c r="I38" i="1"/>
  <c r="I40" i="1" s="1"/>
  <c r="I69" i="1"/>
  <c r="A15" i="1" a="1"/>
  <c r="A15" i="1" s="1"/>
  <c r="A16" i="1" a="1"/>
  <c r="A16" i="1" s="1"/>
  <c r="I72" i="1" l="1"/>
  <c r="I48" i="1"/>
  <c r="A17" i="1" a="1"/>
  <c r="A17" i="1" s="1"/>
  <c r="A20" i="1" s="1" a="1"/>
  <c r="A20" i="1" s="1"/>
  <c r="A21" i="1" s="1" a="1"/>
  <c r="A21" i="1" s="1"/>
  <c r="I101" i="1"/>
  <c r="A22" i="1" l="1" a="1"/>
  <c r="A22" i="1" s="1"/>
  <c r="A23" i="1" l="1" a="1"/>
  <c r="A23" i="1" s="1"/>
  <c r="A26" i="1" l="1" a="1"/>
  <c r="A26" i="1" s="1"/>
  <c r="A27" i="1" l="1" a="1"/>
  <c r="A27" i="1" s="1"/>
  <c r="A28" i="1" l="1" a="1"/>
  <c r="A28" i="1" s="1"/>
  <c r="A29" i="1" s="1" a="1"/>
  <c r="A29" i="1" s="1"/>
  <c r="A30" i="1" s="1" a="1"/>
  <c r="A30" i="1" s="1"/>
  <c r="A31" i="1" s="1" a="1"/>
  <c r="A31" i="1" s="1"/>
  <c r="A32" i="1" s="1" a="1"/>
  <c r="A32" i="1" s="1"/>
  <c r="A35" i="1" s="1" a="1"/>
  <c r="A35" i="1" s="1"/>
  <c r="A36" i="1" s="1" a="1"/>
  <c r="A36" i="1" s="1"/>
  <c r="A37" i="1" s="1" a="1"/>
  <c r="A37" i="1" s="1"/>
  <c r="A38" i="1" s="1" a="1"/>
  <c r="A38" i="1" s="1"/>
  <c r="A39" i="1" s="1" a="1"/>
  <c r="A39" i="1" s="1"/>
  <c r="A40" i="1" s="1" a="1"/>
  <c r="A40" i="1" s="1"/>
  <c r="A43" i="1" s="1" a="1"/>
  <c r="A43" i="1" s="1"/>
  <c r="A44" i="1" s="1" a="1"/>
  <c r="A44" i="1" s="1"/>
  <c r="A45" i="1" s="1" a="1"/>
  <c r="A45" i="1" s="1"/>
  <c r="A46" i="1" s="1" a="1"/>
  <c r="A46" i="1" s="1"/>
  <c r="A48" i="1" s="1" a="1"/>
  <c r="A48"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<sst xmlns="http://schemas.openxmlformats.org/spreadsheetml/2006/main" count="99" uniqueCount="59">
  <si>
    <t>Calculation of Non-Utility Cross Charge Revenue</t>
  </si>
  <si>
    <t>Current Approved Revenue</t>
  </si>
  <si>
    <t>Line</t>
  </si>
  <si>
    <t>No.</t>
  </si>
  <si>
    <t>Particulars</t>
  </si>
  <si>
    <t>Forecast</t>
  </si>
  <si>
    <t>Unit Rate (1)</t>
  </si>
  <si>
    <t>Costs</t>
  </si>
  <si>
    <t>(a)</t>
  </si>
  <si>
    <t>(b)</t>
  </si>
  <si>
    <t>(c)</t>
  </si>
  <si>
    <t>Heritage Pool Transportation Charges (GJ; $/GJ)</t>
  </si>
  <si>
    <t>Transmission commodity charge to Dawn</t>
  </si>
  <si>
    <t>Fuel &amp; UFG to Dawn</t>
  </si>
  <si>
    <t>Fuel &amp; UFG to Pool</t>
  </si>
  <si>
    <t>Total Heritage Pool</t>
  </si>
  <si>
    <t>Tipperary Pool Transportation Charges (GJ; $/GJ)</t>
  </si>
  <si>
    <t>Total Tipperary Pool</t>
  </si>
  <si>
    <t>Dow Moore Pool Storage Charges (10³m³; $/10³m³)</t>
  </si>
  <si>
    <t>Annual turnover volume</t>
  </si>
  <si>
    <t>Maximum daily withdrawal volume</t>
  </si>
  <si>
    <t>Commodity charge</t>
  </si>
  <si>
    <t>Operating charges (mo; $/mth) (2)</t>
  </si>
  <si>
    <t xml:space="preserve">Total </t>
  </si>
  <si>
    <t>Unregulated allocation</t>
  </si>
  <si>
    <t>Total Dow Moore Pool</t>
  </si>
  <si>
    <t>Black Creek Pool Storage Charges (10³m³; $/10³m³)</t>
  </si>
  <si>
    <t>Total Black Creek Pool</t>
  </si>
  <si>
    <t>Storage System Integrity (3)</t>
  </si>
  <si>
    <t>OBA/LBA</t>
  </si>
  <si>
    <t>UFG</t>
  </si>
  <si>
    <t>Hysteresis</t>
  </si>
  <si>
    <t>Total Long-Term Storage System Integrity</t>
  </si>
  <si>
    <t>Total Non-Utility Cross Charge</t>
  </si>
  <si>
    <t>Notes:</t>
  </si>
  <si>
    <t xml:space="preserve">(1) </t>
  </si>
  <si>
    <t>EB-2024-0166, 2024 Interim Rates at July 2024 QRAM. Unit rates for Heritage and Tipperary Pool transportation using Rate M16 unit rates and unit rates for Dow Moore and Black Creek pool storage using Rate 325 unit rates.</t>
  </si>
  <si>
    <t>(2)</t>
  </si>
  <si>
    <t>Monthly operating charge per agreement between EGD and Union.</t>
  </si>
  <si>
    <t>(3)</t>
  </si>
  <si>
    <t>Storage System Integrity relates to the short-term excess utility storage and long-term storage allocation of storage system integrity per Union's 2013 Cost Allocation Study.</t>
  </si>
  <si>
    <t>Proposed Revenue</t>
  </si>
  <si>
    <t xml:space="preserve">Costs </t>
  </si>
  <si>
    <t>No</t>
  </si>
  <si>
    <t>Particulars (GJ; $/GJ)</t>
  </si>
  <si>
    <t>(GJ)</t>
  </si>
  <si>
    <t>($/GJ)</t>
  </si>
  <si>
    <t>($)</t>
  </si>
  <si>
    <t>Heritage Pool Transportation Charges (1)</t>
  </si>
  <si>
    <t>Tipperary Pool Transportation Charges (1)</t>
  </si>
  <si>
    <t>Dow Moore Pool Storage Charges (2)</t>
  </si>
  <si>
    <t>Storage space</t>
  </si>
  <si>
    <t>Storage deliverability</t>
  </si>
  <si>
    <t>Black Creek Pool Storage Charges (2)</t>
  </si>
  <si>
    <t>Long-Term Storage Operational Contingency (3)</t>
  </si>
  <si>
    <t>Total Long-Term Storage Operational Contingency</t>
  </si>
  <si>
    <t xml:space="preserve">Unit rates for Heritage and Tipperary Pool transportation per Rate E72 charges provided at Attachment 2, p.6, column (h), lines 28, 31 and 32, and lines 28, 37 and 38, respectively. </t>
  </si>
  <si>
    <t xml:space="preserve">Unit rates for Dow Moore and Black Creek pool storage space and deliverability calculated as the capital component of storage space and deliverability demand charges provided at Attachment 5. Dow Moore and Black Creek pool storage unit rate charge for commodity per Attachment 5, line 10. </t>
  </si>
  <si>
    <t>Long-term storage operational contingency per the 2024 Cost Allocation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</si>
</sst>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_);_(* \(#,##0\);_(* &quot;-&quot;??_);_(@_)"/>
    <numFmt numFmtId="165" formatCode="_(* #,##0.000_);_(* \(#,##0.000\);_(* &quot;-&quot;??_);_(@_)"/>
    <numFmt numFmtId="166" formatCode="_(* #,##0.0000_);_(* \(#,##0.0000\);_(* &quot;-&quot;??_);_(@_)"/>
    <numFmt numFmtId="167" formatCode="_(&quot;$&quot;* #,##0_);_(&quot;$&quot;* \(#,##0\);_(&quot;$&quot;* &quot;-&quot;??_);_(@_)"/>
    <numFmt numFmtId="168" formatCode="0.0%"/>
    <numFmt numFmtId="169" formatCode="0_)"/>
  </numFmts>
  <fonts count="9" x14ac:knownFonts="1">
    <font>
      <sz val="11"/>
      <color theme="1"/>
      <name val="Aptos Narrow"/>
      <family val="2"/>
      <scheme val="minor"/>
    </font>
    <font>
      <sz val="11"/>
      <color theme="1"/>
      <name val="Aptos Narrow"/>
      <family val="2"/>
      <scheme val="minor"/>
    </font>
    <font>
      <sz val="10"/>
      <name val="Arial"/>
      <family val="2"/>
    </font>
    <font>
      <sz val="10"/>
      <name val="Aptos Narrow"/>
      <family val="2"/>
      <scheme val="minor"/>
    </font>
    <font>
      <sz val="9"/>
      <name val="Arial"/>
      <family val="2"/>
    </font>
    <font>
      <sz val="12"/>
      <name val="Arial"/>
      <family val="2"/>
    </font>
    <font>
      <u/>
      <sz val="10"/>
      <name val="Arial"/>
      <family val="2"/>
    </font>
    <font>
      <sz val="12"/>
      <color theme="1"/>
      <name val="Times New Roman"/>
      <family val="2"/>
    </font>
    <font>
      <sz val="11"/>
      <name val="Aptos Narrow"/>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thin">
        <color indexed="8"/>
      </bottom>
      <diagonal/>
    </border>
    <border>
      <left/>
      <right/>
      <top/>
      <bottom style="double">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37" fontId="5" fillId="0" borderId="0"/>
    <xf numFmtId="37" fontId="5" fillId="0" borderId="0"/>
    <xf numFmtId="43" fontId="1" fillId="0" borderId="0" applyFont="0" applyFill="0" applyBorder="0" applyAlignment="0" applyProtection="0"/>
    <xf numFmtId="0" fontId="7" fillId="0" borderId="0"/>
  </cellStyleXfs>
  <cellXfs count="52">
    <xf numFmtId="0" fontId="0" fillId="0" borderId="0" xfId="0"/>
    <xf numFmtId="0" fontId="2" fillId="0" borderId="0" xfId="0" applyFont="1"/>
    <xf numFmtId="0" fontId="3" fillId="0" borderId="0" xfId="0" applyFont="1"/>
    <xf numFmtId="0" fontId="2" fillId="0" borderId="0" xfId="0" applyFont="1" applyAlignment="1">
      <alignment horizontal="centerContinuous"/>
    </xf>
    <xf numFmtId="0" fontId="4" fillId="0" borderId="0" xfId="0" applyFont="1" applyAlignment="1">
      <alignment horizontal="left"/>
    </xf>
    <xf numFmtId="0" fontId="2" fillId="0" borderId="0" xfId="0" applyFont="1" applyAlignment="1">
      <alignment horizontal="right"/>
    </xf>
    <xf numFmtId="0" fontId="2" fillId="0" borderId="0" xfId="0" applyFont="1" applyAlignment="1">
      <alignment horizontal="center"/>
    </xf>
    <xf numFmtId="0" fontId="2" fillId="0" borderId="0" xfId="0" quotePrefix="1" applyFont="1" applyAlignment="1">
      <alignment horizontal="center"/>
    </xf>
    <xf numFmtId="37" fontId="6" fillId="0" borderId="0" xfId="5" applyFont="1"/>
    <xf numFmtId="37" fontId="2" fillId="0" borderId="0" xfId="6" applyFont="1" applyAlignment="1">
      <alignment horizontal="left" indent="1"/>
    </xf>
    <xf numFmtId="164" fontId="2" fillId="0" borderId="0" xfId="1" applyNumberFormat="1" applyFont="1" applyBorder="1" applyAlignment="1">
      <alignment horizontal="center"/>
    </xf>
    <xf numFmtId="37" fontId="2" fillId="0" borderId="0" xfId="5" applyFont="1" applyAlignment="1">
      <alignment horizontal="left"/>
    </xf>
    <xf numFmtId="164" fontId="2" fillId="0" borderId="2" xfId="1" applyNumberFormat="1" applyFont="1" applyBorder="1" applyAlignment="1">
      <alignment horizontal="center"/>
    </xf>
    <xf numFmtId="164" fontId="2" fillId="0" borderId="0" xfId="7" applyNumberFormat="1" applyFont="1" applyFill="1" applyAlignment="1">
      <alignment horizontal="center"/>
    </xf>
    <xf numFmtId="164" fontId="2" fillId="0" borderId="1" xfId="7" applyNumberFormat="1" applyFont="1" applyFill="1" applyBorder="1" applyAlignment="1">
      <alignment horizontal="center"/>
    </xf>
    <xf numFmtId="0" fontId="2" fillId="0" borderId="0" xfId="8" applyFont="1" applyAlignment="1">
      <alignment horizontal="left"/>
    </xf>
    <xf numFmtId="164" fontId="2" fillId="0" borderId="3" xfId="7" applyNumberFormat="1" applyFont="1" applyFill="1" applyBorder="1" applyAlignment="1">
      <alignment horizontal="center"/>
    </xf>
    <xf numFmtId="164" fontId="2" fillId="0" borderId="0" xfId="1" applyNumberFormat="1" applyFont="1" applyFill="1" applyBorder="1" applyAlignment="1">
      <alignment horizontal="center"/>
    </xf>
    <xf numFmtId="0" fontId="2" fillId="0" borderId="0" xfId="8" applyFont="1"/>
    <xf numFmtId="37" fontId="2" fillId="0" borderId="0" xfId="5" applyFont="1"/>
    <xf numFmtId="37" fontId="6" fillId="0" borderId="0" xfId="6" applyFont="1"/>
    <xf numFmtId="0" fontId="2" fillId="0" borderId="0" xfId="0" quotePrefix="1" applyFont="1" applyAlignment="1">
      <alignment horizontal="center" vertical="top" wrapText="1"/>
    </xf>
    <xf numFmtId="0" fontId="2" fillId="0" borderId="0" xfId="0" quotePrefix="1" applyFont="1" applyAlignment="1">
      <alignment horizontal="left" wrapText="1"/>
    </xf>
    <xf numFmtId="37" fontId="2" fillId="0" borderId="0" xfId="5" applyFont="1" applyAlignment="1">
      <alignment horizontal="center"/>
    </xf>
    <xf numFmtId="37" fontId="2" fillId="0" borderId="4" xfId="5" applyFont="1" applyBorder="1" applyAlignment="1">
      <alignment horizontal="center"/>
    </xf>
    <xf numFmtId="37" fontId="2" fillId="0" borderId="4" xfId="5" applyFont="1" applyBorder="1"/>
    <xf numFmtId="0" fontId="2" fillId="0" borderId="1" xfId="0" applyFont="1" applyBorder="1" applyAlignment="1">
      <alignment horizontal="center"/>
    </xf>
    <xf numFmtId="169" fontId="2" fillId="0" borderId="0" xfId="5" applyNumberFormat="1" applyFont="1" applyAlignment="1">
      <alignment horizontal="center"/>
    </xf>
    <xf numFmtId="164" fontId="2" fillId="0" borderId="0" xfId="7" applyNumberFormat="1" applyFont="1"/>
    <xf numFmtId="169" fontId="2" fillId="0" borderId="0" xfId="0" applyNumberFormat="1" applyFont="1" applyAlignment="1">
      <alignment horizontal="center"/>
    </xf>
    <xf numFmtId="169" fontId="2" fillId="0" borderId="0" xfId="8" applyNumberFormat="1" applyFont="1" applyAlignment="1">
      <alignment horizontal="center"/>
    </xf>
    <xf numFmtId="164" fontId="2" fillId="0" borderId="0" xfId="7" applyNumberFormat="1" applyFont="1" applyFill="1"/>
    <xf numFmtId="165" fontId="2" fillId="0" borderId="0" xfId="7" applyNumberFormat="1" applyFont="1"/>
    <xf numFmtId="164" fontId="2" fillId="0" borderId="5" xfId="7" applyNumberFormat="1" applyFont="1" applyBorder="1" applyAlignment="1">
      <alignment horizontal="center"/>
    </xf>
    <xf numFmtId="164" fontId="2" fillId="0" borderId="0" xfId="7" applyNumberFormat="1" applyFont="1" applyAlignment="1">
      <alignment horizontal="center"/>
    </xf>
    <xf numFmtId="165" fontId="2" fillId="0" borderId="0" xfId="7" applyNumberFormat="1" applyFont="1" applyAlignment="1">
      <alignment horizontal="center"/>
    </xf>
    <xf numFmtId="165" fontId="2" fillId="0" borderId="0" xfId="7" applyNumberFormat="1" applyFont="1" applyFill="1"/>
    <xf numFmtId="164" fontId="2" fillId="0" borderId="0" xfId="7" applyNumberFormat="1" applyFont="1" applyFill="1" applyBorder="1" applyAlignment="1">
      <alignment horizontal="center"/>
    </xf>
    <xf numFmtId="165" fontId="2" fillId="0" borderId="0" xfId="7" applyNumberFormat="1" applyFont="1" applyFill="1" applyAlignment="1">
      <alignment horizontal="center"/>
    </xf>
    <xf numFmtId="164" fontId="2" fillId="0" borderId="0" xfId="1" applyNumberFormat="1" applyFont="1" applyFill="1" applyAlignment="1">
      <alignment horizontal="center"/>
    </xf>
    <xf numFmtId="168" fontId="2" fillId="0" borderId="0" xfId="3" applyNumberFormat="1" applyFont="1" applyFill="1" applyAlignment="1">
      <alignment horizontal="right"/>
    </xf>
    <xf numFmtId="0" fontId="8" fillId="0" borderId="0" xfId="0" applyFont="1"/>
    <xf numFmtId="0" fontId="6" fillId="0" borderId="0" xfId="0" applyFont="1" applyAlignment="1">
      <alignment horizontal="centerContinuous"/>
    </xf>
    <xf numFmtId="0" fontId="2" fillId="0" borderId="0" xfId="4" applyAlignment="1">
      <alignment horizontal="center" wrapText="1"/>
    </xf>
    <xf numFmtId="0" fontId="2" fillId="0" borderId="1" xfId="4" applyBorder="1" applyAlignment="1">
      <alignment horizontal="center"/>
    </xf>
    <xf numFmtId="0" fontId="2" fillId="0" borderId="0" xfId="4"/>
    <xf numFmtId="0" fontId="2" fillId="0" borderId="1" xfId="4" applyBorder="1" applyAlignment="1">
      <alignment horizontal="left"/>
    </xf>
    <xf numFmtId="165" fontId="2" fillId="0" borderId="0" xfId="1" applyNumberFormat="1" applyFont="1" applyFill="1" applyBorder="1" applyAlignment="1">
      <alignment horizontal="center"/>
    </xf>
    <xf numFmtId="166" fontId="2" fillId="0" borderId="0" xfId="1" applyNumberFormat="1" applyFont="1" applyFill="1" applyBorder="1" applyAlignment="1">
      <alignment horizontal="center"/>
    </xf>
    <xf numFmtId="167" fontId="2" fillId="0" borderId="0" xfId="2" applyNumberFormat="1" applyFont="1"/>
    <xf numFmtId="0" fontId="2" fillId="0" borderId="0" xfId="0" quotePrefix="1" applyFont="1" applyAlignment="1">
      <alignment horizontal="left" vertical="top" wrapText="1"/>
    </xf>
    <xf numFmtId="0" fontId="2" fillId="0" borderId="0" xfId="0" applyFont="1" applyAlignment="1">
      <alignment horizontal="left" vertical="top" wrapText="1"/>
    </xf>
  </cellXfs>
  <cellStyles count="9">
    <cellStyle name="Comma" xfId="1" builtinId="3"/>
    <cellStyle name="Comma 10 2 2" xfId="7" xr:uid="{C5EABDE1-6560-4293-85A4-35E7ED4B8E14}"/>
    <cellStyle name="Currency" xfId="2" builtinId="4"/>
    <cellStyle name="Normal" xfId="0" builtinId="0"/>
    <cellStyle name="Normal 60" xfId="4" xr:uid="{7AB306BC-3289-4787-92D4-4B6FC7AF1357}"/>
    <cellStyle name="Normal 7 3 4" xfId="8" xr:uid="{90108BAD-A8D6-4BD7-B63D-6270A48050E2}"/>
    <cellStyle name="Normal_C 1" xfId="5" xr:uid="{E95B5F81-9367-42F5-B258-718C9A5668A5}"/>
    <cellStyle name="Normal_M 13" xfId="6" xr:uid="{5B633ED3-8D3B-426D-A8CE-2DD2770F6AB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440A7-A9FC-4E20-9E57-4D7F61C0B8A6}">
  <dimension ref="A1:J110"/>
  <sheetViews>
    <sheetView tabSelected="1" view="pageLayout" zoomScaleNormal="80" zoomScaleSheetLayoutView="100" workbookViewId="0">
      <selection activeCell="P104" sqref="P104"/>
    </sheetView>
  </sheetViews>
  <sheetFormatPr defaultColWidth="8.85546875" defaultRowHeight="15" customHeight="1" x14ac:dyDescent="0.25"/>
  <cols>
    <col min="1" max="1" width="5.5703125" style="2" customWidth="1"/>
    <col min="2" max="2" width="1.5703125" style="2" customWidth="1"/>
    <col min="3" max="3" width="53" style="2" customWidth="1"/>
    <col min="4" max="4" width="1.5703125" style="2" customWidth="1"/>
    <col min="5" max="5" width="12.140625" style="2" customWidth="1"/>
    <col min="6" max="6" width="1.5703125" style="2" customWidth="1"/>
    <col min="7" max="7" width="10.85546875" style="2" customWidth="1"/>
    <col min="8" max="8" width="1.5703125" style="2" customWidth="1"/>
    <col min="9" max="9" width="11" style="2" customWidth="1"/>
    <col min="10" max="16384" width="8.85546875" style="41"/>
  </cols>
  <sheetData>
    <row r="1" spans="1:10" ht="15" customHeight="1" x14ac:dyDescent="0.25">
      <c r="A1" s="1"/>
      <c r="B1" s="1"/>
      <c r="C1" s="1"/>
      <c r="D1" s="1"/>
      <c r="E1" s="1"/>
      <c r="F1" s="1"/>
      <c r="G1" s="1"/>
      <c r="H1" s="1"/>
      <c r="J1" s="4"/>
    </row>
    <row r="2" spans="1:10" ht="15" customHeight="1" x14ac:dyDescent="0.25">
      <c r="A2" s="1"/>
      <c r="B2" s="1"/>
      <c r="C2" s="1"/>
      <c r="D2" s="1"/>
      <c r="E2" s="1"/>
      <c r="F2" s="1"/>
      <c r="G2" s="1"/>
      <c r="H2" s="1"/>
      <c r="J2" s="4"/>
    </row>
    <row r="3" spans="1:10" ht="15" customHeight="1" x14ac:dyDescent="0.25">
      <c r="A3" s="1"/>
      <c r="B3" s="1"/>
      <c r="C3" s="1"/>
      <c r="D3" s="1"/>
      <c r="E3" s="1"/>
      <c r="F3" s="1"/>
      <c r="G3" s="1"/>
      <c r="H3" s="1"/>
      <c r="J3" s="4"/>
    </row>
    <row r="4" spans="1:10" ht="15" customHeight="1" x14ac:dyDescent="0.25">
      <c r="A4" s="1"/>
      <c r="B4" s="1"/>
      <c r="C4" s="1"/>
      <c r="D4" s="1"/>
      <c r="E4" s="1"/>
      <c r="F4" s="1"/>
      <c r="G4" s="1"/>
      <c r="H4" s="1"/>
      <c r="J4" s="4"/>
    </row>
    <row r="5" spans="1:10" ht="15" customHeight="1" x14ac:dyDescent="0.25">
      <c r="A5" s="1"/>
      <c r="B5" s="1"/>
      <c r="C5" s="1"/>
      <c r="D5" s="1"/>
      <c r="E5" s="1"/>
      <c r="F5" s="1"/>
      <c r="G5" s="1"/>
      <c r="H5" s="1"/>
      <c r="J5" s="4"/>
    </row>
    <row r="6" spans="1:10" ht="15" customHeight="1" x14ac:dyDescent="0.25">
      <c r="A6" s="42" t="s">
        <v>0</v>
      </c>
      <c r="B6" s="3"/>
      <c r="C6" s="3"/>
      <c r="D6" s="3"/>
      <c r="E6" s="3"/>
      <c r="F6" s="3"/>
      <c r="G6" s="3"/>
      <c r="H6" s="3"/>
      <c r="I6" s="3"/>
      <c r="J6" s="4"/>
    </row>
    <row r="7" spans="1:10" ht="15" customHeight="1" x14ac:dyDescent="0.25">
      <c r="A7" s="42" t="s">
        <v>1</v>
      </c>
      <c r="B7" s="3"/>
      <c r="C7" s="3"/>
      <c r="D7" s="3"/>
      <c r="E7" s="3"/>
      <c r="F7" s="3"/>
      <c r="G7" s="3"/>
      <c r="H7" s="3"/>
      <c r="I7" s="3"/>
      <c r="J7" s="4"/>
    </row>
    <row r="8" spans="1:10" ht="15" customHeight="1" x14ac:dyDescent="0.25">
      <c r="A8" s="1"/>
      <c r="B8" s="1"/>
      <c r="C8" s="1"/>
      <c r="D8" s="1"/>
      <c r="E8" s="1"/>
      <c r="F8" s="1"/>
      <c r="G8" s="1"/>
      <c r="H8" s="1"/>
      <c r="I8" s="5"/>
    </row>
    <row r="9" spans="1:10" ht="15" customHeight="1" x14ac:dyDescent="0.25">
      <c r="A9" s="43" t="s">
        <v>2</v>
      </c>
      <c r="B9" s="43"/>
      <c r="C9" s="43"/>
      <c r="D9" s="1"/>
      <c r="E9" s="6"/>
      <c r="F9" s="1"/>
      <c r="G9" s="1"/>
      <c r="H9" s="1"/>
      <c r="I9" s="1"/>
    </row>
    <row r="10" spans="1:10" ht="15" customHeight="1" x14ac:dyDescent="0.25">
      <c r="A10" s="44" t="s">
        <v>3</v>
      </c>
      <c r="B10" s="45"/>
      <c r="C10" s="46" t="s">
        <v>4</v>
      </c>
      <c r="D10" s="6"/>
      <c r="E10" s="44" t="s">
        <v>5</v>
      </c>
      <c r="F10" s="6"/>
      <c r="G10" s="44" t="s">
        <v>6</v>
      </c>
      <c r="H10" s="6"/>
      <c r="I10" s="44" t="s">
        <v>7</v>
      </c>
    </row>
    <row r="11" spans="1:10" ht="15" customHeight="1" x14ac:dyDescent="0.25">
      <c r="A11" s="1"/>
      <c r="B11" s="1"/>
      <c r="C11" s="1"/>
      <c r="D11" s="1"/>
      <c r="E11" s="7" t="s">
        <v>8</v>
      </c>
      <c r="F11" s="6"/>
      <c r="G11" s="7" t="s">
        <v>9</v>
      </c>
      <c r="H11" s="6"/>
      <c r="I11" s="7" t="s">
        <v>10</v>
      </c>
    </row>
    <row r="12" spans="1:10" ht="15" customHeight="1" x14ac:dyDescent="0.25">
      <c r="A12" s="1"/>
      <c r="B12" s="1"/>
      <c r="C12" s="1"/>
      <c r="D12" s="1"/>
      <c r="E12" s="1"/>
      <c r="F12" s="1"/>
      <c r="G12" s="1"/>
      <c r="H12" s="1"/>
      <c r="I12" s="1"/>
    </row>
    <row r="13" spans="1:10" ht="15" customHeight="1" x14ac:dyDescent="0.25">
      <c r="A13" s="6"/>
      <c r="B13" s="1"/>
      <c r="C13" s="8" t="s">
        <v>11</v>
      </c>
      <c r="D13" s="1"/>
      <c r="E13" s="1"/>
      <c r="F13" s="1"/>
      <c r="G13" s="1"/>
      <c r="H13" s="1"/>
      <c r="I13" s="1"/>
    </row>
    <row r="14" spans="1:10" ht="15" customHeight="1" x14ac:dyDescent="0.25">
      <c r="A14" s="6" cm="1">
        <f t="array" ref="A14">MAX($A$13:A13+1)</f>
        <v>1</v>
      </c>
      <c r="B14" s="1"/>
      <c r="C14" s="9" t="s">
        <v>12</v>
      </c>
      <c r="D14" s="1"/>
      <c r="E14" s="17">
        <v>738612</v>
      </c>
      <c r="F14" s="1"/>
      <c r="G14" s="47">
        <v>3.9E-2</v>
      </c>
      <c r="H14" s="1"/>
      <c r="I14" s="10">
        <f>E14*G14</f>
        <v>28805.867999999999</v>
      </c>
    </row>
    <row r="15" spans="1:10" ht="15" customHeight="1" x14ac:dyDescent="0.25">
      <c r="A15" s="6" cm="1">
        <f t="array" ref="A15">MAX($A$13:A14+1)</f>
        <v>2</v>
      </c>
      <c r="B15" s="1"/>
      <c r="C15" s="9" t="s">
        <v>13</v>
      </c>
      <c r="D15" s="1"/>
      <c r="E15" s="17">
        <v>738612</v>
      </c>
      <c r="F15" s="1"/>
      <c r="G15" s="47">
        <v>8.0000000000000002E-3</v>
      </c>
      <c r="H15" s="1"/>
      <c r="I15" s="10">
        <f t="shared" ref="I15:I16" si="0">E15*G15</f>
        <v>5908.8959999999997</v>
      </c>
    </row>
    <row r="16" spans="1:10" ht="15" customHeight="1" x14ac:dyDescent="0.25">
      <c r="A16" s="6" cm="1">
        <f t="array" ref="A16">MAX($A$13:A15+1)</f>
        <v>3</v>
      </c>
      <c r="B16" s="1"/>
      <c r="C16" s="9" t="s">
        <v>14</v>
      </c>
      <c r="D16" s="1"/>
      <c r="E16" s="17">
        <v>738612</v>
      </c>
      <c r="F16" s="1"/>
      <c r="G16" s="47">
        <v>1.9E-2</v>
      </c>
      <c r="H16" s="1"/>
      <c r="I16" s="10">
        <f t="shared" si="0"/>
        <v>14033.627999999999</v>
      </c>
    </row>
    <row r="17" spans="1:9" ht="15" customHeight="1" x14ac:dyDescent="0.25">
      <c r="A17" s="6" cm="1">
        <f t="array" ref="A17">MAX($A$13:A16+1)</f>
        <v>4</v>
      </c>
      <c r="B17" s="1"/>
      <c r="C17" s="11" t="s">
        <v>15</v>
      </c>
      <c r="D17" s="1"/>
      <c r="E17" s="1"/>
      <c r="F17" s="1"/>
      <c r="G17" s="1"/>
      <c r="H17" s="1"/>
      <c r="I17" s="12">
        <f>SUM(I14:I16)</f>
        <v>48748.391999999993</v>
      </c>
    </row>
    <row r="18" spans="1:9" ht="15" customHeight="1" x14ac:dyDescent="0.25">
      <c r="A18" s="1"/>
      <c r="B18" s="1"/>
      <c r="C18" s="1"/>
      <c r="D18" s="1"/>
      <c r="E18" s="1"/>
      <c r="F18" s="1"/>
      <c r="G18" s="1"/>
      <c r="H18" s="1"/>
      <c r="I18" s="1"/>
    </row>
    <row r="19" spans="1:9" ht="15" customHeight="1" x14ac:dyDescent="0.25">
      <c r="A19" s="1"/>
      <c r="B19" s="1"/>
      <c r="C19" s="8" t="s">
        <v>16</v>
      </c>
      <c r="D19" s="1"/>
      <c r="E19" s="1"/>
      <c r="F19" s="1"/>
      <c r="G19" s="1"/>
      <c r="H19" s="1"/>
      <c r="I19" s="1"/>
    </row>
    <row r="20" spans="1:9" ht="15" customHeight="1" x14ac:dyDescent="0.25">
      <c r="A20" s="6" cm="1">
        <f t="array" ref="A20">MAX($A$13:A19+1)</f>
        <v>5</v>
      </c>
      <c r="B20" s="1"/>
      <c r="C20" s="9" t="s">
        <v>12</v>
      </c>
      <c r="D20" s="1"/>
      <c r="E20" s="17">
        <v>418156</v>
      </c>
      <c r="F20" s="1"/>
      <c r="G20" s="47">
        <v>3.9E-2</v>
      </c>
      <c r="H20" s="1"/>
      <c r="I20" s="13">
        <f>E20*G20</f>
        <v>16308.084000000001</v>
      </c>
    </row>
    <row r="21" spans="1:9" ht="15" customHeight="1" x14ac:dyDescent="0.25">
      <c r="A21" s="6" cm="1">
        <f t="array" ref="A21">MAX($A$13:A20+1)</f>
        <v>6</v>
      </c>
      <c r="B21" s="1"/>
      <c r="C21" s="9" t="s">
        <v>13</v>
      </c>
      <c r="D21" s="1"/>
      <c r="E21" s="17">
        <v>418156</v>
      </c>
      <c r="F21" s="1"/>
      <c r="G21" s="47">
        <v>8.0000000000000002E-3</v>
      </c>
      <c r="H21" s="1"/>
      <c r="I21" s="13">
        <f t="shared" ref="I21:I22" si="1">E21*G21</f>
        <v>3345.248</v>
      </c>
    </row>
    <row r="22" spans="1:9" ht="15" customHeight="1" x14ac:dyDescent="0.25">
      <c r="A22" s="6" cm="1">
        <f t="array" ref="A22">MAX($A$13:A21+1)</f>
        <v>7</v>
      </c>
      <c r="B22" s="1"/>
      <c r="C22" s="9" t="s">
        <v>14</v>
      </c>
      <c r="D22" s="1"/>
      <c r="E22" s="17">
        <v>418156</v>
      </c>
      <c r="F22" s="1"/>
      <c r="G22" s="47">
        <v>8.9999999999999993E-3</v>
      </c>
      <c r="H22" s="1"/>
      <c r="I22" s="14">
        <f t="shared" si="1"/>
        <v>3763.4039999999995</v>
      </c>
    </row>
    <row r="23" spans="1:9" ht="15" customHeight="1" thickBot="1" x14ac:dyDescent="0.3">
      <c r="A23" s="6" cm="1">
        <f t="array" ref="A23">MAX($A$13:A22+1)</f>
        <v>8</v>
      </c>
      <c r="B23" s="1"/>
      <c r="C23" s="15" t="s">
        <v>17</v>
      </c>
      <c r="D23" s="1"/>
      <c r="E23" s="1"/>
      <c r="F23" s="1"/>
      <c r="G23" s="1"/>
      <c r="H23" s="1"/>
      <c r="I23" s="16">
        <f>SUM(I20:I22)</f>
        <v>23416.736000000001</v>
      </c>
    </row>
    <row r="24" spans="1:9" ht="15" customHeight="1" thickTop="1" x14ac:dyDescent="0.25">
      <c r="A24" s="1"/>
      <c r="B24" s="1"/>
      <c r="C24" s="1"/>
      <c r="D24" s="1"/>
      <c r="E24" s="1"/>
      <c r="F24" s="1"/>
      <c r="G24" s="1"/>
      <c r="H24" s="1"/>
      <c r="I24" s="1"/>
    </row>
    <row r="25" spans="1:9" ht="15" customHeight="1" x14ac:dyDescent="0.25">
      <c r="A25" s="1"/>
      <c r="B25" s="1"/>
      <c r="C25" s="8" t="s">
        <v>18</v>
      </c>
      <c r="D25" s="1"/>
      <c r="E25" s="1"/>
      <c r="F25" s="1"/>
      <c r="G25" s="1"/>
      <c r="H25" s="1"/>
      <c r="I25" s="1"/>
    </row>
    <row r="26" spans="1:9" ht="15" customHeight="1" x14ac:dyDescent="0.25">
      <c r="A26" s="6" cm="1">
        <f t="array" ref="A26">MAX($A$13:A25+1)</f>
        <v>9</v>
      </c>
      <c r="B26" s="1"/>
      <c r="C26" s="9" t="s">
        <v>19</v>
      </c>
      <c r="D26" s="1"/>
      <c r="E26" s="17">
        <v>162000</v>
      </c>
      <c r="F26" s="1"/>
      <c r="G26" s="48">
        <v>0.23258826555987708</v>
      </c>
      <c r="H26" s="1"/>
      <c r="I26" s="13">
        <f>E26*G26*12</f>
        <v>452151.58824840101</v>
      </c>
    </row>
    <row r="27" spans="1:9" ht="15" customHeight="1" x14ac:dyDescent="0.25">
      <c r="A27" s="6" cm="1">
        <f t="array" ref="A27">MAX($A$13:A26+1)</f>
        <v>10</v>
      </c>
      <c r="B27" s="1"/>
      <c r="C27" s="9" t="s">
        <v>20</v>
      </c>
      <c r="D27" s="1"/>
      <c r="E27" s="17">
        <v>2835</v>
      </c>
      <c r="F27" s="1"/>
      <c r="G27" s="48">
        <v>25.602057036348494</v>
      </c>
      <c r="H27" s="1"/>
      <c r="I27" s="13">
        <f>E27*G27*12</f>
        <v>870981.98037657584</v>
      </c>
    </row>
    <row r="28" spans="1:9" ht="15" customHeight="1" x14ac:dyDescent="0.25">
      <c r="A28" s="6" cm="1">
        <f t="array" ref="A28">MAX($A$13:A27+1)</f>
        <v>11</v>
      </c>
      <c r="B28" s="1"/>
      <c r="C28" s="9" t="s">
        <v>21</v>
      </c>
      <c r="D28" s="1"/>
      <c r="E28" s="17">
        <v>324000</v>
      </c>
      <c r="F28" s="1"/>
      <c r="G28" s="48">
        <v>1.0928078773275041</v>
      </c>
      <c r="H28" s="1"/>
      <c r="I28" s="13">
        <f t="shared" ref="I28" si="2">E28*G28</f>
        <v>354069.75225411134</v>
      </c>
    </row>
    <row r="29" spans="1:9" ht="15" customHeight="1" x14ac:dyDescent="0.25">
      <c r="A29" s="6" cm="1">
        <f t="array" ref="A29">MAX($A$13:A28+1)</f>
        <v>12</v>
      </c>
      <c r="B29" s="1"/>
      <c r="C29" s="9" t="s">
        <v>22</v>
      </c>
      <c r="D29" s="1"/>
      <c r="E29" s="17">
        <v>12</v>
      </c>
      <c r="F29" s="1"/>
      <c r="G29" s="49">
        <v>29116.67</v>
      </c>
      <c r="H29" s="1"/>
      <c r="I29" s="14">
        <f>E29*G29</f>
        <v>349400.04</v>
      </c>
    </row>
    <row r="30" spans="1:9" ht="15" customHeight="1" x14ac:dyDescent="0.25">
      <c r="A30" s="6" cm="1">
        <f t="array" ref="A30">MAX($A$13:A29+1)</f>
        <v>13</v>
      </c>
      <c r="B30" s="1"/>
      <c r="C30" s="9" t="s">
        <v>23</v>
      </c>
      <c r="D30" s="1"/>
      <c r="E30" s="17"/>
      <c r="F30" s="1"/>
      <c r="G30" s="1"/>
      <c r="H30" s="1"/>
      <c r="I30" s="13">
        <f>SUM(I26:I29)</f>
        <v>2026603.3608790883</v>
      </c>
    </row>
    <row r="31" spans="1:9" ht="15" customHeight="1" x14ac:dyDescent="0.25">
      <c r="A31" s="6" cm="1">
        <f t="array" ref="A31">MAX($A$13:A30+1)</f>
        <v>14</v>
      </c>
      <c r="B31" s="1"/>
      <c r="C31" s="9" t="s">
        <v>24</v>
      </c>
      <c r="D31" s="1"/>
      <c r="E31" s="17"/>
      <c r="F31" s="1"/>
      <c r="G31" s="1"/>
      <c r="H31" s="1"/>
      <c r="I31" s="40">
        <v>0.3</v>
      </c>
    </row>
    <row r="32" spans="1:9" ht="15" customHeight="1" thickBot="1" x14ac:dyDescent="0.3">
      <c r="A32" s="6" cm="1">
        <f t="array" ref="A32">MAX($A$13:A31+1)</f>
        <v>15</v>
      </c>
      <c r="B32" s="1"/>
      <c r="C32" s="15" t="s">
        <v>25</v>
      </c>
      <c r="D32" s="1"/>
      <c r="E32" s="1"/>
      <c r="F32" s="1"/>
      <c r="G32" s="1"/>
      <c r="H32" s="1"/>
      <c r="I32" s="16">
        <f>I30*I31</f>
        <v>607981.00826372649</v>
      </c>
    </row>
    <row r="33" spans="1:9" ht="15" customHeight="1" thickTop="1" x14ac:dyDescent="0.25">
      <c r="A33" s="1"/>
      <c r="B33" s="1"/>
      <c r="C33" s="1"/>
      <c r="D33" s="1"/>
      <c r="E33" s="1"/>
      <c r="F33" s="1"/>
      <c r="G33" s="1"/>
      <c r="H33" s="1"/>
      <c r="I33" s="1"/>
    </row>
    <row r="34" spans="1:9" ht="15" customHeight="1" x14ac:dyDescent="0.25">
      <c r="A34" s="1"/>
      <c r="B34" s="1"/>
      <c r="C34" s="8" t="s">
        <v>26</v>
      </c>
      <c r="D34" s="1"/>
      <c r="E34" s="1"/>
      <c r="F34" s="1"/>
      <c r="G34" s="1"/>
      <c r="H34" s="1"/>
      <c r="I34" s="1"/>
    </row>
    <row r="35" spans="1:9" ht="15" customHeight="1" x14ac:dyDescent="0.25">
      <c r="A35" s="6" cm="1">
        <f t="array" ref="A35">MAX($A$13:A34+1)</f>
        <v>16</v>
      </c>
      <c r="B35" s="1"/>
      <c r="C35" s="9" t="s">
        <v>19</v>
      </c>
      <c r="D35" s="1"/>
      <c r="E35" s="17">
        <v>28300</v>
      </c>
      <c r="F35" s="1"/>
      <c r="G35" s="48">
        <v>0.45230224926579937</v>
      </c>
      <c r="H35" s="1"/>
      <c r="I35" s="13">
        <f>E35*G35*12</f>
        <v>153601.84385066546</v>
      </c>
    </row>
    <row r="36" spans="1:9" ht="15" customHeight="1" x14ac:dyDescent="0.25">
      <c r="A36" s="6" cm="1">
        <f t="array" ref="A36">MAX($A$13:A35+1)</f>
        <v>17</v>
      </c>
      <c r="B36" s="1"/>
      <c r="C36" s="9" t="s">
        <v>20</v>
      </c>
      <c r="D36" s="1"/>
      <c r="E36" s="17">
        <v>283</v>
      </c>
      <c r="F36" s="1"/>
      <c r="G36" s="48">
        <v>50.026261824026037</v>
      </c>
      <c r="H36" s="1"/>
      <c r="I36" s="13">
        <f>E36*G36*12</f>
        <v>169889.18515439244</v>
      </c>
    </row>
    <row r="37" spans="1:9" ht="15" customHeight="1" x14ac:dyDescent="0.25">
      <c r="A37" s="6" cm="1">
        <f t="array" ref="A37">MAX($A$13:A36+1)</f>
        <v>18</v>
      </c>
      <c r="B37" s="1"/>
      <c r="C37" s="9" t="s">
        <v>21</v>
      </c>
      <c r="D37" s="1"/>
      <c r="E37" s="17">
        <v>56600</v>
      </c>
      <c r="F37" s="1"/>
      <c r="G37" s="48">
        <v>1.3110343376947131</v>
      </c>
      <c r="H37" s="1"/>
      <c r="I37" s="14">
        <f>E37*G37</f>
        <v>74204.543513520766</v>
      </c>
    </row>
    <row r="38" spans="1:9" ht="15" customHeight="1" x14ac:dyDescent="0.25">
      <c r="A38" s="6" cm="1">
        <f t="array" ref="A38">MAX($A$13:A37+1)</f>
        <v>19</v>
      </c>
      <c r="B38" s="1"/>
      <c r="C38" s="9" t="s">
        <v>23</v>
      </c>
      <c r="D38" s="1"/>
      <c r="E38" s="1"/>
      <c r="F38" s="1"/>
      <c r="G38" s="1"/>
      <c r="H38" s="1"/>
      <c r="I38" s="13">
        <f>SUM(I35:I37)</f>
        <v>397695.57251857861</v>
      </c>
    </row>
    <row r="39" spans="1:9" ht="15" customHeight="1" x14ac:dyDescent="0.25">
      <c r="A39" s="6" cm="1">
        <f t="array" ref="A39">MAX($A$13:A38+1)</f>
        <v>20</v>
      </c>
      <c r="B39" s="1"/>
      <c r="C39" s="9" t="s">
        <v>24</v>
      </c>
      <c r="D39" s="1"/>
      <c r="E39" s="1"/>
      <c r="F39" s="1"/>
      <c r="G39" s="1"/>
      <c r="H39" s="1"/>
      <c r="I39" s="40">
        <v>0.42364471137236287</v>
      </c>
    </row>
    <row r="40" spans="1:9" ht="15" customHeight="1" thickBot="1" x14ac:dyDescent="0.3">
      <c r="A40" s="6" cm="1">
        <f t="array" ref="A40">MAX($A$13:A39+1)</f>
        <v>21</v>
      </c>
      <c r="B40" s="1"/>
      <c r="C40" s="18" t="s">
        <v>27</v>
      </c>
      <c r="D40" s="1"/>
      <c r="E40" s="1"/>
      <c r="F40" s="1"/>
      <c r="G40" s="1"/>
      <c r="H40" s="1"/>
      <c r="I40" s="16">
        <f>I38*I39</f>
        <v>168481.62603369984</v>
      </c>
    </row>
    <row r="41" spans="1:9" ht="15" customHeight="1" thickTop="1" x14ac:dyDescent="0.25">
      <c r="A41" s="1"/>
      <c r="B41" s="1"/>
      <c r="C41" s="19"/>
      <c r="D41" s="1"/>
      <c r="E41" s="1"/>
      <c r="F41" s="1"/>
      <c r="G41" s="1"/>
      <c r="H41" s="1"/>
      <c r="I41" s="1"/>
    </row>
    <row r="42" spans="1:9" ht="15" customHeight="1" x14ac:dyDescent="0.25">
      <c r="A42" s="1"/>
      <c r="B42" s="1"/>
      <c r="C42" s="8" t="s">
        <v>28</v>
      </c>
      <c r="D42" s="1"/>
      <c r="E42" s="1"/>
      <c r="F42" s="1"/>
      <c r="G42" s="1"/>
      <c r="H42" s="1"/>
      <c r="I42" s="1"/>
    </row>
    <row r="43" spans="1:9" ht="15" customHeight="1" x14ac:dyDescent="0.25">
      <c r="A43" s="6" cm="1">
        <f t="array" ref="A43">MAX($A$13:A42+1)</f>
        <v>22</v>
      </c>
      <c r="B43" s="1"/>
      <c r="C43" s="9" t="s">
        <v>29</v>
      </c>
      <c r="D43" s="1"/>
      <c r="E43" s="1"/>
      <c r="F43" s="1"/>
      <c r="G43" s="1"/>
      <c r="H43" s="1"/>
      <c r="I43" s="17">
        <v>48079.757689903723</v>
      </c>
    </row>
    <row r="44" spans="1:9" ht="15" customHeight="1" x14ac:dyDescent="0.25">
      <c r="A44" s="6" cm="1">
        <f t="array" ref="A44">MAX($A$13:A43+1)</f>
        <v>23</v>
      </c>
      <c r="B44" s="1"/>
      <c r="C44" s="9" t="s">
        <v>30</v>
      </c>
      <c r="D44" s="1"/>
      <c r="E44" s="1"/>
      <c r="F44" s="1"/>
      <c r="G44" s="1"/>
      <c r="H44" s="1"/>
      <c r="I44" s="17">
        <v>82978.207695495017</v>
      </c>
    </row>
    <row r="45" spans="1:9" ht="15" customHeight="1" x14ac:dyDescent="0.25">
      <c r="A45" s="6" cm="1">
        <f t="array" ref="A45">MAX($A$13:A44+1)</f>
        <v>24</v>
      </c>
      <c r="B45" s="1"/>
      <c r="C45" s="9" t="s">
        <v>31</v>
      </c>
      <c r="D45" s="1"/>
      <c r="E45" s="1"/>
      <c r="F45" s="1"/>
      <c r="G45" s="1"/>
      <c r="H45" s="1"/>
      <c r="I45" s="17">
        <v>228916.03032106798</v>
      </c>
    </row>
    <row r="46" spans="1:9" ht="15" customHeight="1" thickBot="1" x14ac:dyDescent="0.3">
      <c r="A46" s="6" cm="1">
        <f t="array" ref="A46">MAX($A$13:A45+1)</f>
        <v>25</v>
      </c>
      <c r="B46" s="1"/>
      <c r="C46" s="18" t="s">
        <v>32</v>
      </c>
      <c r="D46" s="1"/>
      <c r="E46" s="1"/>
      <c r="F46" s="1"/>
      <c r="G46" s="1"/>
      <c r="H46" s="1"/>
      <c r="I46" s="16">
        <f>SUM(I43:I45)</f>
        <v>359973.99570646673</v>
      </c>
    </row>
    <row r="47" spans="1:9" ht="15" customHeight="1" thickTop="1" x14ac:dyDescent="0.25">
      <c r="A47" s="1"/>
      <c r="B47" s="1"/>
      <c r="C47" s="1"/>
      <c r="D47" s="1"/>
      <c r="E47" s="1"/>
      <c r="F47" s="1"/>
      <c r="G47" s="1"/>
      <c r="H47" s="1"/>
      <c r="I47" s="13"/>
    </row>
    <row r="48" spans="1:9" ht="15" customHeight="1" thickBot="1" x14ac:dyDescent="0.3">
      <c r="A48" s="6" cm="1">
        <f t="array" ref="A48">MAX($A$13:A46+1)</f>
        <v>26</v>
      </c>
      <c r="B48" s="1"/>
      <c r="C48" s="18" t="s">
        <v>33</v>
      </c>
      <c r="D48" s="1"/>
      <c r="E48" s="1"/>
      <c r="F48" s="1"/>
      <c r="G48" s="1"/>
      <c r="H48" s="1"/>
      <c r="I48" s="16">
        <f>I17+I23+I32+I40+I46</f>
        <v>1208601.7580038931</v>
      </c>
    </row>
    <row r="49" spans="1:10" ht="15" customHeight="1" thickTop="1" x14ac:dyDescent="0.25">
      <c r="A49" s="1"/>
      <c r="B49" s="1"/>
      <c r="C49" s="1"/>
      <c r="D49" s="1"/>
      <c r="E49" s="1"/>
      <c r="F49" s="1"/>
      <c r="G49" s="1"/>
      <c r="H49" s="1"/>
      <c r="I49" s="1"/>
    </row>
    <row r="50" spans="1:10" ht="15" customHeight="1" x14ac:dyDescent="0.25">
      <c r="A50" s="20" t="s">
        <v>34</v>
      </c>
      <c r="B50" s="18"/>
      <c r="C50" s="18"/>
      <c r="D50" s="18"/>
      <c r="E50" s="18"/>
      <c r="F50" s="18"/>
      <c r="G50" s="18"/>
      <c r="H50" s="18"/>
      <c r="I50" s="1"/>
    </row>
    <row r="51" spans="1:10" ht="15.75" customHeight="1" x14ac:dyDescent="0.25">
      <c r="A51" s="21" t="s">
        <v>35</v>
      </c>
      <c r="B51" s="22"/>
      <c r="C51" s="50" t="s">
        <v>36</v>
      </c>
      <c r="D51" s="50"/>
      <c r="E51" s="50"/>
      <c r="F51" s="50"/>
      <c r="G51" s="50"/>
      <c r="H51" s="50"/>
      <c r="I51" s="50"/>
    </row>
    <row r="52" spans="1:10" ht="24.75" customHeight="1" x14ac:dyDescent="0.25">
      <c r="A52" s="7"/>
      <c r="B52" s="1"/>
      <c r="C52" s="50"/>
      <c r="D52" s="50"/>
      <c r="E52" s="50"/>
      <c r="F52" s="50"/>
      <c r="G52" s="50"/>
      <c r="H52" s="50"/>
      <c r="I52" s="50"/>
    </row>
    <row r="53" spans="1:10" ht="15" customHeight="1" x14ac:dyDescent="0.25">
      <c r="A53" s="7" t="s">
        <v>37</v>
      </c>
      <c r="B53" s="1"/>
      <c r="C53" s="1" t="s">
        <v>38</v>
      </c>
      <c r="D53" s="1"/>
      <c r="E53" s="1"/>
      <c r="F53" s="1"/>
      <c r="G53" s="1"/>
      <c r="H53" s="1"/>
      <c r="I53" s="1"/>
    </row>
    <row r="54" spans="1:10" ht="14.25" customHeight="1" x14ac:dyDescent="0.25">
      <c r="A54" s="7" t="s">
        <v>39</v>
      </c>
      <c r="B54" s="1"/>
      <c r="C54" s="51" t="s">
        <v>40</v>
      </c>
      <c r="D54" s="51"/>
      <c r="E54" s="51"/>
      <c r="F54" s="51"/>
      <c r="G54" s="51"/>
      <c r="H54" s="51"/>
      <c r="I54" s="51"/>
    </row>
    <row r="55" spans="1:10" ht="15" customHeight="1" x14ac:dyDescent="0.25">
      <c r="A55" s="7"/>
      <c r="B55" s="1"/>
      <c r="C55" s="51"/>
      <c r="D55" s="51"/>
      <c r="E55" s="51"/>
      <c r="F55" s="51"/>
      <c r="G55" s="51"/>
      <c r="H55" s="51"/>
      <c r="I55" s="51"/>
    </row>
    <row r="56" spans="1:10" ht="15" customHeight="1" x14ac:dyDescent="0.25">
      <c r="A56" s="1"/>
      <c r="B56" s="1"/>
      <c r="C56" s="1"/>
      <c r="D56" s="1"/>
      <c r="E56" s="1"/>
      <c r="F56" s="1"/>
      <c r="G56" s="1"/>
      <c r="H56" s="1"/>
      <c r="J56" s="4"/>
    </row>
    <row r="57" spans="1:10" ht="15" customHeight="1" x14ac:dyDescent="0.25">
      <c r="A57" s="1"/>
      <c r="B57" s="1"/>
      <c r="C57" s="1"/>
      <c r="D57" s="1"/>
      <c r="E57" s="1"/>
      <c r="F57" s="1"/>
      <c r="G57" s="1"/>
      <c r="H57" s="1"/>
      <c r="J57" s="4"/>
    </row>
    <row r="58" spans="1:10" ht="15" customHeight="1" x14ac:dyDescent="0.25">
      <c r="A58" s="1"/>
      <c r="B58" s="1"/>
      <c r="C58" s="1"/>
      <c r="D58" s="1"/>
      <c r="E58" s="1"/>
      <c r="F58" s="1"/>
      <c r="G58" s="1"/>
      <c r="H58" s="1"/>
      <c r="J58" s="4"/>
    </row>
    <row r="59" spans="1:10" ht="15" customHeight="1" x14ac:dyDescent="0.25">
      <c r="A59" s="1"/>
      <c r="B59" s="1"/>
      <c r="C59" s="1"/>
      <c r="D59" s="1"/>
      <c r="E59" s="1"/>
      <c r="F59" s="1"/>
      <c r="G59" s="1"/>
      <c r="H59" s="1"/>
      <c r="J59" s="4"/>
    </row>
    <row r="60" spans="1:10" ht="15" customHeight="1" x14ac:dyDescent="0.25">
      <c r="A60" s="1"/>
      <c r="B60" s="1"/>
      <c r="C60" s="1"/>
      <c r="D60" s="1"/>
      <c r="E60" s="1"/>
      <c r="F60" s="1"/>
      <c r="G60" s="1"/>
      <c r="H60" s="1"/>
      <c r="J60" s="4"/>
    </row>
    <row r="61" spans="1:10" ht="15" customHeight="1" x14ac:dyDescent="0.25">
      <c r="A61" s="42" t="s">
        <v>0</v>
      </c>
      <c r="B61" s="3"/>
      <c r="C61" s="3"/>
      <c r="D61" s="3"/>
      <c r="E61" s="3"/>
      <c r="F61" s="3"/>
      <c r="G61" s="3"/>
      <c r="H61" s="3"/>
      <c r="I61" s="3"/>
      <c r="J61" s="4"/>
    </row>
    <row r="62" spans="1:10" ht="15" customHeight="1" x14ac:dyDescent="0.25">
      <c r="A62" s="42" t="s">
        <v>41</v>
      </c>
      <c r="B62" s="3"/>
      <c r="C62" s="3"/>
      <c r="D62" s="3"/>
      <c r="E62" s="3"/>
      <c r="F62" s="3"/>
      <c r="G62" s="3"/>
      <c r="H62" s="3"/>
      <c r="I62" s="3"/>
      <c r="J62" s="4"/>
    </row>
    <row r="63" spans="1:10" ht="15" customHeight="1" x14ac:dyDescent="0.25">
      <c r="A63" s="1"/>
      <c r="B63" s="1"/>
      <c r="C63" s="1"/>
      <c r="D63" s="1"/>
      <c r="E63" s="1"/>
      <c r="F63" s="1"/>
      <c r="G63" s="1"/>
      <c r="H63" s="1"/>
      <c r="I63" s="1"/>
    </row>
    <row r="64" spans="1:10" ht="15" customHeight="1" x14ac:dyDescent="0.25">
      <c r="A64" s="23" t="s">
        <v>2</v>
      </c>
      <c r="B64" s="19"/>
      <c r="C64" s="19"/>
      <c r="D64" s="1"/>
      <c r="E64" s="6" t="s">
        <v>5</v>
      </c>
      <c r="F64" s="23"/>
      <c r="G64" s="6" t="s">
        <v>6</v>
      </c>
      <c r="H64" s="6"/>
      <c r="I64" s="6" t="s">
        <v>42</v>
      </c>
    </row>
    <row r="65" spans="1:9" ht="15" customHeight="1" x14ac:dyDescent="0.25">
      <c r="A65" s="24" t="s">
        <v>43</v>
      </c>
      <c r="B65" s="19"/>
      <c r="C65" s="25" t="s">
        <v>44</v>
      </c>
      <c r="D65" s="1"/>
      <c r="E65" s="26" t="s">
        <v>45</v>
      </c>
      <c r="F65" s="23"/>
      <c r="G65" s="26" t="s">
        <v>46</v>
      </c>
      <c r="H65" s="6"/>
      <c r="I65" s="26" t="s">
        <v>47</v>
      </c>
    </row>
    <row r="66" spans="1:9" ht="15" customHeight="1" x14ac:dyDescent="0.25">
      <c r="A66" s="23"/>
      <c r="B66" s="19"/>
      <c r="C66" s="19"/>
      <c r="D66" s="1"/>
      <c r="E66" s="7" t="s">
        <v>8</v>
      </c>
      <c r="F66" s="6"/>
      <c r="G66" s="7" t="s">
        <v>9</v>
      </c>
      <c r="H66" s="6"/>
      <c r="I66" s="7" t="s">
        <v>10</v>
      </c>
    </row>
    <row r="67" spans="1:9" ht="15" customHeight="1" x14ac:dyDescent="0.25">
      <c r="A67" s="23"/>
      <c r="B67" s="19"/>
      <c r="C67" s="19"/>
      <c r="D67" s="1"/>
      <c r="E67" s="6"/>
      <c r="F67" s="6"/>
      <c r="G67" s="6"/>
      <c r="H67" s="6"/>
      <c r="I67" s="6"/>
    </row>
    <row r="68" spans="1:9" ht="15" customHeight="1" x14ac:dyDescent="0.25">
      <c r="A68" s="23"/>
      <c r="B68" s="19"/>
      <c r="C68" s="8" t="s">
        <v>48</v>
      </c>
      <c r="D68" s="1"/>
      <c r="E68" s="6"/>
      <c r="F68" s="6"/>
      <c r="G68" s="6"/>
      <c r="H68" s="6"/>
      <c r="I68" s="6"/>
    </row>
    <row r="69" spans="1:9" ht="15" customHeight="1" x14ac:dyDescent="0.25">
      <c r="A69" s="27">
        <v>1</v>
      </c>
      <c r="B69" s="19"/>
      <c r="C69" s="9" t="s">
        <v>12</v>
      </c>
      <c r="D69" s="1"/>
      <c r="E69" s="39">
        <v>738612</v>
      </c>
      <c r="F69" s="28"/>
      <c r="G69" s="38">
        <v>4.1288441276997351E-2</v>
      </c>
      <c r="H69" s="28"/>
      <c r="I69" s="13">
        <f>E69*G69</f>
        <v>30496.138188485565</v>
      </c>
    </row>
    <row r="70" spans="1:9" ht="15" customHeight="1" x14ac:dyDescent="0.25">
      <c r="A70" s="29">
        <f>A69+1</f>
        <v>2</v>
      </c>
      <c r="B70" s="1"/>
      <c r="C70" s="9" t="s">
        <v>13</v>
      </c>
      <c r="D70" s="1"/>
      <c r="E70" s="39">
        <v>738612</v>
      </c>
      <c r="F70" s="28"/>
      <c r="G70" s="38">
        <v>1.59462788634731E-2</v>
      </c>
      <c r="H70" s="28"/>
      <c r="I70" s="13">
        <f t="shared" ref="I70:I71" si="3">E70*G70</f>
        <v>11778.112923907593</v>
      </c>
    </row>
    <row r="71" spans="1:9" ht="15" customHeight="1" x14ac:dyDescent="0.25">
      <c r="A71" s="29">
        <f>A70+1</f>
        <v>3</v>
      </c>
      <c r="B71" s="1"/>
      <c r="C71" s="9" t="s">
        <v>14</v>
      </c>
      <c r="D71" s="1"/>
      <c r="E71" s="39">
        <v>738612</v>
      </c>
      <c r="F71" s="28"/>
      <c r="G71" s="38">
        <v>3.6514143937611869E-2</v>
      </c>
      <c r="H71" s="28"/>
      <c r="I71" s="14">
        <f t="shared" si="3"/>
        <v>26969.784882047377</v>
      </c>
    </row>
    <row r="72" spans="1:9" ht="15" customHeight="1" thickBot="1" x14ac:dyDescent="0.3">
      <c r="A72" s="30">
        <f>A71+1</f>
        <v>4</v>
      </c>
      <c r="B72" s="1"/>
      <c r="C72" s="19" t="s">
        <v>15</v>
      </c>
      <c r="D72" s="1"/>
      <c r="E72" s="31"/>
      <c r="F72" s="28"/>
      <c r="G72" s="32"/>
      <c r="H72" s="28"/>
      <c r="I72" s="33">
        <f>SUM(I69:I71)</f>
        <v>69244.035994440535</v>
      </c>
    </row>
    <row r="73" spans="1:9" ht="15" customHeight="1" thickTop="1" x14ac:dyDescent="0.25">
      <c r="A73" s="1"/>
      <c r="B73" s="1"/>
      <c r="C73" s="19"/>
      <c r="D73" s="1"/>
      <c r="E73" s="31"/>
      <c r="F73" s="28"/>
      <c r="G73" s="32"/>
      <c r="H73" s="28"/>
      <c r="I73" s="28"/>
    </row>
    <row r="74" spans="1:9" ht="15" customHeight="1" x14ac:dyDescent="0.25">
      <c r="A74" s="23"/>
      <c r="B74" s="19"/>
      <c r="C74" s="8" t="s">
        <v>49</v>
      </c>
      <c r="D74" s="1"/>
      <c r="E74" s="13"/>
      <c r="F74" s="34"/>
      <c r="G74" s="35"/>
      <c r="H74" s="34"/>
      <c r="I74" s="34"/>
    </row>
    <row r="75" spans="1:9" ht="15" customHeight="1" x14ac:dyDescent="0.25">
      <c r="A75" s="27">
        <f>A72+1</f>
        <v>5</v>
      </c>
      <c r="B75" s="19"/>
      <c r="C75" s="9" t="s">
        <v>12</v>
      </c>
      <c r="D75" s="1"/>
      <c r="E75" s="39">
        <v>418156</v>
      </c>
      <c r="F75" s="28"/>
      <c r="G75" s="38">
        <f>+G69</f>
        <v>4.1288441276997351E-2</v>
      </c>
      <c r="H75" s="28"/>
      <c r="I75" s="13">
        <f>E75*G75</f>
        <v>17265.009450624104</v>
      </c>
    </row>
    <row r="76" spans="1:9" ht="15" customHeight="1" x14ac:dyDescent="0.25">
      <c r="A76" s="30">
        <f>A75+1</f>
        <v>6</v>
      </c>
      <c r="B76" s="18"/>
      <c r="C76" s="9" t="s">
        <v>13</v>
      </c>
      <c r="D76" s="1"/>
      <c r="E76" s="39">
        <v>418156</v>
      </c>
      <c r="F76" s="28"/>
      <c r="G76" s="38">
        <v>1.59462788634731E-2</v>
      </c>
      <c r="H76" s="28"/>
      <c r="I76" s="13">
        <f t="shared" ref="I76:I77" si="4">E76*G76</f>
        <v>6668.0321844344571</v>
      </c>
    </row>
    <row r="77" spans="1:9" ht="15" customHeight="1" x14ac:dyDescent="0.25">
      <c r="A77" s="30">
        <f>A76+1</f>
        <v>7</v>
      </c>
      <c r="B77" s="18"/>
      <c r="C77" s="9" t="s">
        <v>14</v>
      </c>
      <c r="D77" s="1"/>
      <c r="E77" s="39">
        <v>418156</v>
      </c>
      <c r="F77" s="28"/>
      <c r="G77" s="38">
        <v>1.59462788634731E-2</v>
      </c>
      <c r="H77" s="28"/>
      <c r="I77" s="14">
        <f t="shared" si="4"/>
        <v>6668.0321844344571</v>
      </c>
    </row>
    <row r="78" spans="1:9" ht="15" customHeight="1" thickBot="1" x14ac:dyDescent="0.3">
      <c r="A78" s="30">
        <f>A77+1</f>
        <v>8</v>
      </c>
      <c r="B78" s="18"/>
      <c r="C78" s="18" t="s">
        <v>17</v>
      </c>
      <c r="D78" s="1"/>
      <c r="E78" s="28"/>
      <c r="F78" s="28"/>
      <c r="G78" s="36"/>
      <c r="H78" s="28"/>
      <c r="I78" s="16">
        <f>SUM(I75:I77)</f>
        <v>30601.07381949302</v>
      </c>
    </row>
    <row r="79" spans="1:9" ht="15" customHeight="1" thickTop="1" x14ac:dyDescent="0.25">
      <c r="A79" s="30"/>
      <c r="B79" s="18"/>
      <c r="C79" s="18"/>
      <c r="D79" s="1"/>
      <c r="E79" s="28"/>
      <c r="F79" s="28"/>
      <c r="G79" s="36"/>
      <c r="H79" s="28"/>
      <c r="I79" s="37"/>
    </row>
    <row r="80" spans="1:9" ht="15" customHeight="1" x14ac:dyDescent="0.25">
      <c r="A80" s="23"/>
      <c r="B80" s="19"/>
      <c r="C80" s="8" t="s">
        <v>50</v>
      </c>
      <c r="D80" s="1"/>
      <c r="E80" s="34"/>
      <c r="F80" s="34"/>
      <c r="G80" s="38"/>
      <c r="H80" s="34"/>
      <c r="I80" s="13"/>
    </row>
    <row r="81" spans="1:9" ht="15" customHeight="1" x14ac:dyDescent="0.25">
      <c r="A81" s="27">
        <f>A78+1</f>
        <v>9</v>
      </c>
      <c r="B81" s="19"/>
      <c r="C81" s="9" t="s">
        <v>51</v>
      </c>
      <c r="D81" s="1"/>
      <c r="E81" s="39">
        <v>6330960</v>
      </c>
      <c r="F81" s="28"/>
      <c r="G81" s="38">
        <v>7.7405136613290957E-3</v>
      </c>
      <c r="H81" s="28"/>
      <c r="I81" s="13">
        <f>E81*G81*12</f>
        <v>588058.58843193657</v>
      </c>
    </row>
    <row r="82" spans="1:9" ht="15" customHeight="1" x14ac:dyDescent="0.25">
      <c r="A82" s="27">
        <f>A81+1</f>
        <v>10</v>
      </c>
      <c r="B82" s="19"/>
      <c r="C82" s="9" t="s">
        <v>52</v>
      </c>
      <c r="D82" s="1"/>
      <c r="E82" s="39">
        <v>110791.79999999999</v>
      </c>
      <c r="F82" s="28"/>
      <c r="G82" s="38">
        <v>0.41151280680213498</v>
      </c>
      <c r="H82" s="28"/>
      <c r="I82" s="13">
        <f>E82*G82*12</f>
        <v>547106.9350639293</v>
      </c>
    </row>
    <row r="83" spans="1:9" ht="15" customHeight="1" x14ac:dyDescent="0.25">
      <c r="A83" s="27">
        <f t="shared" ref="A83:A86" si="5">A82+1</f>
        <v>11</v>
      </c>
      <c r="B83" s="19"/>
      <c r="C83" s="9" t="s">
        <v>21</v>
      </c>
      <c r="D83" s="1"/>
      <c r="E83" s="39">
        <v>12661920</v>
      </c>
      <c r="F83" s="28"/>
      <c r="G83" s="38">
        <v>2.9168762763984109E-2</v>
      </c>
      <c r="H83" s="28"/>
      <c r="I83" s="14">
        <f t="shared" ref="I83" si="6">E83*G83</f>
        <v>369332.54061654565</v>
      </c>
    </row>
    <row r="84" spans="1:9" ht="15" customHeight="1" x14ac:dyDescent="0.25">
      <c r="A84" s="27">
        <f>A83+1</f>
        <v>12</v>
      </c>
      <c r="B84" s="18"/>
      <c r="C84" s="9" t="s">
        <v>23</v>
      </c>
      <c r="D84" s="1"/>
      <c r="E84" s="39"/>
      <c r="F84" s="28"/>
      <c r="G84" s="38"/>
      <c r="H84" s="28"/>
      <c r="I84" s="13">
        <f>SUM(I81:I83)</f>
        <v>1504498.0641124116</v>
      </c>
    </row>
    <row r="85" spans="1:9" ht="15" customHeight="1" x14ac:dyDescent="0.25">
      <c r="A85" s="27">
        <f t="shared" si="5"/>
        <v>13</v>
      </c>
      <c r="B85" s="18"/>
      <c r="C85" s="9" t="s">
        <v>24</v>
      </c>
      <c r="D85" s="1"/>
      <c r="E85" s="18"/>
      <c r="F85" s="28"/>
      <c r="G85" s="38"/>
      <c r="H85" s="28"/>
      <c r="I85" s="40">
        <v>0.40083538794946261</v>
      </c>
    </row>
    <row r="86" spans="1:9" ht="15" customHeight="1" thickBot="1" x14ac:dyDescent="0.3">
      <c r="A86" s="27">
        <f t="shared" si="5"/>
        <v>14</v>
      </c>
      <c r="B86" s="18"/>
      <c r="C86" s="18" t="s">
        <v>25</v>
      </c>
      <c r="D86" s="1"/>
      <c r="E86" s="28"/>
      <c r="F86" s="28"/>
      <c r="G86" s="36"/>
      <c r="H86" s="28"/>
      <c r="I86" s="16">
        <f>I84*I85</f>
        <v>603056.06519771391</v>
      </c>
    </row>
    <row r="87" spans="1:9" ht="15" customHeight="1" thickTop="1" x14ac:dyDescent="0.25">
      <c r="A87" s="30"/>
      <c r="B87" s="18"/>
      <c r="C87" s="19"/>
      <c r="D87" s="1"/>
      <c r="E87" s="28"/>
      <c r="F87" s="28"/>
      <c r="G87" s="38"/>
      <c r="H87" s="28"/>
      <c r="I87" s="13"/>
    </row>
    <row r="88" spans="1:9" ht="15" customHeight="1" x14ac:dyDescent="0.25">
      <c r="A88" s="23"/>
      <c r="B88" s="19"/>
      <c r="C88" s="8" t="s">
        <v>53</v>
      </c>
      <c r="D88" s="1"/>
      <c r="E88" s="34"/>
      <c r="F88" s="34"/>
      <c r="G88" s="38"/>
      <c r="H88" s="34"/>
      <c r="I88" s="13"/>
    </row>
    <row r="89" spans="1:9" ht="15" customHeight="1" x14ac:dyDescent="0.25">
      <c r="A89" s="23">
        <f>A86+1</f>
        <v>15</v>
      </c>
      <c r="B89" s="19"/>
      <c r="C89" s="9" t="s">
        <v>51</v>
      </c>
      <c r="D89" s="1"/>
      <c r="E89" s="39">
        <v>1105964</v>
      </c>
      <c r="F89" s="28"/>
      <c r="G89" s="38">
        <f>+G81</f>
        <v>7.7405136613290957E-3</v>
      </c>
      <c r="H89" s="28"/>
      <c r="I89" s="13">
        <f>E89*G89*12</f>
        <v>102728.75341125806</v>
      </c>
    </row>
    <row r="90" spans="1:9" ht="15" customHeight="1" x14ac:dyDescent="0.25">
      <c r="A90" s="23">
        <f t="shared" ref="A90:A94" si="7">A89+1</f>
        <v>16</v>
      </c>
      <c r="B90" s="19"/>
      <c r="C90" s="9" t="s">
        <v>52</v>
      </c>
      <c r="D90" s="1"/>
      <c r="E90" s="39">
        <v>11059.64</v>
      </c>
      <c r="F90" s="28"/>
      <c r="G90" s="38">
        <f>+G82</f>
        <v>0.41151280680213498</v>
      </c>
      <c r="H90" s="28"/>
      <c r="I90" s="13">
        <f>E90*G90*12</f>
        <v>54614.201983453968</v>
      </c>
    </row>
    <row r="91" spans="1:9" ht="15" customHeight="1" x14ac:dyDescent="0.25">
      <c r="A91" s="23">
        <f t="shared" si="7"/>
        <v>17</v>
      </c>
      <c r="B91" s="19"/>
      <c r="C91" s="9" t="s">
        <v>21</v>
      </c>
      <c r="D91" s="1"/>
      <c r="E91" s="39">
        <v>2211928</v>
      </c>
      <c r="F91" s="28"/>
      <c r="G91" s="38">
        <f>+G83</f>
        <v>2.9168762763984109E-2</v>
      </c>
      <c r="H91" s="28"/>
      <c r="I91" s="14">
        <f>E91*G91</f>
        <v>64519.203083013846</v>
      </c>
    </row>
    <row r="92" spans="1:9" ht="15" customHeight="1" x14ac:dyDescent="0.25">
      <c r="A92" s="23">
        <f t="shared" si="7"/>
        <v>18</v>
      </c>
      <c r="B92" s="18"/>
      <c r="C92" s="9" t="s">
        <v>23</v>
      </c>
      <c r="D92" s="1"/>
      <c r="E92" s="18"/>
      <c r="F92" s="28"/>
      <c r="G92" s="35"/>
      <c r="H92" s="28"/>
      <c r="I92" s="13">
        <f>SUM(I89:I91)</f>
        <v>221862.1584777259</v>
      </c>
    </row>
    <row r="93" spans="1:9" ht="15" customHeight="1" x14ac:dyDescent="0.25">
      <c r="A93" s="23">
        <f t="shared" si="7"/>
        <v>19</v>
      </c>
      <c r="B93" s="18"/>
      <c r="C93" s="9" t="s">
        <v>24</v>
      </c>
      <c r="D93" s="1"/>
      <c r="E93" s="18"/>
      <c r="F93" s="28"/>
      <c r="G93" s="35"/>
      <c r="H93" s="28"/>
      <c r="I93" s="40">
        <v>0.40083538794946261</v>
      </c>
    </row>
    <row r="94" spans="1:9" ht="15" customHeight="1" thickBot="1" x14ac:dyDescent="0.3">
      <c r="A94" s="23">
        <f t="shared" si="7"/>
        <v>20</v>
      </c>
      <c r="B94" s="18"/>
      <c r="C94" s="18" t="s">
        <v>27</v>
      </c>
      <c r="D94" s="1"/>
      <c r="E94" s="28"/>
      <c r="F94" s="28"/>
      <c r="G94" s="32"/>
      <c r="H94" s="28"/>
      <c r="I94" s="16">
        <f>I92*I93</f>
        <v>88930.204364724414</v>
      </c>
    </row>
    <row r="95" spans="1:9" ht="15" customHeight="1" thickTop="1" x14ac:dyDescent="0.25">
      <c r="A95" s="30"/>
      <c r="B95" s="18"/>
      <c r="C95" s="19"/>
      <c r="D95" s="1"/>
      <c r="E95" s="28"/>
      <c r="F95" s="28"/>
      <c r="G95" s="35"/>
      <c r="H95" s="28"/>
      <c r="I95" s="13"/>
    </row>
    <row r="96" spans="1:9" ht="15" customHeight="1" x14ac:dyDescent="0.25">
      <c r="A96" s="23"/>
      <c r="B96" s="19"/>
      <c r="C96" s="8" t="s">
        <v>54</v>
      </c>
      <c r="D96" s="1"/>
      <c r="E96" s="34"/>
      <c r="F96" s="34"/>
      <c r="G96" s="35"/>
      <c r="H96" s="34"/>
      <c r="I96" s="13"/>
    </row>
    <row r="97" spans="1:9" ht="15" customHeight="1" x14ac:dyDescent="0.25">
      <c r="A97" s="27">
        <f>A94+1</f>
        <v>21</v>
      </c>
      <c r="B97" s="19"/>
      <c r="C97" s="9" t="s">
        <v>29</v>
      </c>
      <c r="D97" s="1"/>
      <c r="E97" s="28">
        <v>210356.97579821775</v>
      </c>
      <c r="F97" s="28"/>
      <c r="G97" s="38">
        <v>0.36980529370954446</v>
      </c>
      <c r="H97" s="28"/>
      <c r="I97" s="37">
        <f>E97*G97</f>
        <v>77791.123218911453</v>
      </c>
    </row>
    <row r="98" spans="1:9" ht="15" customHeight="1" x14ac:dyDescent="0.25">
      <c r="A98" s="27">
        <f>A97+1</f>
        <v>22</v>
      </c>
      <c r="B98" s="18"/>
      <c r="C98" s="9" t="s">
        <v>31</v>
      </c>
      <c r="D98" s="1"/>
      <c r="E98" s="28">
        <v>72060.05794516165</v>
      </c>
      <c r="F98" s="28"/>
      <c r="G98" s="38">
        <v>0.36980529370954446</v>
      </c>
      <c r="H98" s="28"/>
      <c r="I98" s="14">
        <f>E98*G98</f>
        <v>26648.190893137296</v>
      </c>
    </row>
    <row r="99" spans="1:9" ht="15" customHeight="1" thickBot="1" x14ac:dyDescent="0.3">
      <c r="A99" s="27">
        <f t="shared" ref="A99" si="8">A98+1</f>
        <v>23</v>
      </c>
      <c r="B99" s="18"/>
      <c r="C99" s="18" t="s">
        <v>55</v>
      </c>
      <c r="D99" s="1"/>
      <c r="E99" s="28"/>
      <c r="F99" s="28"/>
      <c r="G99" s="31"/>
      <c r="H99" s="28"/>
      <c r="I99" s="16">
        <f>SUM(I97:I98)</f>
        <v>104439.31411204874</v>
      </c>
    </row>
    <row r="100" spans="1:9" ht="15" customHeight="1" thickTop="1" x14ac:dyDescent="0.25">
      <c r="A100" s="30"/>
      <c r="B100" s="18"/>
      <c r="C100" s="19"/>
      <c r="D100" s="1"/>
      <c r="E100" s="28"/>
      <c r="F100" s="28"/>
      <c r="G100" s="34"/>
      <c r="H100" s="28"/>
      <c r="I100" s="13"/>
    </row>
    <row r="101" spans="1:9" ht="15" customHeight="1" thickBot="1" x14ac:dyDescent="0.3">
      <c r="A101" s="30">
        <f>A99+1</f>
        <v>24</v>
      </c>
      <c r="B101" s="18"/>
      <c r="C101" s="18" t="s">
        <v>33</v>
      </c>
      <c r="D101" s="1"/>
      <c r="E101" s="28"/>
      <c r="F101" s="28"/>
      <c r="G101" s="28"/>
      <c r="H101" s="28"/>
      <c r="I101" s="16">
        <f>I72+I78+I86+I94+I99</f>
        <v>896270.69348842057</v>
      </c>
    </row>
    <row r="102" spans="1:9" ht="15" customHeight="1" thickTop="1" x14ac:dyDescent="0.25"/>
    <row r="104" spans="1:9" ht="15" customHeight="1" x14ac:dyDescent="0.25">
      <c r="A104" s="20" t="s">
        <v>34</v>
      </c>
      <c r="B104" s="18"/>
      <c r="C104" s="18"/>
      <c r="D104" s="18"/>
      <c r="E104" s="18"/>
      <c r="F104" s="18"/>
      <c r="G104" s="18"/>
      <c r="H104" s="18"/>
      <c r="I104" s="1"/>
    </row>
    <row r="105" spans="1:9" ht="15.6" customHeight="1" x14ac:dyDescent="0.25">
      <c r="A105" s="21" t="s">
        <v>35</v>
      </c>
      <c r="B105" s="22"/>
      <c r="C105" s="50" t="s">
        <v>56</v>
      </c>
      <c r="D105" s="50"/>
      <c r="E105" s="50"/>
      <c r="F105" s="50"/>
      <c r="G105" s="50"/>
      <c r="H105" s="50"/>
      <c r="I105" s="50"/>
    </row>
    <row r="106" spans="1:9" ht="12.75" customHeight="1" x14ac:dyDescent="0.25">
      <c r="A106" s="21"/>
      <c r="B106" s="22"/>
      <c r="C106" s="50"/>
      <c r="D106" s="50"/>
      <c r="E106" s="50"/>
      <c r="F106" s="50"/>
      <c r="G106" s="50"/>
      <c r="H106" s="50"/>
      <c r="I106" s="50"/>
    </row>
    <row r="107" spans="1:9" ht="12.75" customHeight="1" x14ac:dyDescent="0.25">
      <c r="A107" s="21" t="s">
        <v>37</v>
      </c>
      <c r="B107" s="22"/>
      <c r="C107" s="50" t="s">
        <v>57</v>
      </c>
      <c r="D107" s="50"/>
      <c r="E107" s="50"/>
      <c r="F107" s="50"/>
      <c r="G107" s="50"/>
      <c r="H107" s="50"/>
      <c r="I107" s="50"/>
    </row>
    <row r="108" spans="1:9" ht="12.75" customHeight="1" x14ac:dyDescent="0.25">
      <c r="A108" s="21"/>
      <c r="B108" s="22"/>
      <c r="C108" s="50"/>
      <c r="D108" s="50"/>
      <c r="E108" s="50"/>
      <c r="F108" s="50"/>
      <c r="G108" s="50"/>
      <c r="H108" s="50"/>
      <c r="I108" s="50"/>
    </row>
    <row r="109" spans="1:9" ht="21.6" customHeight="1" x14ac:dyDescent="0.25">
      <c r="A109" s="7"/>
      <c r="B109" s="1"/>
      <c r="C109" s="50"/>
      <c r="D109" s="50"/>
      <c r="E109" s="50"/>
      <c r="F109" s="50"/>
      <c r="G109" s="50"/>
      <c r="H109" s="50"/>
      <c r="I109" s="50"/>
    </row>
    <row r="110" spans="1:9" ht="12.75" customHeight="1" x14ac:dyDescent="0.25">
      <c r="A110" s="7" t="s">
        <v>39</v>
      </c>
      <c r="B110" s="1"/>
      <c r="C110" s="1" t="s">
        <v>58</v>
      </c>
      <c r="D110" s="1"/>
      <c r="E110" s="1"/>
      <c r="F110" s="1"/>
      <c r="G110" s="1"/>
      <c r="H110" s="1"/>
      <c r="I110" s="1"/>
    </row>
  </sheetData>
  <mergeCells count="4">
    <mergeCell ref="C51:I52"/>
    <mergeCell ref="C54:I55"/>
    <mergeCell ref="C105:I106"/>
    <mergeCell ref="C107:I109"/>
  </mergeCells>
  <pageMargins left="0.7" right="0.7" top="0.75" bottom="0.75" header="0.3" footer="0.3"/>
  <pageSetup scale="76" orientation="portrait" r:id="rId1"/>
  <headerFooter>
    <oddHeader>&amp;R&amp;"Arial,Regular"&amp;10Filed: 2025-02-28
EB-2025-0064
Phase 3 Exhibit 8
Tab 2
Schedule 9
Attachment 17
Page &amp;P of &amp;N</oddHeader>
  </headerFooter>
  <rowBreaks count="1" manualBreakCount="1">
    <brk id="55"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Props1.xml><?xml version="1.0" encoding="utf-8"?>
<ds:datastoreItem xmlns:ds="http://schemas.openxmlformats.org/officeDocument/2006/customXml" ds:itemID="{878BAB95-279B-4727-A0F9-E0402AC8365E}"/>
</file>

<file path=customXml/itemProps2.xml><?xml version="1.0" encoding="utf-8"?>
<ds:datastoreItem xmlns:ds="http://schemas.openxmlformats.org/officeDocument/2006/customXml" ds:itemID="{B4367091-3249-48B7-A862-F52633785D42}"/>
</file>

<file path=customXml/itemProps3.xml><?xml version="1.0" encoding="utf-8"?>
<ds:datastoreItem xmlns:ds="http://schemas.openxmlformats.org/officeDocument/2006/customXml" ds:itemID="{D6E51D1A-9BBF-4FE6-9783-6A1AE5E8AA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8.2.9.17</vt:lpstr>
      <vt:lpstr>'8.2.9.17'!Print_Area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2025-02-28T16:08:37Z</dcterms:created>
  <dcterms:modified xsi:type="dcterms:W3CDTF">2025-02-28T16:08:53Z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0x010100B03FF908193E414D9892E49E70D7829E</vt:lpwstr>
  </property>
</Properties>
</file>