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9" documentId="13_ncr:1_{D0A66630-8501-4FBB-A28F-E974D222596D}" xr6:coauthVersionLast="47" xr6:coauthVersionMax="47" xr10:uidLastSave="{DFEE8F22-D117-46A5-8126-7C5A876A3954}"/>
  <bookViews>
    <workbookView xWindow="-120" yWindow="-120" windowWidth="29040" windowHeight="15225" xr2:uid="{05AD4663-C929-46F2-B8B8-D1EE638B2502}"/>
  </bookViews>
  <sheets>
    <sheet name="8.2.9.18 p.1" sheetId="1" r:id="rId1"/>
    <sheet name="8.2.9.18 p.2-3" sheetId="2" r:id="rId2"/>
  </sheets>
  <definedNames>
    <definedName name="__123Graph_A" hidden="1">#REF!</definedName>
    <definedName name="__123Graph_X" hidden="1">#REF!</definedName>
    <definedName name="_1__123Graph_AL_B" hidden="1">#REF!</definedName>
    <definedName name="_2__123Graph_XL_B" hidden="1">#REF!</definedName>
    <definedName name="_Regression_Out" hidden="1">#REF!</definedName>
    <definedName name="aaaaa" localSheetId="1" hidden="1">{"July",#N/A,FALSE,"Jul"}</definedName>
    <definedName name="aaaaa" hidden="1">{"July",#N/A,FALSE,"Jul"}</definedName>
    <definedName name="EPMWorkbookOptions_2" hidden="1">"q3vjqr64u7ezs3v39/7i+evpPF9k28WyabPlNP/IvjW7+a2PqNc0fXxSLZf5FH2+qU7WdZ0v258s8iv+Mvj6adZm+il9/iJb5NKb7anNF6t1XXBXXzV5/bLOz3OCN83HhNBHR7//s5df/P5PXp588Xp35/f/nr500S6z2foHV5PV9OHDg7tNtrpLv979/u//vc+z5mnRtHUxWaN7+uRVfpkv1/nvf/Ll5/TXeVY2uf35+C4wcvgdr1ZlMc08"</definedName>
    <definedName name="EPMWorkbookOptions_3" hidden="1">"Wt4aTwMjhOJ9rMM/8vDpdC+kc9RM7w5+9e1iNsuXT4tFvmwY2eGmDtEmaEOtXs+rKwvjpCqr+qit1/nju5EvNr3Ko4i82Rudvkjs0ebv2mfZZVUXLeHFsyEv9767xfvPirppPQTi33cAWSyHCXTbVn67r5bFL1rnPPLj6bRaL9vHd2NfboIhFCchv7+ze+9g1wMQmwt+98t6ltdHO4/vyi9R6M2qzK5f1tUqr9vro/0HD+/tne9/uj15MNnd"</definedName>
    <definedName name="EPMWorkbookOptions_4" hidden="1">"3t/bebA9+fThve3Zw/MH2e5BlmX5DD2Hb0UAP8+a9nVekrznsy/yxYTUVqRZyJTRBtRE3vfI9L3jk5Mvv3rx5vvj7337Hv3z4qsvTr56/YYkt9d0AOS3i7zO6un82jVNSUE+WhblZx+BZz7qCI/3bmTibvfu47s3DfYbocbTs9dvXp3+5OuXpydnx89/RJRv74Ior85+8vTV6x9Rg6nx7OzF8Qtwx++vX/yIMEKY3Xs79Px/nRiP795G/XoW"</definedName>
    <definedName name="EPMWorkbookOptions_5" hidden="1">"5GfN2p1kbX5R1ddf39zt7Owf7Ozc3trt/v/P2p0cvzn9/MtXv49h0uOTN1/9/FXsXWp8+dWb519++Xvt7eze//13KSra/RFh+oTZuT/eefD/dcL8v0itrZu2WuT111Zr9+7dv7+/v397tbb3/0O1Ri77l1+cvjL8+vnpi9enr37y9//57Mp3aXL8/Pnvbz/7EU2YJidfvnjzimzgjxjFI8qLL/9/wyf/71HzyFM29fRra/lPH+zuHBw8uL2W"</definedName>
    <definedName name="EPMWorkbookOptions_6" hidden="1">"v/f/Py3/9PjN8etXJ75CMx/9f5xPvyGKnL14+dWb31+TNv9fp8n/i2T39ZdfW24p6Pz003v33iPq3P//oeC+/jIQWvrz/+PM+Q1Qgszs/w8I8f8eKT1dtkX7Admh914Muf//P0E9ffHm7I2N+r/6/OdtZigkBJQWf3J2+v/57DYE9mYW+mEI7NmyPal+iPL66f//5PXsxZuTwLTSB6evTv4/b1W+EXqQgZW//z9OjP/3SOzLrJ03P0SJffD/"</definedName>
    <definedName name="EPMWorkbookOptions_7" hidden="1">"P4l9efzm268DZ/j0+fGr0+P/rzPpN0YP+eBH1JAA4f8fzPH/Ig1WVz9NSLx+80PUYgf/P9Rir778zunJG8qZ+5JrP/z/OLt+Y1R5cvzixemr3//k9zl5/qPAIWx2q1YDQvxq1Qqq0x9muP/w/39i/Orlm5OvXr06fXFiQ93n/5/Ppf+/h09f5/VlMc1/iDy6u/P/PybFQv7ZyalvacxH/x/n1G+IIp+fvsAnTJUfkSRc1/8RTSxNKJz4/4nc"</definedName>
    <definedName name="EPMWorkbookOptions_8" hidden="1">"/L9Hw7+hz36Y6n33/3/q/c3ZF5ZF93Z2Px2/+fLN8c/bdYcONe7/iBqe3R/z3z+ihXDG8Vef/3+dFv/vUeRfnB6//urV6esfpjLf+/+fMjdkJB6l/708fXX25dOzH0WU79UowCbe6PHd49WqLKZZS3Ds58GnpjlBq5ZLQpw+e5q1GX/sf/im6g7+8av8vM6b+ZfLL1f58ug8KxtycsIPud1JmWc1gH65fJ1d5qZl92Nu+92qfjupqrfEmy2T"</definedName>
    <definedName name="EPMWorkbookOptions_9" hidden="1">"0bTufxG2v5rprD0+a34yq4tsUuZf5PWFg9D7/DdOHNgvV0KN/ycAAP//GEe56fM+AAA="</definedName>
    <definedName name="EV__EVCOM_OPTIONS__" hidden="1">8</definedName>
    <definedName name="EV__EXPOPTIONS__" hidden="1">0</definedName>
    <definedName name="EV__LASTREFTIME__" localSheetId="1" hidden="1">41709.636875</definedName>
    <definedName name="EV__LOCKEDCVW__Revenue_COG" hidden="1">"DistRev_DeliveryRptg,Budget2017,SA11278,All_Datasrc,All_DSO,All_Entities,All_InterCo,All_DelArea,All_ProjectST,LC,All_Service,2022.JUN,Periodic"</definedName>
    <definedName name="EV__LOCKSTATUS__" hidden="1">4</definedName>
    <definedName name="EV__MAXEXPCOLS__" hidden="1">100</definedName>
    <definedName name="EV__MAXEXPROWS__" localSheetId="1" hidden="1">1000000</definedName>
    <definedName name="EV__MEMORYCVW__" hidden="1">0</definedName>
    <definedName name="EV__USERCHANGEOPTIONS__" hidden="1">1</definedName>
    <definedName name="EV__WBEVMODE__" hidden="1">0</definedName>
    <definedName name="EV__WBREFOPTIONS__" localSheetId="1" hidden="1">134217735</definedName>
    <definedName name="EV__WBVERSION__" hidden="1">0</definedName>
    <definedName name="GSAdminChg">#REF!</definedName>
    <definedName name="paolo" localSheetId="0" hidden="1">{#N/A,#N/A,FALSE,"H3 Tab 1"}</definedName>
    <definedName name="_xlnm.Print_Area" localSheetId="0">'8.2.9.18 p.1'!$A$1:$AA$56</definedName>
    <definedName name="_xlnm.Print_Area" localSheetId="1">'8.2.9.18 p.2-3'!$B$1:$Y$81</definedName>
    <definedName name="_xlnm.Print_Titles" localSheetId="1">'8.2.9.18 p.2-3'!$1:$13</definedName>
    <definedName name="Print1" localSheetId="1">'8.2.9.18 p.2-3'!Print1</definedName>
    <definedName name="Print1">[0]!Print1</definedName>
    <definedName name="Print2" localSheetId="1">'8.2.9.18 p.2-3'!Print2</definedName>
    <definedName name="Print2">[0]!Print2</definedName>
    <definedName name="Print3" localSheetId="1">'8.2.9.18 p.2-3'!Print3</definedName>
    <definedName name="Print3">[0]!Print3</definedName>
    <definedName name="Print4" localSheetId="1">'8.2.9.18 p.2-3'!Print4</definedName>
    <definedName name="Print4">[0]!Print4</definedName>
    <definedName name="Print5" localSheetId="1">'8.2.9.18 p.2-3'!Print5</definedName>
    <definedName name="Print5">[0]!Print5</definedName>
    <definedName name="Print6" localSheetId="1">'8.2.9.18 p.2-3'!Print6</definedName>
    <definedName name="Print6">[0]!Print6</definedName>
    <definedName name="printa" localSheetId="1">'8.2.9.18 p.2-3'!printa</definedName>
    <definedName name="printa">[0]!printa</definedName>
    <definedName name="PrintAP" localSheetId="1">'8.2.9.18 p.2-3'!PrintAP</definedName>
    <definedName name="PrintAP">[0]!PrintAP</definedName>
    <definedName name="PrintAR" localSheetId="1">'8.2.9.18 p.2-3'!PrintAR</definedName>
    <definedName name="PrintAR">[0]!PrintAR</definedName>
    <definedName name="Printpref" localSheetId="1">'8.2.9.18 p.2-3'!Printpref</definedName>
    <definedName name="Printpref">[0]!Printpref</definedName>
    <definedName name="wrn.all." localSheetId="1" hidden="1">{"sendout",#N/A,FALSE,"Sendout";"ont_supplies",#N/A,FALSE,"Ont_Supplies";"alb_disc",#N/A,FALSE,"Alb_Disc";"ont_disc",#N/A,FALSE,"Ont_Disc";"short_term",#N/A,FALSE,"Short_Term";"peaking",#N/A,FALSE,"Peaking";"indexed",#N/A,FALSE,"Indexed";"us_imports",#N/A,FALSE,"U.S._Imports";"long_term",#N/A,FALSE,"Long_Term";"fuel",#N/A,FALSE,"Fuel";"purchases",#N/A,FALSE,"Purchases";"storage",#N/A,FALSE,"Storage";"fifo",#N/A,FALSE,"FIFO";"demand_in",#N/A,FALSE,"Demand_In";"gascosts",#N/A,FALSE,"GasCosts";"invoice_sum",#N/A,FALSE,"Invoice_Sum";"reconcile",#N/A,FALSE,"Recon"}</definedName>
    <definedName name="wrn.all." hidden="1">{"sendout",#N/A,FALSE,"Sendout";"ont_supplies",#N/A,FALSE,"Ont_Supplies";"alb_disc",#N/A,FALSE,"Alb_Disc";"ont_disc",#N/A,FALSE,"Ont_Disc";"short_term",#N/A,FALSE,"Short_Term";"peaking",#N/A,FALSE,"Peaking";"indexed",#N/A,FALSE,"Indexed";"us_imports",#N/A,FALSE,"U.S._Imports";"long_term",#N/A,FALSE,"Long_Term";"fuel",#N/A,FALSE,"Fuel";"purchases",#N/A,FALSE,"Purchases";"storage",#N/A,FALSE,"Storage";"fifo",#N/A,FALSE,"FIFO";"demand_in",#N/A,FALSE,"Demand_In";"gascosts",#N/A,FALSE,"GasCosts";"invoice_sum",#N/A,FALSE,"Invoice_Sum";"reconcile",#N/A,FALSE,"Recon"}</definedName>
    <definedName name="wrn.allocation." localSheetId="1" hidden="1">{"allocation",#N/A,FALSE,"TOTCLEAR"}</definedName>
    <definedName name="wrn.allocation." hidden="1">{"allocation",#N/A,FALSE,"TOTCLEAR"}</definedName>
    <definedName name="wrn.Apr_Hedges." localSheetId="1" hidden="1">{"April",#N/A,FALSE,"Apr"}</definedName>
    <definedName name="wrn.Apr_Hedges." hidden="1">{"April",#N/A,FALSE,"Apr"}</definedName>
    <definedName name="wrn.Aug_Hedges." localSheetId="1" hidden="1">{"August",#N/A,FALSE,"Aug"}</definedName>
    <definedName name="wrn.Aug_Hedges." hidden="1">{"August",#N/A,FALSE,"Aug"}</definedName>
    <definedName name="wrn.Backup." localSheetId="0" hidden="1">{#N/A,#N/A,FALSE,"Margins";#N/A,#N/A,FALSE,"Fuel $";#N/A,#N/A,FALSE,"Fuel";#N/A,#N/A,FALSE,"M12 Storage";#N/A,#N/A,FALSE,"M12 Transport";#N/A,#N/A,FALSE,"M12 OR";#N/A,#N/A,FALSE,"C1 OR"}</definedName>
    <definedName name="wrn.Backup." localSheetId="1" hidden="1">{#N/A,#N/A,FALSE,"Margins";#N/A,#N/A,FALSE,"Fuel $";#N/A,#N/A,FALSE,"Fuel";#N/A,#N/A,FALSE,"M12 Storage";#N/A,#N/A,FALSE,"M12 Transport";#N/A,#N/A,FALSE,"M12 OR";#N/A,#N/A,FALSE,"C1 OR"}</definedName>
    <definedName name="wrn.balances." localSheetId="1" hidden="1">{"balances",#N/A,FALSE,"TOTCLEAR"}</definedName>
    <definedName name="wrn.balances." hidden="1">{"balances",#N/A,FALSE,"TOTCLEAR"}</definedName>
    <definedName name="wrn.CLASS_COSTSERVICE." localSheetId="1" hidden="1">{"CLASS_COSTSERVICE",#N/A,FALSE,"CSERV96"}</definedName>
    <definedName name="wrn.CLASS_COSTSERVICE." hidden="1">{"CLASS_COSTSERVICE",#N/A,FALSE,"CSERV96"}</definedName>
    <definedName name="wrn.classalloc." localSheetId="1" hidden="1">{"classalloc",#N/A,FALSE,"TOTCLEAR"}</definedName>
    <definedName name="wrn.classalloc." hidden="1">{"classalloc",#N/A,FALSE,"TOTCLEAR"}</definedName>
    <definedName name="wrn.Dec_Hedges." localSheetId="1" hidden="1">{"December",#N/A,FALSE,"Dec"}</definedName>
    <definedName name="wrn.Dec_Hedges." hidden="1">{"December",#N/A,FALSE,"Dec"}</definedName>
    <definedName name="wrn.Feb_Hedges." localSheetId="1" hidden="1">{"February",#N/A,FALSE,"Feb"}</definedName>
    <definedName name="wrn.Feb_Hedges." hidden="1">{"February",#N/A,FALSE,"Feb"}</definedName>
    <definedName name="wrn.FUNC_COSTSERVICE." localSheetId="1" hidden="1">{"FUNC_COSTSERVICE",#N/A,FALSE,"CSERV96"}</definedName>
    <definedName name="wrn.FUNC_COSTSERVICE." hidden="1">{"FUNC_COSTSERVICE",#N/A,FALSE,"CSERV96"}</definedName>
    <definedName name="wrn.h3T1S1." localSheetId="0" hidden="1">{#N/A,#N/A,FALSE,"H3 Tab 1"}</definedName>
    <definedName name="wrn.H3T1S2." localSheetId="0" hidden="1">{#N/A,#N/A,FALSE,"H3 Tab 1"}</definedName>
    <definedName name="wrn.H3T2S3." localSheetId="0" hidden="1">{#N/A,#N/A,FALSE,"H3 Tab 2";#N/A,#N/A,FALSE,"H3 Tab 2"}</definedName>
    <definedName name="wrn.Jan_Hedges." localSheetId="1" hidden="1">{"January",#N/A,FALSE,"Jan"}</definedName>
    <definedName name="wrn.Jan_Hedges." hidden="1">{"January",#N/A,FALSE,"Jan"}</definedName>
    <definedName name="wrn.Jul_Hedges." localSheetId="1" hidden="1">{"July",#N/A,FALSE,"Jul"}</definedName>
    <definedName name="wrn.Jul_Hedges." hidden="1">{"July",#N/A,FALSE,"Jul"}</definedName>
    <definedName name="wrn.Jun_Hedges." localSheetId="1" hidden="1">{"June",#N/A,FALSE,"Jun"}</definedName>
    <definedName name="wrn.Jun_Hedges." hidden="1">{"June",#N/A,FALSE,"Jun"}</definedName>
    <definedName name="wrn.Mar_Hedges." localSheetId="1" hidden="1">{"March",#N/A,FALSE,"Mar"}</definedName>
    <definedName name="wrn.Mar_Hedges." hidden="1">{"March",#N/A,FALSE,"Mar"}</definedName>
    <definedName name="wrn.May_Hedges." localSheetId="1" hidden="1">{"May",#N/A,FALSE,"May"}</definedName>
    <definedName name="wrn.May_Hedges." hidden="1">{"May",#N/A,FALSE,"May"}</definedName>
    <definedName name="wrn.Nov_Hedges." localSheetId="1" hidden="1">{"November",#N/A,FALSE,"Nov"}</definedName>
    <definedName name="wrn.Nov_Hedges." hidden="1">{"November",#N/A,FALSE,"Nov"}</definedName>
    <definedName name="wrn.Oct_Hedges." localSheetId="1" hidden="1">{"October",#N/A,FALSE,"Oct"}</definedName>
    <definedName name="wrn.Oct_Hedges." hidden="1">{"October",#N/A,FALSE,"Oct"}</definedName>
    <definedName name="wrn.Print._.All." localSheetId="0" hidden="1">{#N/A,#N/A,FALSE,"Dday-Cust#";#N/A,#N/A,FALSE,"Cascade";#N/A,#N/A,FALSE,"LF Rate 10,16";#N/A,#N/A,FALSE,"Direct Supply Source";#N/A,#N/A,FALSE,"Direct-DSM";#N/A,#N/A,FALSE,"Regulators";#N/A,#N/A,FALSE,"BS Admin etc..";#N/A,#N/A,FALSE,"Sole Mains";#N/A,#N/A,FALSE,"Sole M&amp;R";#N/A,#N/A,FALSE,"Joint-Sole-Grid-CIAC";#N/A,#N/A,FALSE,"COG";#N/A,#N/A,FALSE,"Gas Supply"}</definedName>
    <definedName name="wrn.RATE_DERIVATION." localSheetId="1" hidden="1">{"RATE_DERIVATION",#N/A,FALSE,"CSERV96"}</definedName>
    <definedName name="wrn.RATE_DERIVATION." hidden="1">{"RATE_DERIVATION",#N/A,FALSE,"CSERV96"}</definedName>
    <definedName name="wrn.reconciliation." localSheetId="1" hidden="1">{"reconciliation",#N/A,FALSE,"TOTCLEAR"}</definedName>
    <definedName name="wrn.reconciliation." hidden="1">{"reconciliation",#N/A,FALSE,"TOTCLEAR"}</definedName>
    <definedName name="wrn.Reports." localSheetId="1" hidden="1">{"Summary",#N/A,FALSE,"Data";"Chart",#N/A,FALSE,"Data"}</definedName>
    <definedName name="wrn.Reports." hidden="1">{"Summary",#N/A,FALSE,"Data";"Chart",#N/A,FALSE,"Data"}</definedName>
    <definedName name="wrn.RevProof." localSheetId="0" hidden="1">{#N/A,#N/A,FALSE,"RevProof"}</definedName>
    <definedName name="wrn.Schedules." localSheetId="0" hidden="1">{#N/A,#N/A,FALSE,"Filed Sheet";#N/A,#N/A,FALSE,"Schedule C";#N/A,#N/A,FALSE,"Appendix A"}</definedName>
    <definedName name="wrn.Schedules." localSheetId="1" hidden="1">{#N/A,#N/A,FALSE,"Filed Sheet";#N/A,#N/A,FALSE,"Schedule C";#N/A,#N/A,FALSE,"Appendix A"}</definedName>
    <definedName name="wrn.Sep_Hedges." localSheetId="1" hidden="1">{"September",#N/A,FALSE,"Sep"}</definedName>
    <definedName name="wrn.Sep_Hedges." hidden="1">{"September",#N/A,FALSE,"Sep"}</definedName>
    <definedName name="wrn.unitrate." localSheetId="1" hidden="1">{"unitrate",#N/A,FALSE,"TOTCLEAR"}</definedName>
    <definedName name="wrn.unitrate." hidden="1">{"unitrate",#N/A,FALSE,"TOTCLEAR"}</definedName>
    <definedName name="wrn.volumes." localSheetId="1" hidden="1">{"volumes",#N/A,FALSE,"TOTCLEAR"}</definedName>
    <definedName name="wrn.volumes." hidden="1">{"volumes",#N/A,FALSE,"TOTCLEAR"}</definedName>
    <definedName name="z" localSheetId="1" hidden="1">{"December",#N/A,FALSE,"Dec"}</definedName>
    <definedName name="z" hidden="1">{"December",#N/A,FALSE,"Dec"}</definedName>
    <definedName name="zz" localSheetId="1" hidden="1">{"February",#N/A,FALSE,"Feb"}</definedName>
    <definedName name="zz" hidden="1">{"February",#N/A,FALSE,"Feb"}</definedName>
    <definedName name="zzz" localSheetId="1" hidden="1">{"January",#N/A,FALSE,"Jan"}</definedName>
    <definedName name="zzz" hidden="1">{"January",#N/A,FALSE,"Jan"}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0" i="2" l="1"/>
  <c r="T53" i="2"/>
  <c r="T52" i="2"/>
  <c r="T30" i="2"/>
  <c r="T29" i="2"/>
  <c r="W28" i="2"/>
  <c r="T25" i="2"/>
  <c r="W25" i="2"/>
  <c r="B20" i="2"/>
  <c r="B18" i="2"/>
  <c r="O52" i="1"/>
  <c r="O51" i="1" s="1"/>
  <c r="AA51" i="1" s="1"/>
  <c r="O48" i="1"/>
  <c r="AA47" i="1"/>
  <c r="Y47" i="1"/>
  <c r="M48" i="1"/>
  <c r="W47" i="1"/>
  <c r="I48" i="1"/>
  <c r="S47" i="1"/>
  <c r="O39" i="1"/>
  <c r="O38" i="1" s="1"/>
  <c r="O35" i="1"/>
  <c r="AA34" i="1"/>
  <c r="Y34" i="1"/>
  <c r="U34" i="1"/>
  <c r="S34" i="1"/>
  <c r="Y33" i="1"/>
  <c r="W33" i="1"/>
  <c r="Y32" i="1"/>
  <c r="W32" i="1"/>
  <c r="AA32" i="1"/>
  <c r="U32" i="1"/>
  <c r="S32" i="1"/>
  <c r="AA31" i="1"/>
  <c r="Y31" i="1"/>
  <c r="K35" i="1"/>
  <c r="O18" i="1"/>
  <c r="AA17" i="1"/>
  <c r="Y17" i="1"/>
  <c r="W17" i="1"/>
  <c r="U17" i="1"/>
  <c r="S17" i="1"/>
  <c r="B17" i="1"/>
  <c r="U16" i="1"/>
  <c r="AA16" i="1"/>
  <c r="M18" i="1"/>
  <c r="O41" i="1" l="1"/>
  <c r="O54" i="1"/>
  <c r="AA38" i="1"/>
  <c r="W26" i="2"/>
  <c r="U31" i="1"/>
  <c r="W34" i="1"/>
  <c r="I18" i="1"/>
  <c r="I23" i="1" s="1"/>
  <c r="K18" i="1"/>
  <c r="T64" i="2"/>
  <c r="W30" i="2"/>
  <c r="I35" i="1"/>
  <c r="I39" i="1" s="1"/>
  <c r="I38" i="1" s="1"/>
  <c r="U38" i="1" s="1"/>
  <c r="T63" i="2"/>
  <c r="T65" i="2"/>
  <c r="T28" i="2"/>
  <c r="T74" i="2"/>
  <c r="T54" i="2"/>
  <c r="T71" i="2"/>
  <c r="B21" i="2"/>
  <c r="T26" i="2"/>
  <c r="W29" i="2"/>
  <c r="T57" i="2"/>
  <c r="B22" i="2"/>
  <c r="K23" i="1"/>
  <c r="M23" i="1"/>
  <c r="M25" i="1"/>
  <c r="M52" i="1"/>
  <c r="M51" i="1" s="1"/>
  <c r="Y51" i="1" s="1"/>
  <c r="K39" i="1"/>
  <c r="K38" i="1" s="1"/>
  <c r="W38" i="1" s="1"/>
  <c r="K41" i="1"/>
  <c r="I52" i="1"/>
  <c r="I51" i="1" s="1"/>
  <c r="U51" i="1" s="1"/>
  <c r="S33" i="1"/>
  <c r="G35" i="1"/>
  <c r="U33" i="1"/>
  <c r="S16" i="1"/>
  <c r="B18" i="1"/>
  <c r="B21" i="1" s="1"/>
  <c r="B22" i="1" s="1"/>
  <c r="S31" i="1"/>
  <c r="G48" i="1"/>
  <c r="G18" i="1"/>
  <c r="W31" i="1"/>
  <c r="AA33" i="1"/>
  <c r="M35" i="1"/>
  <c r="K48" i="1"/>
  <c r="W16" i="1"/>
  <c r="Y16" i="1"/>
  <c r="O23" i="1"/>
  <c r="O25" i="1" s="1"/>
  <c r="U47" i="1"/>
  <c r="K25" i="1" l="1"/>
  <c r="I25" i="1"/>
  <c r="I41" i="1"/>
  <c r="B25" i="2"/>
  <c r="B23" i="1"/>
  <c r="B25" i="1"/>
  <c r="G23" i="1"/>
  <c r="I54" i="1"/>
  <c r="K52" i="1"/>
  <c r="K51" i="1" s="1"/>
  <c r="W51" i="1" s="1"/>
  <c r="M39" i="1"/>
  <c r="M38" i="1" s="1"/>
  <c r="Y38" i="1" s="1"/>
  <c r="M41" i="1"/>
  <c r="G52" i="1"/>
  <c r="G51" i="1" s="1"/>
  <c r="S51" i="1" s="1"/>
  <c r="G54" i="1"/>
  <c r="M21" i="1"/>
  <c r="Y21" i="1" s="1"/>
  <c r="M22" i="1"/>
  <c r="Y22" i="1" s="1"/>
  <c r="O21" i="1"/>
  <c r="AA21" i="1" s="1"/>
  <c r="O22" i="1"/>
  <c r="AA22" i="1" s="1"/>
  <c r="G39" i="1"/>
  <c r="G38" i="1" s="1"/>
  <c r="S38" i="1" s="1"/>
  <c r="G41" i="1"/>
  <c r="K21" i="1"/>
  <c r="W21" i="1" s="1"/>
  <c r="K22" i="1"/>
  <c r="W22" i="1" s="1"/>
  <c r="M54" i="1"/>
  <c r="I22" i="1"/>
  <c r="U22" i="1" s="1"/>
  <c r="I21" i="1"/>
  <c r="U21" i="1" s="1"/>
  <c r="B31" i="1" l="1"/>
  <c r="B26" i="2"/>
  <c r="B28" i="2"/>
  <c r="G22" i="1"/>
  <c r="S22" i="1" s="1"/>
  <c r="G21" i="1"/>
  <c r="S21" i="1" s="1"/>
  <c r="B32" i="1"/>
  <c r="G25" i="1"/>
  <c r="K54" i="1"/>
  <c r="B29" i="2" l="1"/>
  <c r="B33" i="1"/>
  <c r="B30" i="2" l="1"/>
  <c r="B34" i="1"/>
  <c r="B33" i="2" l="1"/>
  <c r="B34" i="2" s="1"/>
  <c r="B36" i="2" s="1"/>
  <c r="B37" i="2" s="1"/>
  <c r="B35" i="1"/>
  <c r="B38" i="1"/>
  <c r="B39" i="1" s="1"/>
  <c r="B41" i="1" s="1"/>
  <c r="B47" i="1" s="1"/>
  <c r="B48" i="1" s="1"/>
  <c r="B51" i="1" s="1"/>
  <c r="B52" i="1" s="1"/>
  <c r="B54" i="1" s="1"/>
  <c r="B38" i="2" l="1"/>
  <c r="B41" i="2" s="1"/>
  <c r="B42" i="2" s="1"/>
  <c r="B44" i="2" s="1"/>
  <c r="B45" i="2" s="1"/>
  <c r="B46" i="2" s="1"/>
  <c r="B52" i="2" s="1"/>
  <c r="B53" i="2" s="1"/>
  <c r="B54" i="2" s="1"/>
  <c r="B57" i="2" s="1"/>
  <c r="B60" i="2" s="1"/>
  <c r="B63" i="2" s="1"/>
  <c r="B64" i="2" s="1"/>
  <c r="B65" i="2" s="1"/>
  <c r="B71" i="2" s="1"/>
  <c r="B74" i="2" s="1"/>
  <c r="L71" i="2" l="1"/>
  <c r="N71" i="2" s="1"/>
  <c r="R71" i="2" s="1"/>
  <c r="L74" i="2"/>
  <c r="N74" i="2" s="1"/>
  <c r="R74" i="2" s="1"/>
  <c r="L57" i="2" l="1"/>
  <c r="N57" i="2" s="1"/>
  <c r="R57" i="2" s="1"/>
  <c r="L52" i="2"/>
  <c r="N52" i="2" s="1"/>
  <c r="R52" i="2" s="1"/>
  <c r="L60" i="2"/>
  <c r="N60" i="2" s="1"/>
  <c r="R60" i="2" s="1"/>
  <c r="L54" i="2"/>
  <c r="N54" i="2" s="1"/>
  <c r="R54" i="2" s="1"/>
  <c r="L53" i="2"/>
  <c r="N53" i="2" s="1"/>
  <c r="R53" i="2" s="1"/>
  <c r="L63" i="2"/>
  <c r="N63" i="2" s="1"/>
  <c r="R63" i="2" s="1"/>
  <c r="L65" i="2"/>
  <c r="N65" i="2" s="1"/>
  <c r="R65" i="2" s="1"/>
  <c r="L64" i="2"/>
  <c r="N64" i="2" s="1"/>
  <c r="R64" i="2" s="1"/>
  <c r="U74" i="2"/>
  <c r="U71" i="2"/>
  <c r="U64" i="2" l="1"/>
  <c r="U65" i="2"/>
  <c r="U63" i="2"/>
  <c r="U53" i="2"/>
  <c r="U54" i="2"/>
  <c r="U60" i="2"/>
  <c r="U52" i="2"/>
  <c r="U57" i="2"/>
  <c r="L21" i="2" l="1"/>
  <c r="N21" i="2" s="1"/>
  <c r="L38" i="2"/>
  <c r="N38" i="2" s="1"/>
  <c r="L29" i="2"/>
  <c r="N29" i="2" s="1"/>
  <c r="R29" i="2" s="1"/>
  <c r="L22" i="2"/>
  <c r="N22" i="2" s="1"/>
  <c r="L20" i="2"/>
  <c r="N20" i="2" s="1"/>
  <c r="L44" i="2"/>
  <c r="N44" i="2" s="1"/>
  <c r="L46" i="2"/>
  <c r="N46" i="2" s="1"/>
  <c r="L36" i="2"/>
  <c r="N36" i="2" s="1"/>
  <c r="L28" i="2"/>
  <c r="N28" i="2" s="1"/>
  <c r="R28" i="2" s="1"/>
  <c r="L45" i="2"/>
  <c r="N45" i="2" s="1"/>
  <c r="L37" i="2"/>
  <c r="N37" i="2" s="1"/>
  <c r="L30" i="2"/>
  <c r="N30" i="2" s="1"/>
  <c r="R30" i="2" s="1"/>
  <c r="L42" i="2"/>
  <c r="N42" i="2" s="1"/>
  <c r="L26" i="2"/>
  <c r="N26" i="2" s="1"/>
  <c r="R26" i="2" s="1"/>
  <c r="L17" i="2"/>
  <c r="N17" i="2" s="1"/>
  <c r="L33" i="2"/>
  <c r="N33" i="2" s="1"/>
  <c r="L34" i="2"/>
  <c r="N34" i="2" s="1"/>
  <c r="L25" i="2"/>
  <c r="N25" i="2" s="1"/>
  <c r="R25" i="2" s="1"/>
  <c r="L41" i="2"/>
  <c r="N41" i="2" s="1"/>
  <c r="L18" i="2"/>
  <c r="N18" i="2" s="1"/>
  <c r="U30" i="2" l="1"/>
  <c r="X30" i="2"/>
  <c r="X26" i="2"/>
  <c r="U26" i="2"/>
  <c r="X29" i="2"/>
  <c r="U29" i="2"/>
  <c r="U25" i="2"/>
  <c r="X25" i="2"/>
  <c r="U28" i="2"/>
  <c r="X28" i="2"/>
  <c r="R33" i="2" l="1"/>
  <c r="T33" i="2"/>
  <c r="W33" i="2"/>
  <c r="U33" i="2" l="1"/>
  <c r="X33" i="2"/>
  <c r="W41" i="2"/>
  <c r="T41" i="2"/>
  <c r="R41" i="2"/>
  <c r="U41" i="2" l="1"/>
  <c r="X41" i="2"/>
  <c r="T34" i="2"/>
  <c r="R34" i="2"/>
  <c r="W34" i="2"/>
  <c r="W18" i="2"/>
  <c r="R18" i="2"/>
  <c r="T18" i="2"/>
  <c r="W42" i="2"/>
  <c r="T42" i="2"/>
  <c r="R42" i="2"/>
  <c r="T17" i="2"/>
  <c r="R17" i="2"/>
  <c r="W17" i="2"/>
  <c r="R20" i="2"/>
  <c r="W20" i="2"/>
  <c r="T20" i="2"/>
  <c r="X18" i="2" l="1"/>
  <c r="U18" i="2"/>
  <c r="X34" i="2"/>
  <c r="U34" i="2"/>
  <c r="T22" i="2"/>
  <c r="W22" i="2"/>
  <c r="R22" i="2"/>
  <c r="X17" i="2"/>
  <c r="U17" i="2"/>
  <c r="W38" i="2"/>
  <c r="T38" i="2"/>
  <c r="R38" i="2"/>
  <c r="W45" i="2"/>
  <c r="R45" i="2"/>
  <c r="T45" i="2"/>
  <c r="T37" i="2"/>
  <c r="R37" i="2"/>
  <c r="W37" i="2"/>
  <c r="U42" i="2"/>
  <c r="X42" i="2"/>
  <c r="T44" i="2"/>
  <c r="W44" i="2"/>
  <c r="R44" i="2"/>
  <c r="R21" i="2"/>
  <c r="T21" i="2"/>
  <c r="W21" i="2"/>
  <c r="R46" i="2"/>
  <c r="W46" i="2"/>
  <c r="T46" i="2"/>
  <c r="U20" i="2"/>
  <c r="X20" i="2"/>
  <c r="T36" i="2"/>
  <c r="W36" i="2"/>
  <c r="R36" i="2"/>
  <c r="U45" i="2" l="1"/>
  <c r="X45" i="2"/>
  <c r="U22" i="2"/>
  <c r="X22" i="2"/>
  <c r="U36" i="2"/>
  <c r="X36" i="2"/>
  <c r="U46" i="2"/>
  <c r="X46" i="2"/>
  <c r="X38" i="2"/>
  <c r="U38" i="2"/>
  <c r="U37" i="2"/>
  <c r="X37" i="2"/>
  <c r="X21" i="2"/>
  <c r="U21" i="2"/>
  <c r="U44" i="2"/>
  <c r="X44" i="2"/>
</calcChain>
</file>

<file path=xl/sharedStrings.xml><?xml version="1.0" encoding="utf-8"?>
<sst xmlns="http://schemas.openxmlformats.org/spreadsheetml/2006/main" count="211" uniqueCount="116">
  <si>
    <t>Derivation of Rate Mitigation Adjustment - Rider R</t>
  </si>
  <si>
    <t>Revenue Adjustment</t>
  </si>
  <si>
    <t xml:space="preserve">Unit Rate </t>
  </si>
  <si>
    <t>Line</t>
  </si>
  <si>
    <t>Year 1</t>
  </si>
  <si>
    <t>Year 2</t>
  </si>
  <si>
    <t>Year 3</t>
  </si>
  <si>
    <t>Year 4</t>
  </si>
  <si>
    <t>Year 5</t>
  </si>
  <si>
    <t>Billing Units</t>
  </si>
  <si>
    <t>No.</t>
  </si>
  <si>
    <t>Particulars</t>
  </si>
  <si>
    <t>($000s)</t>
  </si>
  <si>
    <r>
      <t>(10</t>
    </r>
    <r>
      <rPr>
        <vertAlign val="superscript"/>
        <sz val="10"/>
        <rFont val="Arial"/>
        <family val="2"/>
      </rPr>
      <t>3</t>
    </r>
    <r>
      <rPr>
        <sz val="10"/>
        <rFont val="Arial"/>
        <family val="2"/>
      </rPr>
      <t>m</t>
    </r>
    <r>
      <rPr>
        <vertAlign val="superscript"/>
        <sz val="10"/>
        <rFont val="Arial"/>
        <family val="2"/>
      </rPr>
      <t>3</t>
    </r>
    <r>
      <rPr>
        <sz val="10"/>
        <rFont val="Arial"/>
        <family val="2"/>
      </rPr>
      <t>/d)</t>
    </r>
  </si>
  <si>
    <r>
      <t>(cents/m</t>
    </r>
    <r>
      <rPr>
        <vertAlign val="superscript"/>
        <sz val="10"/>
        <rFont val="Arial"/>
        <family val="2"/>
      </rPr>
      <t>3</t>
    </r>
    <r>
      <rPr>
        <sz val="10"/>
        <rFont val="Arial"/>
        <family val="2"/>
      </rPr>
      <t>/d)</t>
    </r>
  </si>
  <si>
    <t xml:space="preserve">(a) </t>
  </si>
  <si>
    <t>(b)</t>
  </si>
  <si>
    <t xml:space="preserve">(c) </t>
  </si>
  <si>
    <t>(d)</t>
  </si>
  <si>
    <t xml:space="preserve">(e) </t>
  </si>
  <si>
    <t>(f)</t>
  </si>
  <si>
    <t>(g) = (a / f)</t>
  </si>
  <si>
    <t>(h) = (b / f)</t>
  </si>
  <si>
    <t>(i) = (c / f)</t>
  </si>
  <si>
    <t>(j) = (d / f)</t>
  </si>
  <si>
    <t>(k) = (e / f)</t>
  </si>
  <si>
    <t>General Service</t>
  </si>
  <si>
    <t>Rider R Unit Rate</t>
  </si>
  <si>
    <t xml:space="preserve">Union South Rate Zone </t>
  </si>
  <si>
    <r>
      <t>Volume ≤ 50,000 m</t>
    </r>
    <r>
      <rPr>
        <vertAlign val="superscript"/>
        <sz val="10"/>
        <rFont val="Arial"/>
        <family val="2"/>
      </rPr>
      <t>3</t>
    </r>
  </si>
  <si>
    <r>
      <t>Volume &gt; 50,000 m</t>
    </r>
    <r>
      <rPr>
        <vertAlign val="superscript"/>
        <sz val="10"/>
        <rFont val="Arial"/>
        <family val="2"/>
      </rPr>
      <t>3</t>
    </r>
  </si>
  <si>
    <t>Total Rider R</t>
  </si>
  <si>
    <t>Base Rate Adjustment</t>
  </si>
  <si>
    <t>Rate E01</t>
  </si>
  <si>
    <t>All Customers</t>
  </si>
  <si>
    <t>Rate E02</t>
  </si>
  <si>
    <t>Total Base Rate Adjustment</t>
  </si>
  <si>
    <t>Total General Service</t>
  </si>
  <si>
    <t>Firm Bundled Contract Service</t>
  </si>
  <si>
    <t>EGD Rate Zone</t>
  </si>
  <si>
    <t>Union North West Rate Zone</t>
  </si>
  <si>
    <t>Union South Rate Zone</t>
  </si>
  <si>
    <r>
      <t xml:space="preserve">CD </t>
    </r>
    <r>
      <rPr>
        <sz val="10"/>
        <rFont val="Aptos Narrow"/>
        <family val="2"/>
      </rPr>
      <t>&lt;</t>
    </r>
    <r>
      <rPr>
        <sz val="10"/>
        <rFont val="Arial"/>
        <family val="2"/>
      </rPr>
      <t xml:space="preserve"> 60,000 m</t>
    </r>
    <r>
      <rPr>
        <vertAlign val="superscript"/>
        <sz val="10"/>
        <rFont val="Arial"/>
        <family val="2"/>
      </rPr>
      <t>3</t>
    </r>
    <r>
      <rPr>
        <sz val="10"/>
        <rFont val="Arial"/>
        <family val="2"/>
      </rPr>
      <t>/d</t>
    </r>
  </si>
  <si>
    <r>
      <t xml:space="preserve">CD </t>
    </r>
    <r>
      <rPr>
        <sz val="10"/>
        <rFont val="Aptos Narrow"/>
        <family val="2"/>
      </rPr>
      <t>≥</t>
    </r>
    <r>
      <rPr>
        <sz val="10"/>
        <rFont val="Arial"/>
        <family val="2"/>
      </rPr>
      <t xml:space="preserve"> 60,000 m</t>
    </r>
    <r>
      <rPr>
        <vertAlign val="superscript"/>
        <sz val="10"/>
        <rFont val="Arial"/>
        <family val="2"/>
      </rPr>
      <t>3</t>
    </r>
    <r>
      <rPr>
        <sz val="10"/>
        <rFont val="Arial"/>
        <family val="2"/>
      </rPr>
      <t>/d</t>
    </r>
  </si>
  <si>
    <t>Rate E10</t>
  </si>
  <si>
    <t xml:space="preserve">Total Firm Bundled </t>
  </si>
  <si>
    <t>Bundled Wholesale Contract Service</t>
  </si>
  <si>
    <t xml:space="preserve"> </t>
  </si>
  <si>
    <t>Rate E62</t>
  </si>
  <si>
    <t>Total Bundled Wholesale</t>
  </si>
  <si>
    <t>Rate Mitigation Adjustment - Bill Impacts in First Year of Implementation</t>
  </si>
  <si>
    <t>Mitigation Unit Rate</t>
  </si>
  <si>
    <t xml:space="preserve">Total Bill </t>
  </si>
  <si>
    <t>2024 Total Bill Impact</t>
  </si>
  <si>
    <t>2024 Total Bill Impact % (5)</t>
  </si>
  <si>
    <t>Harmonized</t>
  </si>
  <si>
    <t>Annual Demand</t>
  </si>
  <si>
    <t>Base Rate Adjustment (1)</t>
  </si>
  <si>
    <t>Rider R 
(2)</t>
  </si>
  <si>
    <t>Total Year 1 Adjustment</t>
  </si>
  <si>
    <t>Current Approved 
(3)</t>
  </si>
  <si>
    <t>2024 Proposed - Excluding Rider R (4)</t>
  </si>
  <si>
    <t>2024 Proposed - Including Rider R</t>
  </si>
  <si>
    <t>Excluding Rider R</t>
  </si>
  <si>
    <t xml:space="preserve">Including Rider R </t>
  </si>
  <si>
    <t>Rate Class</t>
  </si>
  <si>
    <r>
      <t>(m</t>
    </r>
    <r>
      <rPr>
        <vertAlign val="superscript"/>
        <sz val="10"/>
        <rFont val="Arial"/>
        <family val="2"/>
      </rPr>
      <t>3</t>
    </r>
    <r>
      <rPr>
        <sz val="10"/>
        <rFont val="Arial"/>
        <family val="2"/>
      </rPr>
      <t>/d)</t>
    </r>
  </si>
  <si>
    <t>($)</t>
  </si>
  <si>
    <t>(%)</t>
  </si>
  <si>
    <t>(a)</t>
  </si>
  <si>
    <t>(c)</t>
  </si>
  <si>
    <t>(e) = (c + d)</t>
  </si>
  <si>
    <t>(f) = (b * e * 12/100)</t>
  </si>
  <si>
    <t>(g)</t>
  </si>
  <si>
    <t>(h)</t>
  </si>
  <si>
    <t>(i) = (f + h)</t>
  </si>
  <si>
    <t>(j) = (h - g)</t>
  </si>
  <si>
    <t>(k) = (i - g)</t>
  </si>
  <si>
    <t>(l) = (j / g))</t>
  </si>
  <si>
    <t>(m) = (k / g)</t>
  </si>
  <si>
    <t>Rate 1 - Small</t>
  </si>
  <si>
    <t>Rate 1 - Large</t>
  </si>
  <si>
    <t>Rate 6 - Small</t>
  </si>
  <si>
    <t>Rate 6 - Average</t>
  </si>
  <si>
    <t>Rate 6 - Large</t>
  </si>
  <si>
    <t>Rate 01 - Small</t>
  </si>
  <si>
    <t>Rate 01 - Large</t>
  </si>
  <si>
    <t>Rate 10 - Small</t>
  </si>
  <si>
    <t>Rate 10 - Average</t>
  </si>
  <si>
    <t>Rate 10 - Large</t>
  </si>
  <si>
    <t>Union North East Rate Zone</t>
  </si>
  <si>
    <t>Rate M1 - Small</t>
  </si>
  <si>
    <t>Rate M1 - Large</t>
  </si>
  <si>
    <t>Rate M2 - Small</t>
  </si>
  <si>
    <t>Rate M2 - Average</t>
  </si>
  <si>
    <t>Rate M2 - Large</t>
  </si>
  <si>
    <t>Rate 100</t>
  </si>
  <si>
    <t>Rate 110</t>
  </si>
  <si>
    <t>Rate 115</t>
  </si>
  <si>
    <t>Rate 20</t>
  </si>
  <si>
    <t>Rate M4</t>
  </si>
  <si>
    <t>Rate M5</t>
  </si>
  <si>
    <t>Rate M7</t>
  </si>
  <si>
    <t>Rate 200</t>
  </si>
  <si>
    <t>Rate M9</t>
  </si>
  <si>
    <t>Notes:</t>
  </si>
  <si>
    <t>(1)</t>
  </si>
  <si>
    <t>P.1, column (g).</t>
  </si>
  <si>
    <t>(2)</t>
  </si>
  <si>
    <t>Ibid.</t>
  </si>
  <si>
    <t>(3)</t>
  </si>
  <si>
    <t>Total bill for typical general service customers at current approved rates per Attachment 10, column (a).
Average total bill for actual contract customers at current approved rates.</t>
  </si>
  <si>
    <t>(4)</t>
  </si>
  <si>
    <t>Total bill for typical general service customers at 2024 proposed rates per Attachment 10, column (c).
Average total bill for actual contract customers at 2024 proposed rates.</t>
  </si>
  <si>
    <t>(5)</t>
  </si>
  <si>
    <t>Bill impacts for contract rate classes are based on the average of each individual contract customer, which may differ slightly from the formula in columns (l) and (m) due to weighting of each customer's total 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</si>
</sst>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000_);_(* \(#,##0.0000\);_(* &quot;-&quot;??_);_(@_)"/>
    <numFmt numFmtId="166" formatCode="0.0%;\(0.0%\)"/>
    <numFmt numFmtId="167" formatCode="#,##0.0000_);\(#,##0.0000\)"/>
    <numFmt numFmtId="168" formatCode="0.000"/>
  </numFmts>
  <fonts count="9" x14ac:knownFonts="1">
    <font>
      <sz val="11"/>
      <color theme="1"/>
      <name val="Aptos Narrow"/>
      <family val="2"/>
      <scheme val="minor"/>
    </font>
    <font>
      <sz val="11"/>
      <color theme="1"/>
      <name val="Aptos Narrow"/>
      <family val="2"/>
      <scheme val="minor"/>
    </font>
    <font>
      <sz val="10"/>
      <name val="Times New Roman"/>
      <family val="1"/>
    </font>
    <font>
      <sz val="10"/>
      <name val="Arial"/>
      <family val="2"/>
    </font>
    <font>
      <u/>
      <sz val="10"/>
      <name val="Arial"/>
      <family val="2"/>
    </font>
    <font>
      <vertAlign val="superscript"/>
      <sz val="10"/>
      <name val="Arial"/>
      <family val="2"/>
    </font>
    <font>
      <b/>
      <sz val="10"/>
      <name val="Arial"/>
      <family val="2"/>
    </font>
    <font>
      <sz val="10"/>
      <name val="Aptos Narrow"/>
      <family val="2"/>
    </font>
    <font>
      <b/>
      <u/>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3" fillId="0" borderId="0"/>
    <xf numFmtId="0" fontId="1" fillId="0" borderId="0"/>
    <xf numFmtId="0" fontId="2" fillId="0" borderId="0"/>
    <xf numFmtId="9" fontId="3" fillId="0" borderId="0" applyFont="0" applyFill="0" applyBorder="0" applyAlignment="0" applyProtection="0"/>
  </cellStyleXfs>
  <cellXfs count="84">
    <xf numFmtId="0" fontId="0" fillId="0" borderId="0" xfId="0"/>
    <xf numFmtId="0" fontId="3" fillId="0" borderId="0" xfId="2" applyFont="1" applyAlignment="1">
      <alignment horizontal="center"/>
    </xf>
    <xf numFmtId="0" fontId="3" fillId="0" borderId="0" xfId="2" applyFont="1"/>
    <xf numFmtId="0" fontId="4" fillId="0" borderId="0" xfId="2" applyFont="1" applyAlignment="1">
      <alignment horizontal="centerContinuous"/>
    </xf>
    <xf numFmtId="0" fontId="3" fillId="0" borderId="0" xfId="2" applyFont="1" applyAlignment="1">
      <alignment horizontal="center" wrapText="1"/>
    </xf>
    <xf numFmtId="0" fontId="3" fillId="0" borderId="0" xfId="2" applyFont="1" applyAlignment="1">
      <alignment horizontal="left"/>
    </xf>
    <xf numFmtId="0" fontId="4" fillId="0" borderId="0" xfId="2" applyFont="1"/>
    <xf numFmtId="164" fontId="6" fillId="0" borderId="0" xfId="4" applyNumberFormat="1" applyFont="1" applyFill="1" applyBorder="1"/>
    <xf numFmtId="164" fontId="3" fillId="0" borderId="0" xfId="4" applyNumberFormat="1" applyFont="1" applyFill="1" applyBorder="1"/>
    <xf numFmtId="0" fontId="6" fillId="0" borderId="0" xfId="3" applyFont="1" applyAlignment="1">
      <alignment horizontal="center"/>
    </xf>
    <xf numFmtId="0" fontId="3" fillId="0" borderId="0" xfId="2" applyFont="1" applyAlignment="1">
      <alignment horizontal="left" indent="1"/>
    </xf>
    <xf numFmtId="164" fontId="3" fillId="0" borderId="0" xfId="1" applyNumberFormat="1" applyFont="1" applyFill="1" applyAlignment="1">
      <alignment horizontal="right"/>
    </xf>
    <xf numFmtId="165" fontId="3" fillId="0" borderId="0" xfId="1" applyNumberFormat="1" applyFont="1" applyFill="1" applyBorder="1" applyAlignment="1">
      <alignment horizontal="right"/>
    </xf>
    <xf numFmtId="165" fontId="3" fillId="0" borderId="0" xfId="1" applyNumberFormat="1" applyFont="1" applyFill="1" applyAlignment="1">
      <alignment horizontal="right"/>
    </xf>
    <xf numFmtId="164" fontId="3" fillId="0" borderId="2" xfId="1" applyNumberFormat="1" applyFont="1" applyFill="1" applyBorder="1" applyAlignment="1">
      <alignment horizontal="right"/>
    </xf>
    <xf numFmtId="164" fontId="6" fillId="0" borderId="0" xfId="1" applyNumberFormat="1" applyFont="1" applyFill="1" applyAlignment="1">
      <alignment horizontal="center"/>
    </xf>
    <xf numFmtId="165" fontId="3" fillId="0" borderId="0" xfId="1" applyNumberFormat="1" applyFont="1" applyFill="1"/>
    <xf numFmtId="164" fontId="3" fillId="0" borderId="0" xfId="1" applyNumberFormat="1" applyFont="1" applyFill="1" applyBorder="1" applyAlignment="1">
      <alignment horizontal="right"/>
    </xf>
    <xf numFmtId="164" fontId="3" fillId="0" borderId="3" xfId="1" applyNumberFormat="1" applyFont="1" applyFill="1" applyBorder="1" applyAlignment="1">
      <alignment horizontal="right"/>
    </xf>
    <xf numFmtId="164" fontId="3" fillId="0" borderId="0" xfId="1" applyNumberFormat="1" applyFont="1" applyFill="1"/>
    <xf numFmtId="165" fontId="6" fillId="0" borderId="0" xfId="1" applyNumberFormat="1" applyFont="1" applyFill="1" applyBorder="1"/>
    <xf numFmtId="165" fontId="3" fillId="0" borderId="0" xfId="1" applyNumberFormat="1" applyFont="1" applyAlignment="1">
      <alignment horizontal="center"/>
    </xf>
    <xf numFmtId="164" fontId="3" fillId="0" borderId="0" xfId="1" applyNumberFormat="1" applyFont="1" applyFill="1" applyAlignment="1">
      <alignment horizontal="center"/>
    </xf>
    <xf numFmtId="165" fontId="6" fillId="0" borderId="0" xfId="1" applyNumberFormat="1" applyFont="1" applyFill="1" applyAlignment="1">
      <alignment horizontal="center"/>
    </xf>
    <xf numFmtId="165" fontId="3" fillId="0" borderId="0" xfId="1" applyNumberFormat="1" applyFont="1" applyFill="1" applyAlignment="1">
      <alignment horizontal="center"/>
    </xf>
    <xf numFmtId="0" fontId="4" fillId="0" borderId="0" xfId="5" applyFont="1"/>
    <xf numFmtId="0" fontId="4" fillId="0" borderId="0" xfId="6" applyFont="1"/>
    <xf numFmtId="0" fontId="3" fillId="0" borderId="0" xfId="6" applyFont="1"/>
    <xf numFmtId="0" fontId="3" fillId="0" borderId="0" xfId="6" applyFont="1" applyAlignment="1">
      <alignment horizontal="right"/>
    </xf>
    <xf numFmtId="0" fontId="4" fillId="0" borderId="0" xfId="6" applyFont="1" applyAlignment="1">
      <alignment horizontal="center"/>
    </xf>
    <xf numFmtId="0" fontId="4" fillId="0" borderId="0" xfId="6" applyFont="1" applyAlignment="1">
      <alignment horizontal="right"/>
    </xf>
    <xf numFmtId="0" fontId="6" fillId="0" borderId="0" xfId="6" applyFont="1"/>
    <xf numFmtId="0" fontId="8" fillId="0" borderId="0" xfId="6" applyFont="1" applyAlignment="1">
      <alignment horizontal="center"/>
    </xf>
    <xf numFmtId="0" fontId="3" fillId="0" borderId="0" xfId="6" applyFont="1" applyAlignment="1">
      <alignment horizontal="center"/>
    </xf>
    <xf numFmtId="0" fontId="3" fillId="0" borderId="0" xfId="6" applyFont="1" applyAlignment="1">
      <alignment horizontal="center" wrapText="1"/>
    </xf>
    <xf numFmtId="0" fontId="6" fillId="0" borderId="0" xfId="6" applyFont="1" applyAlignment="1">
      <alignment horizontal="right" wrapText="1"/>
    </xf>
    <xf numFmtId="17" fontId="3" fillId="0" borderId="0" xfId="6" applyNumberFormat="1" applyFont="1" applyAlignment="1">
      <alignment horizontal="center" wrapText="1"/>
    </xf>
    <xf numFmtId="0" fontId="3" fillId="0" borderId="1" xfId="6" applyFont="1" applyBorder="1" applyAlignment="1">
      <alignment horizontal="left"/>
    </xf>
    <xf numFmtId="0" fontId="3" fillId="0" borderId="1" xfId="6" applyFont="1" applyBorder="1" applyAlignment="1">
      <alignment horizontal="center" wrapText="1"/>
    </xf>
    <xf numFmtId="0" fontId="8" fillId="0" borderId="0" xfId="6" applyFont="1" applyAlignment="1">
      <alignment horizontal="left"/>
    </xf>
    <xf numFmtId="0" fontId="3" fillId="0" borderId="0" xfId="6" quotePrefix="1" applyFont="1" applyAlignment="1">
      <alignment horizontal="center"/>
    </xf>
    <xf numFmtId="0" fontId="4" fillId="0" borderId="0" xfId="6" applyFont="1" applyAlignment="1">
      <alignment horizontal="left"/>
    </xf>
    <xf numFmtId="0" fontId="8" fillId="0" borderId="0" xfId="6" applyFont="1" applyAlignment="1">
      <alignment horizontal="right" wrapText="1"/>
    </xf>
    <xf numFmtId="0" fontId="6" fillId="0" borderId="0" xfId="6" applyFont="1" applyAlignment="1">
      <alignment horizontal="center" wrapText="1"/>
    </xf>
    <xf numFmtId="0" fontId="8" fillId="0" borderId="0" xfId="0" applyFont="1" applyAlignment="1">
      <alignment horizontal="left"/>
    </xf>
    <xf numFmtId="0" fontId="3" fillId="0" borderId="0" xfId="0" applyFont="1" applyAlignment="1">
      <alignment horizontal="right"/>
    </xf>
    <xf numFmtId="0" fontId="3" fillId="0" borderId="0" xfId="0" quotePrefix="1" applyFont="1" applyAlignment="1">
      <alignment horizontal="center" wrapText="1"/>
    </xf>
    <xf numFmtId="0" fontId="6" fillId="0" borderId="0" xfId="0" applyFont="1" applyAlignment="1">
      <alignment horizontal="right" wrapText="1"/>
    </xf>
    <xf numFmtId="0" fontId="3" fillId="0" borderId="0" xfId="0" applyFont="1" applyAlignment="1">
      <alignment horizontal="center" wrapText="1"/>
    </xf>
    <xf numFmtId="0" fontId="3" fillId="0" borderId="0" xfId="0" applyFont="1"/>
    <xf numFmtId="0" fontId="6" fillId="0" borderId="0" xfId="6" applyFont="1" applyAlignment="1">
      <alignment horizontal="right"/>
    </xf>
    <xf numFmtId="0" fontId="3" fillId="0" borderId="0" xfId="7" applyFont="1"/>
    <xf numFmtId="37" fontId="6" fillId="0" borderId="0" xfId="6" applyNumberFormat="1" applyFont="1" applyAlignment="1">
      <alignment horizontal="right" wrapText="1"/>
    </xf>
    <xf numFmtId="166" fontId="3" fillId="0" borderId="0" xfId="8" applyNumberFormat="1" applyFont="1" applyFill="1" applyAlignment="1">
      <alignment horizontal="right"/>
    </xf>
    <xf numFmtId="0" fontId="3" fillId="0" borderId="0" xfId="6" applyFont="1" applyAlignment="1">
      <alignment horizontal="left" indent="1"/>
    </xf>
    <xf numFmtId="37" fontId="3" fillId="0" borderId="0" xfId="6" applyNumberFormat="1" applyFont="1"/>
    <xf numFmtId="167" fontId="3" fillId="0" borderId="0" xfId="0" applyNumberFormat="1" applyFont="1" applyAlignment="1">
      <alignment horizontal="right"/>
    </xf>
    <xf numFmtId="37" fontId="3" fillId="0" borderId="0" xfId="0" applyNumberFormat="1" applyFont="1" applyAlignment="1">
      <alignment horizontal="right"/>
    </xf>
    <xf numFmtId="168" fontId="3" fillId="0" borderId="0" xfId="6" applyNumberFormat="1" applyFont="1"/>
    <xf numFmtId="167" fontId="3" fillId="0" borderId="0" xfId="6" applyNumberFormat="1" applyFont="1" applyAlignment="1">
      <alignment horizontal="right"/>
    </xf>
    <xf numFmtId="37" fontId="3" fillId="0" borderId="0" xfId="6" applyNumberFormat="1" applyFont="1" applyAlignment="1">
      <alignment horizontal="right"/>
    </xf>
    <xf numFmtId="0" fontId="3" fillId="0" borderId="0" xfId="6" quotePrefix="1" applyFont="1" applyAlignment="1">
      <alignment horizontal="right"/>
    </xf>
    <xf numFmtId="0" fontId="3" fillId="0" borderId="0" xfId="0" applyFont="1" applyAlignment="1">
      <alignment horizontal="left" indent="1"/>
    </xf>
    <xf numFmtId="37" fontId="3" fillId="0" borderId="0" xfId="0" applyNumberFormat="1" applyFont="1"/>
    <xf numFmtId="0" fontId="3" fillId="0" borderId="0" xfId="0" applyFont="1" applyAlignment="1">
      <alignment horizontal="center"/>
    </xf>
    <xf numFmtId="0" fontId="3" fillId="0" borderId="0" xfId="6" applyFont="1" applyAlignment="1">
      <alignment vertical="top"/>
    </xf>
    <xf numFmtId="0" fontId="3" fillId="0" borderId="0" xfId="6" quotePrefix="1" applyFont="1" applyAlignment="1">
      <alignment horizontal="center" vertical="top"/>
    </xf>
    <xf numFmtId="0" fontId="3" fillId="0" borderId="1" xfId="6" applyFont="1" applyBorder="1" applyAlignment="1">
      <alignment horizontal="center"/>
    </xf>
    <xf numFmtId="43" fontId="3" fillId="0" borderId="0" xfId="1" applyFont="1" applyAlignment="1">
      <alignment horizontal="right"/>
    </xf>
    <xf numFmtId="166" fontId="3" fillId="0" borderId="0" xfId="0" applyNumberFormat="1" applyFont="1"/>
    <xf numFmtId="0" fontId="3" fillId="0" borderId="0" xfId="3" applyAlignment="1">
      <alignment horizontal="left"/>
    </xf>
    <xf numFmtId="0" fontId="3" fillId="0" borderId="0" xfId="3"/>
    <xf numFmtId="0" fontId="3" fillId="0" borderId="0" xfId="3" applyAlignment="1">
      <alignment horizontal="center" wrapText="1"/>
    </xf>
    <xf numFmtId="0" fontId="3" fillId="0" borderId="1" xfId="3" applyBorder="1" applyAlignment="1">
      <alignment horizontal="center"/>
    </xf>
    <xf numFmtId="0" fontId="3" fillId="0" borderId="1" xfId="3" applyBorder="1"/>
    <xf numFmtId="0" fontId="3" fillId="0" borderId="0" xfId="3" applyAlignment="1">
      <alignment horizontal="center"/>
    </xf>
    <xf numFmtId="0" fontId="3" fillId="0" borderId="1" xfId="3" quotePrefix="1" applyBorder="1" applyAlignment="1">
      <alignment horizontal="center"/>
    </xf>
    <xf numFmtId="0" fontId="3" fillId="0" borderId="0" xfId="3" quotePrefix="1" applyAlignment="1">
      <alignment horizontal="center"/>
    </xf>
    <xf numFmtId="164" fontId="3" fillId="0" borderId="0" xfId="3" applyNumberFormat="1" applyAlignment="1">
      <alignment horizontal="center"/>
    </xf>
    <xf numFmtId="0" fontId="3" fillId="0" borderId="0" xfId="5" quotePrefix="1" applyAlignment="1">
      <alignment horizontal="center" vertical="top"/>
    </xf>
    <xf numFmtId="0" fontId="3" fillId="0" borderId="1" xfId="2" applyFont="1" applyBorder="1" applyAlignment="1">
      <alignment horizontal="center"/>
    </xf>
    <xf numFmtId="0" fontId="3" fillId="0" borderId="0" xfId="6" applyFont="1" applyAlignment="1">
      <alignment horizontal="left" vertical="top" wrapText="1"/>
    </xf>
    <xf numFmtId="0" fontId="4" fillId="0" borderId="0" xfId="6" quotePrefix="1" applyFont="1" applyAlignment="1">
      <alignment horizontal="center" vertical="distributed"/>
    </xf>
    <xf numFmtId="0" fontId="3" fillId="0" borderId="1" xfId="6" applyFont="1" applyBorder="1" applyAlignment="1">
      <alignment horizontal="center"/>
    </xf>
  </cellXfs>
  <cellStyles count="9">
    <cellStyle name="Comma" xfId="1" builtinId="3"/>
    <cellStyle name="Comma 10" xfId="4" xr:uid="{F295CF01-BC9C-4BB8-A2C4-9419BAE4F3DD}"/>
    <cellStyle name="Normal" xfId="0" builtinId="0"/>
    <cellStyle name="Normal 10" xfId="5" xr:uid="{EF0C90F7-DDAE-43D5-B78E-76FEBD7225FB}"/>
    <cellStyle name="Normal 2 3" xfId="7" xr:uid="{46F3EA1A-64B6-4F94-A3D8-026C96E2B3C6}"/>
    <cellStyle name="Normal 4 3" xfId="2" xr:uid="{79C86EDC-D22F-4CCD-A417-2E343C3C1585}"/>
    <cellStyle name="Normal 60" xfId="3" xr:uid="{6C5E2364-FB9F-4272-92A4-C97ED02672D8}"/>
    <cellStyle name="Normal 61" xfId="6" xr:uid="{BAAB6097-7652-4DED-9118-5263220C6211}"/>
    <cellStyle name="Percent 3" xfId="8" xr:uid="{9A9A980F-9701-4824-A6A1-A9674DAEC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BEA4-B10D-471A-A29E-D4BE8EEF0263}">
  <sheetPr>
    <pageSetUpPr fitToPage="1"/>
  </sheetPr>
  <dimension ref="B6:AA63"/>
  <sheetViews>
    <sheetView tabSelected="1" zoomScale="70" zoomScaleNormal="70" workbookViewId="0">
      <selection activeCell="I3" sqref="I3"/>
    </sheetView>
  </sheetViews>
  <sheetFormatPr defaultRowHeight="12.75" x14ac:dyDescent="0.2"/>
  <cols>
    <col min="1" max="1" width="1.5703125" style="2" customWidth="1"/>
    <col min="2" max="2" width="5.42578125" style="1" customWidth="1"/>
    <col min="3" max="3" width="1.5703125" style="2" customWidth="1"/>
    <col min="4" max="4" width="27.42578125" style="2" customWidth="1"/>
    <col min="5" max="5" width="20.42578125" style="2" customWidth="1"/>
    <col min="6" max="6" width="1.5703125" style="2" customWidth="1"/>
    <col min="7" max="7" width="11.140625" style="2" customWidth="1"/>
    <col min="8" max="8" width="1.5703125" style="2" customWidth="1"/>
    <col min="9" max="9" width="11.140625" style="2" customWidth="1"/>
    <col min="10" max="10" width="1.5703125" style="2" customWidth="1"/>
    <col min="11" max="11" width="11.140625" style="2" customWidth="1"/>
    <col min="12" max="12" width="1.5703125" style="2" customWidth="1"/>
    <col min="13" max="13" width="11.140625" style="2" customWidth="1"/>
    <col min="14" max="14" width="1.5703125" style="2" customWidth="1"/>
    <col min="15" max="15" width="11.140625" style="2" customWidth="1"/>
    <col min="16" max="16" width="1.5703125" style="2" customWidth="1"/>
    <col min="17" max="17" width="11.140625" style="2" customWidth="1"/>
    <col min="18" max="18" width="1.5703125" style="2" customWidth="1"/>
    <col min="19" max="19" width="11.140625" style="2" customWidth="1"/>
    <col min="20" max="20" width="1.5703125" style="2" customWidth="1"/>
    <col min="21" max="21" width="11.140625" style="2" customWidth="1"/>
    <col min="22" max="22" width="1.5703125" style="2" customWidth="1"/>
    <col min="23" max="23" width="11.140625" style="2" customWidth="1"/>
    <col min="24" max="24" width="1.5703125" style="2" customWidth="1"/>
    <col min="25" max="25" width="11.140625" style="2" customWidth="1"/>
    <col min="26" max="26" width="1.5703125" style="2" customWidth="1"/>
    <col min="27" max="27" width="11.140625" style="2" customWidth="1"/>
    <col min="28" max="146" width="9.140625" style="2"/>
    <col min="147" max="147" width="4.5703125" style="2" customWidth="1"/>
    <col min="148" max="148" width="1" style="2" customWidth="1"/>
    <col min="149" max="149" width="18" style="2" customWidth="1"/>
    <col min="150" max="150" width="1.85546875" style="2" customWidth="1"/>
    <col min="151" max="151" width="12.5703125" style="2" customWidth="1"/>
    <col min="152" max="152" width="1.5703125" style="2" customWidth="1"/>
    <col min="153" max="153" width="9.5703125" style="2" customWidth="1"/>
    <col min="154" max="154" width="1.85546875" style="2" customWidth="1"/>
    <col min="155" max="155" width="11.85546875" style="2" customWidth="1"/>
    <col min="156" max="156" width="1.5703125" style="2" customWidth="1"/>
    <col min="157" max="157" width="10.140625" style="2" customWidth="1"/>
    <col min="158" max="158" width="2" style="2" customWidth="1"/>
    <col min="159" max="159" width="9.5703125" style="2" customWidth="1"/>
    <col min="160" max="402" width="9.140625" style="2"/>
    <col min="403" max="403" width="4.5703125" style="2" customWidth="1"/>
    <col min="404" max="404" width="1" style="2" customWidth="1"/>
    <col min="405" max="405" width="18" style="2" customWidth="1"/>
    <col min="406" max="406" width="1.85546875" style="2" customWidth="1"/>
    <col min="407" max="407" width="12.5703125" style="2" customWidth="1"/>
    <col min="408" max="408" width="1.5703125" style="2" customWidth="1"/>
    <col min="409" max="409" width="9.5703125" style="2" customWidth="1"/>
    <col min="410" max="410" width="1.85546875" style="2" customWidth="1"/>
    <col min="411" max="411" width="11.85546875" style="2" customWidth="1"/>
    <col min="412" max="412" width="1.5703125" style="2" customWidth="1"/>
    <col min="413" max="413" width="10.140625" style="2" customWidth="1"/>
    <col min="414" max="414" width="2" style="2" customWidth="1"/>
    <col min="415" max="415" width="9.5703125" style="2" customWidth="1"/>
    <col min="416" max="658" width="9.140625" style="2"/>
    <col min="659" max="659" width="4.5703125" style="2" customWidth="1"/>
    <col min="660" max="660" width="1" style="2" customWidth="1"/>
    <col min="661" max="661" width="18" style="2" customWidth="1"/>
    <col min="662" max="662" width="1.85546875" style="2" customWidth="1"/>
    <col min="663" max="663" width="12.5703125" style="2" customWidth="1"/>
    <col min="664" max="664" width="1.5703125" style="2" customWidth="1"/>
    <col min="665" max="665" width="9.5703125" style="2" customWidth="1"/>
    <col min="666" max="666" width="1.85546875" style="2" customWidth="1"/>
    <col min="667" max="667" width="11.85546875" style="2" customWidth="1"/>
    <col min="668" max="668" width="1.5703125" style="2" customWidth="1"/>
    <col min="669" max="669" width="10.140625" style="2" customWidth="1"/>
    <col min="670" max="670" width="2" style="2" customWidth="1"/>
    <col min="671" max="671" width="9.5703125" style="2" customWidth="1"/>
    <col min="672" max="914" width="9.140625" style="2"/>
    <col min="915" max="915" width="4.5703125" style="2" customWidth="1"/>
    <col min="916" max="916" width="1" style="2" customWidth="1"/>
    <col min="917" max="917" width="18" style="2" customWidth="1"/>
    <col min="918" max="918" width="1.85546875" style="2" customWidth="1"/>
    <col min="919" max="919" width="12.5703125" style="2" customWidth="1"/>
    <col min="920" max="920" width="1.5703125" style="2" customWidth="1"/>
    <col min="921" max="921" width="9.5703125" style="2" customWidth="1"/>
    <col min="922" max="922" width="1.85546875" style="2" customWidth="1"/>
    <col min="923" max="923" width="11.85546875" style="2" customWidth="1"/>
    <col min="924" max="924" width="1.5703125" style="2" customWidth="1"/>
    <col min="925" max="925" width="10.140625" style="2" customWidth="1"/>
    <col min="926" max="926" width="2" style="2" customWidth="1"/>
    <col min="927" max="927" width="9.5703125" style="2" customWidth="1"/>
    <col min="928" max="1170" width="9.140625" style="2"/>
    <col min="1171" max="1171" width="4.5703125" style="2" customWidth="1"/>
    <col min="1172" max="1172" width="1" style="2" customWidth="1"/>
    <col min="1173" max="1173" width="18" style="2" customWidth="1"/>
    <col min="1174" max="1174" width="1.85546875" style="2" customWidth="1"/>
    <col min="1175" max="1175" width="12.5703125" style="2" customWidth="1"/>
    <col min="1176" max="1176" width="1.5703125" style="2" customWidth="1"/>
    <col min="1177" max="1177" width="9.5703125" style="2" customWidth="1"/>
    <col min="1178" max="1178" width="1.85546875" style="2" customWidth="1"/>
    <col min="1179" max="1179" width="11.85546875" style="2" customWidth="1"/>
    <col min="1180" max="1180" width="1.5703125" style="2" customWidth="1"/>
    <col min="1181" max="1181" width="10.140625" style="2" customWidth="1"/>
    <col min="1182" max="1182" width="2" style="2" customWidth="1"/>
    <col min="1183" max="1183" width="9.5703125" style="2" customWidth="1"/>
    <col min="1184" max="1426" width="9.140625" style="2"/>
    <col min="1427" max="1427" width="4.5703125" style="2" customWidth="1"/>
    <col min="1428" max="1428" width="1" style="2" customWidth="1"/>
    <col min="1429" max="1429" width="18" style="2" customWidth="1"/>
    <col min="1430" max="1430" width="1.85546875" style="2" customWidth="1"/>
    <col min="1431" max="1431" width="12.5703125" style="2" customWidth="1"/>
    <col min="1432" max="1432" width="1.5703125" style="2" customWidth="1"/>
    <col min="1433" max="1433" width="9.5703125" style="2" customWidth="1"/>
    <col min="1434" max="1434" width="1.85546875" style="2" customWidth="1"/>
    <col min="1435" max="1435" width="11.85546875" style="2" customWidth="1"/>
    <col min="1436" max="1436" width="1.5703125" style="2" customWidth="1"/>
    <col min="1437" max="1437" width="10.140625" style="2" customWidth="1"/>
    <col min="1438" max="1438" width="2" style="2" customWidth="1"/>
    <col min="1439" max="1439" width="9.5703125" style="2" customWidth="1"/>
    <col min="1440" max="1682" width="9.140625" style="2"/>
    <col min="1683" max="1683" width="4.5703125" style="2" customWidth="1"/>
    <col min="1684" max="1684" width="1" style="2" customWidth="1"/>
    <col min="1685" max="1685" width="18" style="2" customWidth="1"/>
    <col min="1686" max="1686" width="1.85546875" style="2" customWidth="1"/>
    <col min="1687" max="1687" width="12.5703125" style="2" customWidth="1"/>
    <col min="1688" max="1688" width="1.5703125" style="2" customWidth="1"/>
    <col min="1689" max="1689" width="9.5703125" style="2" customWidth="1"/>
    <col min="1690" max="1690" width="1.85546875" style="2" customWidth="1"/>
    <col min="1691" max="1691" width="11.85546875" style="2" customWidth="1"/>
    <col min="1692" max="1692" width="1.5703125" style="2" customWidth="1"/>
    <col min="1693" max="1693" width="10.140625" style="2" customWidth="1"/>
    <col min="1694" max="1694" width="2" style="2" customWidth="1"/>
    <col min="1695" max="1695" width="9.5703125" style="2" customWidth="1"/>
    <col min="1696" max="1938" width="9.140625" style="2"/>
    <col min="1939" max="1939" width="4.5703125" style="2" customWidth="1"/>
    <col min="1940" max="1940" width="1" style="2" customWidth="1"/>
    <col min="1941" max="1941" width="18" style="2" customWidth="1"/>
    <col min="1942" max="1942" width="1.85546875" style="2" customWidth="1"/>
    <col min="1943" max="1943" width="12.5703125" style="2" customWidth="1"/>
    <col min="1944" max="1944" width="1.5703125" style="2" customWidth="1"/>
    <col min="1945" max="1945" width="9.5703125" style="2" customWidth="1"/>
    <col min="1946" max="1946" width="1.85546875" style="2" customWidth="1"/>
    <col min="1947" max="1947" width="11.85546875" style="2" customWidth="1"/>
    <col min="1948" max="1948" width="1.5703125" style="2" customWidth="1"/>
    <col min="1949" max="1949" width="10.140625" style="2" customWidth="1"/>
    <col min="1950" max="1950" width="2" style="2" customWidth="1"/>
    <col min="1951" max="1951" width="9.5703125" style="2" customWidth="1"/>
    <col min="1952" max="2194" width="9.140625" style="2"/>
    <col min="2195" max="2195" width="4.5703125" style="2" customWidth="1"/>
    <col min="2196" max="2196" width="1" style="2" customWidth="1"/>
    <col min="2197" max="2197" width="18" style="2" customWidth="1"/>
    <col min="2198" max="2198" width="1.85546875" style="2" customWidth="1"/>
    <col min="2199" max="2199" width="12.5703125" style="2" customWidth="1"/>
    <col min="2200" max="2200" width="1.5703125" style="2" customWidth="1"/>
    <col min="2201" max="2201" width="9.5703125" style="2" customWidth="1"/>
    <col min="2202" max="2202" width="1.85546875" style="2" customWidth="1"/>
    <col min="2203" max="2203" width="11.85546875" style="2" customWidth="1"/>
    <col min="2204" max="2204" width="1.5703125" style="2" customWidth="1"/>
    <col min="2205" max="2205" width="10.140625" style="2" customWidth="1"/>
    <col min="2206" max="2206" width="2" style="2" customWidth="1"/>
    <col min="2207" max="2207" width="9.5703125" style="2" customWidth="1"/>
    <col min="2208" max="2450" width="9.140625" style="2"/>
    <col min="2451" max="2451" width="4.5703125" style="2" customWidth="1"/>
    <col min="2452" max="2452" width="1" style="2" customWidth="1"/>
    <col min="2453" max="2453" width="18" style="2" customWidth="1"/>
    <col min="2454" max="2454" width="1.85546875" style="2" customWidth="1"/>
    <col min="2455" max="2455" width="12.5703125" style="2" customWidth="1"/>
    <col min="2456" max="2456" width="1.5703125" style="2" customWidth="1"/>
    <col min="2457" max="2457" width="9.5703125" style="2" customWidth="1"/>
    <col min="2458" max="2458" width="1.85546875" style="2" customWidth="1"/>
    <col min="2459" max="2459" width="11.85546875" style="2" customWidth="1"/>
    <col min="2460" max="2460" width="1.5703125" style="2" customWidth="1"/>
    <col min="2461" max="2461" width="10.140625" style="2" customWidth="1"/>
    <col min="2462" max="2462" width="2" style="2" customWidth="1"/>
    <col min="2463" max="2463" width="9.5703125" style="2" customWidth="1"/>
    <col min="2464" max="2706" width="9.140625" style="2"/>
    <col min="2707" max="2707" width="4.5703125" style="2" customWidth="1"/>
    <col min="2708" max="2708" width="1" style="2" customWidth="1"/>
    <col min="2709" max="2709" width="18" style="2" customWidth="1"/>
    <col min="2710" max="2710" width="1.85546875" style="2" customWidth="1"/>
    <col min="2711" max="2711" width="12.5703125" style="2" customWidth="1"/>
    <col min="2712" max="2712" width="1.5703125" style="2" customWidth="1"/>
    <col min="2713" max="2713" width="9.5703125" style="2" customWidth="1"/>
    <col min="2714" max="2714" width="1.85546875" style="2" customWidth="1"/>
    <col min="2715" max="2715" width="11.85546875" style="2" customWidth="1"/>
    <col min="2716" max="2716" width="1.5703125" style="2" customWidth="1"/>
    <col min="2717" max="2717" width="10.140625" style="2" customWidth="1"/>
    <col min="2718" max="2718" width="2" style="2" customWidth="1"/>
    <col min="2719" max="2719" width="9.5703125" style="2" customWidth="1"/>
    <col min="2720" max="2962" width="9.140625" style="2"/>
    <col min="2963" max="2963" width="4.5703125" style="2" customWidth="1"/>
    <col min="2964" max="2964" width="1" style="2" customWidth="1"/>
    <col min="2965" max="2965" width="18" style="2" customWidth="1"/>
    <col min="2966" max="2966" width="1.85546875" style="2" customWidth="1"/>
    <col min="2967" max="2967" width="12.5703125" style="2" customWidth="1"/>
    <col min="2968" max="2968" width="1.5703125" style="2" customWidth="1"/>
    <col min="2969" max="2969" width="9.5703125" style="2" customWidth="1"/>
    <col min="2970" max="2970" width="1.85546875" style="2" customWidth="1"/>
    <col min="2971" max="2971" width="11.85546875" style="2" customWidth="1"/>
    <col min="2972" max="2972" width="1.5703125" style="2" customWidth="1"/>
    <col min="2973" max="2973" width="10.140625" style="2" customWidth="1"/>
    <col min="2974" max="2974" width="2" style="2" customWidth="1"/>
    <col min="2975" max="2975" width="9.5703125" style="2" customWidth="1"/>
    <col min="2976" max="3218" width="9.140625" style="2"/>
    <col min="3219" max="3219" width="4.5703125" style="2" customWidth="1"/>
    <col min="3220" max="3220" width="1" style="2" customWidth="1"/>
    <col min="3221" max="3221" width="18" style="2" customWidth="1"/>
    <col min="3222" max="3222" width="1.85546875" style="2" customWidth="1"/>
    <col min="3223" max="3223" width="12.5703125" style="2" customWidth="1"/>
    <col min="3224" max="3224" width="1.5703125" style="2" customWidth="1"/>
    <col min="3225" max="3225" width="9.5703125" style="2" customWidth="1"/>
    <col min="3226" max="3226" width="1.85546875" style="2" customWidth="1"/>
    <col min="3227" max="3227" width="11.85546875" style="2" customWidth="1"/>
    <col min="3228" max="3228" width="1.5703125" style="2" customWidth="1"/>
    <col min="3229" max="3229" width="10.140625" style="2" customWidth="1"/>
    <col min="3230" max="3230" width="2" style="2" customWidth="1"/>
    <col min="3231" max="3231" width="9.5703125" style="2" customWidth="1"/>
    <col min="3232" max="3474" width="9.140625" style="2"/>
    <col min="3475" max="3475" width="4.5703125" style="2" customWidth="1"/>
    <col min="3476" max="3476" width="1" style="2" customWidth="1"/>
    <col min="3477" max="3477" width="18" style="2" customWidth="1"/>
    <col min="3478" max="3478" width="1.85546875" style="2" customWidth="1"/>
    <col min="3479" max="3479" width="12.5703125" style="2" customWidth="1"/>
    <col min="3480" max="3480" width="1.5703125" style="2" customWidth="1"/>
    <col min="3481" max="3481" width="9.5703125" style="2" customWidth="1"/>
    <col min="3482" max="3482" width="1.85546875" style="2" customWidth="1"/>
    <col min="3483" max="3483" width="11.85546875" style="2" customWidth="1"/>
    <col min="3484" max="3484" width="1.5703125" style="2" customWidth="1"/>
    <col min="3485" max="3485" width="10.140625" style="2" customWidth="1"/>
    <col min="3486" max="3486" width="2" style="2" customWidth="1"/>
    <col min="3487" max="3487" width="9.5703125" style="2" customWidth="1"/>
    <col min="3488" max="3730" width="9.140625" style="2"/>
    <col min="3731" max="3731" width="4.5703125" style="2" customWidth="1"/>
    <col min="3732" max="3732" width="1" style="2" customWidth="1"/>
    <col min="3733" max="3733" width="18" style="2" customWidth="1"/>
    <col min="3734" max="3734" width="1.85546875" style="2" customWidth="1"/>
    <col min="3735" max="3735" width="12.5703125" style="2" customWidth="1"/>
    <col min="3736" max="3736" width="1.5703125" style="2" customWidth="1"/>
    <col min="3737" max="3737" width="9.5703125" style="2" customWidth="1"/>
    <col min="3738" max="3738" width="1.85546875" style="2" customWidth="1"/>
    <col min="3739" max="3739" width="11.85546875" style="2" customWidth="1"/>
    <col min="3740" max="3740" width="1.5703125" style="2" customWidth="1"/>
    <col min="3741" max="3741" width="10.140625" style="2" customWidth="1"/>
    <col min="3742" max="3742" width="2" style="2" customWidth="1"/>
    <col min="3743" max="3743" width="9.5703125" style="2" customWidth="1"/>
    <col min="3744" max="3986" width="9.140625" style="2"/>
    <col min="3987" max="3987" width="4.5703125" style="2" customWidth="1"/>
    <col min="3988" max="3988" width="1" style="2" customWidth="1"/>
    <col min="3989" max="3989" width="18" style="2" customWidth="1"/>
    <col min="3990" max="3990" width="1.85546875" style="2" customWidth="1"/>
    <col min="3991" max="3991" width="12.5703125" style="2" customWidth="1"/>
    <col min="3992" max="3992" width="1.5703125" style="2" customWidth="1"/>
    <col min="3993" max="3993" width="9.5703125" style="2" customWidth="1"/>
    <col min="3994" max="3994" width="1.85546875" style="2" customWidth="1"/>
    <col min="3995" max="3995" width="11.85546875" style="2" customWidth="1"/>
    <col min="3996" max="3996" width="1.5703125" style="2" customWidth="1"/>
    <col min="3997" max="3997" width="10.140625" style="2" customWidth="1"/>
    <col min="3998" max="3998" width="2" style="2" customWidth="1"/>
    <col min="3999" max="3999" width="9.5703125" style="2" customWidth="1"/>
    <col min="4000" max="4242" width="9.140625" style="2"/>
    <col min="4243" max="4243" width="4.5703125" style="2" customWidth="1"/>
    <col min="4244" max="4244" width="1" style="2" customWidth="1"/>
    <col min="4245" max="4245" width="18" style="2" customWidth="1"/>
    <col min="4246" max="4246" width="1.85546875" style="2" customWidth="1"/>
    <col min="4247" max="4247" width="12.5703125" style="2" customWidth="1"/>
    <col min="4248" max="4248" width="1.5703125" style="2" customWidth="1"/>
    <col min="4249" max="4249" width="9.5703125" style="2" customWidth="1"/>
    <col min="4250" max="4250" width="1.85546875" style="2" customWidth="1"/>
    <col min="4251" max="4251" width="11.85546875" style="2" customWidth="1"/>
    <col min="4252" max="4252" width="1.5703125" style="2" customWidth="1"/>
    <col min="4253" max="4253" width="10.140625" style="2" customWidth="1"/>
    <col min="4254" max="4254" width="2" style="2" customWidth="1"/>
    <col min="4255" max="4255" width="9.5703125" style="2" customWidth="1"/>
    <col min="4256" max="4498" width="9.140625" style="2"/>
    <col min="4499" max="4499" width="4.5703125" style="2" customWidth="1"/>
    <col min="4500" max="4500" width="1" style="2" customWidth="1"/>
    <col min="4501" max="4501" width="18" style="2" customWidth="1"/>
    <col min="4502" max="4502" width="1.85546875" style="2" customWidth="1"/>
    <col min="4503" max="4503" width="12.5703125" style="2" customWidth="1"/>
    <col min="4504" max="4504" width="1.5703125" style="2" customWidth="1"/>
    <col min="4505" max="4505" width="9.5703125" style="2" customWidth="1"/>
    <col min="4506" max="4506" width="1.85546875" style="2" customWidth="1"/>
    <col min="4507" max="4507" width="11.85546875" style="2" customWidth="1"/>
    <col min="4508" max="4508" width="1.5703125" style="2" customWidth="1"/>
    <col min="4509" max="4509" width="10.140625" style="2" customWidth="1"/>
    <col min="4510" max="4510" width="2" style="2" customWidth="1"/>
    <col min="4511" max="4511" width="9.5703125" style="2" customWidth="1"/>
    <col min="4512" max="4754" width="9.140625" style="2"/>
    <col min="4755" max="4755" width="4.5703125" style="2" customWidth="1"/>
    <col min="4756" max="4756" width="1" style="2" customWidth="1"/>
    <col min="4757" max="4757" width="18" style="2" customWidth="1"/>
    <col min="4758" max="4758" width="1.85546875" style="2" customWidth="1"/>
    <col min="4759" max="4759" width="12.5703125" style="2" customWidth="1"/>
    <col min="4760" max="4760" width="1.5703125" style="2" customWidth="1"/>
    <col min="4761" max="4761" width="9.5703125" style="2" customWidth="1"/>
    <col min="4762" max="4762" width="1.85546875" style="2" customWidth="1"/>
    <col min="4763" max="4763" width="11.85546875" style="2" customWidth="1"/>
    <col min="4764" max="4764" width="1.5703125" style="2" customWidth="1"/>
    <col min="4765" max="4765" width="10.140625" style="2" customWidth="1"/>
    <col min="4766" max="4766" width="2" style="2" customWidth="1"/>
    <col min="4767" max="4767" width="9.5703125" style="2" customWidth="1"/>
    <col min="4768" max="5010" width="9.140625" style="2"/>
    <col min="5011" max="5011" width="4.5703125" style="2" customWidth="1"/>
    <col min="5012" max="5012" width="1" style="2" customWidth="1"/>
    <col min="5013" max="5013" width="18" style="2" customWidth="1"/>
    <col min="5014" max="5014" width="1.85546875" style="2" customWidth="1"/>
    <col min="5015" max="5015" width="12.5703125" style="2" customWidth="1"/>
    <col min="5016" max="5016" width="1.5703125" style="2" customWidth="1"/>
    <col min="5017" max="5017" width="9.5703125" style="2" customWidth="1"/>
    <col min="5018" max="5018" width="1.85546875" style="2" customWidth="1"/>
    <col min="5019" max="5019" width="11.85546875" style="2" customWidth="1"/>
    <col min="5020" max="5020" width="1.5703125" style="2" customWidth="1"/>
    <col min="5021" max="5021" width="10.140625" style="2" customWidth="1"/>
    <col min="5022" max="5022" width="2" style="2" customWidth="1"/>
    <col min="5023" max="5023" width="9.5703125" style="2" customWidth="1"/>
    <col min="5024" max="5266" width="9.140625" style="2"/>
    <col min="5267" max="5267" width="4.5703125" style="2" customWidth="1"/>
    <col min="5268" max="5268" width="1" style="2" customWidth="1"/>
    <col min="5269" max="5269" width="18" style="2" customWidth="1"/>
    <col min="5270" max="5270" width="1.85546875" style="2" customWidth="1"/>
    <col min="5271" max="5271" width="12.5703125" style="2" customWidth="1"/>
    <col min="5272" max="5272" width="1.5703125" style="2" customWidth="1"/>
    <col min="5273" max="5273" width="9.5703125" style="2" customWidth="1"/>
    <col min="5274" max="5274" width="1.85546875" style="2" customWidth="1"/>
    <col min="5275" max="5275" width="11.85546875" style="2" customWidth="1"/>
    <col min="5276" max="5276" width="1.5703125" style="2" customWidth="1"/>
    <col min="5277" max="5277" width="10.140625" style="2" customWidth="1"/>
    <col min="5278" max="5278" width="2" style="2" customWidth="1"/>
    <col min="5279" max="5279" width="9.5703125" style="2" customWidth="1"/>
    <col min="5280" max="5522" width="9.140625" style="2"/>
    <col min="5523" max="5523" width="4.5703125" style="2" customWidth="1"/>
    <col min="5524" max="5524" width="1" style="2" customWidth="1"/>
    <col min="5525" max="5525" width="18" style="2" customWidth="1"/>
    <col min="5526" max="5526" width="1.85546875" style="2" customWidth="1"/>
    <col min="5527" max="5527" width="12.5703125" style="2" customWidth="1"/>
    <col min="5528" max="5528" width="1.5703125" style="2" customWidth="1"/>
    <col min="5529" max="5529" width="9.5703125" style="2" customWidth="1"/>
    <col min="5530" max="5530" width="1.85546875" style="2" customWidth="1"/>
    <col min="5531" max="5531" width="11.85546875" style="2" customWidth="1"/>
    <col min="5532" max="5532" width="1.5703125" style="2" customWidth="1"/>
    <col min="5533" max="5533" width="10.140625" style="2" customWidth="1"/>
    <col min="5534" max="5534" width="2" style="2" customWidth="1"/>
    <col min="5535" max="5535" width="9.5703125" style="2" customWidth="1"/>
    <col min="5536" max="5778" width="9.140625" style="2"/>
    <col min="5779" max="5779" width="4.5703125" style="2" customWidth="1"/>
    <col min="5780" max="5780" width="1" style="2" customWidth="1"/>
    <col min="5781" max="5781" width="18" style="2" customWidth="1"/>
    <col min="5782" max="5782" width="1.85546875" style="2" customWidth="1"/>
    <col min="5783" max="5783" width="12.5703125" style="2" customWidth="1"/>
    <col min="5784" max="5784" width="1.5703125" style="2" customWidth="1"/>
    <col min="5785" max="5785" width="9.5703125" style="2" customWidth="1"/>
    <col min="5786" max="5786" width="1.85546875" style="2" customWidth="1"/>
    <col min="5787" max="5787" width="11.85546875" style="2" customWidth="1"/>
    <col min="5788" max="5788" width="1.5703125" style="2" customWidth="1"/>
    <col min="5789" max="5789" width="10.140625" style="2" customWidth="1"/>
    <col min="5790" max="5790" width="2" style="2" customWidth="1"/>
    <col min="5791" max="5791" width="9.5703125" style="2" customWidth="1"/>
    <col min="5792" max="6034" width="9.140625" style="2"/>
    <col min="6035" max="6035" width="4.5703125" style="2" customWidth="1"/>
    <col min="6036" max="6036" width="1" style="2" customWidth="1"/>
    <col min="6037" max="6037" width="18" style="2" customWidth="1"/>
    <col min="6038" max="6038" width="1.85546875" style="2" customWidth="1"/>
    <col min="6039" max="6039" width="12.5703125" style="2" customWidth="1"/>
    <col min="6040" max="6040" width="1.5703125" style="2" customWidth="1"/>
    <col min="6041" max="6041" width="9.5703125" style="2" customWidth="1"/>
    <col min="6042" max="6042" width="1.85546875" style="2" customWidth="1"/>
    <col min="6043" max="6043" width="11.85546875" style="2" customWidth="1"/>
    <col min="6044" max="6044" width="1.5703125" style="2" customWidth="1"/>
    <col min="6045" max="6045" width="10.140625" style="2" customWidth="1"/>
    <col min="6046" max="6046" width="2" style="2" customWidth="1"/>
    <col min="6047" max="6047" width="9.5703125" style="2" customWidth="1"/>
    <col min="6048" max="6290" width="9.140625" style="2"/>
    <col min="6291" max="6291" width="4.5703125" style="2" customWidth="1"/>
    <col min="6292" max="6292" width="1" style="2" customWidth="1"/>
    <col min="6293" max="6293" width="18" style="2" customWidth="1"/>
    <col min="6294" max="6294" width="1.85546875" style="2" customWidth="1"/>
    <col min="6295" max="6295" width="12.5703125" style="2" customWidth="1"/>
    <col min="6296" max="6296" width="1.5703125" style="2" customWidth="1"/>
    <col min="6297" max="6297" width="9.5703125" style="2" customWidth="1"/>
    <col min="6298" max="6298" width="1.85546875" style="2" customWidth="1"/>
    <col min="6299" max="6299" width="11.85546875" style="2" customWidth="1"/>
    <col min="6300" max="6300" width="1.5703125" style="2" customWidth="1"/>
    <col min="6301" max="6301" width="10.140625" style="2" customWidth="1"/>
    <col min="6302" max="6302" width="2" style="2" customWidth="1"/>
    <col min="6303" max="6303" width="9.5703125" style="2" customWidth="1"/>
    <col min="6304" max="6546" width="9.140625" style="2"/>
    <col min="6547" max="6547" width="4.5703125" style="2" customWidth="1"/>
    <col min="6548" max="6548" width="1" style="2" customWidth="1"/>
    <col min="6549" max="6549" width="18" style="2" customWidth="1"/>
    <col min="6550" max="6550" width="1.85546875" style="2" customWidth="1"/>
    <col min="6551" max="6551" width="12.5703125" style="2" customWidth="1"/>
    <col min="6552" max="6552" width="1.5703125" style="2" customWidth="1"/>
    <col min="6553" max="6553" width="9.5703125" style="2" customWidth="1"/>
    <col min="6554" max="6554" width="1.85546875" style="2" customWidth="1"/>
    <col min="6555" max="6555" width="11.85546875" style="2" customWidth="1"/>
    <col min="6556" max="6556" width="1.5703125" style="2" customWidth="1"/>
    <col min="6557" max="6557" width="10.140625" style="2" customWidth="1"/>
    <col min="6558" max="6558" width="2" style="2" customWidth="1"/>
    <col min="6559" max="6559" width="9.5703125" style="2" customWidth="1"/>
    <col min="6560" max="6802" width="9.140625" style="2"/>
    <col min="6803" max="6803" width="4.5703125" style="2" customWidth="1"/>
    <col min="6804" max="6804" width="1" style="2" customWidth="1"/>
    <col min="6805" max="6805" width="18" style="2" customWidth="1"/>
    <col min="6806" max="6806" width="1.85546875" style="2" customWidth="1"/>
    <col min="6807" max="6807" width="12.5703125" style="2" customWidth="1"/>
    <col min="6808" max="6808" width="1.5703125" style="2" customWidth="1"/>
    <col min="6809" max="6809" width="9.5703125" style="2" customWidth="1"/>
    <col min="6810" max="6810" width="1.85546875" style="2" customWidth="1"/>
    <col min="6811" max="6811" width="11.85546875" style="2" customWidth="1"/>
    <col min="6812" max="6812" width="1.5703125" style="2" customWidth="1"/>
    <col min="6813" max="6813" width="10.140625" style="2" customWidth="1"/>
    <col min="6814" max="6814" width="2" style="2" customWidth="1"/>
    <col min="6815" max="6815" width="9.5703125" style="2" customWidth="1"/>
    <col min="6816" max="7058" width="9.140625" style="2"/>
    <col min="7059" max="7059" width="4.5703125" style="2" customWidth="1"/>
    <col min="7060" max="7060" width="1" style="2" customWidth="1"/>
    <col min="7061" max="7061" width="18" style="2" customWidth="1"/>
    <col min="7062" max="7062" width="1.85546875" style="2" customWidth="1"/>
    <col min="7063" max="7063" width="12.5703125" style="2" customWidth="1"/>
    <col min="7064" max="7064" width="1.5703125" style="2" customWidth="1"/>
    <col min="7065" max="7065" width="9.5703125" style="2" customWidth="1"/>
    <col min="7066" max="7066" width="1.85546875" style="2" customWidth="1"/>
    <col min="7067" max="7067" width="11.85546875" style="2" customWidth="1"/>
    <col min="7068" max="7068" width="1.5703125" style="2" customWidth="1"/>
    <col min="7069" max="7069" width="10.140625" style="2" customWidth="1"/>
    <col min="7070" max="7070" width="2" style="2" customWidth="1"/>
    <col min="7071" max="7071" width="9.5703125" style="2" customWidth="1"/>
    <col min="7072" max="7314" width="9.140625" style="2"/>
    <col min="7315" max="7315" width="4.5703125" style="2" customWidth="1"/>
    <col min="7316" max="7316" width="1" style="2" customWidth="1"/>
    <col min="7317" max="7317" width="18" style="2" customWidth="1"/>
    <col min="7318" max="7318" width="1.85546875" style="2" customWidth="1"/>
    <col min="7319" max="7319" width="12.5703125" style="2" customWidth="1"/>
    <col min="7320" max="7320" width="1.5703125" style="2" customWidth="1"/>
    <col min="7321" max="7321" width="9.5703125" style="2" customWidth="1"/>
    <col min="7322" max="7322" width="1.85546875" style="2" customWidth="1"/>
    <col min="7323" max="7323" width="11.85546875" style="2" customWidth="1"/>
    <col min="7324" max="7324" width="1.5703125" style="2" customWidth="1"/>
    <col min="7325" max="7325" width="10.140625" style="2" customWidth="1"/>
    <col min="7326" max="7326" width="2" style="2" customWidth="1"/>
    <col min="7327" max="7327" width="9.5703125" style="2" customWidth="1"/>
    <col min="7328" max="7570" width="9.140625" style="2"/>
    <col min="7571" max="7571" width="4.5703125" style="2" customWidth="1"/>
    <col min="7572" max="7572" width="1" style="2" customWidth="1"/>
    <col min="7573" max="7573" width="18" style="2" customWidth="1"/>
    <col min="7574" max="7574" width="1.85546875" style="2" customWidth="1"/>
    <col min="7575" max="7575" width="12.5703125" style="2" customWidth="1"/>
    <col min="7576" max="7576" width="1.5703125" style="2" customWidth="1"/>
    <col min="7577" max="7577" width="9.5703125" style="2" customWidth="1"/>
    <col min="7578" max="7578" width="1.85546875" style="2" customWidth="1"/>
    <col min="7579" max="7579" width="11.85546875" style="2" customWidth="1"/>
    <col min="7580" max="7580" width="1.5703125" style="2" customWidth="1"/>
    <col min="7581" max="7581" width="10.140625" style="2" customWidth="1"/>
    <col min="7582" max="7582" width="2" style="2" customWidth="1"/>
    <col min="7583" max="7583" width="9.5703125" style="2" customWidth="1"/>
    <col min="7584" max="7826" width="9.140625" style="2"/>
    <col min="7827" max="7827" width="4.5703125" style="2" customWidth="1"/>
    <col min="7828" max="7828" width="1" style="2" customWidth="1"/>
    <col min="7829" max="7829" width="18" style="2" customWidth="1"/>
    <col min="7830" max="7830" width="1.85546875" style="2" customWidth="1"/>
    <col min="7831" max="7831" width="12.5703125" style="2" customWidth="1"/>
    <col min="7832" max="7832" width="1.5703125" style="2" customWidth="1"/>
    <col min="7833" max="7833" width="9.5703125" style="2" customWidth="1"/>
    <col min="7834" max="7834" width="1.85546875" style="2" customWidth="1"/>
    <col min="7835" max="7835" width="11.85546875" style="2" customWidth="1"/>
    <col min="7836" max="7836" width="1.5703125" style="2" customWidth="1"/>
    <col min="7837" max="7837" width="10.140625" style="2" customWidth="1"/>
    <col min="7838" max="7838" width="2" style="2" customWidth="1"/>
    <col min="7839" max="7839" width="9.5703125" style="2" customWidth="1"/>
    <col min="7840" max="8082" width="9.140625" style="2"/>
    <col min="8083" max="8083" width="4.5703125" style="2" customWidth="1"/>
    <col min="8084" max="8084" width="1" style="2" customWidth="1"/>
    <col min="8085" max="8085" width="18" style="2" customWidth="1"/>
    <col min="8086" max="8086" width="1.85546875" style="2" customWidth="1"/>
    <col min="8087" max="8087" width="12.5703125" style="2" customWidth="1"/>
    <col min="8088" max="8088" width="1.5703125" style="2" customWidth="1"/>
    <col min="8089" max="8089" width="9.5703125" style="2" customWidth="1"/>
    <col min="8090" max="8090" width="1.85546875" style="2" customWidth="1"/>
    <col min="8091" max="8091" width="11.85546875" style="2" customWidth="1"/>
    <col min="8092" max="8092" width="1.5703125" style="2" customWidth="1"/>
    <col min="8093" max="8093" width="10.140625" style="2" customWidth="1"/>
    <col min="8094" max="8094" width="2" style="2" customWidth="1"/>
    <col min="8095" max="8095" width="9.5703125" style="2" customWidth="1"/>
    <col min="8096" max="8338" width="9.140625" style="2"/>
    <col min="8339" max="8339" width="4.5703125" style="2" customWidth="1"/>
    <col min="8340" max="8340" width="1" style="2" customWidth="1"/>
    <col min="8341" max="8341" width="18" style="2" customWidth="1"/>
    <col min="8342" max="8342" width="1.85546875" style="2" customWidth="1"/>
    <col min="8343" max="8343" width="12.5703125" style="2" customWidth="1"/>
    <col min="8344" max="8344" width="1.5703125" style="2" customWidth="1"/>
    <col min="8345" max="8345" width="9.5703125" style="2" customWidth="1"/>
    <col min="8346" max="8346" width="1.85546875" style="2" customWidth="1"/>
    <col min="8347" max="8347" width="11.85546875" style="2" customWidth="1"/>
    <col min="8348" max="8348" width="1.5703125" style="2" customWidth="1"/>
    <col min="8349" max="8349" width="10.140625" style="2" customWidth="1"/>
    <col min="8350" max="8350" width="2" style="2" customWidth="1"/>
    <col min="8351" max="8351" width="9.5703125" style="2" customWidth="1"/>
    <col min="8352" max="8594" width="9.140625" style="2"/>
    <col min="8595" max="8595" width="4.5703125" style="2" customWidth="1"/>
    <col min="8596" max="8596" width="1" style="2" customWidth="1"/>
    <col min="8597" max="8597" width="18" style="2" customWidth="1"/>
    <col min="8598" max="8598" width="1.85546875" style="2" customWidth="1"/>
    <col min="8599" max="8599" width="12.5703125" style="2" customWidth="1"/>
    <col min="8600" max="8600" width="1.5703125" style="2" customWidth="1"/>
    <col min="8601" max="8601" width="9.5703125" style="2" customWidth="1"/>
    <col min="8602" max="8602" width="1.85546875" style="2" customWidth="1"/>
    <col min="8603" max="8603" width="11.85546875" style="2" customWidth="1"/>
    <col min="8604" max="8604" width="1.5703125" style="2" customWidth="1"/>
    <col min="8605" max="8605" width="10.140625" style="2" customWidth="1"/>
    <col min="8606" max="8606" width="2" style="2" customWidth="1"/>
    <col min="8607" max="8607" width="9.5703125" style="2" customWidth="1"/>
    <col min="8608" max="8850" width="9.140625" style="2"/>
    <col min="8851" max="8851" width="4.5703125" style="2" customWidth="1"/>
    <col min="8852" max="8852" width="1" style="2" customWidth="1"/>
    <col min="8853" max="8853" width="18" style="2" customWidth="1"/>
    <col min="8854" max="8854" width="1.85546875" style="2" customWidth="1"/>
    <col min="8855" max="8855" width="12.5703125" style="2" customWidth="1"/>
    <col min="8856" max="8856" width="1.5703125" style="2" customWidth="1"/>
    <col min="8857" max="8857" width="9.5703125" style="2" customWidth="1"/>
    <col min="8858" max="8858" width="1.85546875" style="2" customWidth="1"/>
    <col min="8859" max="8859" width="11.85546875" style="2" customWidth="1"/>
    <col min="8860" max="8860" width="1.5703125" style="2" customWidth="1"/>
    <col min="8861" max="8861" width="10.140625" style="2" customWidth="1"/>
    <col min="8862" max="8862" width="2" style="2" customWidth="1"/>
    <col min="8863" max="8863" width="9.5703125" style="2" customWidth="1"/>
    <col min="8864" max="9106" width="9.140625" style="2"/>
    <col min="9107" max="9107" width="4.5703125" style="2" customWidth="1"/>
    <col min="9108" max="9108" width="1" style="2" customWidth="1"/>
    <col min="9109" max="9109" width="18" style="2" customWidth="1"/>
    <col min="9110" max="9110" width="1.85546875" style="2" customWidth="1"/>
    <col min="9111" max="9111" width="12.5703125" style="2" customWidth="1"/>
    <col min="9112" max="9112" width="1.5703125" style="2" customWidth="1"/>
    <col min="9113" max="9113" width="9.5703125" style="2" customWidth="1"/>
    <col min="9114" max="9114" width="1.85546875" style="2" customWidth="1"/>
    <col min="9115" max="9115" width="11.85546875" style="2" customWidth="1"/>
    <col min="9116" max="9116" width="1.5703125" style="2" customWidth="1"/>
    <col min="9117" max="9117" width="10.140625" style="2" customWidth="1"/>
    <col min="9118" max="9118" width="2" style="2" customWidth="1"/>
    <col min="9119" max="9119" width="9.5703125" style="2" customWidth="1"/>
    <col min="9120" max="9362" width="9.140625" style="2"/>
    <col min="9363" max="9363" width="4.5703125" style="2" customWidth="1"/>
    <col min="9364" max="9364" width="1" style="2" customWidth="1"/>
    <col min="9365" max="9365" width="18" style="2" customWidth="1"/>
    <col min="9366" max="9366" width="1.85546875" style="2" customWidth="1"/>
    <col min="9367" max="9367" width="12.5703125" style="2" customWidth="1"/>
    <col min="9368" max="9368" width="1.5703125" style="2" customWidth="1"/>
    <col min="9369" max="9369" width="9.5703125" style="2" customWidth="1"/>
    <col min="9370" max="9370" width="1.85546875" style="2" customWidth="1"/>
    <col min="9371" max="9371" width="11.85546875" style="2" customWidth="1"/>
    <col min="9372" max="9372" width="1.5703125" style="2" customWidth="1"/>
    <col min="9373" max="9373" width="10.140625" style="2" customWidth="1"/>
    <col min="9374" max="9374" width="2" style="2" customWidth="1"/>
    <col min="9375" max="9375" width="9.5703125" style="2" customWidth="1"/>
    <col min="9376" max="9618" width="9.140625" style="2"/>
    <col min="9619" max="9619" width="4.5703125" style="2" customWidth="1"/>
    <col min="9620" max="9620" width="1" style="2" customWidth="1"/>
    <col min="9621" max="9621" width="18" style="2" customWidth="1"/>
    <col min="9622" max="9622" width="1.85546875" style="2" customWidth="1"/>
    <col min="9623" max="9623" width="12.5703125" style="2" customWidth="1"/>
    <col min="9624" max="9624" width="1.5703125" style="2" customWidth="1"/>
    <col min="9625" max="9625" width="9.5703125" style="2" customWidth="1"/>
    <col min="9626" max="9626" width="1.85546875" style="2" customWidth="1"/>
    <col min="9627" max="9627" width="11.85546875" style="2" customWidth="1"/>
    <col min="9628" max="9628" width="1.5703125" style="2" customWidth="1"/>
    <col min="9629" max="9629" width="10.140625" style="2" customWidth="1"/>
    <col min="9630" max="9630" width="2" style="2" customWidth="1"/>
    <col min="9631" max="9631" width="9.5703125" style="2" customWidth="1"/>
    <col min="9632" max="9874" width="9.140625" style="2"/>
    <col min="9875" max="9875" width="4.5703125" style="2" customWidth="1"/>
    <col min="9876" max="9876" width="1" style="2" customWidth="1"/>
    <col min="9877" max="9877" width="18" style="2" customWidth="1"/>
    <col min="9878" max="9878" width="1.85546875" style="2" customWidth="1"/>
    <col min="9879" max="9879" width="12.5703125" style="2" customWidth="1"/>
    <col min="9880" max="9880" width="1.5703125" style="2" customWidth="1"/>
    <col min="9881" max="9881" width="9.5703125" style="2" customWidth="1"/>
    <col min="9882" max="9882" width="1.85546875" style="2" customWidth="1"/>
    <col min="9883" max="9883" width="11.85546875" style="2" customWidth="1"/>
    <col min="9884" max="9884" width="1.5703125" style="2" customWidth="1"/>
    <col min="9885" max="9885" width="10.140625" style="2" customWidth="1"/>
    <col min="9886" max="9886" width="2" style="2" customWidth="1"/>
    <col min="9887" max="9887" width="9.5703125" style="2" customWidth="1"/>
    <col min="9888" max="10130" width="9.140625" style="2"/>
    <col min="10131" max="10131" width="4.5703125" style="2" customWidth="1"/>
    <col min="10132" max="10132" width="1" style="2" customWidth="1"/>
    <col min="10133" max="10133" width="18" style="2" customWidth="1"/>
    <col min="10134" max="10134" width="1.85546875" style="2" customWidth="1"/>
    <col min="10135" max="10135" width="12.5703125" style="2" customWidth="1"/>
    <col min="10136" max="10136" width="1.5703125" style="2" customWidth="1"/>
    <col min="10137" max="10137" width="9.5703125" style="2" customWidth="1"/>
    <col min="10138" max="10138" width="1.85546875" style="2" customWidth="1"/>
    <col min="10139" max="10139" width="11.85546875" style="2" customWidth="1"/>
    <col min="10140" max="10140" width="1.5703125" style="2" customWidth="1"/>
    <col min="10141" max="10141" width="10.140625" style="2" customWidth="1"/>
    <col min="10142" max="10142" width="2" style="2" customWidth="1"/>
    <col min="10143" max="10143" width="9.5703125" style="2" customWidth="1"/>
    <col min="10144" max="10386" width="9.140625" style="2"/>
    <col min="10387" max="10387" width="4.5703125" style="2" customWidth="1"/>
    <col min="10388" max="10388" width="1" style="2" customWidth="1"/>
    <col min="10389" max="10389" width="18" style="2" customWidth="1"/>
    <col min="10390" max="10390" width="1.85546875" style="2" customWidth="1"/>
    <col min="10391" max="10391" width="12.5703125" style="2" customWidth="1"/>
    <col min="10392" max="10392" width="1.5703125" style="2" customWidth="1"/>
    <col min="10393" max="10393" width="9.5703125" style="2" customWidth="1"/>
    <col min="10394" max="10394" width="1.85546875" style="2" customWidth="1"/>
    <col min="10395" max="10395" width="11.85546875" style="2" customWidth="1"/>
    <col min="10396" max="10396" width="1.5703125" style="2" customWidth="1"/>
    <col min="10397" max="10397" width="10.140625" style="2" customWidth="1"/>
    <col min="10398" max="10398" width="2" style="2" customWidth="1"/>
    <col min="10399" max="10399" width="9.5703125" style="2" customWidth="1"/>
    <col min="10400" max="10642" width="9.140625" style="2"/>
    <col min="10643" max="10643" width="4.5703125" style="2" customWidth="1"/>
    <col min="10644" max="10644" width="1" style="2" customWidth="1"/>
    <col min="10645" max="10645" width="18" style="2" customWidth="1"/>
    <col min="10646" max="10646" width="1.85546875" style="2" customWidth="1"/>
    <col min="10647" max="10647" width="12.5703125" style="2" customWidth="1"/>
    <col min="10648" max="10648" width="1.5703125" style="2" customWidth="1"/>
    <col min="10649" max="10649" width="9.5703125" style="2" customWidth="1"/>
    <col min="10650" max="10650" width="1.85546875" style="2" customWidth="1"/>
    <col min="10651" max="10651" width="11.85546875" style="2" customWidth="1"/>
    <col min="10652" max="10652" width="1.5703125" style="2" customWidth="1"/>
    <col min="10653" max="10653" width="10.140625" style="2" customWidth="1"/>
    <col min="10654" max="10654" width="2" style="2" customWidth="1"/>
    <col min="10655" max="10655" width="9.5703125" style="2" customWidth="1"/>
    <col min="10656" max="10898" width="9.140625" style="2"/>
    <col min="10899" max="10899" width="4.5703125" style="2" customWidth="1"/>
    <col min="10900" max="10900" width="1" style="2" customWidth="1"/>
    <col min="10901" max="10901" width="18" style="2" customWidth="1"/>
    <col min="10902" max="10902" width="1.85546875" style="2" customWidth="1"/>
    <col min="10903" max="10903" width="12.5703125" style="2" customWidth="1"/>
    <col min="10904" max="10904" width="1.5703125" style="2" customWidth="1"/>
    <col min="10905" max="10905" width="9.5703125" style="2" customWidth="1"/>
    <col min="10906" max="10906" width="1.85546875" style="2" customWidth="1"/>
    <col min="10907" max="10907" width="11.85546875" style="2" customWidth="1"/>
    <col min="10908" max="10908" width="1.5703125" style="2" customWidth="1"/>
    <col min="10909" max="10909" width="10.140625" style="2" customWidth="1"/>
    <col min="10910" max="10910" width="2" style="2" customWidth="1"/>
    <col min="10911" max="10911" width="9.5703125" style="2" customWidth="1"/>
    <col min="10912" max="11154" width="9.140625" style="2"/>
    <col min="11155" max="11155" width="4.5703125" style="2" customWidth="1"/>
    <col min="11156" max="11156" width="1" style="2" customWidth="1"/>
    <col min="11157" max="11157" width="18" style="2" customWidth="1"/>
    <col min="11158" max="11158" width="1.85546875" style="2" customWidth="1"/>
    <col min="11159" max="11159" width="12.5703125" style="2" customWidth="1"/>
    <col min="11160" max="11160" width="1.5703125" style="2" customWidth="1"/>
    <col min="11161" max="11161" width="9.5703125" style="2" customWidth="1"/>
    <col min="11162" max="11162" width="1.85546875" style="2" customWidth="1"/>
    <col min="11163" max="11163" width="11.85546875" style="2" customWidth="1"/>
    <col min="11164" max="11164" width="1.5703125" style="2" customWidth="1"/>
    <col min="11165" max="11165" width="10.140625" style="2" customWidth="1"/>
    <col min="11166" max="11166" width="2" style="2" customWidth="1"/>
    <col min="11167" max="11167" width="9.5703125" style="2" customWidth="1"/>
    <col min="11168" max="11410" width="9.140625" style="2"/>
    <col min="11411" max="11411" width="4.5703125" style="2" customWidth="1"/>
    <col min="11412" max="11412" width="1" style="2" customWidth="1"/>
    <col min="11413" max="11413" width="18" style="2" customWidth="1"/>
    <col min="11414" max="11414" width="1.85546875" style="2" customWidth="1"/>
    <col min="11415" max="11415" width="12.5703125" style="2" customWidth="1"/>
    <col min="11416" max="11416" width="1.5703125" style="2" customWidth="1"/>
    <col min="11417" max="11417" width="9.5703125" style="2" customWidth="1"/>
    <col min="11418" max="11418" width="1.85546875" style="2" customWidth="1"/>
    <col min="11419" max="11419" width="11.85546875" style="2" customWidth="1"/>
    <col min="11420" max="11420" width="1.5703125" style="2" customWidth="1"/>
    <col min="11421" max="11421" width="10.140625" style="2" customWidth="1"/>
    <col min="11422" max="11422" width="2" style="2" customWidth="1"/>
    <col min="11423" max="11423" width="9.5703125" style="2" customWidth="1"/>
    <col min="11424" max="11666" width="9.140625" style="2"/>
    <col min="11667" max="11667" width="4.5703125" style="2" customWidth="1"/>
    <col min="11668" max="11668" width="1" style="2" customWidth="1"/>
    <col min="11669" max="11669" width="18" style="2" customWidth="1"/>
    <col min="11670" max="11670" width="1.85546875" style="2" customWidth="1"/>
    <col min="11671" max="11671" width="12.5703125" style="2" customWidth="1"/>
    <col min="11672" max="11672" width="1.5703125" style="2" customWidth="1"/>
    <col min="11673" max="11673" width="9.5703125" style="2" customWidth="1"/>
    <col min="11674" max="11674" width="1.85546875" style="2" customWidth="1"/>
    <col min="11675" max="11675" width="11.85546875" style="2" customWidth="1"/>
    <col min="11676" max="11676" width="1.5703125" style="2" customWidth="1"/>
    <col min="11677" max="11677" width="10.140625" style="2" customWidth="1"/>
    <col min="11678" max="11678" width="2" style="2" customWidth="1"/>
    <col min="11679" max="11679" width="9.5703125" style="2" customWidth="1"/>
    <col min="11680" max="11922" width="9.140625" style="2"/>
    <col min="11923" max="11923" width="4.5703125" style="2" customWidth="1"/>
    <col min="11924" max="11924" width="1" style="2" customWidth="1"/>
    <col min="11925" max="11925" width="18" style="2" customWidth="1"/>
    <col min="11926" max="11926" width="1.85546875" style="2" customWidth="1"/>
    <col min="11927" max="11927" width="12.5703125" style="2" customWidth="1"/>
    <col min="11928" max="11928" width="1.5703125" style="2" customWidth="1"/>
    <col min="11929" max="11929" width="9.5703125" style="2" customWidth="1"/>
    <col min="11930" max="11930" width="1.85546875" style="2" customWidth="1"/>
    <col min="11931" max="11931" width="11.85546875" style="2" customWidth="1"/>
    <col min="11932" max="11932" width="1.5703125" style="2" customWidth="1"/>
    <col min="11933" max="11933" width="10.140625" style="2" customWidth="1"/>
    <col min="11934" max="11934" width="2" style="2" customWidth="1"/>
    <col min="11935" max="11935" width="9.5703125" style="2" customWidth="1"/>
    <col min="11936" max="12178" width="9.140625" style="2"/>
    <col min="12179" max="12179" width="4.5703125" style="2" customWidth="1"/>
    <col min="12180" max="12180" width="1" style="2" customWidth="1"/>
    <col min="12181" max="12181" width="18" style="2" customWidth="1"/>
    <col min="12182" max="12182" width="1.85546875" style="2" customWidth="1"/>
    <col min="12183" max="12183" width="12.5703125" style="2" customWidth="1"/>
    <col min="12184" max="12184" width="1.5703125" style="2" customWidth="1"/>
    <col min="12185" max="12185" width="9.5703125" style="2" customWidth="1"/>
    <col min="12186" max="12186" width="1.85546875" style="2" customWidth="1"/>
    <col min="12187" max="12187" width="11.85546875" style="2" customWidth="1"/>
    <col min="12188" max="12188" width="1.5703125" style="2" customWidth="1"/>
    <col min="12189" max="12189" width="10.140625" style="2" customWidth="1"/>
    <col min="12190" max="12190" width="2" style="2" customWidth="1"/>
    <col min="12191" max="12191" width="9.5703125" style="2" customWidth="1"/>
    <col min="12192" max="12434" width="9.140625" style="2"/>
    <col min="12435" max="12435" width="4.5703125" style="2" customWidth="1"/>
    <col min="12436" max="12436" width="1" style="2" customWidth="1"/>
    <col min="12437" max="12437" width="18" style="2" customWidth="1"/>
    <col min="12438" max="12438" width="1.85546875" style="2" customWidth="1"/>
    <col min="12439" max="12439" width="12.5703125" style="2" customWidth="1"/>
    <col min="12440" max="12440" width="1.5703125" style="2" customWidth="1"/>
    <col min="12441" max="12441" width="9.5703125" style="2" customWidth="1"/>
    <col min="12442" max="12442" width="1.85546875" style="2" customWidth="1"/>
    <col min="12443" max="12443" width="11.85546875" style="2" customWidth="1"/>
    <col min="12444" max="12444" width="1.5703125" style="2" customWidth="1"/>
    <col min="12445" max="12445" width="10.140625" style="2" customWidth="1"/>
    <col min="12446" max="12446" width="2" style="2" customWidth="1"/>
    <col min="12447" max="12447" width="9.5703125" style="2" customWidth="1"/>
    <col min="12448" max="12690" width="9.140625" style="2"/>
    <col min="12691" max="12691" width="4.5703125" style="2" customWidth="1"/>
    <col min="12692" max="12692" width="1" style="2" customWidth="1"/>
    <col min="12693" max="12693" width="18" style="2" customWidth="1"/>
    <col min="12694" max="12694" width="1.85546875" style="2" customWidth="1"/>
    <col min="12695" max="12695" width="12.5703125" style="2" customWidth="1"/>
    <col min="12696" max="12696" width="1.5703125" style="2" customWidth="1"/>
    <col min="12697" max="12697" width="9.5703125" style="2" customWidth="1"/>
    <col min="12698" max="12698" width="1.85546875" style="2" customWidth="1"/>
    <col min="12699" max="12699" width="11.85546875" style="2" customWidth="1"/>
    <col min="12700" max="12700" width="1.5703125" style="2" customWidth="1"/>
    <col min="12701" max="12701" width="10.140625" style="2" customWidth="1"/>
    <col min="12702" max="12702" width="2" style="2" customWidth="1"/>
    <col min="12703" max="12703" width="9.5703125" style="2" customWidth="1"/>
    <col min="12704" max="12946" width="9.140625" style="2"/>
    <col min="12947" max="12947" width="4.5703125" style="2" customWidth="1"/>
    <col min="12948" max="12948" width="1" style="2" customWidth="1"/>
    <col min="12949" max="12949" width="18" style="2" customWidth="1"/>
    <col min="12950" max="12950" width="1.85546875" style="2" customWidth="1"/>
    <col min="12951" max="12951" width="12.5703125" style="2" customWidth="1"/>
    <col min="12952" max="12952" width="1.5703125" style="2" customWidth="1"/>
    <col min="12953" max="12953" width="9.5703125" style="2" customWidth="1"/>
    <col min="12954" max="12954" width="1.85546875" style="2" customWidth="1"/>
    <col min="12955" max="12955" width="11.85546875" style="2" customWidth="1"/>
    <col min="12956" max="12956" width="1.5703125" style="2" customWidth="1"/>
    <col min="12957" max="12957" width="10.140625" style="2" customWidth="1"/>
    <col min="12958" max="12958" width="2" style="2" customWidth="1"/>
    <col min="12959" max="12959" width="9.5703125" style="2" customWidth="1"/>
    <col min="12960" max="13202" width="9.140625" style="2"/>
    <col min="13203" max="13203" width="4.5703125" style="2" customWidth="1"/>
    <col min="13204" max="13204" width="1" style="2" customWidth="1"/>
    <col min="13205" max="13205" width="18" style="2" customWidth="1"/>
    <col min="13206" max="13206" width="1.85546875" style="2" customWidth="1"/>
    <col min="13207" max="13207" width="12.5703125" style="2" customWidth="1"/>
    <col min="13208" max="13208" width="1.5703125" style="2" customWidth="1"/>
    <col min="13209" max="13209" width="9.5703125" style="2" customWidth="1"/>
    <col min="13210" max="13210" width="1.85546875" style="2" customWidth="1"/>
    <col min="13211" max="13211" width="11.85546875" style="2" customWidth="1"/>
    <col min="13212" max="13212" width="1.5703125" style="2" customWidth="1"/>
    <col min="13213" max="13213" width="10.140625" style="2" customWidth="1"/>
    <col min="13214" max="13214" width="2" style="2" customWidth="1"/>
    <col min="13215" max="13215" width="9.5703125" style="2" customWidth="1"/>
    <col min="13216" max="13458" width="9.140625" style="2"/>
    <col min="13459" max="13459" width="4.5703125" style="2" customWidth="1"/>
    <col min="13460" max="13460" width="1" style="2" customWidth="1"/>
    <col min="13461" max="13461" width="18" style="2" customWidth="1"/>
    <col min="13462" max="13462" width="1.85546875" style="2" customWidth="1"/>
    <col min="13463" max="13463" width="12.5703125" style="2" customWidth="1"/>
    <col min="13464" max="13464" width="1.5703125" style="2" customWidth="1"/>
    <col min="13465" max="13465" width="9.5703125" style="2" customWidth="1"/>
    <col min="13466" max="13466" width="1.85546875" style="2" customWidth="1"/>
    <col min="13467" max="13467" width="11.85546875" style="2" customWidth="1"/>
    <col min="13468" max="13468" width="1.5703125" style="2" customWidth="1"/>
    <col min="13469" max="13469" width="10.140625" style="2" customWidth="1"/>
    <col min="13470" max="13470" width="2" style="2" customWidth="1"/>
    <col min="13471" max="13471" width="9.5703125" style="2" customWidth="1"/>
    <col min="13472" max="13714" width="9.140625" style="2"/>
    <col min="13715" max="13715" width="4.5703125" style="2" customWidth="1"/>
    <col min="13716" max="13716" width="1" style="2" customWidth="1"/>
    <col min="13717" max="13717" width="18" style="2" customWidth="1"/>
    <col min="13718" max="13718" width="1.85546875" style="2" customWidth="1"/>
    <col min="13719" max="13719" width="12.5703125" style="2" customWidth="1"/>
    <col min="13720" max="13720" width="1.5703125" style="2" customWidth="1"/>
    <col min="13721" max="13721" width="9.5703125" style="2" customWidth="1"/>
    <col min="13722" max="13722" width="1.85546875" style="2" customWidth="1"/>
    <col min="13723" max="13723" width="11.85546875" style="2" customWidth="1"/>
    <col min="13724" max="13724" width="1.5703125" style="2" customWidth="1"/>
    <col min="13725" max="13725" width="10.140625" style="2" customWidth="1"/>
    <col min="13726" max="13726" width="2" style="2" customWidth="1"/>
    <col min="13727" max="13727" width="9.5703125" style="2" customWidth="1"/>
    <col min="13728" max="13970" width="9.140625" style="2"/>
    <col min="13971" max="13971" width="4.5703125" style="2" customWidth="1"/>
    <col min="13972" max="13972" width="1" style="2" customWidth="1"/>
    <col min="13973" max="13973" width="18" style="2" customWidth="1"/>
    <col min="13974" max="13974" width="1.85546875" style="2" customWidth="1"/>
    <col min="13975" max="13975" width="12.5703125" style="2" customWidth="1"/>
    <col min="13976" max="13976" width="1.5703125" style="2" customWidth="1"/>
    <col min="13977" max="13977" width="9.5703125" style="2" customWidth="1"/>
    <col min="13978" max="13978" width="1.85546875" style="2" customWidth="1"/>
    <col min="13979" max="13979" width="11.85546875" style="2" customWidth="1"/>
    <col min="13980" max="13980" width="1.5703125" style="2" customWidth="1"/>
    <col min="13981" max="13981" width="10.140625" style="2" customWidth="1"/>
    <col min="13982" max="13982" width="2" style="2" customWidth="1"/>
    <col min="13983" max="13983" width="9.5703125" style="2" customWidth="1"/>
    <col min="13984" max="14226" width="9.140625" style="2"/>
    <col min="14227" max="14227" width="4.5703125" style="2" customWidth="1"/>
    <col min="14228" max="14228" width="1" style="2" customWidth="1"/>
    <col min="14229" max="14229" width="18" style="2" customWidth="1"/>
    <col min="14230" max="14230" width="1.85546875" style="2" customWidth="1"/>
    <col min="14231" max="14231" width="12.5703125" style="2" customWidth="1"/>
    <col min="14232" max="14232" width="1.5703125" style="2" customWidth="1"/>
    <col min="14233" max="14233" width="9.5703125" style="2" customWidth="1"/>
    <col min="14234" max="14234" width="1.85546875" style="2" customWidth="1"/>
    <col min="14235" max="14235" width="11.85546875" style="2" customWidth="1"/>
    <col min="14236" max="14236" width="1.5703125" style="2" customWidth="1"/>
    <col min="14237" max="14237" width="10.140625" style="2" customWidth="1"/>
    <col min="14238" max="14238" width="2" style="2" customWidth="1"/>
    <col min="14239" max="14239" width="9.5703125" style="2" customWidth="1"/>
    <col min="14240" max="14482" width="9.140625" style="2"/>
    <col min="14483" max="14483" width="4.5703125" style="2" customWidth="1"/>
    <col min="14484" max="14484" width="1" style="2" customWidth="1"/>
    <col min="14485" max="14485" width="18" style="2" customWidth="1"/>
    <col min="14486" max="14486" width="1.85546875" style="2" customWidth="1"/>
    <col min="14487" max="14487" width="12.5703125" style="2" customWidth="1"/>
    <col min="14488" max="14488" width="1.5703125" style="2" customWidth="1"/>
    <col min="14489" max="14489" width="9.5703125" style="2" customWidth="1"/>
    <col min="14490" max="14490" width="1.85546875" style="2" customWidth="1"/>
    <col min="14491" max="14491" width="11.85546875" style="2" customWidth="1"/>
    <col min="14492" max="14492" width="1.5703125" style="2" customWidth="1"/>
    <col min="14493" max="14493" width="10.140625" style="2" customWidth="1"/>
    <col min="14494" max="14494" width="2" style="2" customWidth="1"/>
    <col min="14495" max="14495" width="9.5703125" style="2" customWidth="1"/>
    <col min="14496" max="14738" width="9.140625" style="2"/>
    <col min="14739" max="14739" width="4.5703125" style="2" customWidth="1"/>
    <col min="14740" max="14740" width="1" style="2" customWidth="1"/>
    <col min="14741" max="14741" width="18" style="2" customWidth="1"/>
    <col min="14742" max="14742" width="1.85546875" style="2" customWidth="1"/>
    <col min="14743" max="14743" width="12.5703125" style="2" customWidth="1"/>
    <col min="14744" max="14744" width="1.5703125" style="2" customWidth="1"/>
    <col min="14745" max="14745" width="9.5703125" style="2" customWidth="1"/>
    <col min="14746" max="14746" width="1.85546875" style="2" customWidth="1"/>
    <col min="14747" max="14747" width="11.85546875" style="2" customWidth="1"/>
    <col min="14748" max="14748" width="1.5703125" style="2" customWidth="1"/>
    <col min="14749" max="14749" width="10.140625" style="2" customWidth="1"/>
    <col min="14750" max="14750" width="2" style="2" customWidth="1"/>
    <col min="14751" max="14751" width="9.5703125" style="2" customWidth="1"/>
    <col min="14752" max="14994" width="9.140625" style="2"/>
    <col min="14995" max="14995" width="4.5703125" style="2" customWidth="1"/>
    <col min="14996" max="14996" width="1" style="2" customWidth="1"/>
    <col min="14997" max="14997" width="18" style="2" customWidth="1"/>
    <col min="14998" max="14998" width="1.85546875" style="2" customWidth="1"/>
    <col min="14999" max="14999" width="12.5703125" style="2" customWidth="1"/>
    <col min="15000" max="15000" width="1.5703125" style="2" customWidth="1"/>
    <col min="15001" max="15001" width="9.5703125" style="2" customWidth="1"/>
    <col min="15002" max="15002" width="1.85546875" style="2" customWidth="1"/>
    <col min="15003" max="15003" width="11.85546875" style="2" customWidth="1"/>
    <col min="15004" max="15004" width="1.5703125" style="2" customWidth="1"/>
    <col min="15005" max="15005" width="10.140625" style="2" customWidth="1"/>
    <col min="15006" max="15006" width="2" style="2" customWidth="1"/>
    <col min="15007" max="15007" width="9.5703125" style="2" customWidth="1"/>
    <col min="15008" max="15250" width="9.140625" style="2"/>
    <col min="15251" max="15251" width="4.5703125" style="2" customWidth="1"/>
    <col min="15252" max="15252" width="1" style="2" customWidth="1"/>
    <col min="15253" max="15253" width="18" style="2" customWidth="1"/>
    <col min="15254" max="15254" width="1.85546875" style="2" customWidth="1"/>
    <col min="15255" max="15255" width="12.5703125" style="2" customWidth="1"/>
    <col min="15256" max="15256" width="1.5703125" style="2" customWidth="1"/>
    <col min="15257" max="15257" width="9.5703125" style="2" customWidth="1"/>
    <col min="15258" max="15258" width="1.85546875" style="2" customWidth="1"/>
    <col min="15259" max="15259" width="11.85546875" style="2" customWidth="1"/>
    <col min="15260" max="15260" width="1.5703125" style="2" customWidth="1"/>
    <col min="15261" max="15261" width="10.140625" style="2" customWidth="1"/>
    <col min="15262" max="15262" width="2" style="2" customWidth="1"/>
    <col min="15263" max="15263" width="9.5703125" style="2" customWidth="1"/>
    <col min="15264" max="15506" width="9.140625" style="2"/>
    <col min="15507" max="15507" width="4.5703125" style="2" customWidth="1"/>
    <col min="15508" max="15508" width="1" style="2" customWidth="1"/>
    <col min="15509" max="15509" width="18" style="2" customWidth="1"/>
    <col min="15510" max="15510" width="1.85546875" style="2" customWidth="1"/>
    <col min="15511" max="15511" width="12.5703125" style="2" customWidth="1"/>
    <col min="15512" max="15512" width="1.5703125" style="2" customWidth="1"/>
    <col min="15513" max="15513" width="9.5703125" style="2" customWidth="1"/>
    <col min="15514" max="15514" width="1.85546875" style="2" customWidth="1"/>
    <col min="15515" max="15515" width="11.85546875" style="2" customWidth="1"/>
    <col min="15516" max="15516" width="1.5703125" style="2" customWidth="1"/>
    <col min="15517" max="15517" width="10.140625" style="2" customWidth="1"/>
    <col min="15518" max="15518" width="2" style="2" customWidth="1"/>
    <col min="15519" max="15519" width="9.5703125" style="2" customWidth="1"/>
    <col min="15520" max="15762" width="9.140625" style="2"/>
    <col min="15763" max="15763" width="4.5703125" style="2" customWidth="1"/>
    <col min="15764" max="15764" width="1" style="2" customWidth="1"/>
    <col min="15765" max="15765" width="18" style="2" customWidth="1"/>
    <col min="15766" max="15766" width="1.85546875" style="2" customWidth="1"/>
    <col min="15767" max="15767" width="12.5703125" style="2" customWidth="1"/>
    <col min="15768" max="15768" width="1.5703125" style="2" customWidth="1"/>
    <col min="15769" max="15769" width="9.5703125" style="2" customWidth="1"/>
    <col min="15770" max="15770" width="1.85546875" style="2" customWidth="1"/>
    <col min="15771" max="15771" width="11.85546875" style="2" customWidth="1"/>
    <col min="15772" max="15772" width="1.5703125" style="2" customWidth="1"/>
    <col min="15773" max="15773" width="10.140625" style="2" customWidth="1"/>
    <col min="15774" max="15774" width="2" style="2" customWidth="1"/>
    <col min="15775" max="15775" width="9.5703125" style="2" customWidth="1"/>
    <col min="15776" max="16018" width="9.140625" style="2"/>
    <col min="16019" max="16019" width="4.5703125" style="2" customWidth="1"/>
    <col min="16020" max="16020" width="1" style="2" customWidth="1"/>
    <col min="16021" max="16021" width="18" style="2" customWidth="1"/>
    <col min="16022" max="16022" width="1.85546875" style="2" customWidth="1"/>
    <col min="16023" max="16023" width="12.5703125" style="2" customWidth="1"/>
    <col min="16024" max="16024" width="1.5703125" style="2" customWidth="1"/>
    <col min="16025" max="16025" width="9.5703125" style="2" customWidth="1"/>
    <col min="16026" max="16026" width="1.85546875" style="2" customWidth="1"/>
    <col min="16027" max="16027" width="11.85546875" style="2" customWidth="1"/>
    <col min="16028" max="16028" width="1.5703125" style="2" customWidth="1"/>
    <col min="16029" max="16029" width="10.140625" style="2" customWidth="1"/>
    <col min="16030" max="16030" width="2" style="2" customWidth="1"/>
    <col min="16031" max="16031" width="9.5703125" style="2" customWidth="1"/>
    <col min="16032" max="16378" width="9.140625" style="2"/>
    <col min="16379" max="16384" width="8.85546875" style="2" customWidth="1"/>
  </cols>
  <sheetData>
    <row r="6" spans="2:27" x14ac:dyDescent="0.2">
      <c r="B6" s="3" t="s">
        <v>0</v>
      </c>
      <c r="C6" s="3"/>
      <c r="D6" s="3"/>
      <c r="E6" s="3"/>
      <c r="F6" s="3"/>
      <c r="G6" s="3"/>
      <c r="H6" s="3"/>
      <c r="I6" s="3"/>
      <c r="J6" s="3"/>
      <c r="K6" s="3"/>
      <c r="L6" s="3"/>
      <c r="M6" s="3"/>
      <c r="N6" s="3"/>
      <c r="O6" s="3"/>
      <c r="P6" s="3"/>
      <c r="Q6" s="3"/>
      <c r="R6" s="3"/>
      <c r="S6" s="3"/>
      <c r="T6" s="3"/>
      <c r="U6" s="3"/>
      <c r="V6" s="3"/>
      <c r="W6" s="3"/>
      <c r="X6" s="3"/>
      <c r="Y6" s="3"/>
      <c r="Z6" s="3"/>
      <c r="AA6" s="3"/>
    </row>
    <row r="7" spans="2:27" x14ac:dyDescent="0.2">
      <c r="B7" s="70"/>
      <c r="C7" s="70"/>
      <c r="D7" s="70"/>
      <c r="E7" s="70"/>
      <c r="F7" s="70"/>
      <c r="R7" s="70"/>
    </row>
    <row r="8" spans="2:27" x14ac:dyDescent="0.2">
      <c r="B8" s="71"/>
      <c r="C8" s="71"/>
      <c r="D8" s="71"/>
      <c r="E8" s="71"/>
      <c r="F8" s="71"/>
      <c r="G8" s="80" t="s">
        <v>1</v>
      </c>
      <c r="H8" s="80"/>
      <c r="I8" s="80"/>
      <c r="J8" s="80"/>
      <c r="K8" s="80"/>
      <c r="L8" s="80"/>
      <c r="M8" s="80"/>
      <c r="N8" s="80"/>
      <c r="O8" s="80"/>
      <c r="R8" s="71"/>
      <c r="S8" s="80" t="s">
        <v>2</v>
      </c>
      <c r="T8" s="80"/>
      <c r="U8" s="80"/>
      <c r="V8" s="80"/>
      <c r="W8" s="80"/>
      <c r="X8" s="80"/>
      <c r="Y8" s="80"/>
      <c r="Z8" s="80"/>
      <c r="AA8" s="80"/>
    </row>
    <row r="9" spans="2:27" s="4" customFormat="1" x14ac:dyDescent="0.2">
      <c r="B9" s="72" t="s">
        <v>3</v>
      </c>
      <c r="C9" s="72"/>
      <c r="D9" s="72"/>
      <c r="E9" s="72"/>
      <c r="F9" s="72"/>
      <c r="G9" s="4" t="s">
        <v>4</v>
      </c>
      <c r="H9" s="72"/>
      <c r="I9" s="4" t="s">
        <v>5</v>
      </c>
      <c r="J9" s="72"/>
      <c r="K9" s="4" t="s">
        <v>6</v>
      </c>
      <c r="L9" s="72"/>
      <c r="M9" s="4" t="s">
        <v>7</v>
      </c>
      <c r="N9" s="72"/>
      <c r="O9" s="4" t="s">
        <v>8</v>
      </c>
      <c r="P9" s="72"/>
      <c r="Q9" s="4" t="s">
        <v>9</v>
      </c>
      <c r="R9" s="72"/>
      <c r="S9" s="4" t="s">
        <v>4</v>
      </c>
      <c r="T9" s="72"/>
      <c r="U9" s="4" t="s">
        <v>5</v>
      </c>
      <c r="V9" s="72"/>
      <c r="W9" s="4" t="s">
        <v>6</v>
      </c>
      <c r="X9" s="72"/>
      <c r="Y9" s="4" t="s">
        <v>7</v>
      </c>
      <c r="Z9" s="72"/>
      <c r="AA9" s="4" t="s">
        <v>8</v>
      </c>
    </row>
    <row r="10" spans="2:27" ht="14.25" x14ac:dyDescent="0.2">
      <c r="B10" s="73" t="s">
        <v>10</v>
      </c>
      <c r="C10" s="71"/>
      <c r="D10" s="74" t="s">
        <v>11</v>
      </c>
      <c r="E10" s="74"/>
      <c r="F10" s="75"/>
      <c r="G10" s="76" t="s">
        <v>12</v>
      </c>
      <c r="H10" s="75"/>
      <c r="I10" s="76" t="s">
        <v>12</v>
      </c>
      <c r="J10" s="75"/>
      <c r="K10" s="76" t="s">
        <v>12</v>
      </c>
      <c r="L10" s="75"/>
      <c r="M10" s="76" t="s">
        <v>12</v>
      </c>
      <c r="N10" s="75"/>
      <c r="O10" s="76" t="s">
        <v>12</v>
      </c>
      <c r="P10" s="75"/>
      <c r="Q10" s="73" t="s">
        <v>13</v>
      </c>
      <c r="R10" s="75"/>
      <c r="S10" s="76" t="s">
        <v>14</v>
      </c>
      <c r="T10" s="75"/>
      <c r="U10" s="76" t="s">
        <v>14</v>
      </c>
      <c r="V10" s="75"/>
      <c r="W10" s="76" t="s">
        <v>14</v>
      </c>
      <c r="X10" s="75"/>
      <c r="Y10" s="76" t="s">
        <v>14</v>
      </c>
      <c r="Z10" s="75"/>
      <c r="AA10" s="76" t="s">
        <v>14</v>
      </c>
    </row>
    <row r="11" spans="2:27" x14ac:dyDescent="0.2">
      <c r="B11" s="75"/>
      <c r="C11" s="71"/>
      <c r="D11" s="71"/>
      <c r="E11" s="71"/>
      <c r="F11" s="75"/>
      <c r="G11" s="75" t="s">
        <v>15</v>
      </c>
      <c r="H11" s="75"/>
      <c r="I11" s="77" t="s">
        <v>16</v>
      </c>
      <c r="J11" s="75"/>
      <c r="K11" s="77" t="s">
        <v>17</v>
      </c>
      <c r="L11" s="75"/>
      <c r="M11" s="77" t="s">
        <v>18</v>
      </c>
      <c r="N11" s="75"/>
      <c r="O11" s="77" t="s">
        <v>19</v>
      </c>
      <c r="P11" s="75"/>
      <c r="Q11" s="77" t="s">
        <v>20</v>
      </c>
      <c r="R11" s="75"/>
      <c r="S11" s="77" t="s">
        <v>21</v>
      </c>
      <c r="T11" s="75"/>
      <c r="U11" s="77" t="s">
        <v>22</v>
      </c>
      <c r="V11" s="75"/>
      <c r="W11" s="77" t="s">
        <v>23</v>
      </c>
      <c r="X11" s="75"/>
      <c r="Y11" s="77" t="s">
        <v>24</v>
      </c>
      <c r="Z11" s="75"/>
      <c r="AA11" s="77" t="s">
        <v>25</v>
      </c>
    </row>
    <row r="12" spans="2:27" x14ac:dyDescent="0.2">
      <c r="B12" s="5"/>
      <c r="C12" s="71"/>
      <c r="D12" s="75"/>
      <c r="E12" s="75"/>
      <c r="G12" s="75"/>
      <c r="H12" s="75"/>
      <c r="I12" s="75"/>
      <c r="J12" s="75"/>
      <c r="K12" s="75"/>
      <c r="L12" s="75"/>
      <c r="M12" s="75"/>
      <c r="N12" s="75"/>
      <c r="O12" s="75"/>
      <c r="P12" s="75"/>
      <c r="Q12" s="71"/>
      <c r="S12" s="75"/>
      <c r="T12" s="75"/>
      <c r="U12" s="75"/>
      <c r="V12" s="75"/>
      <c r="W12" s="75"/>
      <c r="X12" s="75"/>
      <c r="Y12" s="75"/>
      <c r="Z12" s="75"/>
      <c r="AA12" s="75"/>
    </row>
    <row r="13" spans="2:27" x14ac:dyDescent="0.2">
      <c r="B13" s="75"/>
      <c r="C13" s="71"/>
      <c r="D13" s="6" t="s">
        <v>26</v>
      </c>
      <c r="E13" s="6"/>
      <c r="F13" s="75"/>
      <c r="G13" s="7"/>
      <c r="H13" s="75"/>
      <c r="I13" s="75"/>
      <c r="J13" s="75"/>
      <c r="K13" s="75"/>
      <c r="L13" s="75"/>
      <c r="M13" s="8"/>
      <c r="N13" s="75"/>
      <c r="O13" s="75"/>
      <c r="P13" s="75"/>
      <c r="Q13" s="9"/>
      <c r="R13" s="75"/>
      <c r="S13" s="7"/>
      <c r="T13" s="75"/>
      <c r="U13" s="75"/>
      <c r="V13" s="75"/>
      <c r="W13" s="75"/>
      <c r="X13" s="75"/>
      <c r="Y13" s="8"/>
      <c r="Z13" s="75"/>
      <c r="AA13" s="75"/>
    </row>
    <row r="14" spans="2:27" x14ac:dyDescent="0.2">
      <c r="B14" s="75"/>
      <c r="C14" s="71"/>
      <c r="D14" s="71"/>
      <c r="E14" s="71"/>
      <c r="F14" s="75"/>
      <c r="G14" s="9"/>
      <c r="H14" s="75"/>
      <c r="I14" s="75"/>
      <c r="J14" s="75"/>
      <c r="K14" s="75"/>
      <c r="L14" s="75"/>
      <c r="M14" s="75"/>
      <c r="N14" s="75"/>
      <c r="O14" s="75"/>
      <c r="P14" s="75"/>
      <c r="Q14" s="9"/>
      <c r="R14" s="75"/>
      <c r="S14" s="9"/>
      <c r="T14" s="75"/>
      <c r="U14" s="75"/>
      <c r="V14" s="75"/>
      <c r="W14" s="75"/>
      <c r="X14" s="75"/>
      <c r="Y14" s="75"/>
      <c r="Z14" s="75"/>
      <c r="AA14" s="75"/>
    </row>
    <row r="15" spans="2:27" x14ac:dyDescent="0.2">
      <c r="B15" s="5"/>
      <c r="C15" s="71"/>
      <c r="D15" s="6" t="s">
        <v>27</v>
      </c>
      <c r="E15" s="75"/>
      <c r="G15" s="75"/>
      <c r="H15" s="75"/>
      <c r="I15" s="75"/>
      <c r="J15" s="75"/>
      <c r="K15" s="75"/>
      <c r="L15" s="75"/>
      <c r="M15" s="75"/>
      <c r="N15" s="75"/>
      <c r="O15" s="75"/>
      <c r="P15" s="75"/>
      <c r="Q15" s="71"/>
      <c r="S15" s="75"/>
      <c r="T15" s="75"/>
      <c r="U15" s="75"/>
      <c r="V15" s="75"/>
      <c r="W15" s="75"/>
      <c r="X15" s="75"/>
      <c r="Y15" s="75"/>
      <c r="Z15" s="75"/>
      <c r="AA15" s="75"/>
    </row>
    <row r="16" spans="2:27" ht="14.25" x14ac:dyDescent="0.2">
      <c r="B16" s="75">
        <v>1</v>
      </c>
      <c r="C16" s="71"/>
      <c r="D16" s="10" t="s">
        <v>28</v>
      </c>
      <c r="E16" s="10" t="s">
        <v>29</v>
      </c>
      <c r="F16" s="75"/>
      <c r="G16" s="17">
        <v>-50000</v>
      </c>
      <c r="H16" s="11"/>
      <c r="I16" s="17">
        <v>-37500</v>
      </c>
      <c r="J16" s="11"/>
      <c r="K16" s="17">
        <v>-25000</v>
      </c>
      <c r="L16" s="11"/>
      <c r="M16" s="17">
        <v>-12500</v>
      </c>
      <c r="N16" s="11"/>
      <c r="O16" s="17">
        <v>0</v>
      </c>
      <c r="P16" s="11"/>
      <c r="Q16" s="17">
        <v>372816</v>
      </c>
      <c r="R16" s="75"/>
      <c r="S16" s="12">
        <f>G16/$Q16*100</f>
        <v>-13.411441569031371</v>
      </c>
      <c r="T16" s="13"/>
      <c r="U16" s="12">
        <f>I16/$Q16*100</f>
        <v>-10.058581176773529</v>
      </c>
      <c r="V16" s="13"/>
      <c r="W16" s="12">
        <f>K16/$Q16*100</f>
        <v>-6.7057207845156857</v>
      </c>
      <c r="X16" s="13"/>
      <c r="Y16" s="12">
        <f>M16/$Q16*100</f>
        <v>-3.3528603922578428</v>
      </c>
      <c r="Z16" s="13"/>
      <c r="AA16" s="12">
        <f>O16/$Q16*100</f>
        <v>0</v>
      </c>
    </row>
    <row r="17" spans="2:27" ht="14.25" x14ac:dyDescent="0.2">
      <c r="B17" s="75">
        <f>MAX(B$16:B16)+1</f>
        <v>2</v>
      </c>
      <c r="C17" s="71"/>
      <c r="D17" s="10" t="s">
        <v>28</v>
      </c>
      <c r="E17" s="10" t="s">
        <v>30</v>
      </c>
      <c r="F17" s="75"/>
      <c r="G17" s="17">
        <v>-12000</v>
      </c>
      <c r="H17" s="11"/>
      <c r="I17" s="17">
        <v>-9000</v>
      </c>
      <c r="J17" s="11"/>
      <c r="K17" s="17">
        <v>-6000</v>
      </c>
      <c r="L17" s="11"/>
      <c r="M17" s="17">
        <v>-3000</v>
      </c>
      <c r="N17" s="11"/>
      <c r="O17" s="17">
        <v>0</v>
      </c>
      <c r="P17" s="11"/>
      <c r="Q17" s="17">
        <v>138060</v>
      </c>
      <c r="R17" s="75"/>
      <c r="S17" s="12">
        <f>G17/$Q17*100</f>
        <v>-8.6918730986527599</v>
      </c>
      <c r="T17" s="13"/>
      <c r="U17" s="12">
        <f>I17/$Q17*100</f>
        <v>-6.5189048239895699</v>
      </c>
      <c r="V17" s="13"/>
      <c r="W17" s="12">
        <f>K17/$Q17*100</f>
        <v>-4.34593654932638</v>
      </c>
      <c r="X17" s="13"/>
      <c r="Y17" s="12">
        <f>M17/$Q17*100</f>
        <v>-2.17296827466319</v>
      </c>
      <c r="Z17" s="13"/>
      <c r="AA17" s="12">
        <f>O17/$Q17*100</f>
        <v>0</v>
      </c>
    </row>
    <row r="18" spans="2:27" x14ac:dyDescent="0.2">
      <c r="B18" s="75">
        <f>MAX(B$16:B17)+1</f>
        <v>3</v>
      </c>
      <c r="C18" s="71"/>
      <c r="D18" s="2" t="s">
        <v>31</v>
      </c>
      <c r="F18" s="75"/>
      <c r="G18" s="14">
        <f>SUM(G16:G17)</f>
        <v>-62000</v>
      </c>
      <c r="H18" s="11"/>
      <c r="I18" s="14">
        <f>SUM(I16:I17)</f>
        <v>-46500</v>
      </c>
      <c r="J18" s="11"/>
      <c r="K18" s="14">
        <f>SUM(K16:K17)</f>
        <v>-31000</v>
      </c>
      <c r="L18" s="11"/>
      <c r="M18" s="14">
        <f>SUM(M16:M17)</f>
        <v>-15500</v>
      </c>
      <c r="N18" s="11"/>
      <c r="O18" s="14">
        <f>SUM(O16:O17)</f>
        <v>0</v>
      </c>
      <c r="P18" s="11"/>
      <c r="Q18" s="15"/>
      <c r="R18" s="75"/>
      <c r="S18" s="16"/>
      <c r="T18" s="16"/>
      <c r="U18" s="16"/>
      <c r="V18" s="16"/>
      <c r="W18" s="16"/>
      <c r="X18" s="16"/>
      <c r="Y18" s="16"/>
      <c r="Z18" s="16"/>
      <c r="AA18" s="16"/>
    </row>
    <row r="19" spans="2:27" x14ac:dyDescent="0.2">
      <c r="B19" s="75"/>
      <c r="C19" s="71"/>
      <c r="D19" s="10"/>
      <c r="E19" s="10"/>
      <c r="F19" s="75"/>
      <c r="G19" s="17"/>
      <c r="H19" s="11"/>
      <c r="I19" s="17"/>
      <c r="J19" s="11"/>
      <c r="K19" s="17"/>
      <c r="L19" s="11"/>
      <c r="M19" s="17"/>
      <c r="N19" s="11"/>
      <c r="O19" s="17"/>
      <c r="P19" s="11"/>
      <c r="Q19" s="17"/>
      <c r="R19" s="75"/>
      <c r="S19" s="12"/>
      <c r="T19" s="13"/>
      <c r="U19" s="12"/>
      <c r="V19" s="13"/>
      <c r="W19" s="12"/>
      <c r="X19" s="13"/>
      <c r="Y19" s="12"/>
      <c r="Z19" s="13"/>
      <c r="AA19" s="12"/>
    </row>
    <row r="20" spans="2:27" x14ac:dyDescent="0.2">
      <c r="B20" s="75"/>
      <c r="C20" s="71"/>
      <c r="D20" s="6" t="s">
        <v>32</v>
      </c>
      <c r="E20" s="6"/>
      <c r="F20" s="75"/>
      <c r="G20" s="7"/>
      <c r="H20" s="75"/>
      <c r="I20" s="75"/>
      <c r="J20" s="75"/>
      <c r="K20" s="75"/>
      <c r="L20" s="75"/>
      <c r="M20" s="8"/>
      <c r="N20" s="75"/>
      <c r="O20" s="75"/>
      <c r="P20" s="75"/>
      <c r="Q20" s="9"/>
      <c r="R20" s="75"/>
      <c r="S20" s="7"/>
      <c r="T20" s="75"/>
      <c r="U20" s="75"/>
      <c r="V20" s="75"/>
      <c r="W20" s="75"/>
      <c r="X20" s="75"/>
      <c r="Y20" s="8"/>
      <c r="Z20" s="75"/>
      <c r="AA20" s="75"/>
    </row>
    <row r="21" spans="2:27" x14ac:dyDescent="0.2">
      <c r="B21" s="75">
        <f>MAX(B$16:B20)+1</f>
        <v>4</v>
      </c>
      <c r="C21" s="71"/>
      <c r="D21" s="10" t="s">
        <v>33</v>
      </c>
      <c r="E21" s="10" t="s">
        <v>34</v>
      </c>
      <c r="F21" s="75"/>
      <c r="G21" s="17">
        <f>G$23*$Q21/SUM($Q$21:$Q$22)</f>
        <v>36242.912147102521</v>
      </c>
      <c r="H21" s="11"/>
      <c r="I21" s="17">
        <f>I$23*$Q21/SUM($Q$21:$Q$22)</f>
        <v>27182.184110326893</v>
      </c>
      <c r="J21" s="11"/>
      <c r="K21" s="17">
        <f>K$23*$Q21/SUM($Q$21:$Q$22)</f>
        <v>18121.45607355126</v>
      </c>
      <c r="L21" s="11"/>
      <c r="M21" s="17">
        <f>M$23*$Q21/SUM($Q$21:$Q$22)</f>
        <v>9060.7280367756302</v>
      </c>
      <c r="N21" s="11"/>
      <c r="O21" s="17">
        <f>O$23*$Q21/SUM($Q$21:$Q$22)</f>
        <v>0</v>
      </c>
      <c r="P21" s="11"/>
      <c r="Q21" s="17">
        <v>1087127.4672765208</v>
      </c>
      <c r="R21" s="75"/>
      <c r="S21" s="12">
        <f>G21/$Q21*100</f>
        <v>3.3338236074467433</v>
      </c>
      <c r="T21" s="13"/>
      <c r="U21" s="12">
        <f>I21/$Q21*100</f>
        <v>2.5003677055850577</v>
      </c>
      <c r="V21" s="13"/>
      <c r="W21" s="12">
        <f>K21/$Q21*100</f>
        <v>1.6669118037233717</v>
      </c>
      <c r="X21" s="13"/>
      <c r="Y21" s="12">
        <f>M21/$Q21*100</f>
        <v>0.83345590186168583</v>
      </c>
      <c r="Z21" s="13"/>
      <c r="AA21" s="12">
        <f>O21/$Q21*100</f>
        <v>0</v>
      </c>
    </row>
    <row r="22" spans="2:27" x14ac:dyDescent="0.2">
      <c r="B22" s="75">
        <f>MAX(B$16:B21)+1</f>
        <v>5</v>
      </c>
      <c r="C22" s="71"/>
      <c r="D22" s="10" t="s">
        <v>35</v>
      </c>
      <c r="E22" s="10" t="s">
        <v>34</v>
      </c>
      <c r="F22" s="75"/>
      <c r="G22" s="17">
        <f>G$23*$Q22/SUM($Q$21:$Q$22)</f>
        <v>25757.087852897472</v>
      </c>
      <c r="H22" s="11"/>
      <c r="I22" s="17">
        <f>I$23*$Q22/SUM($Q$21:$Q$22)</f>
        <v>19317.815889673104</v>
      </c>
      <c r="J22" s="11"/>
      <c r="K22" s="17">
        <f>K$23*$Q22/SUM($Q$21:$Q$22)</f>
        <v>12878.543926448736</v>
      </c>
      <c r="L22" s="11"/>
      <c r="M22" s="17">
        <f>M$23*$Q22/SUM($Q$21:$Q$22)</f>
        <v>6439.2719632243679</v>
      </c>
      <c r="N22" s="11"/>
      <c r="O22" s="17">
        <f>O$23*$Q22/SUM($Q$21:$Q$22)</f>
        <v>0</v>
      </c>
      <c r="P22" s="11"/>
      <c r="Q22" s="17">
        <v>772599.00000000012</v>
      </c>
      <c r="R22" s="75"/>
      <c r="S22" s="12">
        <f>G22/$Q22*100</f>
        <v>3.3338236074467438</v>
      </c>
      <c r="T22" s="13"/>
      <c r="U22" s="12">
        <f>I22/$Q22*100</f>
        <v>2.5003677055850582</v>
      </c>
      <c r="V22" s="13"/>
      <c r="W22" s="12">
        <f>K22/$Q22*100</f>
        <v>1.6669118037233719</v>
      </c>
      <c r="X22" s="13"/>
      <c r="Y22" s="12">
        <f>M22/$Q22*100</f>
        <v>0.83345590186168594</v>
      </c>
      <c r="Z22" s="13"/>
      <c r="AA22" s="12">
        <f>O22/$Q22*100</f>
        <v>0</v>
      </c>
    </row>
    <row r="23" spans="2:27" x14ac:dyDescent="0.2">
      <c r="B23" s="75">
        <f>MAX(B$16:B22)+1</f>
        <v>6</v>
      </c>
      <c r="C23" s="71"/>
      <c r="D23" s="2" t="s">
        <v>36</v>
      </c>
      <c r="F23" s="75"/>
      <c r="G23" s="14">
        <f>-G18</f>
        <v>62000</v>
      </c>
      <c r="H23" s="11"/>
      <c r="I23" s="14">
        <f>-I18</f>
        <v>46500</v>
      </c>
      <c r="J23" s="11"/>
      <c r="K23" s="14">
        <f>-K18</f>
        <v>31000</v>
      </c>
      <c r="L23" s="11"/>
      <c r="M23" s="14">
        <f>-M18</f>
        <v>15500</v>
      </c>
      <c r="N23" s="11"/>
      <c r="O23" s="14">
        <f>-O18</f>
        <v>0</v>
      </c>
      <c r="P23" s="11"/>
      <c r="Q23" s="15"/>
      <c r="R23" s="75"/>
      <c r="S23" s="16"/>
      <c r="T23" s="16"/>
      <c r="U23" s="16"/>
      <c r="V23" s="16"/>
      <c r="W23" s="16"/>
      <c r="X23" s="16"/>
      <c r="Y23" s="16"/>
      <c r="Z23" s="16"/>
      <c r="AA23" s="16"/>
    </row>
    <row r="24" spans="2:27" x14ac:dyDescent="0.2">
      <c r="B24" s="75"/>
      <c r="C24" s="71"/>
      <c r="F24" s="75"/>
      <c r="G24" s="17"/>
      <c r="H24" s="11"/>
      <c r="I24" s="17"/>
      <c r="J24" s="11"/>
      <c r="K24" s="17"/>
      <c r="L24" s="11"/>
      <c r="M24" s="17"/>
      <c r="N24" s="11"/>
      <c r="O24" s="17"/>
      <c r="P24" s="11"/>
      <c r="Q24" s="15"/>
      <c r="R24" s="75"/>
      <c r="S24" s="16"/>
      <c r="T24" s="16"/>
      <c r="U24" s="16"/>
      <c r="V24" s="16"/>
      <c r="W24" s="16"/>
      <c r="X24" s="16"/>
      <c r="Y24" s="16"/>
      <c r="Z24" s="16"/>
      <c r="AA24" s="16"/>
    </row>
    <row r="25" spans="2:27" ht="13.5" thickBot="1" x14ac:dyDescent="0.25">
      <c r="B25" s="75">
        <f>MAX(B$16:B24)+1</f>
        <v>7</v>
      </c>
      <c r="C25" s="71"/>
      <c r="D25" s="70" t="s">
        <v>37</v>
      </c>
      <c r="E25" s="70"/>
      <c r="G25" s="18">
        <f>G18+G23</f>
        <v>0</v>
      </c>
      <c r="H25" s="11"/>
      <c r="I25" s="18">
        <f>I18+I23</f>
        <v>0</v>
      </c>
      <c r="J25" s="11"/>
      <c r="K25" s="18">
        <f>K18+K23</f>
        <v>0</v>
      </c>
      <c r="L25" s="11"/>
      <c r="M25" s="18">
        <f>M18+M23</f>
        <v>0</v>
      </c>
      <c r="N25" s="11"/>
      <c r="O25" s="18">
        <f>O18+O23</f>
        <v>0</v>
      </c>
      <c r="P25" s="11"/>
      <c r="Q25" s="15"/>
      <c r="R25" s="75"/>
      <c r="S25" s="16"/>
      <c r="T25" s="16"/>
      <c r="U25" s="16"/>
      <c r="V25" s="16"/>
      <c r="W25" s="16"/>
      <c r="X25" s="16"/>
      <c r="Y25" s="16"/>
      <c r="Z25" s="16"/>
      <c r="AA25" s="16"/>
    </row>
    <row r="26" spans="2:27" ht="13.5" thickTop="1" x14ac:dyDescent="0.2">
      <c r="B26" s="75"/>
      <c r="C26" s="71"/>
      <c r="G26" s="19"/>
      <c r="H26" s="19"/>
      <c r="I26" s="19"/>
      <c r="J26" s="19"/>
      <c r="K26" s="19"/>
      <c r="L26" s="19"/>
      <c r="M26" s="19"/>
      <c r="N26" s="19"/>
      <c r="O26" s="19"/>
      <c r="P26" s="19"/>
      <c r="Q26" s="19"/>
      <c r="S26" s="16"/>
      <c r="T26" s="16"/>
      <c r="U26" s="16"/>
      <c r="V26" s="16"/>
      <c r="W26" s="16"/>
      <c r="X26" s="16"/>
      <c r="Y26" s="16"/>
      <c r="Z26" s="16"/>
      <c r="AA26" s="16"/>
    </row>
    <row r="27" spans="2:27" x14ac:dyDescent="0.2">
      <c r="B27" s="75"/>
      <c r="C27" s="71"/>
      <c r="G27" s="19"/>
      <c r="H27" s="19"/>
      <c r="I27" s="19"/>
      <c r="J27" s="19"/>
      <c r="K27" s="19"/>
      <c r="L27" s="19"/>
      <c r="M27" s="19"/>
      <c r="N27" s="19"/>
      <c r="O27" s="19"/>
      <c r="P27" s="19"/>
      <c r="Q27" s="19"/>
      <c r="S27" s="16"/>
      <c r="T27" s="16"/>
      <c r="U27" s="16"/>
      <c r="V27" s="16"/>
      <c r="W27" s="16"/>
      <c r="X27" s="16"/>
      <c r="Y27" s="16"/>
      <c r="Z27" s="16"/>
      <c r="AA27" s="16"/>
    </row>
    <row r="28" spans="2:27" x14ac:dyDescent="0.2">
      <c r="B28" s="75"/>
      <c r="C28" s="71"/>
      <c r="D28" s="6" t="s">
        <v>38</v>
      </c>
      <c r="E28" s="6"/>
      <c r="F28" s="75"/>
      <c r="G28" s="7"/>
      <c r="H28" s="75"/>
      <c r="I28" s="75"/>
      <c r="J28" s="75"/>
      <c r="K28" s="75"/>
      <c r="L28" s="75"/>
      <c r="M28" s="8"/>
      <c r="N28" s="75"/>
      <c r="O28" s="75"/>
      <c r="P28" s="75"/>
      <c r="Q28" s="9"/>
      <c r="R28" s="75"/>
      <c r="S28" s="20"/>
      <c r="T28" s="21"/>
      <c r="U28" s="20"/>
      <c r="V28" s="21"/>
      <c r="W28" s="20"/>
      <c r="X28" s="21"/>
      <c r="Y28" s="20"/>
      <c r="Z28" s="21"/>
      <c r="AA28" s="20"/>
    </row>
    <row r="29" spans="2:27" x14ac:dyDescent="0.2">
      <c r="B29" s="75"/>
      <c r="C29" s="71"/>
      <c r="D29" s="6"/>
      <c r="E29" s="6"/>
      <c r="F29" s="75"/>
      <c r="G29" s="7"/>
      <c r="H29" s="75"/>
      <c r="I29" s="75"/>
      <c r="J29" s="75"/>
      <c r="K29" s="75"/>
      <c r="L29" s="75"/>
      <c r="M29" s="8"/>
      <c r="N29" s="75"/>
      <c r="O29" s="75"/>
      <c r="P29" s="75"/>
      <c r="Q29" s="9"/>
      <c r="R29" s="75"/>
      <c r="S29" s="20"/>
      <c r="T29" s="21"/>
      <c r="U29" s="20"/>
      <c r="V29" s="21"/>
      <c r="W29" s="20"/>
      <c r="X29" s="21"/>
      <c r="Y29" s="20"/>
      <c r="Z29" s="21"/>
      <c r="AA29" s="20"/>
    </row>
    <row r="30" spans="2:27" x14ac:dyDescent="0.2">
      <c r="B30" s="75"/>
      <c r="C30" s="71"/>
      <c r="D30" s="6" t="s">
        <v>27</v>
      </c>
      <c r="E30" s="6"/>
      <c r="F30" s="75"/>
      <c r="G30" s="7"/>
      <c r="H30" s="75"/>
      <c r="I30" s="75"/>
      <c r="J30" s="75"/>
      <c r="K30" s="75"/>
      <c r="L30" s="75"/>
      <c r="M30" s="8"/>
      <c r="N30" s="75"/>
      <c r="O30" s="75"/>
      <c r="P30" s="75"/>
      <c r="Q30" s="9"/>
      <c r="R30" s="75"/>
      <c r="S30" s="20"/>
      <c r="T30" s="21"/>
      <c r="U30" s="20"/>
      <c r="V30" s="21"/>
      <c r="W30" s="20"/>
      <c r="X30" s="21"/>
      <c r="Y30" s="20"/>
      <c r="Z30" s="21"/>
      <c r="AA30" s="20"/>
    </row>
    <row r="31" spans="2:27" x14ac:dyDescent="0.2">
      <c r="B31" s="75">
        <f>MAX(B$16:B30)+1</f>
        <v>8</v>
      </c>
      <c r="C31" s="71"/>
      <c r="D31" s="10" t="s">
        <v>39</v>
      </c>
      <c r="E31" s="10" t="s">
        <v>34</v>
      </c>
      <c r="F31" s="75"/>
      <c r="G31" s="17">
        <v>-34503.655756307453</v>
      </c>
      <c r="H31" s="11"/>
      <c r="I31" s="17">
        <v>-25877.741817230592</v>
      </c>
      <c r="J31" s="11"/>
      <c r="K31" s="17">
        <v>-17251.827878153726</v>
      </c>
      <c r="L31" s="11"/>
      <c r="M31" s="17">
        <v>-8625.9139390768632</v>
      </c>
      <c r="N31" s="11"/>
      <c r="O31" s="17">
        <v>0</v>
      </c>
      <c r="P31" s="11"/>
      <c r="Q31" s="17">
        <v>94638.047999999995</v>
      </c>
      <c r="R31" s="75"/>
      <c r="S31" s="12">
        <f>G31/$Q31*100</f>
        <v>-36.458545463984478</v>
      </c>
      <c r="T31" s="13"/>
      <c r="U31" s="12">
        <f>I31/$Q31*100</f>
        <v>-27.343909097988362</v>
      </c>
      <c r="V31" s="13"/>
      <c r="W31" s="12">
        <f>K31/$Q31*100</f>
        <v>-18.229272731992239</v>
      </c>
      <c r="X31" s="13"/>
      <c r="Y31" s="12">
        <f>M31/$Q31*100</f>
        <v>-9.1146363659961196</v>
      </c>
      <c r="Z31" s="13"/>
      <c r="AA31" s="12">
        <f>O31/$Q31*100</f>
        <v>0</v>
      </c>
    </row>
    <row r="32" spans="2:27" x14ac:dyDescent="0.2">
      <c r="B32" s="75">
        <f>MAX(B$16:B31)+1</f>
        <v>9</v>
      </c>
      <c r="C32" s="71"/>
      <c r="D32" s="10" t="s">
        <v>40</v>
      </c>
      <c r="E32" s="10" t="s">
        <v>34</v>
      </c>
      <c r="F32" s="75"/>
      <c r="G32" s="17">
        <v>-756.0247419846861</v>
      </c>
      <c r="H32" s="11"/>
      <c r="I32" s="17">
        <v>-567.01855648851461</v>
      </c>
      <c r="J32" s="11"/>
      <c r="K32" s="17">
        <v>-378.01237099234305</v>
      </c>
      <c r="L32" s="11"/>
      <c r="M32" s="17">
        <v>-189.00618549617153</v>
      </c>
      <c r="N32" s="11"/>
      <c r="O32" s="17">
        <v>0</v>
      </c>
      <c r="P32" s="11"/>
      <c r="Q32" s="17">
        <v>1764</v>
      </c>
      <c r="R32" s="75"/>
      <c r="S32" s="12">
        <f>G32/$Q32*100</f>
        <v>-42.85854546398447</v>
      </c>
      <c r="T32" s="13"/>
      <c r="U32" s="12">
        <f>I32/$Q32*100</f>
        <v>-32.143909097988356</v>
      </c>
      <c r="V32" s="13"/>
      <c r="W32" s="12">
        <f>K32/$Q32*100</f>
        <v>-21.429272731992235</v>
      </c>
      <c r="X32" s="13"/>
      <c r="Y32" s="12">
        <f>M32/$Q32*100</f>
        <v>-10.714636365996117</v>
      </c>
      <c r="Z32" s="13"/>
      <c r="AA32" s="12">
        <f>O32/$Q32*100</f>
        <v>0</v>
      </c>
    </row>
    <row r="33" spans="2:27" ht="15" x14ac:dyDescent="0.25">
      <c r="B33" s="75">
        <f>MAX(B$16:B32)+1</f>
        <v>10</v>
      </c>
      <c r="C33" s="71"/>
      <c r="D33" s="10" t="s">
        <v>41</v>
      </c>
      <c r="E33" s="10" t="s">
        <v>42</v>
      </c>
      <c r="F33" s="75"/>
      <c r="G33" s="17">
        <v>-7683.0253995283992</v>
      </c>
      <c r="H33" s="11"/>
      <c r="I33" s="17">
        <v>-5762.2690496462992</v>
      </c>
      <c r="J33" s="11"/>
      <c r="K33" s="17">
        <v>-3841.5126997641996</v>
      </c>
      <c r="L33" s="11"/>
      <c r="M33" s="17">
        <v>-1920.7563498820998</v>
      </c>
      <c r="N33" s="11"/>
      <c r="O33" s="17">
        <v>0</v>
      </c>
      <c r="P33" s="11"/>
      <c r="Q33" s="17">
        <v>44007.248</v>
      </c>
      <c r="R33" s="75"/>
      <c r="S33" s="12">
        <f>G33/$Q33*100</f>
        <v>-17.458545463984475</v>
      </c>
      <c r="T33" s="13"/>
      <c r="U33" s="12">
        <f>I33/$Q33*100</f>
        <v>-13.093909097988357</v>
      </c>
      <c r="V33" s="13"/>
      <c r="W33" s="12">
        <f>K33/$Q33*100</f>
        <v>-8.7292727319922374</v>
      </c>
      <c r="X33" s="13"/>
      <c r="Y33" s="12">
        <f>M33/$Q33*100</f>
        <v>-4.3646363659961187</v>
      </c>
      <c r="Z33" s="13"/>
      <c r="AA33" s="12">
        <f>O33/$Q33*100</f>
        <v>0</v>
      </c>
    </row>
    <row r="34" spans="2:27" ht="15" x14ac:dyDescent="0.25">
      <c r="B34" s="75">
        <f>MAX(B$16:B33)+1</f>
        <v>11</v>
      </c>
      <c r="C34" s="71"/>
      <c r="D34" s="10" t="s">
        <v>41</v>
      </c>
      <c r="E34" s="10" t="s">
        <v>43</v>
      </c>
      <c r="F34" s="75"/>
      <c r="G34" s="17">
        <v>-31436.633278172536</v>
      </c>
      <c r="H34" s="11"/>
      <c r="I34" s="17">
        <v>-23577.474958629402</v>
      </c>
      <c r="J34" s="11"/>
      <c r="K34" s="17">
        <v>-15718.316639086268</v>
      </c>
      <c r="L34" s="11"/>
      <c r="M34" s="17">
        <v>-7859.158319543134</v>
      </c>
      <c r="N34" s="11"/>
      <c r="O34" s="17">
        <v>0</v>
      </c>
      <c r="P34" s="11"/>
      <c r="Q34" s="17">
        <v>75102.067999999999</v>
      </c>
      <c r="R34" s="75"/>
      <c r="S34" s="12">
        <f>G34/$Q34*100</f>
        <v>-41.858545463984477</v>
      </c>
      <c r="T34" s="13"/>
      <c r="U34" s="12">
        <f>I34/$Q34*100</f>
        <v>-31.393909097988352</v>
      </c>
      <c r="V34" s="13"/>
      <c r="W34" s="12">
        <f>K34/$Q34*100</f>
        <v>-20.929272731992238</v>
      </c>
      <c r="X34" s="13"/>
      <c r="Y34" s="12">
        <f>M34/$Q34*100</f>
        <v>-10.464636365996119</v>
      </c>
      <c r="Z34" s="13"/>
      <c r="AA34" s="12">
        <f>O34/$Q34*100</f>
        <v>0</v>
      </c>
    </row>
    <row r="35" spans="2:27" x14ac:dyDescent="0.2">
      <c r="B35" s="75">
        <f>MAX(B$16:B34)+1</f>
        <v>12</v>
      </c>
      <c r="C35" s="71"/>
      <c r="D35" s="2" t="s">
        <v>31</v>
      </c>
      <c r="F35" s="75"/>
      <c r="G35" s="14">
        <f>SUM(G31:G34)</f>
        <v>-74379.339175993082</v>
      </c>
      <c r="H35" s="11"/>
      <c r="I35" s="14">
        <f>SUM(I31:I34)</f>
        <v>-55784.504381994804</v>
      </c>
      <c r="J35" s="11"/>
      <c r="K35" s="14">
        <f>SUM(K31:K34)</f>
        <v>-37189.669587996541</v>
      </c>
      <c r="L35" s="11"/>
      <c r="M35" s="14">
        <f>SUM(M31:M34)</f>
        <v>-18594.83479399827</v>
      </c>
      <c r="N35" s="11"/>
      <c r="O35" s="14">
        <f>SUM(O31:O34)</f>
        <v>0</v>
      </c>
      <c r="P35" s="11"/>
      <c r="Q35" s="15"/>
      <c r="R35" s="75"/>
      <c r="S35" s="16"/>
      <c r="T35" s="16"/>
      <c r="U35" s="16"/>
      <c r="V35" s="16"/>
      <c r="W35" s="16"/>
      <c r="X35" s="16"/>
      <c r="Y35" s="16"/>
      <c r="Z35" s="16"/>
      <c r="AA35" s="16"/>
    </row>
    <row r="36" spans="2:27" x14ac:dyDescent="0.2">
      <c r="B36" s="75"/>
      <c r="C36" s="71"/>
      <c r="D36" s="71"/>
      <c r="E36" s="71"/>
      <c r="F36" s="75"/>
      <c r="G36" s="15"/>
      <c r="H36" s="22"/>
      <c r="I36" s="22"/>
      <c r="J36" s="22"/>
      <c r="K36" s="22"/>
      <c r="L36" s="22"/>
      <c r="M36" s="15"/>
      <c r="N36" s="22"/>
      <c r="O36" s="22"/>
      <c r="P36" s="22"/>
      <c r="Q36" s="15"/>
      <c r="R36" s="75"/>
      <c r="S36" s="23"/>
      <c r="T36" s="24"/>
      <c r="U36" s="23"/>
      <c r="V36" s="24"/>
      <c r="W36" s="23"/>
      <c r="X36" s="24"/>
      <c r="Y36" s="23"/>
      <c r="Z36" s="24"/>
      <c r="AA36" s="23"/>
    </row>
    <row r="37" spans="2:27" x14ac:dyDescent="0.2">
      <c r="B37" s="75"/>
      <c r="C37" s="71"/>
      <c r="D37" s="6" t="s">
        <v>32</v>
      </c>
      <c r="E37" s="6"/>
      <c r="F37" s="75"/>
      <c r="G37" s="7"/>
      <c r="H37" s="75"/>
      <c r="I37" s="75"/>
      <c r="J37" s="75"/>
      <c r="K37" s="75"/>
      <c r="L37" s="75"/>
      <c r="M37" s="8"/>
      <c r="N37" s="75"/>
      <c r="O37" s="75"/>
      <c r="P37" s="75"/>
      <c r="Q37" s="9"/>
      <c r="R37" s="75"/>
      <c r="S37" s="20"/>
      <c r="T37" s="21"/>
      <c r="U37" s="20"/>
      <c r="V37" s="21"/>
      <c r="W37" s="20"/>
      <c r="X37" s="21"/>
      <c r="Y37" s="20"/>
      <c r="Z37" s="21"/>
      <c r="AA37" s="20"/>
    </row>
    <row r="38" spans="2:27" x14ac:dyDescent="0.2">
      <c r="B38" s="75">
        <f>MAX(B$16:B37)+1</f>
        <v>13</v>
      </c>
      <c r="C38" s="71"/>
      <c r="D38" s="10" t="s">
        <v>44</v>
      </c>
      <c r="E38" s="10" t="s">
        <v>34</v>
      </c>
      <c r="F38" s="75"/>
      <c r="G38" s="17">
        <f>G39</f>
        <v>74379.339175993082</v>
      </c>
      <c r="H38" s="11"/>
      <c r="I38" s="17">
        <f>I39</f>
        <v>55784.504381994804</v>
      </c>
      <c r="J38" s="11"/>
      <c r="K38" s="17">
        <f>K39</f>
        <v>37189.669587996541</v>
      </c>
      <c r="L38" s="11"/>
      <c r="M38" s="17">
        <f>M39</f>
        <v>18594.83479399827</v>
      </c>
      <c r="N38" s="11"/>
      <c r="O38" s="17">
        <f>O39</f>
        <v>0</v>
      </c>
      <c r="P38" s="11"/>
      <c r="Q38" s="17">
        <v>222302.96800000002</v>
      </c>
      <c r="R38" s="75"/>
      <c r="S38" s="12">
        <f>G38/$Q38*100</f>
        <v>33.458545266023201</v>
      </c>
      <c r="T38" s="13"/>
      <c r="U38" s="12">
        <f>I38/$Q38*100</f>
        <v>25.093908949517395</v>
      </c>
      <c r="V38" s="13"/>
      <c r="W38" s="12">
        <f>K38/$Q38*100</f>
        <v>16.7292726330116</v>
      </c>
      <c r="X38" s="13"/>
      <c r="Y38" s="12">
        <f>M38/$Q38*100</f>
        <v>8.3646363165058002</v>
      </c>
      <c r="Z38" s="13"/>
      <c r="AA38" s="12">
        <f>O38/$Q38*100</f>
        <v>0</v>
      </c>
    </row>
    <row r="39" spans="2:27" x14ac:dyDescent="0.2">
      <c r="B39" s="75">
        <f>MAX(B$16:B38)+1</f>
        <v>14</v>
      </c>
      <c r="C39" s="71"/>
      <c r="D39" s="2" t="s">
        <v>36</v>
      </c>
      <c r="F39" s="75"/>
      <c r="G39" s="14">
        <f>-G35</f>
        <v>74379.339175993082</v>
      </c>
      <c r="H39" s="11"/>
      <c r="I39" s="14">
        <f>-I35</f>
        <v>55784.504381994804</v>
      </c>
      <c r="J39" s="11"/>
      <c r="K39" s="14">
        <f>-K35</f>
        <v>37189.669587996541</v>
      </c>
      <c r="L39" s="11"/>
      <c r="M39" s="14">
        <f>-M35</f>
        <v>18594.83479399827</v>
      </c>
      <c r="N39" s="11"/>
      <c r="O39" s="14">
        <f>-O35</f>
        <v>0</v>
      </c>
      <c r="P39" s="11"/>
      <c r="Q39" s="15"/>
      <c r="R39" s="75"/>
      <c r="S39" s="16"/>
      <c r="T39" s="16"/>
      <c r="U39" s="16"/>
      <c r="V39" s="16"/>
      <c r="W39" s="16"/>
      <c r="X39" s="16"/>
      <c r="Y39" s="16"/>
      <c r="Z39" s="16"/>
      <c r="AA39" s="16"/>
    </row>
    <row r="40" spans="2:27" x14ac:dyDescent="0.2">
      <c r="B40" s="75"/>
      <c r="C40" s="71"/>
      <c r="F40" s="75"/>
      <c r="G40" s="17"/>
      <c r="H40" s="11"/>
      <c r="I40" s="17"/>
      <c r="J40" s="11"/>
      <c r="K40" s="17"/>
      <c r="L40" s="11"/>
      <c r="M40" s="17"/>
      <c r="N40" s="11"/>
      <c r="O40" s="17"/>
      <c r="P40" s="11"/>
      <c r="Q40" s="15"/>
      <c r="R40" s="75"/>
      <c r="S40" s="16"/>
      <c r="T40" s="16"/>
      <c r="U40" s="16"/>
      <c r="V40" s="16"/>
      <c r="W40" s="16"/>
      <c r="X40" s="16"/>
      <c r="Y40" s="16"/>
      <c r="Z40" s="16"/>
      <c r="AA40" s="16"/>
    </row>
    <row r="41" spans="2:27" ht="13.5" thickBot="1" x14ac:dyDescent="0.25">
      <c r="B41" s="75">
        <f>MAX(B$16:B40)+1</f>
        <v>15</v>
      </c>
      <c r="C41" s="71"/>
      <c r="D41" s="70" t="s">
        <v>45</v>
      </c>
      <c r="E41" s="70"/>
      <c r="G41" s="18">
        <f>SUM(G35,G39)</f>
        <v>0</v>
      </c>
      <c r="H41" s="11"/>
      <c r="I41" s="18">
        <f>SUM(I35,I39)</f>
        <v>0</v>
      </c>
      <c r="J41" s="11"/>
      <c r="K41" s="18">
        <f>SUM(K35,K39)</f>
        <v>0</v>
      </c>
      <c r="L41" s="11"/>
      <c r="M41" s="18">
        <f>SUM(M35,M39)</f>
        <v>0</v>
      </c>
      <c r="N41" s="11"/>
      <c r="O41" s="18">
        <f>SUM(O35,O39)</f>
        <v>0</v>
      </c>
      <c r="P41" s="11"/>
      <c r="Q41" s="15"/>
      <c r="R41" s="75"/>
      <c r="S41" s="16"/>
      <c r="T41" s="16"/>
      <c r="U41" s="16"/>
      <c r="V41" s="16"/>
      <c r="W41" s="16"/>
      <c r="X41" s="16"/>
      <c r="Y41" s="16"/>
      <c r="Z41" s="16"/>
      <c r="AA41" s="16"/>
    </row>
    <row r="42" spans="2:27" ht="13.5" thickTop="1" x14ac:dyDescent="0.2">
      <c r="B42" s="75"/>
      <c r="C42" s="71"/>
      <c r="D42" s="71"/>
      <c r="E42" s="71"/>
      <c r="F42" s="75"/>
      <c r="G42" s="15"/>
      <c r="H42" s="22"/>
      <c r="I42" s="22"/>
      <c r="J42" s="22"/>
      <c r="K42" s="22"/>
      <c r="L42" s="22"/>
      <c r="M42" s="15"/>
      <c r="N42" s="22"/>
      <c r="O42" s="22"/>
      <c r="P42" s="22"/>
      <c r="Q42" s="15"/>
      <c r="R42" s="75"/>
      <c r="S42" s="23"/>
      <c r="T42" s="24"/>
      <c r="U42" s="23"/>
      <c r="V42" s="24"/>
      <c r="W42" s="23"/>
      <c r="X42" s="24"/>
      <c r="Y42" s="23"/>
      <c r="Z42" s="24"/>
      <c r="AA42" s="23"/>
    </row>
    <row r="43" spans="2:27" x14ac:dyDescent="0.2">
      <c r="B43" s="75"/>
      <c r="C43" s="71"/>
      <c r="D43" s="71"/>
      <c r="E43" s="71"/>
      <c r="F43" s="75"/>
      <c r="G43" s="15"/>
      <c r="H43" s="22"/>
      <c r="I43" s="22"/>
      <c r="J43" s="22"/>
      <c r="K43" s="22"/>
      <c r="L43" s="22"/>
      <c r="M43" s="15"/>
      <c r="N43" s="22"/>
      <c r="O43" s="22"/>
      <c r="P43" s="22"/>
      <c r="Q43" s="15"/>
      <c r="R43" s="75"/>
      <c r="S43" s="23"/>
      <c r="T43" s="24"/>
      <c r="U43" s="23"/>
      <c r="V43" s="24"/>
      <c r="W43" s="23"/>
      <c r="X43" s="24"/>
      <c r="Y43" s="23"/>
      <c r="Z43" s="24"/>
      <c r="AA43" s="23"/>
    </row>
    <row r="44" spans="2:27" x14ac:dyDescent="0.2">
      <c r="B44" s="75"/>
      <c r="C44" s="71"/>
      <c r="D44" s="6" t="s">
        <v>46</v>
      </c>
      <c r="E44" s="6"/>
      <c r="F44" s="75"/>
      <c r="G44" s="7"/>
      <c r="H44" s="75"/>
      <c r="I44" s="75"/>
      <c r="J44" s="75"/>
      <c r="K44" s="75"/>
      <c r="L44" s="75"/>
      <c r="M44" s="8" t="s">
        <v>47</v>
      </c>
      <c r="N44" s="75"/>
      <c r="O44" s="75"/>
      <c r="P44" s="75"/>
      <c r="Q44" s="9"/>
      <c r="R44" s="75"/>
      <c r="S44" s="20"/>
      <c r="T44" s="21"/>
      <c r="U44" s="20"/>
      <c r="V44" s="21"/>
      <c r="W44" s="20"/>
      <c r="X44" s="21"/>
      <c r="Y44" s="20"/>
      <c r="Z44" s="21"/>
      <c r="AA44" s="20"/>
    </row>
    <row r="45" spans="2:27" x14ac:dyDescent="0.2">
      <c r="B45" s="75"/>
      <c r="C45" s="71"/>
      <c r="D45" s="6"/>
      <c r="E45" s="6"/>
      <c r="F45" s="75"/>
      <c r="G45" s="7"/>
      <c r="H45" s="75"/>
      <c r="I45" s="75"/>
      <c r="J45" s="75"/>
      <c r="K45" s="75"/>
      <c r="L45" s="75"/>
      <c r="M45" s="8"/>
      <c r="N45" s="75"/>
      <c r="O45" s="75"/>
      <c r="P45" s="75"/>
      <c r="Q45" s="9"/>
      <c r="R45" s="75"/>
      <c r="S45" s="20"/>
      <c r="T45" s="21"/>
      <c r="U45" s="20"/>
      <c r="V45" s="21"/>
      <c r="W45" s="20"/>
      <c r="X45" s="21"/>
      <c r="Y45" s="20"/>
      <c r="Z45" s="21"/>
      <c r="AA45" s="20"/>
    </row>
    <row r="46" spans="2:27" x14ac:dyDescent="0.2">
      <c r="B46" s="75"/>
      <c r="C46" s="71"/>
      <c r="D46" s="6" t="s">
        <v>27</v>
      </c>
      <c r="E46" s="6"/>
      <c r="F46" s="75"/>
      <c r="G46" s="7"/>
      <c r="H46" s="75"/>
      <c r="I46" s="75"/>
      <c r="J46" s="75"/>
      <c r="K46" s="75"/>
      <c r="L46" s="75"/>
      <c r="M46" s="8"/>
      <c r="N46" s="75"/>
      <c r="O46" s="75"/>
      <c r="P46" s="75"/>
      <c r="Q46" s="9"/>
      <c r="R46" s="75"/>
      <c r="S46" s="20"/>
      <c r="T46" s="21"/>
      <c r="U46" s="20"/>
      <c r="V46" s="21"/>
      <c r="W46" s="20"/>
      <c r="X46" s="21"/>
      <c r="Y46" s="20"/>
      <c r="Z46" s="21"/>
      <c r="AA46" s="20"/>
    </row>
    <row r="47" spans="2:27" x14ac:dyDescent="0.2">
      <c r="B47" s="75">
        <f>MAX(B$16:B46)+1</f>
        <v>16</v>
      </c>
      <c r="C47" s="71"/>
      <c r="D47" s="10" t="s">
        <v>28</v>
      </c>
      <c r="E47" s="10" t="s">
        <v>34</v>
      </c>
      <c r="F47" s="75"/>
      <c r="G47" s="17">
        <v>-630</v>
      </c>
      <c r="H47" s="11"/>
      <c r="I47" s="17">
        <v>-472.5</v>
      </c>
      <c r="J47" s="11"/>
      <c r="K47" s="17">
        <v>-315</v>
      </c>
      <c r="L47" s="11"/>
      <c r="M47" s="17">
        <v>-157.5</v>
      </c>
      <c r="N47" s="11"/>
      <c r="O47" s="17">
        <v>0</v>
      </c>
      <c r="P47" s="11"/>
      <c r="Q47" s="17">
        <v>6040.4639999999999</v>
      </c>
      <c r="R47" s="75"/>
      <c r="S47" s="12">
        <f>G47/$Q47*100</f>
        <v>-10.429662357063961</v>
      </c>
      <c r="T47" s="13"/>
      <c r="U47" s="12">
        <f>I47/$Q47*100</f>
        <v>-7.8222467677979708</v>
      </c>
      <c r="V47" s="13"/>
      <c r="W47" s="12">
        <f>K47/$Q47*100</f>
        <v>-5.2148311785319805</v>
      </c>
      <c r="X47" s="13"/>
      <c r="Y47" s="12">
        <f>M47/$Q47*100</f>
        <v>-2.6074155892659903</v>
      </c>
      <c r="Z47" s="13"/>
      <c r="AA47" s="12">
        <f>O47/$Q47*100</f>
        <v>0</v>
      </c>
    </row>
    <row r="48" spans="2:27" x14ac:dyDescent="0.2">
      <c r="B48" s="75">
        <f>MAX(B$16:B47)+1</f>
        <v>17</v>
      </c>
      <c r="C48" s="71"/>
      <c r="D48" s="2" t="s">
        <v>31</v>
      </c>
      <c r="F48" s="75"/>
      <c r="G48" s="14">
        <f>SUM(G47:G47)</f>
        <v>-630</v>
      </c>
      <c r="H48" s="11"/>
      <c r="I48" s="14">
        <f>SUM(I47:I47)</f>
        <v>-472.5</v>
      </c>
      <c r="J48" s="11"/>
      <c r="K48" s="14">
        <f>SUM(K47:K47)</f>
        <v>-315</v>
      </c>
      <c r="L48" s="11"/>
      <c r="M48" s="14">
        <f>SUM(M47:M47)</f>
        <v>-157.5</v>
      </c>
      <c r="N48" s="11"/>
      <c r="O48" s="14">
        <f>SUM(O47:O47)</f>
        <v>0</v>
      </c>
      <c r="P48" s="11"/>
      <c r="Q48" s="15"/>
      <c r="R48" s="75"/>
      <c r="S48" s="16"/>
      <c r="T48" s="16"/>
      <c r="U48" s="16"/>
      <c r="V48" s="16"/>
      <c r="W48" s="16"/>
      <c r="X48" s="16"/>
      <c r="Y48" s="16"/>
      <c r="Z48" s="16"/>
      <c r="AA48" s="16"/>
    </row>
    <row r="49" spans="2:27" x14ac:dyDescent="0.2">
      <c r="B49" s="5"/>
      <c r="C49" s="71"/>
      <c r="D49" s="75"/>
      <c r="E49" s="75"/>
      <c r="G49" s="75"/>
      <c r="H49" s="75"/>
      <c r="I49" s="75"/>
      <c r="J49" s="75"/>
      <c r="K49" s="75"/>
      <c r="L49" s="75"/>
      <c r="M49" s="75"/>
      <c r="N49" s="75"/>
      <c r="O49" s="75"/>
      <c r="P49" s="75"/>
      <c r="Q49" s="71"/>
      <c r="S49" s="75"/>
      <c r="T49" s="75"/>
      <c r="U49" s="75"/>
      <c r="V49" s="75"/>
      <c r="W49" s="75"/>
      <c r="X49" s="75"/>
      <c r="Y49" s="75"/>
      <c r="Z49" s="75"/>
      <c r="AA49" s="75"/>
    </row>
    <row r="50" spans="2:27" x14ac:dyDescent="0.2">
      <c r="B50" s="5"/>
      <c r="C50" s="71"/>
      <c r="D50" s="6" t="s">
        <v>32</v>
      </c>
      <c r="E50" s="75"/>
      <c r="G50" s="75"/>
      <c r="H50" s="75"/>
      <c r="I50" s="75"/>
      <c r="J50" s="75"/>
      <c r="K50" s="75"/>
      <c r="L50" s="75"/>
      <c r="M50" s="75"/>
      <c r="N50" s="75"/>
      <c r="O50" s="75"/>
      <c r="P50" s="75"/>
      <c r="Q50" s="71"/>
      <c r="S50" s="75"/>
      <c r="T50" s="75"/>
      <c r="U50" s="75"/>
      <c r="V50" s="75"/>
      <c r="W50" s="75"/>
      <c r="X50" s="75"/>
      <c r="Y50" s="75"/>
      <c r="Z50" s="75"/>
      <c r="AA50" s="75"/>
    </row>
    <row r="51" spans="2:27" x14ac:dyDescent="0.2">
      <c r="B51" s="75">
        <f>MAX(B$16:B50)+1</f>
        <v>18</v>
      </c>
      <c r="C51" s="71"/>
      <c r="D51" s="10" t="s">
        <v>48</v>
      </c>
      <c r="E51" s="10" t="s">
        <v>34</v>
      </c>
      <c r="F51" s="75"/>
      <c r="G51" s="17">
        <f>G52</f>
        <v>630</v>
      </c>
      <c r="H51" s="11"/>
      <c r="I51" s="17">
        <f>I52</f>
        <v>472.5</v>
      </c>
      <c r="J51" s="11"/>
      <c r="K51" s="17">
        <f>K52</f>
        <v>315</v>
      </c>
      <c r="L51" s="11"/>
      <c r="M51" s="17">
        <f>M52</f>
        <v>157.5</v>
      </c>
      <c r="N51" s="11"/>
      <c r="O51" s="17">
        <f>O52</f>
        <v>0</v>
      </c>
      <c r="P51" s="11"/>
      <c r="Q51" s="17">
        <v>21065.664000000001</v>
      </c>
      <c r="R51" s="75"/>
      <c r="S51" s="12">
        <f>G51/$Q51*100</f>
        <v>2.9906486688480363</v>
      </c>
      <c r="T51" s="13"/>
      <c r="U51" s="12">
        <f>I51/$Q51*100</f>
        <v>2.2429865016360271</v>
      </c>
      <c r="V51" s="13"/>
      <c r="W51" s="12">
        <f>K51/$Q51*100</f>
        <v>1.4953243344240181</v>
      </c>
      <c r="X51" s="13"/>
      <c r="Y51" s="12">
        <f>M51/$Q51*100</f>
        <v>0.74766216721200907</v>
      </c>
      <c r="Z51" s="13"/>
      <c r="AA51" s="12">
        <f>O51/$Q51*100</f>
        <v>0</v>
      </c>
    </row>
    <row r="52" spans="2:27" x14ac:dyDescent="0.2">
      <c r="B52" s="75">
        <f>MAX(B$16:B51)+1</f>
        <v>19</v>
      </c>
      <c r="C52" s="71"/>
      <c r="D52" s="2" t="s">
        <v>36</v>
      </c>
      <c r="F52" s="75"/>
      <c r="G52" s="14">
        <f>-G48</f>
        <v>630</v>
      </c>
      <c r="H52" s="11"/>
      <c r="I52" s="14">
        <f>-I48</f>
        <v>472.5</v>
      </c>
      <c r="J52" s="11"/>
      <c r="K52" s="14">
        <f>-K48</f>
        <v>315</v>
      </c>
      <c r="L52" s="11"/>
      <c r="M52" s="14">
        <f>-M48</f>
        <v>157.5</v>
      </c>
      <c r="N52" s="11"/>
      <c r="O52" s="14">
        <f>-O48</f>
        <v>0</v>
      </c>
      <c r="P52" s="11"/>
      <c r="Q52" s="15"/>
      <c r="R52" s="75"/>
      <c r="S52" s="16"/>
      <c r="T52" s="16"/>
      <c r="U52" s="16"/>
      <c r="V52" s="16"/>
      <c r="W52" s="16"/>
      <c r="X52" s="16"/>
      <c r="Y52" s="16"/>
      <c r="Z52" s="16"/>
      <c r="AA52" s="16"/>
    </row>
    <row r="53" spans="2:27" x14ac:dyDescent="0.2">
      <c r="B53" s="75"/>
      <c r="C53" s="71"/>
      <c r="G53" s="19"/>
      <c r="H53" s="19"/>
      <c r="I53" s="19"/>
      <c r="J53" s="19"/>
      <c r="K53" s="19"/>
      <c r="L53" s="19"/>
      <c r="M53" s="19"/>
      <c r="N53" s="19"/>
      <c r="O53" s="19"/>
      <c r="P53" s="19"/>
      <c r="Q53" s="19"/>
      <c r="S53" s="16"/>
      <c r="T53" s="16"/>
      <c r="U53" s="16"/>
      <c r="V53" s="16"/>
      <c r="W53" s="16"/>
      <c r="X53" s="16"/>
      <c r="Y53" s="16"/>
      <c r="Z53" s="16"/>
      <c r="AA53" s="16"/>
    </row>
    <row r="54" spans="2:27" ht="13.5" thickBot="1" x14ac:dyDescent="0.25">
      <c r="B54" s="75">
        <f>MAX(B$16:B53)+1</f>
        <v>20</v>
      </c>
      <c r="C54" s="71"/>
      <c r="D54" s="70" t="s">
        <v>49</v>
      </c>
      <c r="E54" s="70"/>
      <c r="G54" s="18">
        <f>G48+G52</f>
        <v>0</v>
      </c>
      <c r="H54" s="11"/>
      <c r="I54" s="18">
        <f>I48+I52</f>
        <v>0</v>
      </c>
      <c r="J54" s="11"/>
      <c r="K54" s="18">
        <f>K48+K52</f>
        <v>0</v>
      </c>
      <c r="L54" s="11"/>
      <c r="M54" s="18">
        <f>M48+M52</f>
        <v>0</v>
      </c>
      <c r="N54" s="11"/>
      <c r="O54" s="18">
        <f>O48+O52</f>
        <v>0</v>
      </c>
      <c r="P54" s="11"/>
      <c r="Q54" s="19"/>
      <c r="S54" s="16"/>
      <c r="T54" s="16"/>
      <c r="U54" s="16"/>
      <c r="V54" s="16"/>
      <c r="W54" s="16"/>
      <c r="X54" s="16"/>
      <c r="Y54" s="16"/>
      <c r="Z54" s="16"/>
      <c r="AA54" s="16"/>
    </row>
    <row r="55" spans="2:27" ht="13.5" thickTop="1" x14ac:dyDescent="0.2">
      <c r="B55" s="5"/>
      <c r="C55" s="71"/>
      <c r="D55" s="75"/>
      <c r="E55" s="75"/>
      <c r="G55" s="75"/>
      <c r="H55" s="75"/>
      <c r="I55" s="75"/>
      <c r="J55" s="75"/>
      <c r="K55" s="75"/>
      <c r="L55" s="75"/>
      <c r="M55" s="75"/>
      <c r="N55" s="75"/>
      <c r="O55" s="75"/>
      <c r="P55" s="75"/>
      <c r="Q55" s="71"/>
      <c r="S55" s="75"/>
      <c r="T55" s="75"/>
      <c r="U55" s="75"/>
      <c r="V55" s="75"/>
      <c r="W55" s="75"/>
      <c r="X55" s="75"/>
      <c r="Y55" s="75"/>
      <c r="Z55" s="75"/>
      <c r="AA55" s="75"/>
    </row>
    <row r="56" spans="2:27" x14ac:dyDescent="0.2">
      <c r="B56" s="5"/>
      <c r="C56" s="71"/>
      <c r="D56" s="75"/>
      <c r="E56" s="75"/>
      <c r="G56" s="75"/>
      <c r="H56" s="75"/>
      <c r="I56" s="75"/>
      <c r="J56" s="75"/>
      <c r="K56" s="75"/>
      <c r="L56" s="75"/>
      <c r="M56" s="75"/>
      <c r="N56" s="75"/>
      <c r="O56" s="75"/>
      <c r="P56" s="75"/>
      <c r="Q56" s="71"/>
      <c r="S56" s="75"/>
      <c r="T56" s="75"/>
      <c r="U56" s="75"/>
      <c r="V56" s="75"/>
      <c r="W56" s="75"/>
      <c r="X56" s="75"/>
      <c r="Y56" s="75"/>
      <c r="Z56" s="75"/>
      <c r="AA56" s="75"/>
    </row>
    <row r="57" spans="2:27" x14ac:dyDescent="0.2">
      <c r="B57" s="25"/>
      <c r="C57" s="71"/>
      <c r="D57" s="71"/>
      <c r="E57" s="71"/>
      <c r="F57" s="75"/>
      <c r="G57" s="75"/>
      <c r="H57" s="75"/>
      <c r="I57" s="75"/>
      <c r="J57" s="75"/>
      <c r="K57" s="75"/>
      <c r="L57" s="75"/>
      <c r="M57" s="75"/>
      <c r="N57" s="75"/>
      <c r="O57" s="75"/>
      <c r="P57" s="75"/>
      <c r="Q57" s="78"/>
      <c r="R57" s="75"/>
      <c r="S57" s="75"/>
      <c r="T57" s="75"/>
      <c r="U57" s="75"/>
      <c r="V57" s="75"/>
      <c r="W57" s="75"/>
      <c r="X57" s="75"/>
      <c r="Y57" s="75"/>
      <c r="Z57" s="75"/>
      <c r="AA57" s="75"/>
    </row>
    <row r="58" spans="2:27" x14ac:dyDescent="0.2">
      <c r="B58" s="79"/>
      <c r="C58" s="5"/>
      <c r="D58" s="5"/>
      <c r="E58" s="5"/>
      <c r="F58" s="71"/>
      <c r="G58" s="71"/>
      <c r="H58" s="71"/>
      <c r="I58" s="71"/>
      <c r="J58" s="71"/>
      <c r="K58" s="71"/>
      <c r="L58" s="71"/>
      <c r="M58" s="71"/>
      <c r="N58" s="71"/>
      <c r="O58" s="71"/>
      <c r="P58" s="71"/>
      <c r="Q58" s="71"/>
      <c r="R58" s="71"/>
      <c r="S58" s="71"/>
      <c r="T58" s="71"/>
      <c r="U58" s="71"/>
      <c r="V58" s="71"/>
      <c r="W58" s="71"/>
      <c r="X58" s="71"/>
      <c r="Y58" s="71"/>
      <c r="Z58" s="71"/>
      <c r="AA58" s="71"/>
    </row>
    <row r="59" spans="2:27" ht="11.45" customHeight="1" x14ac:dyDescent="0.2">
      <c r="B59" s="79"/>
      <c r="D59" s="5"/>
      <c r="E59" s="5"/>
      <c r="F59" s="5"/>
      <c r="G59" s="5"/>
      <c r="H59" s="5"/>
      <c r="I59" s="5"/>
      <c r="J59" s="5"/>
      <c r="K59" s="5"/>
      <c r="L59" s="5"/>
      <c r="M59" s="5"/>
      <c r="N59" s="5"/>
      <c r="O59" s="5"/>
      <c r="P59" s="5"/>
      <c r="Q59" s="5"/>
      <c r="R59" s="5"/>
      <c r="S59" s="5"/>
      <c r="T59" s="5"/>
      <c r="U59" s="5"/>
      <c r="V59" s="5"/>
      <c r="W59" s="5"/>
      <c r="X59" s="5"/>
      <c r="Y59" s="5"/>
      <c r="Z59" s="5"/>
      <c r="AA59" s="5"/>
    </row>
    <row r="60" spans="2:27" ht="11.45" customHeight="1" x14ac:dyDescent="0.2">
      <c r="B60" s="79"/>
      <c r="C60" s="5"/>
      <c r="D60" s="5"/>
      <c r="E60" s="5"/>
      <c r="F60" s="5"/>
      <c r="G60" s="5"/>
      <c r="H60" s="5"/>
      <c r="I60" s="5"/>
      <c r="J60" s="5"/>
      <c r="K60" s="5"/>
      <c r="L60" s="5"/>
      <c r="M60" s="5"/>
      <c r="N60" s="5"/>
      <c r="O60" s="5"/>
      <c r="P60" s="5"/>
      <c r="Q60" s="5"/>
      <c r="R60" s="5"/>
      <c r="S60" s="5"/>
      <c r="T60" s="5"/>
      <c r="U60" s="5"/>
      <c r="V60" s="5"/>
      <c r="W60" s="5"/>
      <c r="X60" s="5"/>
      <c r="Y60" s="5"/>
      <c r="Z60" s="5"/>
      <c r="AA60" s="5"/>
    </row>
    <row r="61" spans="2:27" ht="11.45" customHeight="1" x14ac:dyDescent="0.2">
      <c r="B61" s="79"/>
      <c r="C61" s="5"/>
      <c r="D61" s="5"/>
      <c r="E61" s="5"/>
    </row>
    <row r="62" spans="2:27" ht="11.45" customHeight="1" x14ac:dyDescent="0.2">
      <c r="B62" s="79"/>
      <c r="C62" s="5"/>
      <c r="D62" s="5"/>
      <c r="E62" s="5"/>
    </row>
    <row r="63" spans="2:27" ht="11.45" customHeight="1" x14ac:dyDescent="0.2">
      <c r="B63" s="79"/>
      <c r="C63" s="5"/>
    </row>
  </sheetData>
  <mergeCells count="2">
    <mergeCell ref="G8:O8"/>
    <mergeCell ref="S8:AA8"/>
  </mergeCells>
  <pageMargins left="0.70866141732283505" right="0.70866141732283505" top="0.74803149606299202" bottom="0.74803149606299202" header="0.31496062992126" footer="0.31496062992126"/>
  <pageSetup scale="62" fitToHeight="0" orientation="landscape" blackAndWhite="1" r:id="rId1"/>
  <headerFooter scaleWithDoc="0">
    <oddHeader>&amp;R&amp;"Arial,Regular"&amp;10Filed: 2025-02-28
EB-2025-0064
Phase 3 Exhibit 8
Tab 2
Schedule 9
Attachment 18
Page &amp;P of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31F3C-CD04-4766-BE8C-7B836CDBA0C9}">
  <sheetPr>
    <pageSetUpPr fitToPage="1"/>
  </sheetPr>
  <dimension ref="A1:AC84"/>
  <sheetViews>
    <sheetView zoomScale="80" zoomScaleNormal="80" zoomScaleSheetLayoutView="100" workbookViewId="0">
      <selection activeCell="AC15" sqref="AC15"/>
    </sheetView>
  </sheetViews>
  <sheetFormatPr defaultColWidth="8.85546875" defaultRowHeight="12.75" x14ac:dyDescent="0.2"/>
  <cols>
    <col min="1" max="1" width="1.7109375" style="27" customWidth="1"/>
    <col min="2" max="2" width="4.5703125" style="27" customWidth="1"/>
    <col min="3" max="3" width="1.7109375" style="27" customWidth="1"/>
    <col min="4" max="4" width="18.42578125" style="27" customWidth="1"/>
    <col min="5" max="5" width="1.7109375" style="27" customWidth="1"/>
    <col min="6" max="6" width="12.28515625" style="27" customWidth="1"/>
    <col min="7" max="7" width="1.7109375" style="27" customWidth="1"/>
    <col min="8" max="8" width="11.28515625" style="27" customWidth="1"/>
    <col min="9" max="9" width="1.7109375" style="27" customWidth="1"/>
    <col min="10" max="12" width="11.7109375" style="27" customWidth="1"/>
    <col min="13" max="13" width="1.7109375" style="27" customWidth="1"/>
    <col min="14" max="14" width="16.85546875" style="27" customWidth="1"/>
    <col min="15" max="15" width="1.7109375" style="27" customWidth="1"/>
    <col min="16" max="16" width="13.28515625" style="27" customWidth="1"/>
    <col min="17" max="18" width="14.5703125" style="27" customWidth="1"/>
    <col min="19" max="19" width="1.7109375" style="27" customWidth="1"/>
    <col min="20" max="21" width="10.7109375" style="27" customWidth="1"/>
    <col min="22" max="22" width="1.7109375" style="27" customWidth="1"/>
    <col min="23" max="23" width="11.42578125" style="27" customWidth="1"/>
    <col min="24" max="24" width="12" style="27" customWidth="1"/>
    <col min="25" max="25" width="1.7109375" style="27" customWidth="1"/>
    <col min="26" max="16384" width="8.85546875" style="27"/>
  </cols>
  <sheetData>
    <row r="1" spans="1:26" ht="11.45" customHeight="1" x14ac:dyDescent="0.2">
      <c r="A1" s="26"/>
      <c r="C1" s="26"/>
      <c r="D1" s="26"/>
      <c r="E1" s="26"/>
      <c r="F1" s="26"/>
      <c r="G1" s="26"/>
      <c r="H1" s="26"/>
      <c r="I1" s="26"/>
      <c r="J1" s="26"/>
      <c r="K1" s="26"/>
      <c r="L1" s="26"/>
      <c r="M1" s="26"/>
      <c r="N1" s="26"/>
      <c r="O1" s="26"/>
      <c r="P1" s="26"/>
      <c r="Q1" s="26"/>
      <c r="R1" s="26"/>
      <c r="S1" s="26"/>
      <c r="T1" s="26"/>
      <c r="U1" s="26"/>
      <c r="V1" s="26"/>
      <c r="W1" s="26"/>
      <c r="X1" s="26"/>
      <c r="Y1" s="28"/>
    </row>
    <row r="2" spans="1:26" ht="11.45" customHeight="1" x14ac:dyDescent="0.2">
      <c r="Y2" s="28"/>
    </row>
    <row r="3" spans="1:26" ht="11.45" customHeight="1" x14ac:dyDescent="0.2">
      <c r="Y3" s="28"/>
    </row>
    <row r="4" spans="1:26" ht="11.45" customHeight="1" x14ac:dyDescent="0.2">
      <c r="B4" s="26"/>
      <c r="C4" s="26"/>
      <c r="D4" s="26"/>
      <c r="E4" s="26"/>
      <c r="F4" s="26"/>
      <c r="G4" s="26"/>
      <c r="H4" s="26"/>
      <c r="I4" s="26"/>
      <c r="J4" s="26"/>
      <c r="K4" s="26"/>
      <c r="L4" s="26"/>
      <c r="M4" s="26"/>
      <c r="N4" s="26"/>
      <c r="O4" s="26"/>
      <c r="P4" s="26"/>
      <c r="Q4" s="26"/>
      <c r="R4" s="26"/>
      <c r="S4" s="26"/>
      <c r="T4" s="26"/>
      <c r="U4" s="26"/>
      <c r="V4" s="26"/>
      <c r="W4" s="26"/>
      <c r="X4" s="26"/>
      <c r="Y4" s="28"/>
    </row>
    <row r="5" spans="1:26" ht="11.45" customHeight="1" x14ac:dyDescent="0.2">
      <c r="Y5" s="28"/>
    </row>
    <row r="6" spans="1:26" ht="11.45" customHeight="1" x14ac:dyDescent="0.2">
      <c r="Y6" s="28"/>
    </row>
    <row r="7" spans="1:26" ht="11.45" customHeight="1" x14ac:dyDescent="0.2">
      <c r="B7" s="82" t="s">
        <v>50</v>
      </c>
      <c r="C7" s="82"/>
      <c r="D7" s="82"/>
      <c r="E7" s="82"/>
      <c r="F7" s="82"/>
      <c r="G7" s="82"/>
      <c r="H7" s="82"/>
      <c r="I7" s="82"/>
      <c r="J7" s="82"/>
      <c r="K7" s="82"/>
      <c r="L7" s="82"/>
      <c r="M7" s="82"/>
      <c r="N7" s="82"/>
      <c r="O7" s="82"/>
      <c r="P7" s="82"/>
      <c r="Q7" s="82"/>
      <c r="R7" s="82"/>
      <c r="S7" s="82"/>
      <c r="T7" s="82"/>
      <c r="U7" s="82"/>
      <c r="V7" s="82"/>
      <c r="W7" s="82"/>
      <c r="X7" s="82"/>
      <c r="Y7" s="82"/>
    </row>
    <row r="8" spans="1:26" ht="11.45" customHeight="1" x14ac:dyDescent="0.2">
      <c r="A8" s="29"/>
      <c r="B8" s="30"/>
      <c r="C8" s="29"/>
      <c r="D8" s="29"/>
      <c r="E8" s="29"/>
      <c r="F8" s="29"/>
      <c r="G8" s="29"/>
      <c r="H8" s="29"/>
      <c r="I8" s="29"/>
      <c r="J8" s="29"/>
      <c r="K8" s="29"/>
      <c r="L8" s="29"/>
      <c r="M8" s="29"/>
      <c r="N8" s="29"/>
      <c r="O8" s="29"/>
      <c r="P8" s="29"/>
      <c r="Q8" s="29"/>
      <c r="R8" s="29"/>
      <c r="S8" s="29"/>
      <c r="T8" s="29"/>
      <c r="U8" s="29"/>
      <c r="V8" s="29"/>
      <c r="W8" s="29"/>
      <c r="X8" s="29"/>
    </row>
    <row r="9" spans="1:26" ht="11.45" customHeight="1" x14ac:dyDescent="0.2">
      <c r="A9" s="31"/>
      <c r="B9" s="28"/>
      <c r="C9" s="31"/>
      <c r="D9" s="31"/>
      <c r="E9" s="31"/>
      <c r="F9" s="29"/>
      <c r="G9" s="31"/>
      <c r="H9" s="29"/>
      <c r="J9" s="83" t="s">
        <v>51</v>
      </c>
      <c r="K9" s="83"/>
      <c r="L9" s="83"/>
      <c r="N9" s="29"/>
      <c r="P9" s="83" t="s">
        <v>52</v>
      </c>
      <c r="Q9" s="83"/>
      <c r="R9" s="83"/>
      <c r="T9" s="83" t="s">
        <v>53</v>
      </c>
      <c r="U9" s="83"/>
      <c r="W9" s="83" t="s">
        <v>54</v>
      </c>
      <c r="X9" s="83"/>
    </row>
    <row r="10" spans="1:26" ht="45.6" customHeight="1" x14ac:dyDescent="0.2">
      <c r="A10" s="32"/>
      <c r="B10" s="33" t="s">
        <v>3</v>
      </c>
      <c r="C10" s="32"/>
      <c r="D10" s="32"/>
      <c r="E10" s="32"/>
      <c r="F10" s="34" t="s">
        <v>55</v>
      </c>
      <c r="G10" s="32"/>
      <c r="H10" s="34" t="s">
        <v>56</v>
      </c>
      <c r="I10" s="35"/>
      <c r="J10" s="34" t="s">
        <v>57</v>
      </c>
      <c r="K10" s="34" t="s">
        <v>58</v>
      </c>
      <c r="L10" s="34" t="s">
        <v>59</v>
      </c>
      <c r="M10" s="35"/>
      <c r="N10" s="34" t="s">
        <v>59</v>
      </c>
      <c r="O10" s="35"/>
      <c r="P10" s="36" t="s">
        <v>60</v>
      </c>
      <c r="Q10" s="36" t="s">
        <v>61</v>
      </c>
      <c r="R10" s="36" t="s">
        <v>62</v>
      </c>
      <c r="S10" s="35"/>
      <c r="T10" s="36" t="s">
        <v>63</v>
      </c>
      <c r="U10" s="36" t="s">
        <v>64</v>
      </c>
      <c r="V10" s="35"/>
      <c r="W10" s="36" t="s">
        <v>63</v>
      </c>
      <c r="X10" s="36" t="s">
        <v>64</v>
      </c>
    </row>
    <row r="11" spans="1:26" ht="13.9" customHeight="1" x14ac:dyDescent="0.2">
      <c r="A11" s="32"/>
      <c r="B11" s="67" t="s">
        <v>10</v>
      </c>
      <c r="C11" s="32"/>
      <c r="D11" s="37" t="s">
        <v>11</v>
      </c>
      <c r="E11" s="32"/>
      <c r="F11" s="38" t="s">
        <v>65</v>
      </c>
      <c r="G11" s="32"/>
      <c r="H11" s="38" t="s">
        <v>66</v>
      </c>
      <c r="I11" s="35"/>
      <c r="J11" s="38" t="s">
        <v>14</v>
      </c>
      <c r="K11" s="38" t="s">
        <v>14</v>
      </c>
      <c r="L11" s="38" t="s">
        <v>14</v>
      </c>
      <c r="M11" s="35"/>
      <c r="N11" s="38" t="s">
        <v>67</v>
      </c>
      <c r="O11" s="35"/>
      <c r="P11" s="38" t="s">
        <v>67</v>
      </c>
      <c r="Q11" s="38" t="s">
        <v>67</v>
      </c>
      <c r="R11" s="38" t="s">
        <v>67</v>
      </c>
      <c r="S11" s="35"/>
      <c r="T11" s="38" t="s">
        <v>67</v>
      </c>
      <c r="U11" s="38" t="s">
        <v>67</v>
      </c>
      <c r="V11" s="35"/>
      <c r="W11" s="38" t="s">
        <v>68</v>
      </c>
      <c r="X11" s="38" t="s">
        <v>68</v>
      </c>
    </row>
    <row r="12" spans="1:26" ht="11.45" customHeight="1" x14ac:dyDescent="0.2">
      <c r="A12" s="39"/>
      <c r="B12" s="28"/>
      <c r="C12" s="39"/>
      <c r="D12" s="39"/>
      <c r="E12" s="39"/>
      <c r="F12" s="33" t="s">
        <v>69</v>
      </c>
      <c r="G12" s="39"/>
      <c r="H12" s="33" t="s">
        <v>16</v>
      </c>
      <c r="I12" s="29"/>
      <c r="J12" s="33" t="s">
        <v>70</v>
      </c>
      <c r="K12" s="33" t="s">
        <v>18</v>
      </c>
      <c r="L12" s="33" t="s">
        <v>71</v>
      </c>
      <c r="M12" s="29"/>
      <c r="N12" s="40" t="s">
        <v>72</v>
      </c>
      <c r="O12" s="29"/>
      <c r="P12" s="33" t="s">
        <v>73</v>
      </c>
      <c r="Q12" s="33" t="s">
        <v>74</v>
      </c>
      <c r="R12" s="40" t="s">
        <v>75</v>
      </c>
      <c r="S12" s="29"/>
      <c r="T12" s="33" t="s">
        <v>76</v>
      </c>
      <c r="U12" s="33" t="s">
        <v>77</v>
      </c>
      <c r="V12" s="29"/>
      <c r="W12" s="33" t="s">
        <v>78</v>
      </c>
      <c r="X12" s="33" t="s">
        <v>79</v>
      </c>
    </row>
    <row r="13" spans="1:26" ht="11.45" customHeight="1" x14ac:dyDescent="0.2">
      <c r="A13" s="39"/>
      <c r="B13" s="28"/>
      <c r="C13" s="39"/>
      <c r="D13" s="39"/>
      <c r="E13" s="39"/>
      <c r="F13" s="33"/>
      <c r="G13" s="39"/>
      <c r="H13" s="33"/>
      <c r="I13" s="29"/>
      <c r="J13" s="33"/>
      <c r="K13" s="33"/>
      <c r="L13" s="33"/>
      <c r="M13" s="29"/>
      <c r="N13" s="40"/>
      <c r="O13" s="29"/>
      <c r="P13" s="33"/>
      <c r="Q13" s="33"/>
      <c r="R13" s="40"/>
      <c r="S13" s="29"/>
      <c r="T13" s="33"/>
      <c r="U13" s="40"/>
      <c r="V13" s="29"/>
      <c r="W13" s="33"/>
      <c r="X13" s="33"/>
    </row>
    <row r="14" spans="1:26" ht="11.45" customHeight="1" x14ac:dyDescent="0.2">
      <c r="A14" s="39"/>
      <c r="B14" s="28"/>
      <c r="C14" s="39"/>
      <c r="D14" s="41" t="s">
        <v>26</v>
      </c>
      <c r="E14" s="39"/>
      <c r="F14" s="42"/>
      <c r="G14" s="39"/>
      <c r="H14" s="42"/>
      <c r="I14" s="35"/>
      <c r="J14" s="35"/>
      <c r="K14" s="35"/>
      <c r="L14" s="35"/>
      <c r="M14" s="35"/>
      <c r="N14" s="43"/>
      <c r="O14" s="35"/>
      <c r="P14" s="43"/>
      <c r="Q14" s="43"/>
      <c r="R14" s="43"/>
      <c r="S14" s="35"/>
      <c r="T14" s="43"/>
      <c r="U14" s="43"/>
      <c r="V14" s="35"/>
      <c r="W14" s="43"/>
      <c r="X14" s="43"/>
    </row>
    <row r="15" spans="1:26" s="49" customFormat="1" ht="11.45" customHeight="1" x14ac:dyDescent="0.2">
      <c r="A15" s="44"/>
      <c r="B15" s="45"/>
      <c r="C15" s="44"/>
      <c r="D15" s="44"/>
      <c r="E15" s="44"/>
      <c r="F15" s="46"/>
      <c r="G15" s="44"/>
      <c r="H15" s="46"/>
      <c r="I15" s="47"/>
      <c r="J15" s="48"/>
      <c r="K15" s="48"/>
      <c r="L15" s="48"/>
      <c r="M15" s="47"/>
      <c r="N15" s="48"/>
      <c r="O15" s="47"/>
      <c r="P15" s="48"/>
      <c r="Q15" s="48"/>
      <c r="R15" s="48"/>
      <c r="S15" s="47"/>
      <c r="T15" s="48"/>
      <c r="U15" s="48"/>
      <c r="V15" s="47"/>
      <c r="W15" s="48"/>
      <c r="X15" s="48"/>
    </row>
    <row r="16" spans="1:26" ht="11.45" customHeight="1" x14ac:dyDescent="0.2">
      <c r="A16" s="50"/>
      <c r="B16" s="40"/>
      <c r="C16" s="50"/>
      <c r="D16" s="51" t="s">
        <v>39</v>
      </c>
      <c r="E16" s="50"/>
      <c r="F16" s="42"/>
      <c r="G16" s="50"/>
      <c r="H16" s="42"/>
      <c r="I16" s="35"/>
      <c r="J16" s="35"/>
      <c r="K16" s="35"/>
      <c r="L16" s="35"/>
      <c r="M16" s="35"/>
      <c r="N16" s="35"/>
      <c r="O16" s="35"/>
      <c r="P16" s="52"/>
      <c r="Q16" s="52"/>
      <c r="R16" s="52"/>
      <c r="S16" s="35"/>
      <c r="T16" s="52"/>
      <c r="U16" s="52"/>
      <c r="V16" s="35"/>
      <c r="W16" s="53"/>
      <c r="X16" s="53"/>
      <c r="Z16" s="49"/>
    </row>
    <row r="17" spans="1:29" ht="11.45" customHeight="1" x14ac:dyDescent="0.2">
      <c r="A17" s="28"/>
      <c r="B17" s="33">
        <v>1</v>
      </c>
      <c r="C17" s="28"/>
      <c r="D17" s="54" t="s">
        <v>80</v>
      </c>
      <c r="E17" s="28"/>
      <c r="F17" s="55" t="s">
        <v>33</v>
      </c>
      <c r="G17" s="28"/>
      <c r="H17" s="55">
        <v>24</v>
      </c>
      <c r="J17" s="56">
        <v>3.3338236074467433</v>
      </c>
      <c r="K17" s="68">
        <v>0</v>
      </c>
      <c r="L17" s="56">
        <f>J17+K17</f>
        <v>3.3338236074467433</v>
      </c>
      <c r="N17" s="57">
        <f>L17*H17*12/100</f>
        <v>9.6014119894466212</v>
      </c>
      <c r="P17" s="11">
        <v>1286.5354359999999</v>
      </c>
      <c r="Q17" s="11">
        <v>1293.3985038601108</v>
      </c>
      <c r="R17" s="11">
        <f>Q17+N17</f>
        <v>1302.9999158495575</v>
      </c>
      <c r="T17" s="11">
        <f>Q17-$P17</f>
        <v>6.8630678601109594</v>
      </c>
      <c r="U17" s="11">
        <f>R17-$P17</f>
        <v>16.46447984955762</v>
      </c>
      <c r="W17" s="53">
        <f>Q17/P17-1</f>
        <v>5.3345346486910472E-3</v>
      </c>
      <c r="X17" s="53">
        <f>R17/P17-1</f>
        <v>1.2797533117896664E-2</v>
      </c>
      <c r="Y17" s="58"/>
      <c r="Z17" s="49"/>
    </row>
    <row r="18" spans="1:29" ht="11.45" customHeight="1" x14ac:dyDescent="0.2">
      <c r="A18" s="28"/>
      <c r="B18" s="33">
        <f>MAX(B$17:B17)+1</f>
        <v>2</v>
      </c>
      <c r="C18" s="28"/>
      <c r="D18" s="54" t="s">
        <v>81</v>
      </c>
      <c r="E18" s="28"/>
      <c r="F18" s="55" t="s">
        <v>33</v>
      </c>
      <c r="G18" s="28"/>
      <c r="H18" s="55">
        <v>51</v>
      </c>
      <c r="J18" s="56">
        <v>3.3338236074467433</v>
      </c>
      <c r="K18" s="68">
        <v>0</v>
      </c>
      <c r="L18" s="56">
        <f>J18+K18</f>
        <v>3.3338236074467433</v>
      </c>
      <c r="N18" s="57">
        <f>L18*H18*12/100</f>
        <v>20.403000477574068</v>
      </c>
      <c r="P18" s="11">
        <v>2366.6735680000002</v>
      </c>
      <c r="Q18" s="11">
        <v>2335.195827975258</v>
      </c>
      <c r="R18" s="11">
        <f>Q18+N18</f>
        <v>2355.5988284528321</v>
      </c>
      <c r="T18" s="11">
        <f>Q18-$P18</f>
        <v>-31.477740024742161</v>
      </c>
      <c r="U18" s="11">
        <f>R18-$P18</f>
        <v>-11.074739547168065</v>
      </c>
      <c r="W18" s="53">
        <f>Q18/P18-1</f>
        <v>-1.330041474682242E-2</v>
      </c>
      <c r="X18" s="53">
        <f>R18/P18-1</f>
        <v>-4.6794537687455673E-3</v>
      </c>
      <c r="Y18" s="58"/>
      <c r="Z18" s="49"/>
    </row>
    <row r="19" spans="1:29" ht="11.45" customHeight="1" x14ac:dyDescent="0.2">
      <c r="A19" s="28"/>
      <c r="B19" s="33"/>
      <c r="C19" s="28"/>
      <c r="D19" s="54"/>
      <c r="E19" s="28"/>
      <c r="F19" s="55"/>
      <c r="G19" s="28"/>
      <c r="H19" s="55"/>
      <c r="J19" s="59"/>
      <c r="K19" s="59"/>
      <c r="L19" s="59"/>
      <c r="N19" s="57"/>
      <c r="P19" s="60"/>
      <c r="Q19" s="60"/>
      <c r="R19" s="60"/>
      <c r="T19" s="60"/>
      <c r="U19" s="60"/>
      <c r="W19" s="53"/>
      <c r="X19" s="53"/>
      <c r="Y19" s="58"/>
      <c r="Z19" s="49"/>
    </row>
    <row r="20" spans="1:29" ht="11.45" customHeight="1" x14ac:dyDescent="0.2">
      <c r="A20" s="28"/>
      <c r="B20" s="33">
        <f>MAX(B$17:B19)+1</f>
        <v>3</v>
      </c>
      <c r="C20" s="28"/>
      <c r="D20" s="54" t="s">
        <v>82</v>
      </c>
      <c r="E20" s="28"/>
      <c r="F20" s="55" t="s">
        <v>33</v>
      </c>
      <c r="G20" s="28"/>
      <c r="H20" s="55">
        <v>51</v>
      </c>
      <c r="J20" s="56">
        <v>3.3338236074467438</v>
      </c>
      <c r="K20" s="68">
        <v>0</v>
      </c>
      <c r="L20" s="56">
        <f>J20+K20</f>
        <v>3.3338236074467438</v>
      </c>
      <c r="N20" s="57">
        <f>L20*H20*12/100</f>
        <v>20.403000477574075</v>
      </c>
      <c r="P20" s="11">
        <v>3070.558211</v>
      </c>
      <c r="Q20" s="11">
        <v>2335.195827975258</v>
      </c>
      <c r="R20" s="11">
        <f>Q20+N20</f>
        <v>2355.5988284528321</v>
      </c>
      <c r="T20" s="11">
        <f t="shared" ref="T20:U22" si="0">Q20-$P20</f>
        <v>-735.36238302474203</v>
      </c>
      <c r="U20" s="11">
        <f t="shared" si="0"/>
        <v>-714.95938254716793</v>
      </c>
      <c r="W20" s="53">
        <f>Q20/P20-1</f>
        <v>-0.23948817527391997</v>
      </c>
      <c r="X20" s="53">
        <f>R20/P20-1</f>
        <v>-0.23284345497372105</v>
      </c>
      <c r="Y20" s="58"/>
      <c r="Z20" s="49"/>
    </row>
    <row r="21" spans="1:29" ht="11.45" customHeight="1" x14ac:dyDescent="0.2">
      <c r="A21" s="28"/>
      <c r="B21" s="33">
        <f>MAX(B$17:B20)+1</f>
        <v>4</v>
      </c>
      <c r="C21" s="28"/>
      <c r="D21" s="54" t="s">
        <v>83</v>
      </c>
      <c r="E21" s="28"/>
      <c r="F21" s="55" t="s">
        <v>35</v>
      </c>
      <c r="G21" s="28"/>
      <c r="H21" s="55">
        <v>206</v>
      </c>
      <c r="J21" s="56">
        <v>3.3338236074467438</v>
      </c>
      <c r="K21" s="68">
        <v>0</v>
      </c>
      <c r="L21" s="56">
        <f>J21+K21</f>
        <v>3.3338236074467438</v>
      </c>
      <c r="N21" s="57">
        <f>L21*H21*12/100</f>
        <v>82.412119576083512</v>
      </c>
      <c r="P21" s="11">
        <v>9971.8588610000006</v>
      </c>
      <c r="Q21" s="11">
        <v>9084.5370386557715</v>
      </c>
      <c r="R21" s="11">
        <f>Q21+N21</f>
        <v>9166.9491582318551</v>
      </c>
      <c r="T21" s="11">
        <f t="shared" si="0"/>
        <v>-887.32182234422908</v>
      </c>
      <c r="U21" s="11">
        <f t="shared" si="0"/>
        <v>-804.90970276814551</v>
      </c>
      <c r="W21" s="53">
        <f>Q21/P21-1</f>
        <v>-8.8982589376043975E-2</v>
      </c>
      <c r="X21" s="53">
        <f>R21/P21-1</f>
        <v>-8.0718120261022985E-2</v>
      </c>
      <c r="Y21" s="58"/>
      <c r="Z21" s="49"/>
    </row>
    <row r="22" spans="1:29" ht="11.45" customHeight="1" x14ac:dyDescent="0.2">
      <c r="A22" s="28"/>
      <c r="B22" s="33">
        <f>MAX(B$17:B21)+1</f>
        <v>5</v>
      </c>
      <c r="C22" s="28"/>
      <c r="D22" s="54" t="s">
        <v>84</v>
      </c>
      <c r="E22" s="28"/>
      <c r="F22" s="55" t="s">
        <v>35</v>
      </c>
      <c r="G22" s="28"/>
      <c r="H22" s="55">
        <v>3097</v>
      </c>
      <c r="J22" s="56">
        <v>3.3338236074467438</v>
      </c>
      <c r="K22" s="68">
        <v>0</v>
      </c>
      <c r="L22" s="56">
        <f>J22+K22</f>
        <v>3.3338236074467438</v>
      </c>
      <c r="N22" s="57">
        <f>L22*H22*12/100</f>
        <v>1238.982205471508</v>
      </c>
      <c r="P22" s="11">
        <v>127691.54472600001</v>
      </c>
      <c r="Q22" s="11">
        <v>131392.79528609451</v>
      </c>
      <c r="R22" s="11">
        <f>Q22+N22</f>
        <v>132631.77749156603</v>
      </c>
      <c r="T22" s="11">
        <f t="shared" si="0"/>
        <v>3701.2505600945005</v>
      </c>
      <c r="U22" s="11">
        <f t="shared" si="0"/>
        <v>4940.2327655660192</v>
      </c>
      <c r="W22" s="53">
        <f>Q22/P22-1</f>
        <v>2.8985870349024445E-2</v>
      </c>
      <c r="X22" s="53">
        <f>R22/P22-1</f>
        <v>3.8688801017849217E-2</v>
      </c>
      <c r="Y22" s="58"/>
      <c r="Z22" s="49"/>
    </row>
    <row r="23" spans="1:29" s="49" customFormat="1" ht="11.45" customHeight="1" x14ac:dyDescent="0.2">
      <c r="A23" s="44"/>
      <c r="B23" s="45"/>
      <c r="C23" s="44"/>
      <c r="D23" s="44"/>
      <c r="E23" s="44"/>
      <c r="F23" s="46"/>
      <c r="G23" s="44"/>
      <c r="H23" s="46"/>
      <c r="I23" s="47"/>
      <c r="J23" s="48"/>
      <c r="K23" s="48"/>
      <c r="L23" s="48"/>
      <c r="M23" s="47"/>
      <c r="N23" s="48"/>
      <c r="O23" s="47"/>
      <c r="P23" s="48"/>
      <c r="Q23" s="48"/>
      <c r="R23" s="48"/>
      <c r="S23" s="47"/>
      <c r="T23" s="48"/>
      <c r="U23" s="48"/>
      <c r="V23" s="47"/>
      <c r="W23" s="48"/>
      <c r="X23" s="48"/>
      <c r="AA23" s="27"/>
      <c r="AB23" s="27"/>
      <c r="AC23" s="27"/>
    </row>
    <row r="24" spans="1:29" ht="11.45" customHeight="1" x14ac:dyDescent="0.2">
      <c r="A24" s="50"/>
      <c r="B24" s="40"/>
      <c r="C24" s="50"/>
      <c r="D24" s="51" t="s">
        <v>40</v>
      </c>
      <c r="E24" s="50"/>
      <c r="F24" s="42"/>
      <c r="G24" s="50"/>
      <c r="H24" s="42"/>
      <c r="I24" s="35"/>
      <c r="J24" s="35"/>
      <c r="K24" s="35"/>
      <c r="L24" s="35"/>
      <c r="M24" s="35"/>
      <c r="N24" s="35"/>
      <c r="O24" s="35"/>
      <c r="P24" s="52"/>
      <c r="Q24" s="52"/>
      <c r="R24" s="52"/>
      <c r="S24" s="35"/>
      <c r="T24" s="52"/>
      <c r="U24" s="52"/>
      <c r="V24" s="35"/>
      <c r="W24" s="53"/>
      <c r="X24" s="53"/>
      <c r="Z24" s="49"/>
    </row>
    <row r="25" spans="1:29" ht="11.45" customHeight="1" x14ac:dyDescent="0.2">
      <c r="A25" s="28"/>
      <c r="B25" s="33">
        <f>MAX(B$17:B24)+1</f>
        <v>6</v>
      </c>
      <c r="C25" s="28"/>
      <c r="D25" s="54" t="s">
        <v>85</v>
      </c>
      <c r="E25" s="28"/>
      <c r="F25" s="55" t="s">
        <v>33</v>
      </c>
      <c r="G25" s="28"/>
      <c r="H25" s="55">
        <v>24</v>
      </c>
      <c r="J25" s="56">
        <v>3.3338236074467433</v>
      </c>
      <c r="K25" s="68">
        <v>0</v>
      </c>
      <c r="L25" s="56">
        <f>J25+K25</f>
        <v>3.3338236074467433</v>
      </c>
      <c r="N25" s="57">
        <f>L25*H25*12/100</f>
        <v>9.6014119894466212</v>
      </c>
      <c r="P25" s="11">
        <v>1243.0190778000001</v>
      </c>
      <c r="Q25" s="11">
        <v>1197.907032071292</v>
      </c>
      <c r="R25" s="11">
        <f>Q25+N25</f>
        <v>1207.5084440607386</v>
      </c>
      <c r="T25" s="11">
        <f t="shared" ref="T25:U26" si="1">Q25-$P25</f>
        <v>-45.112045728708154</v>
      </c>
      <c r="U25" s="11">
        <f t="shared" si="1"/>
        <v>-35.510633739261493</v>
      </c>
      <c r="W25" s="53">
        <f>Q25/P25-1</f>
        <v>-3.6292319671031303E-2</v>
      </c>
      <c r="X25" s="53">
        <f>R25/P25-1</f>
        <v>-2.8568052070537142E-2</v>
      </c>
      <c r="Y25" s="58"/>
      <c r="Z25" s="49"/>
    </row>
    <row r="26" spans="1:29" ht="11.45" customHeight="1" x14ac:dyDescent="0.2">
      <c r="A26" s="28"/>
      <c r="B26" s="33">
        <f>MAX(B$17:B25)+1</f>
        <v>7</v>
      </c>
      <c r="C26" s="28"/>
      <c r="D26" s="54" t="s">
        <v>86</v>
      </c>
      <c r="E26" s="28"/>
      <c r="F26" s="55" t="s">
        <v>35</v>
      </c>
      <c r="G26" s="28"/>
      <c r="H26" s="55">
        <v>365</v>
      </c>
      <c r="J26" s="56">
        <v>3.3338236074467433</v>
      </c>
      <c r="K26" s="68">
        <v>0</v>
      </c>
      <c r="L26" s="56">
        <f>J26+K26</f>
        <v>3.3338236074467433</v>
      </c>
      <c r="N26" s="57">
        <f>L26*H26*12/100</f>
        <v>146.02147400616738</v>
      </c>
      <c r="P26" s="11">
        <v>16862.887599999998</v>
      </c>
      <c r="Q26" s="11">
        <v>15800.163567090391</v>
      </c>
      <c r="R26" s="11">
        <f>Q26+N26</f>
        <v>15946.185041096558</v>
      </c>
      <c r="T26" s="11">
        <f t="shared" si="1"/>
        <v>-1062.7240329096076</v>
      </c>
      <c r="U26" s="11">
        <f t="shared" si="1"/>
        <v>-916.70255890344015</v>
      </c>
      <c r="W26" s="53">
        <f>Q26/P26-1</f>
        <v>-6.3021474027355029E-2</v>
      </c>
      <c r="X26" s="53">
        <f>R26/P26-1</f>
        <v>-5.4362134211428881E-2</v>
      </c>
      <c r="Y26" s="58"/>
      <c r="Z26" s="49"/>
    </row>
    <row r="27" spans="1:29" ht="11.45" customHeight="1" x14ac:dyDescent="0.2">
      <c r="A27" s="28"/>
      <c r="B27" s="33"/>
      <c r="C27" s="28"/>
      <c r="D27" s="54"/>
      <c r="E27" s="28"/>
      <c r="F27" s="55"/>
      <c r="G27" s="28"/>
      <c r="H27" s="55"/>
      <c r="J27" s="59"/>
      <c r="K27" s="59"/>
      <c r="L27" s="59"/>
      <c r="N27" s="57"/>
      <c r="P27" s="60"/>
      <c r="Q27" s="60"/>
      <c r="R27" s="60"/>
      <c r="T27" s="60"/>
      <c r="U27" s="60"/>
      <c r="W27" s="53"/>
      <c r="X27" s="53"/>
      <c r="Y27" s="58"/>
      <c r="Z27" s="49"/>
    </row>
    <row r="28" spans="1:29" ht="11.45" customHeight="1" x14ac:dyDescent="0.2">
      <c r="A28" s="28"/>
      <c r="B28" s="33">
        <f>MAX(B$17:B27)+1</f>
        <v>8</v>
      </c>
      <c r="C28" s="28"/>
      <c r="D28" s="54" t="s">
        <v>87</v>
      </c>
      <c r="E28" s="28"/>
      <c r="F28" s="55" t="s">
        <v>35</v>
      </c>
      <c r="G28" s="28"/>
      <c r="H28" s="55">
        <v>548</v>
      </c>
      <c r="J28" s="56">
        <v>3.3338236074467438</v>
      </c>
      <c r="K28" s="68">
        <v>0</v>
      </c>
      <c r="L28" s="56">
        <f>J28+K28</f>
        <v>3.3338236074467438</v>
      </c>
      <c r="N28" s="57">
        <f>L28*H28*12/100</f>
        <v>219.23224042569788</v>
      </c>
      <c r="P28" s="11">
        <v>24403.174434419998</v>
      </c>
      <c r="Q28" s="11">
        <v>23537.621421894182</v>
      </c>
      <c r="R28" s="11">
        <f>Q28+N28</f>
        <v>23756.853662319882</v>
      </c>
      <c r="T28" s="11">
        <f t="shared" ref="T28:U30" si="2">Q28-$P28</f>
        <v>-865.55301252581557</v>
      </c>
      <c r="U28" s="11">
        <f t="shared" si="2"/>
        <v>-646.3207721001163</v>
      </c>
      <c r="W28" s="53">
        <f>Q28/P28-1</f>
        <v>-3.5468869628083155E-2</v>
      </c>
      <c r="X28" s="53">
        <f>R28/P28-1</f>
        <v>-2.6485110526788591E-2</v>
      </c>
      <c r="Y28" s="58"/>
      <c r="Z28" s="49"/>
    </row>
    <row r="29" spans="1:29" ht="11.45" customHeight="1" x14ac:dyDescent="0.2">
      <c r="A29" s="28"/>
      <c r="B29" s="33">
        <f>MAX(B$17:B28)+1</f>
        <v>9</v>
      </c>
      <c r="C29" s="28"/>
      <c r="D29" s="54" t="s">
        <v>88</v>
      </c>
      <c r="E29" s="28"/>
      <c r="F29" s="55" t="s">
        <v>35</v>
      </c>
      <c r="G29" s="28"/>
      <c r="H29" s="55">
        <v>850</v>
      </c>
      <c r="J29" s="56">
        <v>3.3338236074467438</v>
      </c>
      <c r="K29" s="68">
        <v>0</v>
      </c>
      <c r="L29" s="56">
        <f>J29+K29</f>
        <v>3.3338236074467438</v>
      </c>
      <c r="N29" s="57">
        <f>L29*H29*12/100</f>
        <v>340.05000795956789</v>
      </c>
      <c r="P29" s="11">
        <v>37064.947018229999</v>
      </c>
      <c r="Q29" s="11">
        <v>36291.269135536044</v>
      </c>
      <c r="R29" s="11">
        <f>Q29+N29</f>
        <v>36631.31914349561</v>
      </c>
      <c r="T29" s="11">
        <f t="shared" si="2"/>
        <v>-773.67788269395533</v>
      </c>
      <c r="U29" s="11">
        <f t="shared" si="2"/>
        <v>-433.62787473438948</v>
      </c>
      <c r="W29" s="53">
        <f>Q29/P29-1</f>
        <v>-2.0873573144821411E-2</v>
      </c>
      <c r="X29" s="53">
        <f>R29/P29-1</f>
        <v>-1.1699136505472829E-2</v>
      </c>
      <c r="Y29" s="58"/>
      <c r="Z29" s="49"/>
    </row>
    <row r="30" spans="1:29" ht="11.45" customHeight="1" x14ac:dyDescent="0.2">
      <c r="A30" s="28"/>
      <c r="B30" s="33">
        <f>MAX(B$17:B29)+1</f>
        <v>10</v>
      </c>
      <c r="C30" s="28"/>
      <c r="D30" s="54" t="s">
        <v>89</v>
      </c>
      <c r="E30" s="28"/>
      <c r="F30" s="55" t="s">
        <v>35</v>
      </c>
      <c r="G30" s="28"/>
      <c r="H30" s="55">
        <v>2285</v>
      </c>
      <c r="J30" s="56">
        <v>3.3338236074467438</v>
      </c>
      <c r="K30" s="68">
        <v>0</v>
      </c>
      <c r="L30" s="56">
        <f>J30+K30</f>
        <v>3.3338236074467438</v>
      </c>
      <c r="N30" s="57">
        <f>L30*H30*12/100</f>
        <v>914.13443316189716</v>
      </c>
      <c r="P30" s="11">
        <v>96493.419224819998</v>
      </c>
      <c r="Q30" s="11">
        <v>96967.713766385568</v>
      </c>
      <c r="R30" s="11">
        <f>Q30+N30</f>
        <v>97881.848199547472</v>
      </c>
      <c r="T30" s="11">
        <f t="shared" si="2"/>
        <v>474.2945415655704</v>
      </c>
      <c r="U30" s="11">
        <f t="shared" si="2"/>
        <v>1388.4289747274743</v>
      </c>
      <c r="W30" s="53">
        <f>Q30/P30-1</f>
        <v>4.9153045396859163E-3</v>
      </c>
      <c r="X30" s="53">
        <f>R30/P30-1</f>
        <v>1.4388846264143496E-2</v>
      </c>
      <c r="Y30" s="58"/>
      <c r="Z30" s="49"/>
    </row>
    <row r="31" spans="1:29" ht="11.45" customHeight="1" x14ac:dyDescent="0.2">
      <c r="A31" s="28"/>
      <c r="B31" s="33"/>
      <c r="C31" s="28"/>
      <c r="D31" s="54"/>
      <c r="E31" s="28"/>
      <c r="F31" s="55"/>
      <c r="G31" s="28"/>
      <c r="H31" s="55"/>
      <c r="J31" s="59"/>
      <c r="K31" s="59"/>
      <c r="L31" s="59"/>
      <c r="N31" s="57"/>
      <c r="P31" s="60"/>
      <c r="Q31" s="60"/>
      <c r="R31" s="60"/>
      <c r="T31" s="60"/>
      <c r="U31" s="60"/>
      <c r="W31" s="53"/>
      <c r="X31" s="53"/>
      <c r="Y31" s="58"/>
      <c r="Z31" s="49"/>
    </row>
    <row r="32" spans="1:29" ht="11.45" customHeight="1" x14ac:dyDescent="0.2">
      <c r="A32" s="50"/>
      <c r="B32" s="40"/>
      <c r="C32" s="50"/>
      <c r="D32" s="51" t="s">
        <v>90</v>
      </c>
      <c r="E32" s="50"/>
      <c r="F32" s="42"/>
      <c r="G32" s="50"/>
      <c r="H32" s="42"/>
      <c r="I32" s="35"/>
      <c r="J32" s="35"/>
      <c r="K32" s="35"/>
      <c r="L32" s="35"/>
      <c r="M32" s="35"/>
      <c r="N32" s="35"/>
      <c r="O32" s="35"/>
      <c r="P32" s="52"/>
      <c r="Q32" s="52"/>
      <c r="R32" s="52"/>
      <c r="S32" s="35"/>
      <c r="T32" s="52"/>
      <c r="U32" s="52"/>
      <c r="V32" s="35"/>
      <c r="W32" s="53"/>
      <c r="X32" s="53"/>
      <c r="Z32" s="49"/>
    </row>
    <row r="33" spans="1:29" ht="11.45" customHeight="1" x14ac:dyDescent="0.2">
      <c r="A33" s="28"/>
      <c r="B33" s="33">
        <f>MAX(B$17:B32)+1</f>
        <v>11</v>
      </c>
      <c r="C33" s="28"/>
      <c r="D33" s="54" t="s">
        <v>85</v>
      </c>
      <c r="E33" s="28"/>
      <c r="F33" s="55" t="s">
        <v>33</v>
      </c>
      <c r="G33" s="28"/>
      <c r="H33" s="55">
        <v>24</v>
      </c>
      <c r="J33" s="56">
        <v>3.3338236074467433</v>
      </c>
      <c r="K33" s="68">
        <v>0</v>
      </c>
      <c r="L33" s="56">
        <f>J33+K33</f>
        <v>3.3338236074467433</v>
      </c>
      <c r="N33" s="57">
        <f>L33*H33*12/100</f>
        <v>9.6014119894466212</v>
      </c>
      <c r="P33" s="11">
        <v>1407.2408603443719</v>
      </c>
      <c r="Q33" s="11">
        <v>1197.9070320712922</v>
      </c>
      <c r="R33" s="11">
        <f>Q33+N33</f>
        <v>1207.5084440607388</v>
      </c>
      <c r="T33" s="11">
        <f t="shared" ref="T33:U34" si="3">Q33-$P33</f>
        <v>-209.33382827307969</v>
      </c>
      <c r="U33" s="11">
        <f t="shared" si="3"/>
        <v>-199.73241628363303</v>
      </c>
      <c r="W33" s="53">
        <f>Q33/P33-1</f>
        <v>-0.14875479683119253</v>
      </c>
      <c r="X33" s="53">
        <f>R33/P33-1</f>
        <v>-0.14193193355312017</v>
      </c>
      <c r="Y33" s="58"/>
      <c r="Z33" s="49"/>
    </row>
    <row r="34" spans="1:29" ht="11.45" customHeight="1" x14ac:dyDescent="0.2">
      <c r="A34" s="28"/>
      <c r="B34" s="33">
        <f>MAX(B$17:B33)+1</f>
        <v>12</v>
      </c>
      <c r="C34" s="28"/>
      <c r="D34" s="54" t="s">
        <v>86</v>
      </c>
      <c r="E34" s="28"/>
      <c r="F34" s="55" t="s">
        <v>35</v>
      </c>
      <c r="G34" s="28"/>
      <c r="H34" s="55">
        <v>365</v>
      </c>
      <c r="J34" s="56">
        <v>3.3338236074467433</v>
      </c>
      <c r="K34" s="68">
        <v>0</v>
      </c>
      <c r="L34" s="56">
        <f>J34+K34</f>
        <v>3.3338236074467433</v>
      </c>
      <c r="N34" s="57">
        <f>L34*H34*12/100</f>
        <v>146.02147400616738</v>
      </c>
      <c r="P34" s="11">
        <v>19848.738191715853</v>
      </c>
      <c r="Q34" s="11">
        <v>15800.163567090389</v>
      </c>
      <c r="R34" s="11">
        <f>Q34+N34</f>
        <v>15946.185041096556</v>
      </c>
      <c r="T34" s="11">
        <f t="shared" si="3"/>
        <v>-4048.5746246254639</v>
      </c>
      <c r="U34" s="11">
        <f t="shared" si="3"/>
        <v>-3902.5531506192965</v>
      </c>
      <c r="W34" s="53">
        <f>Q34/P34-1</f>
        <v>-0.20397138525990499</v>
      </c>
      <c r="X34" s="53">
        <f>R34/P34-1</f>
        <v>-0.19661467207260974</v>
      </c>
      <c r="Y34" s="58"/>
      <c r="Z34" s="49"/>
    </row>
    <row r="35" spans="1:29" ht="11.45" customHeight="1" x14ac:dyDescent="0.2">
      <c r="A35" s="28"/>
      <c r="B35" s="33"/>
      <c r="C35" s="28"/>
      <c r="D35" s="54"/>
      <c r="E35" s="28"/>
      <c r="F35" s="55"/>
      <c r="G35" s="28"/>
      <c r="H35" s="55"/>
      <c r="J35" s="59"/>
      <c r="K35" s="59"/>
      <c r="L35" s="59"/>
      <c r="N35" s="57"/>
      <c r="P35" s="60"/>
      <c r="Q35" s="60"/>
      <c r="R35" s="60"/>
      <c r="T35" s="60"/>
      <c r="U35" s="60"/>
      <c r="W35" s="53"/>
      <c r="X35" s="53"/>
      <c r="Y35" s="58"/>
      <c r="Z35" s="49"/>
    </row>
    <row r="36" spans="1:29" ht="11.45" customHeight="1" x14ac:dyDescent="0.2">
      <c r="A36" s="28"/>
      <c r="B36" s="33">
        <f>MAX(B$17:B35)+1</f>
        <v>13</v>
      </c>
      <c r="C36" s="28"/>
      <c r="D36" s="54" t="s">
        <v>87</v>
      </c>
      <c r="E36" s="28"/>
      <c r="F36" s="55" t="s">
        <v>35</v>
      </c>
      <c r="G36" s="28"/>
      <c r="H36" s="55">
        <v>548</v>
      </c>
      <c r="J36" s="56">
        <v>3.3338236074467438</v>
      </c>
      <c r="K36" s="68">
        <v>0</v>
      </c>
      <c r="L36" s="56">
        <f>J36+K36</f>
        <v>3.3338236074467438</v>
      </c>
      <c r="N36" s="57">
        <f>L36*H36*12/100</f>
        <v>219.23224042569788</v>
      </c>
      <c r="P36" s="11">
        <v>28421.390321993778</v>
      </c>
      <c r="Q36" s="11">
        <v>23537.621421894182</v>
      </c>
      <c r="R36" s="11">
        <f>Q36+N36</f>
        <v>23756.853662319882</v>
      </c>
      <c r="T36" s="11">
        <f t="shared" ref="T36:U38" si="4">Q36-$P36</f>
        <v>-4883.7689000995961</v>
      </c>
      <c r="U36" s="11">
        <f t="shared" si="4"/>
        <v>-4664.5366596738968</v>
      </c>
      <c r="W36" s="53">
        <f>Q36/P36-1</f>
        <v>-0.17183427146842678</v>
      </c>
      <c r="X36" s="53">
        <f>R36/P36-1</f>
        <v>-0.16412063614158467</v>
      </c>
      <c r="Y36" s="58"/>
      <c r="Z36" s="49"/>
    </row>
    <row r="37" spans="1:29" ht="11.45" customHeight="1" x14ac:dyDescent="0.2">
      <c r="A37" s="28"/>
      <c r="B37" s="33">
        <f>MAX(B$17:B36)+1</f>
        <v>14</v>
      </c>
      <c r="C37" s="28"/>
      <c r="D37" s="54" t="s">
        <v>88</v>
      </c>
      <c r="E37" s="28"/>
      <c r="F37" s="55" t="s">
        <v>35</v>
      </c>
      <c r="G37" s="28"/>
      <c r="H37" s="55">
        <v>850</v>
      </c>
      <c r="J37" s="56">
        <v>3.3338236074467438</v>
      </c>
      <c r="K37" s="68">
        <v>0</v>
      </c>
      <c r="L37" s="56">
        <f>J37+K37</f>
        <v>3.3338236074467438</v>
      </c>
      <c r="N37" s="57">
        <f>L37*H37*12/100</f>
        <v>340.05000795956789</v>
      </c>
      <c r="P37" s="11">
        <v>43293.181643969358</v>
      </c>
      <c r="Q37" s="11">
        <v>36291.269135536044</v>
      </c>
      <c r="R37" s="11">
        <f>Q37+N37</f>
        <v>36631.31914349561</v>
      </c>
      <c r="T37" s="11">
        <f t="shared" si="4"/>
        <v>-7001.9125084333136</v>
      </c>
      <c r="U37" s="11">
        <f t="shared" si="4"/>
        <v>-6661.8625004737478</v>
      </c>
      <c r="W37" s="53">
        <f>Q37/P37-1</f>
        <v>-0.16173245399275626</v>
      </c>
      <c r="X37" s="53">
        <f>R37/P37-1</f>
        <v>-0.15387786823474847</v>
      </c>
      <c r="Y37" s="58"/>
      <c r="Z37" s="49"/>
    </row>
    <row r="38" spans="1:29" ht="11.45" customHeight="1" x14ac:dyDescent="0.2">
      <c r="A38" s="28"/>
      <c r="B38" s="33">
        <f>MAX(B$17:B37)+1</f>
        <v>15</v>
      </c>
      <c r="C38" s="28"/>
      <c r="D38" s="54" t="s">
        <v>89</v>
      </c>
      <c r="E38" s="28"/>
      <c r="F38" s="55" t="s">
        <v>35</v>
      </c>
      <c r="G38" s="28"/>
      <c r="H38" s="55">
        <v>2285</v>
      </c>
      <c r="J38" s="56">
        <v>3.3338236074467438</v>
      </c>
      <c r="K38" s="68">
        <v>0</v>
      </c>
      <c r="L38" s="56">
        <f>J38+K38</f>
        <v>3.3338236074467438</v>
      </c>
      <c r="N38" s="57">
        <f>L38*H38*12/100</f>
        <v>914.13443316189716</v>
      </c>
      <c r="P38" s="11">
        <v>113235.98542304407</v>
      </c>
      <c r="Q38" s="11">
        <v>96967.713766385568</v>
      </c>
      <c r="R38" s="11">
        <f>Q38+N38</f>
        <v>97881.848199547472</v>
      </c>
      <c r="T38" s="11">
        <f t="shared" si="4"/>
        <v>-16268.2716566585</v>
      </c>
      <c r="U38" s="11">
        <f t="shared" si="4"/>
        <v>-15354.137223496597</v>
      </c>
      <c r="W38" s="53">
        <f>Q38/P38-1</f>
        <v>-0.14366697649939675</v>
      </c>
      <c r="X38" s="53">
        <f>R38/P38-1</f>
        <v>-0.13559415027064314</v>
      </c>
      <c r="Y38" s="58"/>
      <c r="Z38" s="49"/>
    </row>
    <row r="39" spans="1:29" s="49" customFormat="1" ht="11.45" customHeight="1" x14ac:dyDescent="0.2">
      <c r="A39" s="44"/>
      <c r="B39" s="45"/>
      <c r="C39" s="44"/>
      <c r="D39" s="44"/>
      <c r="E39" s="44"/>
      <c r="F39" s="46"/>
      <c r="G39" s="44"/>
      <c r="H39" s="46"/>
      <c r="I39" s="47"/>
      <c r="J39" s="48"/>
      <c r="K39" s="48"/>
      <c r="L39" s="48"/>
      <c r="M39" s="47"/>
      <c r="N39" s="48"/>
      <c r="O39" s="47"/>
      <c r="P39" s="48"/>
      <c r="Q39" s="48"/>
      <c r="R39" s="48"/>
      <c r="S39" s="47"/>
      <c r="T39" s="48"/>
      <c r="U39" s="48"/>
      <c r="V39" s="47"/>
      <c r="W39" s="48"/>
      <c r="X39" s="48"/>
      <c r="AA39" s="27"/>
      <c r="AB39" s="27"/>
      <c r="AC39" s="27"/>
    </row>
    <row r="40" spans="1:29" ht="11.45" customHeight="1" x14ac:dyDescent="0.2">
      <c r="A40" s="50"/>
      <c r="B40" s="40"/>
      <c r="C40" s="50"/>
      <c r="D40" s="51" t="s">
        <v>41</v>
      </c>
      <c r="E40" s="50"/>
      <c r="F40" s="42"/>
      <c r="G40" s="50"/>
      <c r="H40" s="42"/>
      <c r="I40" s="35"/>
      <c r="J40" s="35"/>
      <c r="K40" s="35"/>
      <c r="L40" s="35"/>
      <c r="M40" s="35"/>
      <c r="N40" s="35"/>
      <c r="O40" s="35"/>
      <c r="P40" s="52"/>
      <c r="Q40" s="52"/>
      <c r="R40" s="52"/>
      <c r="S40" s="35"/>
      <c r="T40" s="52"/>
      <c r="U40" s="52"/>
      <c r="V40" s="35"/>
      <c r="W40" s="53"/>
      <c r="X40" s="53"/>
      <c r="Z40" s="49"/>
    </row>
    <row r="41" spans="1:29" ht="11.45" customHeight="1" x14ac:dyDescent="0.2">
      <c r="A41" s="28"/>
      <c r="B41" s="33">
        <f>MAX(B$17:B40)+1</f>
        <v>16</v>
      </c>
      <c r="C41" s="28"/>
      <c r="D41" s="54" t="s">
        <v>91</v>
      </c>
      <c r="E41" s="28"/>
      <c r="F41" s="55" t="s">
        <v>33</v>
      </c>
      <c r="G41" s="28"/>
      <c r="H41" s="55">
        <v>24</v>
      </c>
      <c r="J41" s="56">
        <v>3.3338236074467433</v>
      </c>
      <c r="K41" s="56">
        <v>-13.411441569031371</v>
      </c>
      <c r="L41" s="56">
        <f>J41+K41</f>
        <v>-10.077617961584629</v>
      </c>
      <c r="N41" s="57">
        <f>L41*H41*12/100</f>
        <v>-29.02353972936373</v>
      </c>
      <c r="P41" s="11">
        <v>1146.0468383649763</v>
      </c>
      <c r="Q41" s="11">
        <v>1197.9070320712922</v>
      </c>
      <c r="R41" s="11">
        <f>Q41+N41</f>
        <v>1168.8834923419286</v>
      </c>
      <c r="T41" s="11">
        <f t="shared" ref="T41:U42" si="5">Q41-$P41</f>
        <v>51.86019370631584</v>
      </c>
      <c r="U41" s="11">
        <f t="shared" si="5"/>
        <v>22.836653976952221</v>
      </c>
      <c r="W41" s="53">
        <f>Q41/P41-1</f>
        <v>4.5251373652670956E-2</v>
      </c>
      <c r="X41" s="53">
        <f>R41/P41-1</f>
        <v>1.9926457813480347E-2</v>
      </c>
      <c r="Y41" s="58"/>
      <c r="Z41" s="49"/>
    </row>
    <row r="42" spans="1:29" ht="11.45" customHeight="1" x14ac:dyDescent="0.2">
      <c r="A42" s="28"/>
      <c r="B42" s="33">
        <f>MAX(B$17:B41)+1</f>
        <v>17</v>
      </c>
      <c r="C42" s="28"/>
      <c r="D42" s="54" t="s">
        <v>92</v>
      </c>
      <c r="E42" s="28"/>
      <c r="F42" s="55" t="s">
        <v>35</v>
      </c>
      <c r="G42" s="28"/>
      <c r="H42" s="55">
        <v>365</v>
      </c>
      <c r="J42" s="56">
        <v>3.3338236074467433</v>
      </c>
      <c r="K42" s="56">
        <v>-8.6918730986527599</v>
      </c>
      <c r="L42" s="56">
        <f>J42+K42</f>
        <v>-5.3580494912060166</v>
      </c>
      <c r="N42" s="57">
        <f>L42*H42*12/100</f>
        <v>-234.68256771482353</v>
      </c>
      <c r="P42" s="11">
        <v>15255.670661181388</v>
      </c>
      <c r="Q42" s="11">
        <v>15800.163567090389</v>
      </c>
      <c r="R42" s="11">
        <f>Q42+N42</f>
        <v>15565.480999375566</v>
      </c>
      <c r="T42" s="11">
        <f t="shared" si="5"/>
        <v>544.49290590900091</v>
      </c>
      <c r="U42" s="11">
        <f t="shared" si="5"/>
        <v>309.81033819417826</v>
      </c>
      <c r="W42" s="53">
        <f>Q42/P42-1</f>
        <v>3.5691181200868671E-2</v>
      </c>
      <c r="X42" s="53">
        <f>R42/P42-1</f>
        <v>2.0307880595672678E-2</v>
      </c>
      <c r="Y42" s="58"/>
      <c r="Z42" s="49"/>
    </row>
    <row r="43" spans="1:29" ht="11.45" customHeight="1" x14ac:dyDescent="0.2">
      <c r="A43" s="28"/>
      <c r="B43" s="33"/>
      <c r="C43" s="28"/>
      <c r="D43" s="54"/>
      <c r="E43" s="28"/>
      <c r="F43" s="55"/>
      <c r="G43" s="28"/>
      <c r="H43" s="55"/>
      <c r="J43" s="59"/>
      <c r="K43" s="59"/>
      <c r="L43" s="59"/>
      <c r="N43" s="57"/>
      <c r="P43" s="60"/>
      <c r="Q43" s="60"/>
      <c r="R43" s="60"/>
      <c r="T43" s="60"/>
      <c r="U43" s="60"/>
      <c r="W43" s="53"/>
      <c r="X43" s="53"/>
      <c r="Y43" s="58"/>
      <c r="Z43" s="49"/>
    </row>
    <row r="44" spans="1:29" ht="11.45" customHeight="1" x14ac:dyDescent="0.2">
      <c r="A44" s="28"/>
      <c r="B44" s="33">
        <f>MAX(B$17:B43)+1</f>
        <v>18</v>
      </c>
      <c r="C44" s="28"/>
      <c r="D44" s="54" t="s">
        <v>93</v>
      </c>
      <c r="E44" s="28"/>
      <c r="F44" s="55" t="s">
        <v>35</v>
      </c>
      <c r="G44" s="28"/>
      <c r="H44" s="55">
        <v>613</v>
      </c>
      <c r="J44" s="56">
        <v>3.3338236074467438</v>
      </c>
      <c r="K44" s="56">
        <v>-8.6918730986527599</v>
      </c>
      <c r="L44" s="56">
        <f>J44+K44</f>
        <v>-5.3580494912060157</v>
      </c>
      <c r="N44" s="57">
        <f>L44*H44*12/100</f>
        <v>-394.13812057311458</v>
      </c>
      <c r="P44" s="11">
        <v>23828.894951772083</v>
      </c>
      <c r="Q44" s="11">
        <v>24033.463636863387</v>
      </c>
      <c r="R44" s="11">
        <f>Q44+N44</f>
        <v>23639.325516290271</v>
      </c>
      <c r="T44" s="11">
        <f t="shared" ref="T44:U46" si="6">Q44-$P44</f>
        <v>204.56868509130436</v>
      </c>
      <c r="U44" s="11">
        <f t="shared" si="6"/>
        <v>-189.56943548181152</v>
      </c>
      <c r="W44" s="53">
        <f>Q44/P44-1</f>
        <v>8.5849002022686527E-3</v>
      </c>
      <c r="X44" s="53">
        <f>R44/P44-1</f>
        <v>-7.9554438367992475E-3</v>
      </c>
      <c r="Y44" s="58"/>
      <c r="Z44" s="49"/>
    </row>
    <row r="45" spans="1:29" ht="11.45" customHeight="1" x14ac:dyDescent="0.2">
      <c r="A45" s="28"/>
      <c r="B45" s="33">
        <f>MAX(B$17:B44)+1</f>
        <v>19</v>
      </c>
      <c r="C45" s="28"/>
      <c r="D45" s="54" t="s">
        <v>94</v>
      </c>
      <c r="E45" s="28"/>
      <c r="F45" s="55" t="s">
        <v>35</v>
      </c>
      <c r="G45" s="28"/>
      <c r="H45" s="55">
        <v>746</v>
      </c>
      <c r="J45" s="56">
        <v>3.3338236074467438</v>
      </c>
      <c r="K45" s="56">
        <v>-8.6918730986527599</v>
      </c>
      <c r="L45" s="56">
        <f>J45+K45</f>
        <v>-5.3580494912060157</v>
      </c>
      <c r="N45" s="57">
        <f>L45*H45*12/100</f>
        <v>-479.65259045276252</v>
      </c>
      <c r="P45" s="11">
        <v>28122.931124656032</v>
      </c>
      <c r="Q45" s="11">
        <v>29165.060305109218</v>
      </c>
      <c r="R45" s="11">
        <f>Q45+N45</f>
        <v>28685.407714656456</v>
      </c>
      <c r="T45" s="11">
        <f t="shared" si="6"/>
        <v>1042.1291804531866</v>
      </c>
      <c r="U45" s="11">
        <f t="shared" si="6"/>
        <v>562.47659000042404</v>
      </c>
      <c r="W45" s="53">
        <f>Q45/P45-1</f>
        <v>3.7056207826769771E-2</v>
      </c>
      <c r="X45" s="53">
        <f>R45/P45-1</f>
        <v>2.0000638891700895E-2</v>
      </c>
      <c r="Y45" s="58"/>
      <c r="Z45" s="49"/>
    </row>
    <row r="46" spans="1:29" ht="11.45" customHeight="1" x14ac:dyDescent="0.2">
      <c r="A46" s="28"/>
      <c r="B46" s="33">
        <f>MAX(B$17:B45)+1</f>
        <v>20</v>
      </c>
      <c r="C46" s="28"/>
      <c r="D46" s="54" t="s">
        <v>95</v>
      </c>
      <c r="E46" s="28"/>
      <c r="F46" s="55" t="s">
        <v>35</v>
      </c>
      <c r="G46" s="28"/>
      <c r="H46" s="55">
        <v>2556</v>
      </c>
      <c r="J46" s="56">
        <v>3.3338236074467438</v>
      </c>
      <c r="K46" s="56">
        <v>-8.6918730986527599</v>
      </c>
      <c r="L46" s="56">
        <f>J46+K46</f>
        <v>-5.3580494912060157</v>
      </c>
      <c r="N46" s="57">
        <f>L46*H46*12/100</f>
        <v>-1643.4209399427093</v>
      </c>
      <c r="P46" s="11">
        <v>95494.830632383673</v>
      </c>
      <c r="Q46" s="11">
        <v>99033.722634302423</v>
      </c>
      <c r="R46" s="11">
        <f>Q46+N46</f>
        <v>97390.301694359718</v>
      </c>
      <c r="T46" s="11">
        <f t="shared" si="6"/>
        <v>3538.8920019187499</v>
      </c>
      <c r="U46" s="11">
        <f t="shared" si="6"/>
        <v>1895.4710619760444</v>
      </c>
      <c r="W46" s="53">
        <f>Q46/P46-1</f>
        <v>3.7058466709491755E-2</v>
      </c>
      <c r="X46" s="53">
        <f>R46/P46-1</f>
        <v>1.9848938936525728E-2</v>
      </c>
      <c r="Y46" s="58"/>
      <c r="Z46" s="49"/>
    </row>
    <row r="47" spans="1:29" s="49" customFormat="1" ht="11.45" customHeight="1" x14ac:dyDescent="0.2">
      <c r="A47" s="44"/>
      <c r="B47" s="45"/>
      <c r="C47" s="44"/>
      <c r="D47" s="44"/>
      <c r="E47" s="44"/>
      <c r="F47" s="46"/>
      <c r="G47" s="44"/>
      <c r="H47" s="46"/>
      <c r="I47" s="47"/>
      <c r="J47" s="48"/>
      <c r="K47" s="48"/>
      <c r="L47" s="48"/>
      <c r="M47" s="47"/>
      <c r="N47" s="48"/>
      <c r="O47" s="47"/>
      <c r="P47" s="48"/>
      <c r="Q47" s="48"/>
      <c r="R47" s="48"/>
      <c r="S47" s="47"/>
      <c r="T47" s="48"/>
      <c r="U47" s="48"/>
      <c r="V47" s="47"/>
      <c r="W47" s="48"/>
      <c r="X47" s="48"/>
      <c r="Z47" s="27"/>
      <c r="AA47" s="27"/>
      <c r="AB47" s="27"/>
      <c r="AC47" s="27"/>
    </row>
    <row r="48" spans="1:29" s="49" customFormat="1" ht="11.45" customHeight="1" x14ac:dyDescent="0.2">
      <c r="A48" s="44"/>
      <c r="B48" s="45"/>
      <c r="C48" s="44"/>
      <c r="D48" s="44"/>
      <c r="E48" s="44"/>
      <c r="F48" s="46"/>
      <c r="G48" s="44"/>
      <c r="H48" s="46"/>
      <c r="I48" s="47"/>
      <c r="J48" s="48"/>
      <c r="K48" s="48"/>
      <c r="L48" s="48"/>
      <c r="M48" s="47"/>
      <c r="N48" s="48"/>
      <c r="O48" s="47"/>
      <c r="P48" s="48"/>
      <c r="Q48" s="48"/>
      <c r="R48" s="48"/>
      <c r="S48" s="47"/>
      <c r="T48" s="48"/>
      <c r="U48" s="48"/>
      <c r="V48" s="47"/>
      <c r="W48" s="48"/>
      <c r="X48" s="48"/>
      <c r="Z48" s="27"/>
      <c r="AA48" s="27"/>
      <c r="AB48" s="27"/>
      <c r="AC48" s="27"/>
    </row>
    <row r="49" spans="1:29" ht="11.45" customHeight="1" x14ac:dyDescent="0.2">
      <c r="A49" s="39"/>
      <c r="B49" s="28"/>
      <c r="C49" s="39"/>
      <c r="D49" s="41" t="s">
        <v>38</v>
      </c>
      <c r="E49" s="39"/>
      <c r="F49" s="42"/>
      <c r="G49" s="39"/>
      <c r="H49" s="42"/>
      <c r="I49" s="35"/>
      <c r="J49" s="35"/>
      <c r="K49" s="35"/>
      <c r="L49" s="35"/>
      <c r="M49" s="35"/>
      <c r="N49" s="43"/>
      <c r="O49" s="35"/>
      <c r="P49" s="43"/>
      <c r="Q49" s="43"/>
      <c r="R49" s="43"/>
      <c r="S49" s="35"/>
      <c r="T49" s="43"/>
      <c r="U49" s="43"/>
      <c r="V49" s="35"/>
      <c r="W49" s="43"/>
      <c r="X49" s="43"/>
    </row>
    <row r="50" spans="1:29" s="49" customFormat="1" ht="11.45" customHeight="1" x14ac:dyDescent="0.2">
      <c r="A50" s="44"/>
      <c r="B50" s="45"/>
      <c r="C50" s="44"/>
      <c r="D50" s="44"/>
      <c r="E50" s="44"/>
      <c r="F50" s="46"/>
      <c r="G50" s="44"/>
      <c r="H50" s="46"/>
      <c r="I50" s="47"/>
      <c r="J50" s="48"/>
      <c r="K50" s="48"/>
      <c r="L50" s="48"/>
      <c r="M50" s="47"/>
      <c r="N50" s="48"/>
      <c r="O50" s="47"/>
      <c r="P50" s="48"/>
      <c r="Q50" s="48"/>
      <c r="R50" s="48"/>
      <c r="S50" s="47"/>
      <c r="T50" s="48"/>
      <c r="U50" s="48"/>
      <c r="V50" s="47"/>
      <c r="W50" s="48"/>
      <c r="X50" s="48"/>
      <c r="Z50" s="27"/>
      <c r="AA50" s="27"/>
      <c r="AB50" s="27"/>
      <c r="AC50" s="27"/>
    </row>
    <row r="51" spans="1:29" ht="11.45" customHeight="1" x14ac:dyDescent="0.2">
      <c r="A51" s="50"/>
      <c r="B51" s="61"/>
      <c r="C51" s="50"/>
      <c r="D51" s="51" t="s">
        <v>39</v>
      </c>
      <c r="E51" s="50"/>
      <c r="F51" s="42"/>
      <c r="G51" s="50"/>
      <c r="H51" s="42"/>
      <c r="I51" s="35"/>
      <c r="J51" s="35"/>
      <c r="K51" s="35"/>
      <c r="L51" s="35"/>
      <c r="M51" s="35"/>
      <c r="N51" s="43"/>
      <c r="O51" s="35"/>
      <c r="P51" s="43"/>
      <c r="Q51" s="43"/>
      <c r="R51" s="43"/>
      <c r="S51" s="35"/>
      <c r="T51" s="43"/>
      <c r="U51" s="43"/>
      <c r="V51" s="35"/>
      <c r="W51" s="43"/>
      <c r="X51" s="43"/>
    </row>
    <row r="52" spans="1:29" s="49" customFormat="1" x14ac:dyDescent="0.2">
      <c r="A52" s="45"/>
      <c r="B52" s="33">
        <f>MAX(B$17:B51)+1</f>
        <v>21</v>
      </c>
      <c r="C52" s="45"/>
      <c r="D52" s="62" t="s">
        <v>96</v>
      </c>
      <c r="E52" s="45"/>
      <c r="F52" s="63" t="s">
        <v>44</v>
      </c>
      <c r="G52" s="45"/>
      <c r="H52" s="63">
        <v>28056.666666666668</v>
      </c>
      <c r="J52" s="56">
        <v>33.458545266023201</v>
      </c>
      <c r="K52" s="56">
        <v>-36.458545463984478</v>
      </c>
      <c r="L52" s="56">
        <f>J52+K52</f>
        <v>-3.0000001979612776</v>
      </c>
      <c r="N52" s="57">
        <f>L52*H52*12/100</f>
        <v>-10100.400666496029</v>
      </c>
      <c r="P52" s="63">
        <v>922470.76303350029</v>
      </c>
      <c r="Q52" s="63">
        <v>900098.62028556981</v>
      </c>
      <c r="R52" s="11">
        <f>Q52+N52</f>
        <v>889998.21961907379</v>
      </c>
      <c r="T52" s="11">
        <f t="shared" ref="T52:U54" si="7">Q52-$P52</f>
        <v>-22372.142747930484</v>
      </c>
      <c r="U52" s="11">
        <f t="shared" si="7"/>
        <v>-32472.543414426502</v>
      </c>
      <c r="W52" s="53">
        <v>-1.0329275266314294E-2</v>
      </c>
      <c r="X52" s="53">
        <v>-2.1972228319636116E-2</v>
      </c>
      <c r="Z52" s="27"/>
      <c r="AA52" s="27"/>
      <c r="AB52" s="27"/>
      <c r="AC52" s="27"/>
    </row>
    <row r="53" spans="1:29" s="49" customFormat="1" x14ac:dyDescent="0.2">
      <c r="A53" s="45"/>
      <c r="B53" s="33">
        <f>MAX(B$17:B52)+1</f>
        <v>22</v>
      </c>
      <c r="C53" s="45"/>
      <c r="D53" s="62" t="s">
        <v>97</v>
      </c>
      <c r="E53" s="45"/>
      <c r="F53" s="63" t="s">
        <v>44</v>
      </c>
      <c r="G53" s="45"/>
      <c r="H53" s="63">
        <v>15451.747596153846</v>
      </c>
      <c r="J53" s="56">
        <v>33.458545266023201</v>
      </c>
      <c r="K53" s="56">
        <v>-36.458545463984478</v>
      </c>
      <c r="L53" s="56">
        <f>J53+K53</f>
        <v>-3.0000001979612776</v>
      </c>
      <c r="N53" s="57">
        <f>L53*H53*12/100</f>
        <v>-5562.6295016771073</v>
      </c>
      <c r="P53" s="63">
        <v>932458.83549445868</v>
      </c>
      <c r="Q53" s="63">
        <v>947703.46733300597</v>
      </c>
      <c r="R53" s="11">
        <f>Q53+N53</f>
        <v>942140.83783132886</v>
      </c>
      <c r="T53" s="11">
        <f t="shared" si="7"/>
        <v>15244.631838547299</v>
      </c>
      <c r="U53" s="11">
        <f t="shared" si="7"/>
        <v>9682.0023368701804</v>
      </c>
      <c r="W53" s="53">
        <v>2.5956741194203048E-2</v>
      </c>
      <c r="X53" s="53">
        <v>1.9847223061740027E-2</v>
      </c>
      <c r="Z53" s="27"/>
      <c r="AA53" s="27"/>
      <c r="AB53" s="27"/>
      <c r="AC53" s="27"/>
    </row>
    <row r="54" spans="1:29" s="49" customFormat="1" x14ac:dyDescent="0.2">
      <c r="A54" s="45"/>
      <c r="B54" s="33">
        <f>MAX(B$17:B53)+1</f>
        <v>23</v>
      </c>
      <c r="C54" s="45"/>
      <c r="D54" s="62" t="s">
        <v>98</v>
      </c>
      <c r="E54" s="45"/>
      <c r="F54" s="63" t="s">
        <v>44</v>
      </c>
      <c r="G54" s="45"/>
      <c r="H54" s="63">
        <v>55886.227272727272</v>
      </c>
      <c r="J54" s="56">
        <v>33.458545266023201</v>
      </c>
      <c r="K54" s="56">
        <v>-36.458545463984478</v>
      </c>
      <c r="L54" s="56">
        <f>J54+K54</f>
        <v>-3.0000001979612776</v>
      </c>
      <c r="N54" s="57">
        <f>L54*H54*12/100</f>
        <v>-20119.043145778891</v>
      </c>
      <c r="P54" s="63">
        <v>5735787.6152665326</v>
      </c>
      <c r="Q54" s="63">
        <v>5803225.0145676881</v>
      </c>
      <c r="R54" s="11">
        <f>Q54+N54</f>
        <v>5783105.9714219095</v>
      </c>
      <c r="T54" s="11">
        <f t="shared" si="7"/>
        <v>67437.39930115547</v>
      </c>
      <c r="U54" s="11">
        <f t="shared" si="7"/>
        <v>47318.356155376881</v>
      </c>
      <c r="W54" s="53">
        <v>1.8739554849548538E-2</v>
      </c>
      <c r="X54" s="53">
        <v>1.5179935827433573E-2</v>
      </c>
      <c r="Z54" s="27"/>
      <c r="AA54" s="27"/>
      <c r="AB54" s="27"/>
      <c r="AC54" s="27"/>
    </row>
    <row r="55" spans="1:29" s="49" customFormat="1" x14ac:dyDescent="0.2">
      <c r="B55" s="64"/>
      <c r="W55" s="69"/>
      <c r="X55" s="69"/>
      <c r="Z55" s="27"/>
      <c r="AA55" s="27"/>
      <c r="AB55" s="27"/>
      <c r="AC55" s="27"/>
    </row>
    <row r="56" spans="1:29" ht="11.45" customHeight="1" x14ac:dyDescent="0.2">
      <c r="A56" s="50"/>
      <c r="B56" s="61"/>
      <c r="C56" s="50"/>
      <c r="D56" s="51" t="s">
        <v>40</v>
      </c>
      <c r="E56" s="50"/>
      <c r="F56" s="42"/>
      <c r="G56" s="50"/>
      <c r="H56" s="42"/>
      <c r="I56" s="35"/>
      <c r="J56" s="35"/>
      <c r="K56" s="35"/>
      <c r="L56" s="35"/>
      <c r="M56" s="35"/>
      <c r="N56" s="43"/>
      <c r="O56" s="35"/>
      <c r="P56" s="42"/>
      <c r="Q56" s="42"/>
      <c r="R56" s="43"/>
      <c r="S56" s="35"/>
      <c r="T56" s="42"/>
      <c r="U56" s="43"/>
      <c r="V56" s="35"/>
      <c r="W56" s="43"/>
      <c r="X56" s="43"/>
    </row>
    <row r="57" spans="1:29" ht="11.45" customHeight="1" x14ac:dyDescent="0.2">
      <c r="A57" s="28"/>
      <c r="B57" s="33">
        <f>MAX(B$17:B56)+1</f>
        <v>24</v>
      </c>
      <c r="C57" s="28"/>
      <c r="D57" s="54" t="s">
        <v>99</v>
      </c>
      <c r="E57" s="28"/>
      <c r="F57" s="63" t="s">
        <v>44</v>
      </c>
      <c r="G57" s="28"/>
      <c r="H57" s="55">
        <v>24500</v>
      </c>
      <c r="J57" s="56">
        <v>33.458545266023201</v>
      </c>
      <c r="K57" s="56">
        <v>-42.85854546398447</v>
      </c>
      <c r="L57" s="56">
        <f>J57+K57</f>
        <v>-9.4000001979612691</v>
      </c>
      <c r="N57" s="57">
        <f>L57*H57*12/100</f>
        <v>-27636.000582006131</v>
      </c>
      <c r="P57" s="55">
        <v>2027521.8348739364</v>
      </c>
      <c r="Q57" s="55">
        <v>2101270.5868292232</v>
      </c>
      <c r="R57" s="11">
        <f>Q57+N57</f>
        <v>2073634.5862472171</v>
      </c>
      <c r="T57" s="11">
        <f>Q57-$P57</f>
        <v>73748.751955286833</v>
      </c>
      <c r="U57" s="11">
        <f>R57-$P57</f>
        <v>46112.751373280771</v>
      </c>
      <c r="W57" s="53">
        <v>3.4995438212953735E-2</v>
      </c>
      <c r="X57" s="53">
        <v>2.0294594890450341E-2</v>
      </c>
      <c r="Y57" s="58"/>
    </row>
    <row r="58" spans="1:29" ht="11.45" customHeight="1" x14ac:dyDescent="0.2">
      <c r="A58" s="28"/>
      <c r="B58" s="33"/>
      <c r="C58" s="28"/>
      <c r="E58" s="28"/>
      <c r="F58" s="55"/>
      <c r="G58" s="28"/>
      <c r="H58" s="55"/>
      <c r="I58" s="55"/>
      <c r="J58" s="60"/>
      <c r="K58" s="60"/>
      <c r="L58" s="60"/>
      <c r="M58" s="55"/>
      <c r="N58" s="60"/>
      <c r="O58" s="55"/>
      <c r="P58" s="55"/>
      <c r="Q58" s="55"/>
      <c r="R58" s="60"/>
      <c r="S58" s="55"/>
      <c r="T58" s="55"/>
      <c r="U58" s="60"/>
      <c r="V58" s="55"/>
      <c r="W58" s="53"/>
      <c r="X58" s="53"/>
      <c r="Y58" s="58"/>
    </row>
    <row r="59" spans="1:29" ht="11.45" customHeight="1" x14ac:dyDescent="0.2">
      <c r="A59" s="50"/>
      <c r="B59" s="61"/>
      <c r="C59" s="50"/>
      <c r="D59" s="51" t="s">
        <v>40</v>
      </c>
      <c r="E59" s="50"/>
      <c r="F59" s="42"/>
      <c r="G59" s="50"/>
      <c r="H59" s="42"/>
      <c r="I59" s="35"/>
      <c r="J59" s="35"/>
      <c r="K59" s="35"/>
      <c r="L59" s="35"/>
      <c r="M59" s="35"/>
      <c r="N59" s="43"/>
      <c r="O59" s="35"/>
      <c r="P59" s="42"/>
      <c r="Q59" s="42"/>
      <c r="R59" s="43"/>
      <c r="S59" s="35"/>
      <c r="T59" s="42"/>
      <c r="U59" s="43"/>
      <c r="V59" s="35"/>
      <c r="W59" s="43"/>
      <c r="X59" s="43"/>
    </row>
    <row r="60" spans="1:29" ht="11.45" customHeight="1" x14ac:dyDescent="0.2">
      <c r="A60" s="28"/>
      <c r="B60" s="33">
        <f>MAX(B$17:B57)+1</f>
        <v>25</v>
      </c>
      <c r="C60" s="28"/>
      <c r="D60" s="54" t="s">
        <v>99</v>
      </c>
      <c r="E60" s="28"/>
      <c r="F60" s="63" t="s">
        <v>44</v>
      </c>
      <c r="G60" s="28"/>
      <c r="H60" s="55">
        <v>28298.35</v>
      </c>
      <c r="J60" s="56">
        <v>33.458545266023201</v>
      </c>
      <c r="K60" s="68">
        <v>0</v>
      </c>
      <c r="L60" s="56">
        <f>J60+K60</f>
        <v>33.458545266023201</v>
      </c>
      <c r="N60" s="57">
        <f>L60*H60*12/100</f>
        <v>113618.59493145211</v>
      </c>
      <c r="P60" s="55">
        <v>1850630.7901053193</v>
      </c>
      <c r="Q60" s="55">
        <v>1736024.0958836991</v>
      </c>
      <c r="R60" s="11">
        <f>Q60+N60</f>
        <v>1849642.6908151512</v>
      </c>
      <c r="T60" s="11">
        <f>Q60-$P60</f>
        <v>-114606.69422162022</v>
      </c>
      <c r="U60" s="11">
        <f>R60-$P60</f>
        <v>-988.09929016814567</v>
      </c>
      <c r="W60" s="53">
        <v>-6.7806388845494822E-2</v>
      </c>
      <c r="X60" s="53">
        <v>1.2567647782496748E-3</v>
      </c>
      <c r="Y60" s="58"/>
    </row>
    <row r="61" spans="1:29" ht="11.45" customHeight="1" x14ac:dyDescent="0.2">
      <c r="A61" s="28"/>
      <c r="B61" s="33"/>
      <c r="C61" s="28"/>
      <c r="E61" s="28"/>
      <c r="F61" s="55"/>
      <c r="G61" s="28"/>
      <c r="H61" s="55"/>
      <c r="I61" s="55"/>
      <c r="J61" s="60"/>
      <c r="K61" s="60"/>
      <c r="L61" s="60"/>
      <c r="M61" s="55"/>
      <c r="N61" s="60"/>
      <c r="O61" s="55"/>
      <c r="P61" s="55"/>
      <c r="Q61" s="55"/>
      <c r="R61" s="60"/>
      <c r="S61" s="55"/>
      <c r="T61" s="55"/>
      <c r="U61" s="60"/>
      <c r="V61" s="55"/>
      <c r="W61" s="53"/>
      <c r="X61" s="53"/>
      <c r="Y61" s="58"/>
    </row>
    <row r="62" spans="1:29" ht="11.45" customHeight="1" x14ac:dyDescent="0.2">
      <c r="A62" s="50"/>
      <c r="B62" s="61"/>
      <c r="C62" s="50"/>
      <c r="D62" s="51" t="s">
        <v>41</v>
      </c>
      <c r="E62" s="50"/>
      <c r="F62" s="42"/>
      <c r="G62" s="50"/>
      <c r="H62" s="42"/>
      <c r="I62" s="35"/>
      <c r="J62" s="35"/>
      <c r="K62" s="35"/>
      <c r="L62" s="35"/>
      <c r="M62" s="35"/>
      <c r="N62" s="43"/>
      <c r="O62" s="35"/>
      <c r="P62" s="42"/>
      <c r="Q62" s="42"/>
      <c r="R62" s="43"/>
      <c r="S62" s="35"/>
      <c r="T62" s="42"/>
      <c r="U62" s="43"/>
      <c r="V62" s="35"/>
      <c r="W62" s="43"/>
      <c r="X62" s="43"/>
    </row>
    <row r="63" spans="1:29" ht="11.45" customHeight="1" x14ac:dyDescent="0.2">
      <c r="A63" s="28"/>
      <c r="B63" s="33">
        <f>MAX(B$17:B62)+1</f>
        <v>26</v>
      </c>
      <c r="C63" s="28"/>
      <c r="D63" s="54" t="s">
        <v>100</v>
      </c>
      <c r="E63" s="28"/>
      <c r="F63" s="63" t="s">
        <v>44</v>
      </c>
      <c r="G63" s="28"/>
      <c r="H63" s="55">
        <v>16579.53125</v>
      </c>
      <c r="J63" s="56">
        <v>33.458545266023201</v>
      </c>
      <c r="K63" s="56">
        <v>-17.458545463984475</v>
      </c>
      <c r="L63" s="56">
        <f>J63+K63</f>
        <v>15.999999802038726</v>
      </c>
      <c r="N63" s="57">
        <f>L63*H63*12/100</f>
        <v>31832.69960614738</v>
      </c>
      <c r="P63" s="55">
        <v>946048.42743355199</v>
      </c>
      <c r="Q63" s="55">
        <v>925761.00920706626</v>
      </c>
      <c r="R63" s="11">
        <f>Q63+N63</f>
        <v>957593.70881321363</v>
      </c>
      <c r="T63" s="11">
        <f t="shared" ref="T63:U65" si="8">Q63-$P63</f>
        <v>-20287.418226485723</v>
      </c>
      <c r="U63" s="11">
        <f t="shared" si="8"/>
        <v>11545.281379661639</v>
      </c>
      <c r="W63" s="53">
        <v>-2.8989897685676665E-2</v>
      </c>
      <c r="X63" s="53">
        <v>4.5888802207743398E-3</v>
      </c>
      <c r="Y63" s="58"/>
    </row>
    <row r="64" spans="1:29" ht="11.45" customHeight="1" x14ac:dyDescent="0.2">
      <c r="A64" s="28"/>
      <c r="B64" s="33">
        <f>MAX(B$17:B63)+1</f>
        <v>27</v>
      </c>
      <c r="C64" s="28"/>
      <c r="D64" s="54" t="s">
        <v>101</v>
      </c>
      <c r="E64" s="28"/>
      <c r="F64" s="63" t="s">
        <v>44</v>
      </c>
      <c r="G64" s="28"/>
      <c r="H64" s="55">
        <v>7898</v>
      </c>
      <c r="J64" s="56">
        <v>33.458545266023201</v>
      </c>
      <c r="K64" s="56">
        <v>-17.458545463984475</v>
      </c>
      <c r="L64" s="56">
        <f>J64+K64</f>
        <v>15.999999802038726</v>
      </c>
      <c r="N64" s="57">
        <f>L64*H64*12/100</f>
        <v>15164.159812380225</v>
      </c>
      <c r="P64" s="55">
        <v>393627.93771020207</v>
      </c>
      <c r="Q64" s="55">
        <v>383213.27006812696</v>
      </c>
      <c r="R64" s="11">
        <f>Q64+N64</f>
        <v>398377.42988050717</v>
      </c>
      <c r="T64" s="11">
        <f t="shared" si="8"/>
        <v>-10414.667642075103</v>
      </c>
      <c r="U64" s="11">
        <f t="shared" si="8"/>
        <v>4749.4921703051077</v>
      </c>
      <c r="W64" s="53">
        <v>-3.6881728545490156E-2</v>
      </c>
      <c r="X64" s="53">
        <v>1.3242045973282657E-3</v>
      </c>
      <c r="Y64" s="58"/>
    </row>
    <row r="65" spans="1:29" ht="11.45" customHeight="1" x14ac:dyDescent="0.2">
      <c r="A65" s="28"/>
      <c r="B65" s="33">
        <f>MAX(B$17:B64)+1</f>
        <v>28</v>
      </c>
      <c r="C65" s="28"/>
      <c r="D65" s="54" t="s">
        <v>102</v>
      </c>
      <c r="E65" s="28"/>
      <c r="F65" s="63" t="s">
        <v>44</v>
      </c>
      <c r="G65" s="28"/>
      <c r="H65" s="55">
        <v>90760.517857142855</v>
      </c>
      <c r="J65" s="56">
        <v>33.458545266023201</v>
      </c>
      <c r="K65" s="56">
        <v>-41.858545463984477</v>
      </c>
      <c r="L65" s="56">
        <f>J65+K65</f>
        <v>-8.4000001979612762</v>
      </c>
      <c r="N65" s="57">
        <f>L65*H65*12/100</f>
        <v>-91486.604156048154</v>
      </c>
      <c r="P65" s="55">
        <v>3879112.0817134688</v>
      </c>
      <c r="Q65" s="55">
        <v>4035259.2986292117</v>
      </c>
      <c r="R65" s="11">
        <f>Q65+N65</f>
        <v>3943772.6944731637</v>
      </c>
      <c r="T65" s="11">
        <f t="shared" si="8"/>
        <v>156147.21691574296</v>
      </c>
      <c r="U65" s="11">
        <f t="shared" si="8"/>
        <v>64660.612759694923</v>
      </c>
      <c r="W65" s="53">
        <v>4.828526141687723E-2</v>
      </c>
      <c r="X65" s="53">
        <v>1.9927594266900151E-2</v>
      </c>
      <c r="Y65" s="58"/>
    </row>
    <row r="66" spans="1:29" ht="11.45" customHeight="1" x14ac:dyDescent="0.2">
      <c r="A66" s="28"/>
      <c r="B66" s="40"/>
      <c r="C66" s="28"/>
      <c r="D66" s="54"/>
      <c r="E66" s="28"/>
      <c r="F66" s="55"/>
      <c r="G66" s="28"/>
      <c r="H66" s="55"/>
      <c r="J66" s="59"/>
      <c r="K66" s="59"/>
      <c r="L66" s="59"/>
      <c r="N66" s="60"/>
      <c r="P66" s="55"/>
      <c r="Q66" s="55"/>
      <c r="R66" s="60"/>
      <c r="T66" s="55"/>
      <c r="U66" s="60"/>
      <c r="W66" s="53"/>
      <c r="X66" s="53"/>
      <c r="Y66" s="58"/>
    </row>
    <row r="67" spans="1:29" ht="11.45" customHeight="1" x14ac:dyDescent="0.2">
      <c r="A67" s="28"/>
      <c r="B67" s="40"/>
      <c r="C67" s="28"/>
      <c r="D67" s="54"/>
      <c r="E67" s="28"/>
      <c r="F67" s="55"/>
      <c r="G67" s="28"/>
      <c r="H67" s="55"/>
      <c r="J67" s="59"/>
      <c r="K67" s="59"/>
      <c r="L67" s="59"/>
      <c r="N67" s="60"/>
      <c r="P67" s="55"/>
      <c r="Q67" s="55"/>
      <c r="R67" s="60"/>
      <c r="T67" s="55"/>
      <c r="U67" s="60"/>
      <c r="W67" s="53"/>
      <c r="X67" s="53"/>
      <c r="Y67" s="58"/>
    </row>
    <row r="68" spans="1:29" ht="11.45" customHeight="1" x14ac:dyDescent="0.2">
      <c r="A68" s="39"/>
      <c r="B68" s="28"/>
      <c r="C68" s="39"/>
      <c r="D68" s="41" t="s">
        <v>46</v>
      </c>
      <c r="E68" s="39"/>
      <c r="F68" s="42"/>
      <c r="G68" s="39"/>
      <c r="H68" s="42"/>
      <c r="I68" s="35"/>
      <c r="J68" s="35"/>
      <c r="K68" s="35"/>
      <c r="L68" s="35"/>
      <c r="M68" s="35"/>
      <c r="N68" s="43"/>
      <c r="O68" s="35"/>
      <c r="P68" s="42"/>
      <c r="Q68" s="42"/>
      <c r="R68" s="43"/>
      <c r="S68" s="35"/>
      <c r="T68" s="42"/>
      <c r="U68" s="43"/>
      <c r="V68" s="35"/>
      <c r="W68" s="43"/>
      <c r="X68" s="43"/>
    </row>
    <row r="69" spans="1:29" s="49" customFormat="1" ht="11.45" customHeight="1" x14ac:dyDescent="0.2">
      <c r="A69" s="44"/>
      <c r="B69" s="45"/>
      <c r="C69" s="44"/>
      <c r="D69" s="44"/>
      <c r="E69" s="44"/>
      <c r="F69" s="46"/>
      <c r="G69" s="44"/>
      <c r="H69" s="46"/>
      <c r="I69" s="47"/>
      <c r="J69" s="48"/>
      <c r="K69" s="48"/>
      <c r="L69" s="48"/>
      <c r="M69" s="47"/>
      <c r="N69" s="48"/>
      <c r="O69" s="47"/>
      <c r="P69" s="46"/>
      <c r="Q69" s="46"/>
      <c r="R69" s="48"/>
      <c r="S69" s="47"/>
      <c r="T69" s="46"/>
      <c r="U69" s="48"/>
      <c r="V69" s="47"/>
      <c r="W69" s="48"/>
      <c r="X69" s="48"/>
      <c r="Z69" s="27"/>
      <c r="AA69" s="27"/>
      <c r="AB69" s="27"/>
      <c r="AC69" s="27"/>
    </row>
    <row r="70" spans="1:29" ht="11.45" customHeight="1" x14ac:dyDescent="0.2">
      <c r="A70" s="50"/>
      <c r="B70" s="61"/>
      <c r="C70" s="50"/>
      <c r="D70" s="51" t="s">
        <v>39</v>
      </c>
      <c r="E70" s="50"/>
      <c r="F70" s="42"/>
      <c r="G70" s="50"/>
      <c r="H70" s="42"/>
      <c r="I70" s="35"/>
      <c r="J70" s="35"/>
      <c r="K70" s="35"/>
      <c r="L70" s="35"/>
      <c r="M70" s="35"/>
      <c r="N70" s="43"/>
      <c r="O70" s="35"/>
      <c r="P70" s="42"/>
      <c r="Q70" s="42"/>
      <c r="R70" s="43"/>
      <c r="S70" s="35"/>
      <c r="T70" s="42"/>
      <c r="U70" s="43"/>
      <c r="V70" s="35"/>
      <c r="W70" s="43"/>
      <c r="X70" s="43"/>
    </row>
    <row r="71" spans="1:29" ht="11.45" customHeight="1" x14ac:dyDescent="0.2">
      <c r="A71" s="28"/>
      <c r="B71" s="33">
        <f>MAX(B$17:B70)+1</f>
        <v>29</v>
      </c>
      <c r="C71" s="28"/>
      <c r="D71" s="54" t="s">
        <v>103</v>
      </c>
      <c r="E71" s="28"/>
      <c r="F71" s="63" t="s">
        <v>48</v>
      </c>
      <c r="G71" s="28"/>
      <c r="H71" s="55">
        <v>1252100</v>
      </c>
      <c r="J71" s="56">
        <v>2.9906486688480363</v>
      </c>
      <c r="K71" s="68">
        <v>0</v>
      </c>
      <c r="L71" s="56">
        <f>J71+K71</f>
        <v>2.9906486688480363</v>
      </c>
      <c r="N71" s="57">
        <f>L71*H71*12/100</f>
        <v>449350.94379175513</v>
      </c>
      <c r="P71" s="55">
        <v>36238438.825300001</v>
      </c>
      <c r="Q71" s="55">
        <v>36402788.304584838</v>
      </c>
      <c r="R71" s="11">
        <f>Q71+N71</f>
        <v>36852139.248376593</v>
      </c>
      <c r="T71" s="11">
        <f>Q71-$P71</f>
        <v>164349.47928483784</v>
      </c>
      <c r="U71" s="11">
        <f>R71-$P71</f>
        <v>613700.42307659239</v>
      </c>
      <c r="W71" s="53">
        <v>4.5352251535211163E-3</v>
      </c>
      <c r="X71" s="53">
        <v>1.6935067927047021E-2</v>
      </c>
      <c r="Y71" s="58"/>
    </row>
    <row r="72" spans="1:29" ht="11.45" customHeight="1" x14ac:dyDescent="0.2">
      <c r="B72" s="28"/>
    </row>
    <row r="73" spans="1:29" ht="11.45" customHeight="1" x14ac:dyDescent="0.2">
      <c r="A73" s="50"/>
      <c r="B73" s="61"/>
      <c r="C73" s="50"/>
      <c r="D73" s="51" t="s">
        <v>41</v>
      </c>
      <c r="E73" s="50"/>
      <c r="F73" s="42"/>
      <c r="G73" s="50"/>
      <c r="H73" s="42"/>
      <c r="I73" s="35"/>
      <c r="J73" s="35"/>
      <c r="K73" s="35"/>
      <c r="L73" s="35"/>
      <c r="M73" s="35"/>
      <c r="N73" s="43"/>
      <c r="O73" s="35"/>
      <c r="P73" s="42"/>
      <c r="Q73" s="42"/>
      <c r="R73" s="43"/>
      <c r="S73" s="35"/>
      <c r="T73" s="42"/>
      <c r="U73" s="43"/>
      <c r="V73" s="35"/>
      <c r="W73" s="43"/>
      <c r="X73" s="43"/>
    </row>
    <row r="74" spans="1:29" ht="11.45" customHeight="1" x14ac:dyDescent="0.2">
      <c r="A74" s="28"/>
      <c r="B74" s="33">
        <f>MAX(B$17:B73)+1</f>
        <v>30</v>
      </c>
      <c r="C74" s="28"/>
      <c r="D74" s="54" t="s">
        <v>104</v>
      </c>
      <c r="E74" s="28"/>
      <c r="F74" s="63" t="s">
        <v>48</v>
      </c>
      <c r="G74" s="28"/>
      <c r="H74" s="55">
        <v>125843</v>
      </c>
      <c r="J74" s="56">
        <v>2.9906486688480363</v>
      </c>
      <c r="K74" s="56">
        <v>-10.429662357063961</v>
      </c>
      <c r="L74" s="56">
        <f>J74+K74</f>
        <v>-7.4390136882159243</v>
      </c>
      <c r="N74" s="57">
        <f>L74*H74*12/100</f>
        <v>-112337.73594793878</v>
      </c>
      <c r="P74" s="55">
        <v>3773090.635138738</v>
      </c>
      <c r="Q74" s="55">
        <v>3899687.1457674783</v>
      </c>
      <c r="R74" s="11">
        <f>Q74+N74</f>
        <v>3787349.4098195396</v>
      </c>
      <c r="T74" s="11">
        <f>Q74-$P74</f>
        <v>126596.5106287403</v>
      </c>
      <c r="U74" s="11">
        <f>R74-$P74</f>
        <v>14258.774680801667</v>
      </c>
      <c r="W74" s="53">
        <v>3.1249029606023715E-2</v>
      </c>
      <c r="X74" s="53">
        <v>-8.5412700300865896E-3</v>
      </c>
      <c r="Y74" s="58"/>
    </row>
    <row r="75" spans="1:29" ht="11.45" customHeight="1" x14ac:dyDescent="0.2">
      <c r="B75" s="28"/>
    </row>
    <row r="76" spans="1:29" ht="11.45" customHeight="1" x14ac:dyDescent="0.2">
      <c r="B76" s="26" t="s">
        <v>105</v>
      </c>
    </row>
    <row r="77" spans="1:29" ht="11.45" customHeight="1" x14ac:dyDescent="0.2">
      <c r="B77" s="40" t="s">
        <v>106</v>
      </c>
      <c r="D77" s="27" t="s">
        <v>107</v>
      </c>
    </row>
    <row r="78" spans="1:29" ht="11.45" customHeight="1" x14ac:dyDescent="0.2">
      <c r="B78" s="40" t="s">
        <v>108</v>
      </c>
      <c r="D78" s="27" t="s">
        <v>109</v>
      </c>
    </row>
    <row r="79" spans="1:29" s="65" customFormat="1" ht="28.5" customHeight="1" x14ac:dyDescent="0.25">
      <c r="B79" s="66" t="s">
        <v>110</v>
      </c>
      <c r="D79" s="81" t="s">
        <v>111</v>
      </c>
      <c r="E79" s="81"/>
      <c r="F79" s="81"/>
      <c r="G79" s="81"/>
      <c r="H79" s="81"/>
      <c r="I79" s="81"/>
      <c r="J79" s="81"/>
      <c r="K79" s="81"/>
      <c r="L79" s="81"/>
      <c r="M79" s="81"/>
      <c r="N79" s="81"/>
      <c r="O79" s="81"/>
      <c r="P79" s="81"/>
      <c r="Q79" s="81"/>
      <c r="R79" s="81"/>
      <c r="S79" s="81"/>
      <c r="T79" s="81"/>
      <c r="U79" s="81"/>
      <c r="V79" s="81"/>
      <c r="W79" s="81"/>
      <c r="X79" s="81"/>
    </row>
    <row r="80" spans="1:29" s="65" customFormat="1" ht="28.5" customHeight="1" x14ac:dyDescent="0.25">
      <c r="B80" s="66" t="s">
        <v>112</v>
      </c>
      <c r="D80" s="81" t="s">
        <v>113</v>
      </c>
      <c r="E80" s="81"/>
      <c r="F80" s="81"/>
      <c r="G80" s="81"/>
      <c r="H80" s="81"/>
      <c r="I80" s="81"/>
      <c r="J80" s="81"/>
      <c r="K80" s="81"/>
      <c r="L80" s="81"/>
      <c r="M80" s="81"/>
      <c r="N80" s="81"/>
      <c r="O80" s="81"/>
      <c r="P80" s="81"/>
      <c r="Q80" s="81"/>
      <c r="R80" s="81"/>
      <c r="S80" s="81"/>
      <c r="T80" s="81"/>
      <c r="U80" s="81"/>
      <c r="V80" s="81"/>
      <c r="W80" s="81"/>
      <c r="X80" s="81"/>
    </row>
    <row r="81" spans="2:4" ht="12.6" customHeight="1" x14ac:dyDescent="0.2">
      <c r="B81" s="40" t="s">
        <v>114</v>
      </c>
      <c r="D81" s="27" t="s">
        <v>115</v>
      </c>
    </row>
    <row r="82" spans="2:4" ht="11.45" customHeight="1" x14ac:dyDescent="0.2"/>
    <row r="83" spans="2:4" ht="11.45" customHeight="1" x14ac:dyDescent="0.2"/>
    <row r="84" spans="2:4" ht="11.45" customHeight="1" x14ac:dyDescent="0.2"/>
  </sheetData>
  <mergeCells count="7">
    <mergeCell ref="D80:X80"/>
    <mergeCell ref="B7:Y7"/>
    <mergeCell ref="J9:L9"/>
    <mergeCell ref="P9:R9"/>
    <mergeCell ref="T9:U9"/>
    <mergeCell ref="W9:X9"/>
    <mergeCell ref="D79:X79"/>
  </mergeCells>
  <printOptions horizontalCentered="1"/>
  <pageMargins left="0.7" right="0.7" top="0.75" bottom="0.75" header="0.3" footer="0.3"/>
  <pageSetup scale="61" firstPageNumber="2" fitToHeight="0" orientation="landscape" blackAndWhite="1" useFirstPageNumber="1" r:id="rId1"/>
  <headerFooter>
    <oddHeader>&amp;R&amp;"Arial,Regular"&amp;10Filed: 2025-02-28
EB-2025-0064
Phase 3 Exhibit 8
Tab 2
Schedule 9
Attachment 18
Page &amp;P of 3</oddHeader>
  </headerFooter>
  <rowBreaks count="1" manualBreakCount="1">
    <brk id="48" min="1"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937F95B4-88DC-4B62-B5ED-7A5FF7F3A4BB}"/>
</file>

<file path=customXml/itemProps2.xml><?xml version="1.0" encoding="utf-8"?>
<ds:datastoreItem xmlns:ds="http://schemas.openxmlformats.org/officeDocument/2006/customXml" ds:itemID="{31394762-73F7-4F79-8BA4-ACCB4907FBF4}"/>
</file>

<file path=customXml/itemProps3.xml><?xml version="1.0" encoding="utf-8"?>
<ds:datastoreItem xmlns:ds="http://schemas.openxmlformats.org/officeDocument/2006/customXml" ds:itemID="{88EAB13B-3D46-499B-B333-8108705FB5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8.2.9.18 p.1</vt:lpstr>
      <vt:lpstr>8.2.9.18 p.2-3</vt:lpstr>
      <vt:lpstr>'8.2.9.18 p.1'!Print_Area</vt:lpstr>
      <vt:lpstr>'8.2.9.18 p.2-3'!Print_Area</vt:lpstr>
      <vt:lpstr>'8.2.9.18 p.2-3'!Print_Titles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2025-02-28T16:02:20Z</dcterms:created>
  <dcterms:modified xsi:type="dcterms:W3CDTF">2025-02-28T16:02:36Z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