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3" documentId="13_ncr:1_{B34BD9CE-345A-42EF-9A52-DBDFC5148F64}" xr6:coauthVersionLast="47" xr6:coauthVersionMax="47" xr10:uidLastSave="{E5D2B2BF-7A39-4D8C-95EE-5C27E4899714}"/>
  <bookViews>
    <workbookView xWindow="57480" yWindow="-120" windowWidth="29040" windowHeight="15720" xr2:uid="{8FCC70B7-D5D8-4EBC-A055-E785CCEB7C22}"/>
  </bookViews>
  <sheets>
    <sheet name="8.2.10.1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'8.2.10.1'!$A$1:$AA$142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8" i="1" l="1"/>
  <c r="N128" i="1"/>
  <c r="V128" i="1" s="1"/>
  <c r="T126" i="1"/>
  <c r="R126" i="1"/>
  <c r="L126" i="1"/>
  <c r="N125" i="1"/>
  <c r="P125" i="1" s="1"/>
  <c r="H125" i="1"/>
  <c r="X124" i="1"/>
  <c r="N124" i="1"/>
  <c r="V124" i="1" s="1"/>
  <c r="N123" i="1"/>
  <c r="V123" i="1" s="1"/>
  <c r="N122" i="1"/>
  <c r="P122" i="1" s="1"/>
  <c r="H122" i="1"/>
  <c r="X121" i="1"/>
  <c r="N121" i="1"/>
  <c r="J126" i="1"/>
  <c r="R118" i="1"/>
  <c r="P118" i="1"/>
  <c r="L118" i="1"/>
  <c r="L130" i="1" s="1"/>
  <c r="N117" i="1"/>
  <c r="N116" i="1"/>
  <c r="T116" i="1" s="1"/>
  <c r="N115" i="1"/>
  <c r="T115" i="1" s="1"/>
  <c r="N113" i="1"/>
  <c r="H113" i="1" s="1"/>
  <c r="N112" i="1"/>
  <c r="T112" i="1" s="1"/>
  <c r="N111" i="1"/>
  <c r="T111" i="1" s="1"/>
  <c r="H111" i="1"/>
  <c r="T110" i="1"/>
  <c r="N110" i="1"/>
  <c r="H110" i="1" s="1"/>
  <c r="N109" i="1"/>
  <c r="T109" i="1" s="1"/>
  <c r="X109" i="1" s="1"/>
  <c r="N108" i="1"/>
  <c r="T108" i="1" s="1"/>
  <c r="B108" i="1"/>
  <c r="B98" i="1"/>
  <c r="X82" i="1"/>
  <c r="N82" i="1"/>
  <c r="H82" i="1" s="1"/>
  <c r="R80" i="1"/>
  <c r="L80" i="1"/>
  <c r="X79" i="1"/>
  <c r="N79" i="1"/>
  <c r="X78" i="1"/>
  <c r="N78" i="1"/>
  <c r="X77" i="1"/>
  <c r="N77" i="1"/>
  <c r="P80" i="1"/>
  <c r="N76" i="1"/>
  <c r="H76" i="1"/>
  <c r="X75" i="1"/>
  <c r="T80" i="1"/>
  <c r="N75" i="1"/>
  <c r="R25" i="1"/>
  <c r="P25" i="1"/>
  <c r="L25" i="1"/>
  <c r="N25" i="1" s="1"/>
  <c r="L24" i="1"/>
  <c r="N24" i="1" s="1"/>
  <c r="N70" i="1"/>
  <c r="T70" i="1" s="1"/>
  <c r="P23" i="1"/>
  <c r="N69" i="1"/>
  <c r="N68" i="1"/>
  <c r="N67" i="1"/>
  <c r="R20" i="1"/>
  <c r="N66" i="1"/>
  <c r="T66" i="1" s="1"/>
  <c r="N65" i="1"/>
  <c r="R18" i="1"/>
  <c r="N64" i="1"/>
  <c r="L72" i="1"/>
  <c r="N62" i="1"/>
  <c r="T62" i="1" s="1"/>
  <c r="X62" i="1" s="1"/>
  <c r="B62" i="1"/>
  <c r="N61" i="1"/>
  <c r="T61" i="1" s="1"/>
  <c r="F72" i="1"/>
  <c r="B52" i="1"/>
  <c r="N36" i="1"/>
  <c r="X33" i="1"/>
  <c r="N33" i="1"/>
  <c r="X32" i="1"/>
  <c r="N32" i="1"/>
  <c r="V32" i="1" s="1"/>
  <c r="X30" i="1"/>
  <c r="N30" i="1"/>
  <c r="V30" i="1" s="1"/>
  <c r="X29" i="1"/>
  <c r="N29" i="1"/>
  <c r="H29" i="1" s="1"/>
  <c r="F34" i="1"/>
  <c r="R24" i="1"/>
  <c r="P24" i="1"/>
  <c r="R23" i="1"/>
  <c r="L23" i="1"/>
  <c r="N23" i="1" s="1"/>
  <c r="H23" i="1" s="1"/>
  <c r="R22" i="1"/>
  <c r="P22" i="1"/>
  <c r="L22" i="1"/>
  <c r="N22" i="1" s="1"/>
  <c r="H22" i="1" s="1"/>
  <c r="R21" i="1"/>
  <c r="P21" i="1"/>
  <c r="L21" i="1"/>
  <c r="P20" i="1"/>
  <c r="L20" i="1"/>
  <c r="N20" i="1" s="1"/>
  <c r="H20" i="1" s="1"/>
  <c r="R19" i="1"/>
  <c r="P19" i="1"/>
  <c r="N19" i="1"/>
  <c r="L19" i="1"/>
  <c r="P18" i="1"/>
  <c r="L18" i="1"/>
  <c r="N18" i="1" s="1"/>
  <c r="R17" i="1"/>
  <c r="P17" i="1"/>
  <c r="B17" i="1"/>
  <c r="R16" i="1"/>
  <c r="P16" i="1"/>
  <c r="L16" i="1"/>
  <c r="N16" i="1" s="1"/>
  <c r="H16" i="1" s="1"/>
  <c r="J26" i="1"/>
  <c r="B16" i="1"/>
  <c r="R15" i="1"/>
  <c r="L15" i="1"/>
  <c r="V122" i="1" l="1"/>
  <c r="L84" i="1"/>
  <c r="H112" i="1"/>
  <c r="T19" i="1"/>
  <c r="H108" i="1"/>
  <c r="V116" i="1"/>
  <c r="X116" i="1"/>
  <c r="T18" i="1"/>
  <c r="V18" i="1" s="1"/>
  <c r="H18" i="1"/>
  <c r="T20" i="1"/>
  <c r="V20" i="1" s="1"/>
  <c r="H123" i="1"/>
  <c r="V29" i="1"/>
  <c r="H109" i="1"/>
  <c r="R130" i="1"/>
  <c r="H32" i="1"/>
  <c r="T22" i="1"/>
  <c r="V22" i="1" s="1"/>
  <c r="X18" i="1"/>
  <c r="T25" i="1"/>
  <c r="H25" i="1"/>
  <c r="T65" i="1"/>
  <c r="H65" i="1"/>
  <c r="X66" i="1"/>
  <c r="V66" i="1"/>
  <c r="T24" i="1"/>
  <c r="H24" i="1"/>
  <c r="X19" i="1"/>
  <c r="V19" i="1"/>
  <c r="X20" i="1"/>
  <c r="T68" i="1"/>
  <c r="X115" i="1"/>
  <c r="V115" i="1"/>
  <c r="V121" i="1"/>
  <c r="N126" i="1"/>
  <c r="V126" i="1" s="1"/>
  <c r="H121" i="1"/>
  <c r="T23" i="1"/>
  <c r="X31" i="1"/>
  <c r="H62" i="1"/>
  <c r="H64" i="1"/>
  <c r="H77" i="1"/>
  <c r="B109" i="1"/>
  <c r="B110" i="1" s="1"/>
  <c r="V109" i="1"/>
  <c r="X112" i="1"/>
  <c r="V112" i="1"/>
  <c r="P121" i="1"/>
  <c r="X123" i="1"/>
  <c r="P123" i="1"/>
  <c r="H78" i="1"/>
  <c r="V82" i="1"/>
  <c r="X22" i="1"/>
  <c r="H33" i="1"/>
  <c r="P72" i="1"/>
  <c r="P84" i="1" s="1"/>
  <c r="P15" i="1"/>
  <c r="P26" i="1" s="1"/>
  <c r="L17" i="1"/>
  <c r="N17" i="1" s="1"/>
  <c r="N63" i="1"/>
  <c r="T64" i="1"/>
  <c r="V79" i="1"/>
  <c r="H79" i="1"/>
  <c r="X108" i="1"/>
  <c r="V108" i="1"/>
  <c r="H116" i="1"/>
  <c r="H117" i="1"/>
  <c r="T117" i="1"/>
  <c r="X110" i="1"/>
  <c r="V110" i="1"/>
  <c r="B18" i="1"/>
  <c r="B19" i="1" s="1"/>
  <c r="N21" i="1"/>
  <c r="T21" i="1" s="1"/>
  <c r="T67" i="1"/>
  <c r="T69" i="1"/>
  <c r="V77" i="1"/>
  <c r="X111" i="1"/>
  <c r="V111" i="1"/>
  <c r="H124" i="1"/>
  <c r="X70" i="1"/>
  <c r="V70" i="1"/>
  <c r="F26" i="1"/>
  <c r="F38" i="1" s="1"/>
  <c r="X61" i="1"/>
  <c r="R72" i="1"/>
  <c r="R84" i="1" s="1"/>
  <c r="H75" i="1"/>
  <c r="F80" i="1"/>
  <c r="V78" i="1"/>
  <c r="F118" i="1"/>
  <c r="H19" i="1"/>
  <c r="P34" i="1"/>
  <c r="H30" i="1"/>
  <c r="N15" i="1"/>
  <c r="T34" i="1"/>
  <c r="X36" i="1"/>
  <c r="V61" i="1"/>
  <c r="V62" i="1"/>
  <c r="N80" i="1"/>
  <c r="X76" i="1"/>
  <c r="V76" i="1"/>
  <c r="H115" i="1"/>
  <c r="F126" i="1"/>
  <c r="X122" i="1"/>
  <c r="X125" i="1"/>
  <c r="H61" i="1"/>
  <c r="H66" i="1"/>
  <c r="H36" i="1"/>
  <c r="R26" i="1"/>
  <c r="T16" i="1"/>
  <c r="J34" i="1"/>
  <c r="N31" i="1"/>
  <c r="N34" i="1" s="1"/>
  <c r="H67" i="1"/>
  <c r="H68" i="1"/>
  <c r="H69" i="1"/>
  <c r="H70" i="1"/>
  <c r="J80" i="1"/>
  <c r="N107" i="1"/>
  <c r="J118" i="1"/>
  <c r="J130" i="1" s="1"/>
  <c r="N71" i="1"/>
  <c r="V75" i="1"/>
  <c r="T113" i="1"/>
  <c r="V113" i="1" s="1"/>
  <c r="N114" i="1"/>
  <c r="T114" i="1" s="1"/>
  <c r="V125" i="1"/>
  <c r="B63" i="1"/>
  <c r="J72" i="1"/>
  <c r="P124" i="1"/>
  <c r="H128" i="1"/>
  <c r="V33" i="1"/>
  <c r="V36" i="1"/>
  <c r="B111" i="1" l="1"/>
  <c r="H34" i="1"/>
  <c r="N72" i="1"/>
  <c r="N84" i="1" s="1"/>
  <c r="H126" i="1"/>
  <c r="B20" i="1"/>
  <c r="B21" i="1" s="1"/>
  <c r="H31" i="1"/>
  <c r="V67" i="1"/>
  <c r="X67" i="1"/>
  <c r="V117" i="1"/>
  <c r="X117" i="1"/>
  <c r="X23" i="1"/>
  <c r="V23" i="1"/>
  <c r="V65" i="1"/>
  <c r="X65" i="1"/>
  <c r="B64" i="1"/>
  <c r="B65" i="1" s="1"/>
  <c r="V34" i="1"/>
  <c r="X34" i="1"/>
  <c r="X64" i="1"/>
  <c r="V64" i="1"/>
  <c r="X68" i="1"/>
  <c r="V68" i="1"/>
  <c r="T71" i="1"/>
  <c r="V80" i="1"/>
  <c r="V25" i="1"/>
  <c r="X25" i="1"/>
  <c r="L26" i="1"/>
  <c r="H80" i="1"/>
  <c r="P38" i="1"/>
  <c r="P126" i="1"/>
  <c r="P130" i="1" s="1"/>
  <c r="J38" i="1"/>
  <c r="F84" i="1"/>
  <c r="H63" i="1"/>
  <c r="H21" i="1"/>
  <c r="B112" i="1"/>
  <c r="N26" i="1"/>
  <c r="N38" i="1" s="1"/>
  <c r="T15" i="1"/>
  <c r="X126" i="1"/>
  <c r="X80" i="1"/>
  <c r="V16" i="1"/>
  <c r="X16" i="1"/>
  <c r="X114" i="1"/>
  <c r="V114" i="1"/>
  <c r="H114" i="1"/>
  <c r="V31" i="1"/>
  <c r="T107" i="1"/>
  <c r="N118" i="1"/>
  <c r="H107" i="1"/>
  <c r="H71" i="1"/>
  <c r="X21" i="1"/>
  <c r="V21" i="1"/>
  <c r="T63" i="1"/>
  <c r="V24" i="1"/>
  <c r="X24" i="1"/>
  <c r="T17" i="1"/>
  <c r="H17" i="1"/>
  <c r="J84" i="1"/>
  <c r="F130" i="1"/>
  <c r="X69" i="1"/>
  <c r="V69" i="1"/>
  <c r="H15" i="1"/>
  <c r="B113" i="1" l="1"/>
  <c r="B114" i="1" s="1"/>
  <c r="B115" i="1" s="1"/>
  <c r="H72" i="1"/>
  <c r="H84" i="1" s="1"/>
  <c r="B22" i="1"/>
  <c r="H26" i="1"/>
  <c r="H38" i="1" s="1"/>
  <c r="N130" i="1"/>
  <c r="X71" i="1"/>
  <c r="V71" i="1"/>
  <c r="X63" i="1"/>
  <c r="V63" i="1"/>
  <c r="T72" i="1"/>
  <c r="X107" i="1"/>
  <c r="V107" i="1"/>
  <c r="T118" i="1"/>
  <c r="T26" i="1"/>
  <c r="X15" i="1"/>
  <c r="V15" i="1"/>
  <c r="V17" i="1"/>
  <c r="X17" i="1"/>
  <c r="H118" i="1"/>
  <c r="H130" i="1" s="1"/>
  <c r="B66" i="1"/>
  <c r="B23" i="1" l="1"/>
  <c r="B67" i="1"/>
  <c r="B68" i="1" s="1"/>
  <c r="T38" i="1"/>
  <c r="V26" i="1"/>
  <c r="X26" i="1"/>
  <c r="T84" i="1"/>
  <c r="V72" i="1"/>
  <c r="X72" i="1"/>
  <c r="B116" i="1"/>
  <c r="X118" i="1"/>
  <c r="V118" i="1"/>
  <c r="T130" i="1"/>
  <c r="B69" i="1" l="1"/>
  <c r="B70" i="1"/>
  <c r="B24" i="1"/>
  <c r="V38" i="1"/>
  <c r="X38" i="1"/>
  <c r="X84" i="1"/>
  <c r="V84" i="1"/>
  <c r="B117" i="1"/>
  <c r="X130" i="1"/>
  <c r="V130" i="1"/>
  <c r="B71" i="1" l="1"/>
  <c r="B72" i="1" s="1"/>
  <c r="B25" i="1"/>
  <c r="B118" i="1"/>
  <c r="B121" i="1" s="1"/>
  <c r="B122" i="1" s="1"/>
  <c r="B123" i="1" s="1"/>
  <c r="B124" i="1" s="1"/>
  <c r="B125" i="1" s="1"/>
  <c r="B126" i="1" s="1"/>
  <c r="B128" i="1" s="1"/>
  <c r="B130" i="1" s="1"/>
  <c r="B26" i="1" l="1"/>
  <c r="B29" i="1" s="1"/>
  <c r="B30" i="1" l="1"/>
  <c r="B31" i="1" s="1"/>
  <c r="B32" i="1" l="1"/>
  <c r="B33" i="1" l="1"/>
  <c r="B34" i="1" l="1"/>
  <c r="B36" i="1" s="1"/>
  <c r="B38" i="1" s="1"/>
  <c r="B75" i="1" s="1"/>
  <c r="B76" i="1" s="1"/>
  <c r="B77" i="1" s="1"/>
  <c r="B78" i="1" s="1"/>
  <c r="B79" i="1" s="1"/>
  <c r="B80" i="1" s="1"/>
  <c r="B82" i="1" s="1"/>
  <c r="B84" i="1" s="1"/>
  <c r="L38" i="1" l="1"/>
  <c r="L34" i="1"/>
  <c r="R38" i="1"/>
  <c r="R34" i="1"/>
</calcChain>
</file>

<file path=xl/sharedStrings.xml><?xml version="1.0" encoding="utf-8"?>
<sst xmlns="http://schemas.openxmlformats.org/spreadsheetml/2006/main" count="211" uniqueCount="68">
  <si>
    <t>Summary of Proposed Revenue Change by Rate Class - One Rate Zone - No Regional Adjustments</t>
  </si>
  <si>
    <t>Total Revenue</t>
  </si>
  <si>
    <t>Revenue Before Recovery</t>
  </si>
  <si>
    <t>Proposed Revenue Requirement</t>
  </si>
  <si>
    <t>Revenue After Recovery</t>
  </si>
  <si>
    <t>Line</t>
  </si>
  <si>
    <t>Current Approved Revenue (1)</t>
  </si>
  <si>
    <t>Revenue (Deficiency) / Sufficiency</t>
  </si>
  <si>
    <t>Allocated 
Cost (2)</t>
  </si>
  <si>
    <t>Panhandle/
St. Clair Reallocation (3)</t>
  </si>
  <si>
    <t>S&amp;T 
Margin (4)</t>
  </si>
  <si>
    <t>Rate Design Adjustments</t>
  </si>
  <si>
    <t>Proposed Revenue (5)</t>
  </si>
  <si>
    <t>Revenue-
to-Cost</t>
  </si>
  <si>
    <t>Revenue Change</t>
  </si>
  <si>
    <t>No.</t>
  </si>
  <si>
    <t>Particulars</t>
  </si>
  <si>
    <t>($000s)</t>
  </si>
  <si>
    <t>Ratio</t>
  </si>
  <si>
    <t>(%)</t>
  </si>
  <si>
    <t>(a)</t>
  </si>
  <si>
    <t>(b) = (a - e)</t>
  </si>
  <si>
    <t>(c)</t>
  </si>
  <si>
    <t>(d)</t>
  </si>
  <si>
    <t>(e) = (c + d)</t>
  </si>
  <si>
    <t>(f)</t>
  </si>
  <si>
    <t>(g)</t>
  </si>
  <si>
    <t>(h) = (e + f + g)</t>
  </si>
  <si>
    <t>(i) = (h / e)</t>
  </si>
  <si>
    <t>(j) = (h - a) / (a)</t>
  </si>
  <si>
    <t>In-franchise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</si>
  <si>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</si>
  <si>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</si>
  <si>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</si>
  <si>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</si>
  <si>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</si>
  <si>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</si>
  <si>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</si>
  <si>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</si>
  <si>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</si>
  <si>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</si>
  <si>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</si>
  <si>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Total In-franchise</t>
  </si>
  <si>
    <t>Ex-franchise</t>
  </si>
  <si>
    <t>Rate E60</t>
  </si>
  <si>
    <t>Rate E70</t>
  </si>
  <si>
    <t>Rate E72</t>
  </si>
  <si>
    <t>Rate E80</t>
  </si>
  <si>
    <t>Rate E82</t>
  </si>
  <si>
    <t>Total Ex-franchise</t>
  </si>
  <si>
    <t>Non-Utility Cross Charge</t>
  </si>
  <si>
    <t>Total Enbridge Gas</t>
  </si>
  <si>
    <t>Notes:</t>
  </si>
  <si>
    <t xml:space="preserve">(1) </t>
  </si>
  <si>
    <t>Current approved revenue at July 2024 QRAM rates applied to the 2024 Test Year billing unit forecast for each harmonized rate class.</t>
  </si>
  <si>
    <t xml:space="preserve">(2) </t>
  </si>
  <si>
    <t>Phase 3 Exhibit 7, Tab 3, Schedule 2, Attachment 8, line 35.</t>
  </si>
  <si>
    <t xml:space="preserve">(3) </t>
  </si>
  <si>
    <t>Phase 3 Exhibit 7, Tab 3, Schedule 2, Attachment 13, pp. 2, lines 30-31.</t>
  </si>
  <si>
    <t xml:space="preserve">(4) </t>
  </si>
  <si>
    <t>S&amp;T margin allocated to in-franchise rate classes in proportion to D-PTRANS allocation factor.</t>
  </si>
  <si>
    <t xml:space="preserve">(5) </t>
  </si>
  <si>
    <t>Attachment 2, column (g).</t>
  </si>
  <si>
    <t>Delivery Revenue</t>
  </si>
  <si>
    <t>Panhandle/
St. Clair Realllocation (3)</t>
  </si>
  <si>
    <t xml:space="preserve">($000s) </t>
  </si>
  <si>
    <t>Gas Supply Revenue</t>
  </si>
  <si>
    <t>Phase 3 Exhibit 7, Tab 3, Schedule 2, Attachment 13, pp.2, lines 30-31.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</si>
</sst>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#,##0.000_);\(#,##0.000\)"/>
    <numFmt numFmtId="167" formatCode="###0%;\(###0%\)\ "/>
    <numFmt numFmtId="168" formatCode="#,##0.000_);\(#,##0.000\);\-"/>
    <numFmt numFmtId="169" formatCode="0.0%"/>
    <numFmt numFmtId="170" formatCode="#,##0.0000_);\(#,##0.0000\);\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3" fillId="0" borderId="0" xfId="3" applyFont="1" applyAlignment="1">
      <alignment horizontal="center"/>
    </xf>
    <xf numFmtId="0" fontId="3" fillId="0" borderId="0" xfId="3" applyFont="1"/>
    <xf numFmtId="0" fontId="4" fillId="0" borderId="0" xfId="3" applyFont="1" applyAlignment="1">
      <alignment horizontal="centerContinuous"/>
    </xf>
    <xf numFmtId="0" fontId="4" fillId="0" borderId="0" xfId="3" applyFont="1"/>
    <xf numFmtId="0" fontId="3" fillId="0" borderId="1" xfId="3" applyFont="1" applyBorder="1" applyAlignment="1">
      <alignment horizontal="centerContinuous"/>
    </xf>
    <xf numFmtId="0" fontId="3" fillId="0" borderId="0" xfId="3" applyFont="1" applyAlignment="1">
      <alignment horizontal="center" wrapText="1"/>
    </xf>
    <xf numFmtId="0" fontId="5" fillId="0" borderId="0" xfId="4" applyFont="1" applyAlignment="1">
      <alignment horizontal="center"/>
    </xf>
    <xf numFmtId="164" fontId="5" fillId="0" borderId="0" xfId="5" applyNumberFormat="1" applyFont="1" applyFill="1" applyBorder="1"/>
    <xf numFmtId="164" fontId="3" fillId="0" borderId="0" xfId="5" applyNumberFormat="1" applyFont="1" applyFill="1" applyBorder="1"/>
    <xf numFmtId="0" fontId="3" fillId="0" borderId="0" xfId="3" applyFont="1" applyAlignment="1">
      <alignment horizontal="left" indent="1"/>
    </xf>
    <xf numFmtId="164" fontId="3" fillId="0" borderId="0" xfId="1" applyNumberFormat="1" applyFont="1" applyFill="1" applyBorder="1" applyAlignment="1">
      <alignment horizontal="right"/>
    </xf>
    <xf numFmtId="165" fontId="3" fillId="0" borderId="0" xfId="3" applyNumberFormat="1" applyFont="1" applyAlignment="1">
      <alignment horizontal="right"/>
    </xf>
    <xf numFmtId="165" fontId="3" fillId="0" borderId="0" xfId="5" applyNumberFormat="1" applyFont="1" applyFill="1" applyBorder="1" applyAlignment="1">
      <alignment horizontal="right"/>
    </xf>
    <xf numFmtId="166" fontId="3" fillId="0" borderId="0" xfId="5" applyNumberFormat="1" applyFont="1" applyFill="1" applyBorder="1" applyAlignment="1">
      <alignment horizontal="right"/>
    </xf>
    <xf numFmtId="0" fontId="3" fillId="0" borderId="0" xfId="3" applyFont="1" applyAlignment="1">
      <alignment horizontal="right"/>
    </xf>
    <xf numFmtId="168" fontId="3" fillId="0" borderId="0" xfId="3" applyNumberFormat="1" applyFont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5" fontId="5" fillId="0" borderId="0" xfId="4" applyNumberFormat="1" applyFont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4" fillId="0" borderId="0" xfId="4" applyFont="1"/>
    <xf numFmtId="169" fontId="3" fillId="0" borderId="0" xfId="2" applyNumberFormat="1" applyFont="1" applyFill="1" applyBorder="1" applyAlignment="1">
      <alignment horizontal="center"/>
    </xf>
    <xf numFmtId="0" fontId="3" fillId="0" borderId="0" xfId="3" applyFont="1" applyAlignment="1">
      <alignment horizontal="left"/>
    </xf>
    <xf numFmtId="165" fontId="5" fillId="0" borderId="0" xfId="4" applyNumberFormat="1" applyFont="1" applyAlignment="1">
      <alignment horizontal="right"/>
    </xf>
    <xf numFmtId="164" fontId="5" fillId="0" borderId="0" xfId="1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164" fontId="3" fillId="0" borderId="3" xfId="1" applyNumberFormat="1" applyFont="1" applyFill="1" applyBorder="1" applyAlignment="1">
      <alignment horizontal="right"/>
    </xf>
    <xf numFmtId="0" fontId="4" fillId="0" borderId="0" xfId="6" applyFont="1"/>
    <xf numFmtId="9" fontId="3" fillId="0" borderId="0" xfId="3" applyNumberFormat="1" applyFont="1" applyAlignment="1">
      <alignment horizontal="left"/>
    </xf>
    <xf numFmtId="9" fontId="3" fillId="0" borderId="0" xfId="3" applyNumberFormat="1" applyFont="1"/>
    <xf numFmtId="0" fontId="5" fillId="0" borderId="0" xfId="4" applyFont="1" applyAlignment="1">
      <alignment horizontal="right"/>
    </xf>
    <xf numFmtId="164" fontId="5" fillId="0" borderId="0" xfId="5" applyNumberFormat="1" applyFont="1" applyFill="1" applyBorder="1" applyAlignment="1">
      <alignment horizontal="right"/>
    </xf>
    <xf numFmtId="164" fontId="3" fillId="0" borderId="0" xfId="5" applyNumberFormat="1" applyFont="1" applyFill="1" applyBorder="1" applyAlignment="1">
      <alignment horizontal="right"/>
    </xf>
    <xf numFmtId="166" fontId="3" fillId="0" borderId="0" xfId="5" applyNumberFormat="1" applyFont="1" applyFill="1" applyBorder="1" applyAlignment="1">
      <alignment horizontal="center"/>
    </xf>
    <xf numFmtId="0" fontId="5" fillId="0" borderId="0" xfId="4" applyFont="1" applyAlignment="1">
      <alignment horizontal="centerContinuous"/>
    </xf>
    <xf numFmtId="170" fontId="3" fillId="0" borderId="0" xfId="3" applyNumberFormat="1" applyFont="1"/>
    <xf numFmtId="0" fontId="3" fillId="0" borderId="0" xfId="4" applyAlignment="1">
      <alignment horizontal="centerContinuous"/>
    </xf>
    <xf numFmtId="0" fontId="3" fillId="0" borderId="0" xfId="4" applyAlignment="1">
      <alignment horizontal="left"/>
    </xf>
    <xf numFmtId="0" fontId="3" fillId="0" borderId="0" xfId="4"/>
    <xf numFmtId="0" fontId="3" fillId="0" borderId="1" xfId="4" applyBorder="1" applyAlignment="1">
      <alignment horizontal="centerContinuous"/>
    </xf>
    <xf numFmtId="0" fontId="3" fillId="0" borderId="0" xfId="4" applyAlignment="1">
      <alignment horizontal="center"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0" xfId="4" applyAlignment="1">
      <alignment horizontal="center"/>
    </xf>
    <xf numFmtId="0" fontId="3" fillId="0" borderId="0" xfId="4" quotePrefix="1" applyAlignment="1">
      <alignment horizontal="center"/>
    </xf>
    <xf numFmtId="165" fontId="3" fillId="0" borderId="0" xfId="4" applyNumberFormat="1" applyAlignment="1">
      <alignment horizontal="right"/>
    </xf>
    <xf numFmtId="167" fontId="3" fillId="0" borderId="0" xfId="2" applyNumberFormat="1" applyFont="1" applyFill="1" applyAlignment="1">
      <alignment horizontal="right"/>
    </xf>
    <xf numFmtId="165" fontId="3" fillId="0" borderId="2" xfId="4" applyNumberFormat="1" applyBorder="1" applyAlignment="1">
      <alignment horizontal="right"/>
    </xf>
    <xf numFmtId="166" fontId="3" fillId="0" borderId="2" xfId="4" applyNumberFormat="1" applyBorder="1" applyAlignment="1">
      <alignment horizontal="right"/>
    </xf>
    <xf numFmtId="167" fontId="3" fillId="0" borderId="2" xfId="2" applyNumberFormat="1" applyFont="1" applyFill="1" applyBorder="1" applyAlignment="1">
      <alignment horizontal="right"/>
    </xf>
    <xf numFmtId="165" fontId="3" fillId="0" borderId="0" xfId="4" applyNumberFormat="1" applyAlignment="1">
      <alignment horizontal="center"/>
    </xf>
    <xf numFmtId="9" fontId="3" fillId="0" borderId="0" xfId="4" applyNumberFormat="1" applyAlignment="1">
      <alignment horizontal="center"/>
    </xf>
    <xf numFmtId="166" fontId="3" fillId="0" borderId="0" xfId="4" applyNumberFormat="1" applyAlignment="1">
      <alignment horizontal="center"/>
    </xf>
    <xf numFmtId="0" fontId="3" fillId="0" borderId="0" xfId="4" applyAlignment="1">
      <alignment horizontal="left" indent="1"/>
    </xf>
    <xf numFmtId="9" fontId="3" fillId="0" borderId="0" xfId="4" applyNumberFormat="1" applyAlignment="1">
      <alignment horizontal="right"/>
    </xf>
    <xf numFmtId="165" fontId="3" fillId="0" borderId="3" xfId="4" applyNumberFormat="1" applyBorder="1" applyAlignment="1">
      <alignment horizontal="right"/>
    </xf>
    <xf numFmtId="166" fontId="3" fillId="0" borderId="3" xfId="4" applyNumberFormat="1" applyBorder="1" applyAlignment="1">
      <alignment horizontal="right"/>
    </xf>
    <xf numFmtId="167" fontId="3" fillId="0" borderId="3" xfId="2" applyNumberFormat="1" applyFont="1" applyFill="1" applyBorder="1" applyAlignment="1">
      <alignment horizontal="right"/>
    </xf>
    <xf numFmtId="164" fontId="3" fillId="0" borderId="0" xfId="4" applyNumberFormat="1" applyAlignment="1">
      <alignment horizontal="center"/>
    </xf>
    <xf numFmtId="0" fontId="3" fillId="0" borderId="0" xfId="6" quotePrefix="1" applyAlignment="1">
      <alignment horizontal="center" vertical="top"/>
    </xf>
    <xf numFmtId="9" fontId="3" fillId="0" borderId="0" xfId="4" applyNumberFormat="1"/>
    <xf numFmtId="0" fontId="3" fillId="0" borderId="0" xfId="0" applyFont="1"/>
    <xf numFmtId="0" fontId="3" fillId="0" borderId="0" xfId="4" applyAlignment="1">
      <alignment horizontal="right"/>
    </xf>
    <xf numFmtId="9" fontId="3" fillId="0" borderId="0" xfId="4" applyNumberFormat="1" applyAlignment="1">
      <alignment horizontal="centerContinuous"/>
    </xf>
    <xf numFmtId="166" fontId="3" fillId="0" borderId="0" xfId="4" applyNumberFormat="1" applyAlignment="1">
      <alignment horizontal="right"/>
    </xf>
  </cellXfs>
  <cellStyles count="7">
    <cellStyle name="Comma" xfId="1" builtinId="3"/>
    <cellStyle name="Comma 10" xfId="5" xr:uid="{34F23CB1-802B-41EC-9DBC-8BADAD69098E}"/>
    <cellStyle name="Normal" xfId="0" builtinId="0"/>
    <cellStyle name="Normal 10" xfId="6" xr:uid="{D9B50932-B9EC-4FA8-9D6D-AB3E9B1BBC09}"/>
    <cellStyle name="Normal 4 3" xfId="3" xr:uid="{6BFE2841-AD0B-42A5-BCDD-141DDE952409}"/>
    <cellStyle name="Normal 60" xfId="4" xr:uid="{C60CD4F7-180E-4FFE-A05F-A2BEEB828A5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E3F9-FD2C-4B3B-8E54-C1F2B6200674}">
  <sheetPr>
    <pageSetUpPr fitToPage="1"/>
  </sheetPr>
  <dimension ref="B2:AA151"/>
  <sheetViews>
    <sheetView tabSelected="1" view="pageLayout" zoomScaleNormal="60" zoomScaleSheetLayoutView="70" workbookViewId="0">
      <selection activeCell="T4" sqref="T4"/>
    </sheetView>
  </sheetViews>
  <sheetFormatPr defaultRowHeight="12.45" x14ac:dyDescent="0.3"/>
  <cols>
    <col min="1" max="1" width="1.53515625" style="2" customWidth="1"/>
    <col min="2" max="2" width="6.4609375" style="1" customWidth="1"/>
    <col min="3" max="3" width="1.53515625" style="2" customWidth="1"/>
    <col min="4" max="4" width="29.07421875" style="2" customWidth="1"/>
    <col min="5" max="5" width="1.53515625" style="2" customWidth="1"/>
    <col min="6" max="6" width="14.460937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5.4609375" style="2" customWidth="1"/>
    <col min="11" max="11" width="1.53515625" style="2" customWidth="1"/>
    <col min="12" max="12" width="15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5.53515625" style="2" customWidth="1"/>
    <col min="17" max="17" width="1.53515625" style="2" customWidth="1"/>
    <col min="18" max="18" width="13.074218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4609375" style="2" customWidth="1"/>
    <col min="25" max="25" width="1.53515625" style="2" customWidth="1"/>
    <col min="26" max="26" width="2.84375" style="2" customWidth="1"/>
    <col min="27" max="27" width="3.4609375" style="2" customWidth="1"/>
    <col min="28" max="181" width="9.07421875" style="2"/>
    <col min="182" max="182" width="4.53515625" style="2" customWidth="1"/>
    <col min="183" max="183" width="1" style="2" customWidth="1"/>
    <col min="184" max="184" width="18" style="2" customWidth="1"/>
    <col min="185" max="185" width="1.84375" style="2" customWidth="1"/>
    <col min="186" max="186" width="12.53515625" style="2" customWidth="1"/>
    <col min="187" max="187" width="1.53515625" style="2" customWidth="1"/>
    <col min="188" max="188" width="9.53515625" style="2" customWidth="1"/>
    <col min="189" max="189" width="1.84375" style="2" customWidth="1"/>
    <col min="190" max="190" width="11.84375" style="2" customWidth="1"/>
    <col min="191" max="191" width="1.53515625" style="2" customWidth="1"/>
    <col min="192" max="192" width="10.07421875" style="2" customWidth="1"/>
    <col min="193" max="193" width="2" style="2" customWidth="1"/>
    <col min="194" max="194" width="9.53515625" style="2" customWidth="1"/>
    <col min="195" max="437" width="9.07421875" style="2"/>
    <col min="438" max="438" width="4.53515625" style="2" customWidth="1"/>
    <col min="439" max="439" width="1" style="2" customWidth="1"/>
    <col min="440" max="440" width="18" style="2" customWidth="1"/>
    <col min="441" max="441" width="1.84375" style="2" customWidth="1"/>
    <col min="442" max="442" width="12.53515625" style="2" customWidth="1"/>
    <col min="443" max="443" width="1.53515625" style="2" customWidth="1"/>
    <col min="444" max="444" width="9.53515625" style="2" customWidth="1"/>
    <col min="445" max="445" width="1.84375" style="2" customWidth="1"/>
    <col min="446" max="446" width="11.84375" style="2" customWidth="1"/>
    <col min="447" max="447" width="1.53515625" style="2" customWidth="1"/>
    <col min="448" max="448" width="10.07421875" style="2" customWidth="1"/>
    <col min="449" max="449" width="2" style="2" customWidth="1"/>
    <col min="450" max="450" width="9.53515625" style="2" customWidth="1"/>
    <col min="451" max="693" width="9.07421875" style="2"/>
    <col min="694" max="694" width="4.53515625" style="2" customWidth="1"/>
    <col min="695" max="695" width="1" style="2" customWidth="1"/>
    <col min="696" max="696" width="18" style="2" customWidth="1"/>
    <col min="697" max="697" width="1.84375" style="2" customWidth="1"/>
    <col min="698" max="698" width="12.53515625" style="2" customWidth="1"/>
    <col min="699" max="699" width="1.53515625" style="2" customWidth="1"/>
    <col min="700" max="700" width="9.53515625" style="2" customWidth="1"/>
    <col min="701" max="701" width="1.84375" style="2" customWidth="1"/>
    <col min="702" max="702" width="11.84375" style="2" customWidth="1"/>
    <col min="703" max="703" width="1.53515625" style="2" customWidth="1"/>
    <col min="704" max="704" width="10.07421875" style="2" customWidth="1"/>
    <col min="705" max="705" width="2" style="2" customWidth="1"/>
    <col min="706" max="706" width="9.53515625" style="2" customWidth="1"/>
    <col min="707" max="949" width="9.07421875" style="2"/>
    <col min="950" max="950" width="4.53515625" style="2" customWidth="1"/>
    <col min="951" max="951" width="1" style="2" customWidth="1"/>
    <col min="952" max="952" width="18" style="2" customWidth="1"/>
    <col min="953" max="953" width="1.84375" style="2" customWidth="1"/>
    <col min="954" max="954" width="12.53515625" style="2" customWidth="1"/>
    <col min="955" max="955" width="1.53515625" style="2" customWidth="1"/>
    <col min="956" max="956" width="9.53515625" style="2" customWidth="1"/>
    <col min="957" max="957" width="1.84375" style="2" customWidth="1"/>
    <col min="958" max="958" width="11.84375" style="2" customWidth="1"/>
    <col min="959" max="959" width="1.53515625" style="2" customWidth="1"/>
    <col min="960" max="960" width="10.07421875" style="2" customWidth="1"/>
    <col min="961" max="961" width="2" style="2" customWidth="1"/>
    <col min="962" max="962" width="9.53515625" style="2" customWidth="1"/>
    <col min="963" max="1205" width="9.07421875" style="2"/>
    <col min="1206" max="1206" width="4.53515625" style="2" customWidth="1"/>
    <col min="1207" max="1207" width="1" style="2" customWidth="1"/>
    <col min="1208" max="1208" width="18" style="2" customWidth="1"/>
    <col min="1209" max="1209" width="1.84375" style="2" customWidth="1"/>
    <col min="1210" max="1210" width="12.53515625" style="2" customWidth="1"/>
    <col min="1211" max="1211" width="1.53515625" style="2" customWidth="1"/>
    <col min="1212" max="1212" width="9.53515625" style="2" customWidth="1"/>
    <col min="1213" max="1213" width="1.84375" style="2" customWidth="1"/>
    <col min="1214" max="1214" width="11.84375" style="2" customWidth="1"/>
    <col min="1215" max="1215" width="1.53515625" style="2" customWidth="1"/>
    <col min="1216" max="1216" width="10.07421875" style="2" customWidth="1"/>
    <col min="1217" max="1217" width="2" style="2" customWidth="1"/>
    <col min="1218" max="1218" width="9.53515625" style="2" customWidth="1"/>
    <col min="1219" max="1461" width="9.07421875" style="2"/>
    <col min="1462" max="1462" width="4.53515625" style="2" customWidth="1"/>
    <col min="1463" max="1463" width="1" style="2" customWidth="1"/>
    <col min="1464" max="1464" width="18" style="2" customWidth="1"/>
    <col min="1465" max="1465" width="1.84375" style="2" customWidth="1"/>
    <col min="1466" max="1466" width="12.53515625" style="2" customWidth="1"/>
    <col min="1467" max="1467" width="1.53515625" style="2" customWidth="1"/>
    <col min="1468" max="1468" width="9.53515625" style="2" customWidth="1"/>
    <col min="1469" max="1469" width="1.84375" style="2" customWidth="1"/>
    <col min="1470" max="1470" width="11.84375" style="2" customWidth="1"/>
    <col min="1471" max="1471" width="1.53515625" style="2" customWidth="1"/>
    <col min="1472" max="1472" width="10.07421875" style="2" customWidth="1"/>
    <col min="1473" max="1473" width="2" style="2" customWidth="1"/>
    <col min="1474" max="1474" width="9.53515625" style="2" customWidth="1"/>
    <col min="1475" max="1717" width="9.07421875" style="2"/>
    <col min="1718" max="1718" width="4.53515625" style="2" customWidth="1"/>
    <col min="1719" max="1719" width="1" style="2" customWidth="1"/>
    <col min="1720" max="1720" width="18" style="2" customWidth="1"/>
    <col min="1721" max="1721" width="1.84375" style="2" customWidth="1"/>
    <col min="1722" max="1722" width="12.53515625" style="2" customWidth="1"/>
    <col min="1723" max="1723" width="1.53515625" style="2" customWidth="1"/>
    <col min="1724" max="1724" width="9.53515625" style="2" customWidth="1"/>
    <col min="1725" max="1725" width="1.84375" style="2" customWidth="1"/>
    <col min="1726" max="1726" width="11.84375" style="2" customWidth="1"/>
    <col min="1727" max="1727" width="1.53515625" style="2" customWidth="1"/>
    <col min="1728" max="1728" width="10.07421875" style="2" customWidth="1"/>
    <col min="1729" max="1729" width="2" style="2" customWidth="1"/>
    <col min="1730" max="1730" width="9.53515625" style="2" customWidth="1"/>
    <col min="1731" max="1973" width="9.07421875" style="2"/>
    <col min="1974" max="1974" width="4.53515625" style="2" customWidth="1"/>
    <col min="1975" max="1975" width="1" style="2" customWidth="1"/>
    <col min="1976" max="1976" width="18" style="2" customWidth="1"/>
    <col min="1977" max="1977" width="1.84375" style="2" customWidth="1"/>
    <col min="1978" max="1978" width="12.53515625" style="2" customWidth="1"/>
    <col min="1979" max="1979" width="1.53515625" style="2" customWidth="1"/>
    <col min="1980" max="1980" width="9.53515625" style="2" customWidth="1"/>
    <col min="1981" max="1981" width="1.84375" style="2" customWidth="1"/>
    <col min="1982" max="1982" width="11.84375" style="2" customWidth="1"/>
    <col min="1983" max="1983" width="1.53515625" style="2" customWidth="1"/>
    <col min="1984" max="1984" width="10.07421875" style="2" customWidth="1"/>
    <col min="1985" max="1985" width="2" style="2" customWidth="1"/>
    <col min="1986" max="1986" width="9.53515625" style="2" customWidth="1"/>
    <col min="1987" max="2229" width="9.07421875" style="2"/>
    <col min="2230" max="2230" width="4.53515625" style="2" customWidth="1"/>
    <col min="2231" max="2231" width="1" style="2" customWidth="1"/>
    <col min="2232" max="2232" width="18" style="2" customWidth="1"/>
    <col min="2233" max="2233" width="1.84375" style="2" customWidth="1"/>
    <col min="2234" max="2234" width="12.53515625" style="2" customWidth="1"/>
    <col min="2235" max="2235" width="1.53515625" style="2" customWidth="1"/>
    <col min="2236" max="2236" width="9.53515625" style="2" customWidth="1"/>
    <col min="2237" max="2237" width="1.84375" style="2" customWidth="1"/>
    <col min="2238" max="2238" width="11.84375" style="2" customWidth="1"/>
    <col min="2239" max="2239" width="1.53515625" style="2" customWidth="1"/>
    <col min="2240" max="2240" width="10.07421875" style="2" customWidth="1"/>
    <col min="2241" max="2241" width="2" style="2" customWidth="1"/>
    <col min="2242" max="2242" width="9.53515625" style="2" customWidth="1"/>
    <col min="2243" max="2485" width="9.07421875" style="2"/>
    <col min="2486" max="2486" width="4.53515625" style="2" customWidth="1"/>
    <col min="2487" max="2487" width="1" style="2" customWidth="1"/>
    <col min="2488" max="2488" width="18" style="2" customWidth="1"/>
    <col min="2489" max="2489" width="1.84375" style="2" customWidth="1"/>
    <col min="2490" max="2490" width="12.53515625" style="2" customWidth="1"/>
    <col min="2491" max="2491" width="1.53515625" style="2" customWidth="1"/>
    <col min="2492" max="2492" width="9.53515625" style="2" customWidth="1"/>
    <col min="2493" max="2493" width="1.84375" style="2" customWidth="1"/>
    <col min="2494" max="2494" width="11.84375" style="2" customWidth="1"/>
    <col min="2495" max="2495" width="1.53515625" style="2" customWidth="1"/>
    <col min="2496" max="2496" width="10.07421875" style="2" customWidth="1"/>
    <col min="2497" max="2497" width="2" style="2" customWidth="1"/>
    <col min="2498" max="2498" width="9.53515625" style="2" customWidth="1"/>
    <col min="2499" max="2741" width="9.07421875" style="2"/>
    <col min="2742" max="2742" width="4.53515625" style="2" customWidth="1"/>
    <col min="2743" max="2743" width="1" style="2" customWidth="1"/>
    <col min="2744" max="2744" width="18" style="2" customWidth="1"/>
    <col min="2745" max="2745" width="1.84375" style="2" customWidth="1"/>
    <col min="2746" max="2746" width="12.53515625" style="2" customWidth="1"/>
    <col min="2747" max="2747" width="1.53515625" style="2" customWidth="1"/>
    <col min="2748" max="2748" width="9.53515625" style="2" customWidth="1"/>
    <col min="2749" max="2749" width="1.84375" style="2" customWidth="1"/>
    <col min="2750" max="2750" width="11.84375" style="2" customWidth="1"/>
    <col min="2751" max="2751" width="1.53515625" style="2" customWidth="1"/>
    <col min="2752" max="2752" width="10.07421875" style="2" customWidth="1"/>
    <col min="2753" max="2753" width="2" style="2" customWidth="1"/>
    <col min="2754" max="2754" width="9.53515625" style="2" customWidth="1"/>
    <col min="2755" max="2997" width="9.07421875" style="2"/>
    <col min="2998" max="2998" width="4.53515625" style="2" customWidth="1"/>
    <col min="2999" max="2999" width="1" style="2" customWidth="1"/>
    <col min="3000" max="3000" width="18" style="2" customWidth="1"/>
    <col min="3001" max="3001" width="1.84375" style="2" customWidth="1"/>
    <col min="3002" max="3002" width="12.53515625" style="2" customWidth="1"/>
    <col min="3003" max="3003" width="1.53515625" style="2" customWidth="1"/>
    <col min="3004" max="3004" width="9.53515625" style="2" customWidth="1"/>
    <col min="3005" max="3005" width="1.84375" style="2" customWidth="1"/>
    <col min="3006" max="3006" width="11.84375" style="2" customWidth="1"/>
    <col min="3007" max="3007" width="1.53515625" style="2" customWidth="1"/>
    <col min="3008" max="3008" width="10.07421875" style="2" customWidth="1"/>
    <col min="3009" max="3009" width="2" style="2" customWidth="1"/>
    <col min="3010" max="3010" width="9.53515625" style="2" customWidth="1"/>
    <col min="3011" max="3253" width="9.07421875" style="2"/>
    <col min="3254" max="3254" width="4.53515625" style="2" customWidth="1"/>
    <col min="3255" max="3255" width="1" style="2" customWidth="1"/>
    <col min="3256" max="3256" width="18" style="2" customWidth="1"/>
    <col min="3257" max="3257" width="1.84375" style="2" customWidth="1"/>
    <col min="3258" max="3258" width="12.53515625" style="2" customWidth="1"/>
    <col min="3259" max="3259" width="1.53515625" style="2" customWidth="1"/>
    <col min="3260" max="3260" width="9.53515625" style="2" customWidth="1"/>
    <col min="3261" max="3261" width="1.84375" style="2" customWidth="1"/>
    <col min="3262" max="3262" width="11.84375" style="2" customWidth="1"/>
    <col min="3263" max="3263" width="1.53515625" style="2" customWidth="1"/>
    <col min="3264" max="3264" width="10.07421875" style="2" customWidth="1"/>
    <col min="3265" max="3265" width="2" style="2" customWidth="1"/>
    <col min="3266" max="3266" width="9.53515625" style="2" customWidth="1"/>
    <col min="3267" max="3509" width="9.07421875" style="2"/>
    <col min="3510" max="3510" width="4.53515625" style="2" customWidth="1"/>
    <col min="3511" max="3511" width="1" style="2" customWidth="1"/>
    <col min="3512" max="3512" width="18" style="2" customWidth="1"/>
    <col min="3513" max="3513" width="1.84375" style="2" customWidth="1"/>
    <col min="3514" max="3514" width="12.53515625" style="2" customWidth="1"/>
    <col min="3515" max="3515" width="1.53515625" style="2" customWidth="1"/>
    <col min="3516" max="3516" width="9.53515625" style="2" customWidth="1"/>
    <col min="3517" max="3517" width="1.84375" style="2" customWidth="1"/>
    <col min="3518" max="3518" width="11.84375" style="2" customWidth="1"/>
    <col min="3519" max="3519" width="1.53515625" style="2" customWidth="1"/>
    <col min="3520" max="3520" width="10.07421875" style="2" customWidth="1"/>
    <col min="3521" max="3521" width="2" style="2" customWidth="1"/>
    <col min="3522" max="3522" width="9.53515625" style="2" customWidth="1"/>
    <col min="3523" max="3765" width="9.07421875" style="2"/>
    <col min="3766" max="3766" width="4.53515625" style="2" customWidth="1"/>
    <col min="3767" max="3767" width="1" style="2" customWidth="1"/>
    <col min="3768" max="3768" width="18" style="2" customWidth="1"/>
    <col min="3769" max="3769" width="1.84375" style="2" customWidth="1"/>
    <col min="3770" max="3770" width="12.53515625" style="2" customWidth="1"/>
    <col min="3771" max="3771" width="1.53515625" style="2" customWidth="1"/>
    <col min="3772" max="3772" width="9.53515625" style="2" customWidth="1"/>
    <col min="3773" max="3773" width="1.84375" style="2" customWidth="1"/>
    <col min="3774" max="3774" width="11.84375" style="2" customWidth="1"/>
    <col min="3775" max="3775" width="1.53515625" style="2" customWidth="1"/>
    <col min="3776" max="3776" width="10.07421875" style="2" customWidth="1"/>
    <col min="3777" max="3777" width="2" style="2" customWidth="1"/>
    <col min="3778" max="3778" width="9.53515625" style="2" customWidth="1"/>
    <col min="3779" max="4021" width="9.07421875" style="2"/>
    <col min="4022" max="4022" width="4.53515625" style="2" customWidth="1"/>
    <col min="4023" max="4023" width="1" style="2" customWidth="1"/>
    <col min="4024" max="4024" width="18" style="2" customWidth="1"/>
    <col min="4025" max="4025" width="1.84375" style="2" customWidth="1"/>
    <col min="4026" max="4026" width="12.53515625" style="2" customWidth="1"/>
    <col min="4027" max="4027" width="1.53515625" style="2" customWidth="1"/>
    <col min="4028" max="4028" width="9.53515625" style="2" customWidth="1"/>
    <col min="4029" max="4029" width="1.84375" style="2" customWidth="1"/>
    <col min="4030" max="4030" width="11.84375" style="2" customWidth="1"/>
    <col min="4031" max="4031" width="1.53515625" style="2" customWidth="1"/>
    <col min="4032" max="4032" width="10.07421875" style="2" customWidth="1"/>
    <col min="4033" max="4033" width="2" style="2" customWidth="1"/>
    <col min="4034" max="4034" width="9.53515625" style="2" customWidth="1"/>
    <col min="4035" max="4277" width="9.07421875" style="2"/>
    <col min="4278" max="4278" width="4.53515625" style="2" customWidth="1"/>
    <col min="4279" max="4279" width="1" style="2" customWidth="1"/>
    <col min="4280" max="4280" width="18" style="2" customWidth="1"/>
    <col min="4281" max="4281" width="1.84375" style="2" customWidth="1"/>
    <col min="4282" max="4282" width="12.53515625" style="2" customWidth="1"/>
    <col min="4283" max="4283" width="1.53515625" style="2" customWidth="1"/>
    <col min="4284" max="4284" width="9.53515625" style="2" customWidth="1"/>
    <col min="4285" max="4285" width="1.84375" style="2" customWidth="1"/>
    <col min="4286" max="4286" width="11.84375" style="2" customWidth="1"/>
    <col min="4287" max="4287" width="1.53515625" style="2" customWidth="1"/>
    <col min="4288" max="4288" width="10.07421875" style="2" customWidth="1"/>
    <col min="4289" max="4289" width="2" style="2" customWidth="1"/>
    <col min="4290" max="4290" width="9.53515625" style="2" customWidth="1"/>
    <col min="4291" max="4533" width="9.07421875" style="2"/>
    <col min="4534" max="4534" width="4.53515625" style="2" customWidth="1"/>
    <col min="4535" max="4535" width="1" style="2" customWidth="1"/>
    <col min="4536" max="4536" width="18" style="2" customWidth="1"/>
    <col min="4537" max="4537" width="1.84375" style="2" customWidth="1"/>
    <col min="4538" max="4538" width="12.53515625" style="2" customWidth="1"/>
    <col min="4539" max="4539" width="1.53515625" style="2" customWidth="1"/>
    <col min="4540" max="4540" width="9.53515625" style="2" customWidth="1"/>
    <col min="4541" max="4541" width="1.84375" style="2" customWidth="1"/>
    <col min="4542" max="4542" width="11.84375" style="2" customWidth="1"/>
    <col min="4543" max="4543" width="1.53515625" style="2" customWidth="1"/>
    <col min="4544" max="4544" width="10.07421875" style="2" customWidth="1"/>
    <col min="4545" max="4545" width="2" style="2" customWidth="1"/>
    <col min="4546" max="4546" width="9.53515625" style="2" customWidth="1"/>
    <col min="4547" max="4789" width="9.07421875" style="2"/>
    <col min="4790" max="4790" width="4.53515625" style="2" customWidth="1"/>
    <col min="4791" max="4791" width="1" style="2" customWidth="1"/>
    <col min="4792" max="4792" width="18" style="2" customWidth="1"/>
    <col min="4793" max="4793" width="1.84375" style="2" customWidth="1"/>
    <col min="4794" max="4794" width="12.53515625" style="2" customWidth="1"/>
    <col min="4795" max="4795" width="1.53515625" style="2" customWidth="1"/>
    <col min="4796" max="4796" width="9.53515625" style="2" customWidth="1"/>
    <col min="4797" max="4797" width="1.84375" style="2" customWidth="1"/>
    <col min="4798" max="4798" width="11.84375" style="2" customWidth="1"/>
    <col min="4799" max="4799" width="1.53515625" style="2" customWidth="1"/>
    <col min="4800" max="4800" width="10.07421875" style="2" customWidth="1"/>
    <col min="4801" max="4801" width="2" style="2" customWidth="1"/>
    <col min="4802" max="4802" width="9.53515625" style="2" customWidth="1"/>
    <col min="4803" max="5045" width="9.07421875" style="2"/>
    <col min="5046" max="5046" width="4.53515625" style="2" customWidth="1"/>
    <col min="5047" max="5047" width="1" style="2" customWidth="1"/>
    <col min="5048" max="5048" width="18" style="2" customWidth="1"/>
    <col min="5049" max="5049" width="1.84375" style="2" customWidth="1"/>
    <col min="5050" max="5050" width="12.53515625" style="2" customWidth="1"/>
    <col min="5051" max="5051" width="1.53515625" style="2" customWidth="1"/>
    <col min="5052" max="5052" width="9.53515625" style="2" customWidth="1"/>
    <col min="5053" max="5053" width="1.84375" style="2" customWidth="1"/>
    <col min="5054" max="5054" width="11.84375" style="2" customWidth="1"/>
    <col min="5055" max="5055" width="1.53515625" style="2" customWidth="1"/>
    <col min="5056" max="5056" width="10.07421875" style="2" customWidth="1"/>
    <col min="5057" max="5057" width="2" style="2" customWidth="1"/>
    <col min="5058" max="5058" width="9.53515625" style="2" customWidth="1"/>
    <col min="5059" max="5301" width="9.07421875" style="2"/>
    <col min="5302" max="5302" width="4.53515625" style="2" customWidth="1"/>
    <col min="5303" max="5303" width="1" style="2" customWidth="1"/>
    <col min="5304" max="5304" width="18" style="2" customWidth="1"/>
    <col min="5305" max="5305" width="1.84375" style="2" customWidth="1"/>
    <col min="5306" max="5306" width="12.53515625" style="2" customWidth="1"/>
    <col min="5307" max="5307" width="1.53515625" style="2" customWidth="1"/>
    <col min="5308" max="5308" width="9.53515625" style="2" customWidth="1"/>
    <col min="5309" max="5309" width="1.84375" style="2" customWidth="1"/>
    <col min="5310" max="5310" width="11.84375" style="2" customWidth="1"/>
    <col min="5311" max="5311" width="1.53515625" style="2" customWidth="1"/>
    <col min="5312" max="5312" width="10.07421875" style="2" customWidth="1"/>
    <col min="5313" max="5313" width="2" style="2" customWidth="1"/>
    <col min="5314" max="5314" width="9.53515625" style="2" customWidth="1"/>
    <col min="5315" max="5557" width="9.07421875" style="2"/>
    <col min="5558" max="5558" width="4.53515625" style="2" customWidth="1"/>
    <col min="5559" max="5559" width="1" style="2" customWidth="1"/>
    <col min="5560" max="5560" width="18" style="2" customWidth="1"/>
    <col min="5561" max="5561" width="1.84375" style="2" customWidth="1"/>
    <col min="5562" max="5562" width="12.53515625" style="2" customWidth="1"/>
    <col min="5563" max="5563" width="1.53515625" style="2" customWidth="1"/>
    <col min="5564" max="5564" width="9.53515625" style="2" customWidth="1"/>
    <col min="5565" max="5565" width="1.84375" style="2" customWidth="1"/>
    <col min="5566" max="5566" width="11.84375" style="2" customWidth="1"/>
    <col min="5567" max="5567" width="1.53515625" style="2" customWidth="1"/>
    <col min="5568" max="5568" width="10.07421875" style="2" customWidth="1"/>
    <col min="5569" max="5569" width="2" style="2" customWidth="1"/>
    <col min="5570" max="5570" width="9.53515625" style="2" customWidth="1"/>
    <col min="5571" max="5813" width="9.07421875" style="2"/>
    <col min="5814" max="5814" width="4.53515625" style="2" customWidth="1"/>
    <col min="5815" max="5815" width="1" style="2" customWidth="1"/>
    <col min="5816" max="5816" width="18" style="2" customWidth="1"/>
    <col min="5817" max="5817" width="1.84375" style="2" customWidth="1"/>
    <col min="5818" max="5818" width="12.53515625" style="2" customWidth="1"/>
    <col min="5819" max="5819" width="1.53515625" style="2" customWidth="1"/>
    <col min="5820" max="5820" width="9.53515625" style="2" customWidth="1"/>
    <col min="5821" max="5821" width="1.84375" style="2" customWidth="1"/>
    <col min="5822" max="5822" width="11.84375" style="2" customWidth="1"/>
    <col min="5823" max="5823" width="1.53515625" style="2" customWidth="1"/>
    <col min="5824" max="5824" width="10.07421875" style="2" customWidth="1"/>
    <col min="5825" max="5825" width="2" style="2" customWidth="1"/>
    <col min="5826" max="5826" width="9.53515625" style="2" customWidth="1"/>
    <col min="5827" max="6069" width="9.07421875" style="2"/>
    <col min="6070" max="6070" width="4.53515625" style="2" customWidth="1"/>
    <col min="6071" max="6071" width="1" style="2" customWidth="1"/>
    <col min="6072" max="6072" width="18" style="2" customWidth="1"/>
    <col min="6073" max="6073" width="1.84375" style="2" customWidth="1"/>
    <col min="6074" max="6074" width="12.53515625" style="2" customWidth="1"/>
    <col min="6075" max="6075" width="1.53515625" style="2" customWidth="1"/>
    <col min="6076" max="6076" width="9.53515625" style="2" customWidth="1"/>
    <col min="6077" max="6077" width="1.84375" style="2" customWidth="1"/>
    <col min="6078" max="6078" width="11.84375" style="2" customWidth="1"/>
    <col min="6079" max="6079" width="1.53515625" style="2" customWidth="1"/>
    <col min="6080" max="6080" width="10.07421875" style="2" customWidth="1"/>
    <col min="6081" max="6081" width="2" style="2" customWidth="1"/>
    <col min="6082" max="6082" width="9.53515625" style="2" customWidth="1"/>
    <col min="6083" max="6325" width="9.07421875" style="2"/>
    <col min="6326" max="6326" width="4.53515625" style="2" customWidth="1"/>
    <col min="6327" max="6327" width="1" style="2" customWidth="1"/>
    <col min="6328" max="6328" width="18" style="2" customWidth="1"/>
    <col min="6329" max="6329" width="1.84375" style="2" customWidth="1"/>
    <col min="6330" max="6330" width="12.53515625" style="2" customWidth="1"/>
    <col min="6331" max="6331" width="1.53515625" style="2" customWidth="1"/>
    <col min="6332" max="6332" width="9.53515625" style="2" customWidth="1"/>
    <col min="6333" max="6333" width="1.84375" style="2" customWidth="1"/>
    <col min="6334" max="6334" width="11.84375" style="2" customWidth="1"/>
    <col min="6335" max="6335" width="1.53515625" style="2" customWidth="1"/>
    <col min="6336" max="6336" width="10.07421875" style="2" customWidth="1"/>
    <col min="6337" max="6337" width="2" style="2" customWidth="1"/>
    <col min="6338" max="6338" width="9.53515625" style="2" customWidth="1"/>
    <col min="6339" max="6581" width="9.07421875" style="2"/>
    <col min="6582" max="6582" width="4.53515625" style="2" customWidth="1"/>
    <col min="6583" max="6583" width="1" style="2" customWidth="1"/>
    <col min="6584" max="6584" width="18" style="2" customWidth="1"/>
    <col min="6585" max="6585" width="1.84375" style="2" customWidth="1"/>
    <col min="6586" max="6586" width="12.53515625" style="2" customWidth="1"/>
    <col min="6587" max="6587" width="1.53515625" style="2" customWidth="1"/>
    <col min="6588" max="6588" width="9.53515625" style="2" customWidth="1"/>
    <col min="6589" max="6589" width="1.84375" style="2" customWidth="1"/>
    <col min="6590" max="6590" width="11.84375" style="2" customWidth="1"/>
    <col min="6591" max="6591" width="1.53515625" style="2" customWidth="1"/>
    <col min="6592" max="6592" width="10.07421875" style="2" customWidth="1"/>
    <col min="6593" max="6593" width="2" style="2" customWidth="1"/>
    <col min="6594" max="6594" width="9.53515625" style="2" customWidth="1"/>
    <col min="6595" max="6837" width="9.07421875" style="2"/>
    <col min="6838" max="6838" width="4.53515625" style="2" customWidth="1"/>
    <col min="6839" max="6839" width="1" style="2" customWidth="1"/>
    <col min="6840" max="6840" width="18" style="2" customWidth="1"/>
    <col min="6841" max="6841" width="1.84375" style="2" customWidth="1"/>
    <col min="6842" max="6842" width="12.53515625" style="2" customWidth="1"/>
    <col min="6843" max="6843" width="1.53515625" style="2" customWidth="1"/>
    <col min="6844" max="6844" width="9.53515625" style="2" customWidth="1"/>
    <col min="6845" max="6845" width="1.84375" style="2" customWidth="1"/>
    <col min="6846" max="6846" width="11.84375" style="2" customWidth="1"/>
    <col min="6847" max="6847" width="1.53515625" style="2" customWidth="1"/>
    <col min="6848" max="6848" width="10.07421875" style="2" customWidth="1"/>
    <col min="6849" max="6849" width="2" style="2" customWidth="1"/>
    <col min="6850" max="6850" width="9.53515625" style="2" customWidth="1"/>
    <col min="6851" max="7093" width="9.07421875" style="2"/>
    <col min="7094" max="7094" width="4.53515625" style="2" customWidth="1"/>
    <col min="7095" max="7095" width="1" style="2" customWidth="1"/>
    <col min="7096" max="7096" width="18" style="2" customWidth="1"/>
    <col min="7097" max="7097" width="1.84375" style="2" customWidth="1"/>
    <col min="7098" max="7098" width="12.53515625" style="2" customWidth="1"/>
    <col min="7099" max="7099" width="1.53515625" style="2" customWidth="1"/>
    <col min="7100" max="7100" width="9.53515625" style="2" customWidth="1"/>
    <col min="7101" max="7101" width="1.84375" style="2" customWidth="1"/>
    <col min="7102" max="7102" width="11.84375" style="2" customWidth="1"/>
    <col min="7103" max="7103" width="1.53515625" style="2" customWidth="1"/>
    <col min="7104" max="7104" width="10.07421875" style="2" customWidth="1"/>
    <col min="7105" max="7105" width="2" style="2" customWidth="1"/>
    <col min="7106" max="7106" width="9.53515625" style="2" customWidth="1"/>
    <col min="7107" max="7349" width="9.07421875" style="2"/>
    <col min="7350" max="7350" width="4.53515625" style="2" customWidth="1"/>
    <col min="7351" max="7351" width="1" style="2" customWidth="1"/>
    <col min="7352" max="7352" width="18" style="2" customWidth="1"/>
    <col min="7353" max="7353" width="1.84375" style="2" customWidth="1"/>
    <col min="7354" max="7354" width="12.53515625" style="2" customWidth="1"/>
    <col min="7355" max="7355" width="1.53515625" style="2" customWidth="1"/>
    <col min="7356" max="7356" width="9.53515625" style="2" customWidth="1"/>
    <col min="7357" max="7357" width="1.84375" style="2" customWidth="1"/>
    <col min="7358" max="7358" width="11.84375" style="2" customWidth="1"/>
    <col min="7359" max="7359" width="1.53515625" style="2" customWidth="1"/>
    <col min="7360" max="7360" width="10.07421875" style="2" customWidth="1"/>
    <col min="7361" max="7361" width="2" style="2" customWidth="1"/>
    <col min="7362" max="7362" width="9.53515625" style="2" customWidth="1"/>
    <col min="7363" max="7605" width="9.07421875" style="2"/>
    <col min="7606" max="7606" width="4.53515625" style="2" customWidth="1"/>
    <col min="7607" max="7607" width="1" style="2" customWidth="1"/>
    <col min="7608" max="7608" width="18" style="2" customWidth="1"/>
    <col min="7609" max="7609" width="1.84375" style="2" customWidth="1"/>
    <col min="7610" max="7610" width="12.53515625" style="2" customWidth="1"/>
    <col min="7611" max="7611" width="1.53515625" style="2" customWidth="1"/>
    <col min="7612" max="7612" width="9.53515625" style="2" customWidth="1"/>
    <col min="7613" max="7613" width="1.84375" style="2" customWidth="1"/>
    <col min="7614" max="7614" width="11.84375" style="2" customWidth="1"/>
    <col min="7615" max="7615" width="1.53515625" style="2" customWidth="1"/>
    <col min="7616" max="7616" width="10.07421875" style="2" customWidth="1"/>
    <col min="7617" max="7617" width="2" style="2" customWidth="1"/>
    <col min="7618" max="7618" width="9.53515625" style="2" customWidth="1"/>
    <col min="7619" max="7861" width="9.07421875" style="2"/>
    <col min="7862" max="7862" width="4.53515625" style="2" customWidth="1"/>
    <col min="7863" max="7863" width="1" style="2" customWidth="1"/>
    <col min="7864" max="7864" width="18" style="2" customWidth="1"/>
    <col min="7865" max="7865" width="1.84375" style="2" customWidth="1"/>
    <col min="7866" max="7866" width="12.53515625" style="2" customWidth="1"/>
    <col min="7867" max="7867" width="1.53515625" style="2" customWidth="1"/>
    <col min="7868" max="7868" width="9.53515625" style="2" customWidth="1"/>
    <col min="7869" max="7869" width="1.84375" style="2" customWidth="1"/>
    <col min="7870" max="7870" width="11.84375" style="2" customWidth="1"/>
    <col min="7871" max="7871" width="1.53515625" style="2" customWidth="1"/>
    <col min="7872" max="7872" width="10.07421875" style="2" customWidth="1"/>
    <col min="7873" max="7873" width="2" style="2" customWidth="1"/>
    <col min="7874" max="7874" width="9.53515625" style="2" customWidth="1"/>
    <col min="7875" max="8117" width="9.07421875" style="2"/>
    <col min="8118" max="8118" width="4.53515625" style="2" customWidth="1"/>
    <col min="8119" max="8119" width="1" style="2" customWidth="1"/>
    <col min="8120" max="8120" width="18" style="2" customWidth="1"/>
    <col min="8121" max="8121" width="1.84375" style="2" customWidth="1"/>
    <col min="8122" max="8122" width="12.53515625" style="2" customWidth="1"/>
    <col min="8123" max="8123" width="1.53515625" style="2" customWidth="1"/>
    <col min="8124" max="8124" width="9.53515625" style="2" customWidth="1"/>
    <col min="8125" max="8125" width="1.84375" style="2" customWidth="1"/>
    <col min="8126" max="8126" width="11.84375" style="2" customWidth="1"/>
    <col min="8127" max="8127" width="1.53515625" style="2" customWidth="1"/>
    <col min="8128" max="8128" width="10.07421875" style="2" customWidth="1"/>
    <col min="8129" max="8129" width="2" style="2" customWidth="1"/>
    <col min="8130" max="8130" width="9.53515625" style="2" customWidth="1"/>
    <col min="8131" max="8373" width="9.07421875" style="2"/>
    <col min="8374" max="8374" width="4.53515625" style="2" customWidth="1"/>
    <col min="8375" max="8375" width="1" style="2" customWidth="1"/>
    <col min="8376" max="8376" width="18" style="2" customWidth="1"/>
    <col min="8377" max="8377" width="1.84375" style="2" customWidth="1"/>
    <col min="8378" max="8378" width="12.53515625" style="2" customWidth="1"/>
    <col min="8379" max="8379" width="1.53515625" style="2" customWidth="1"/>
    <col min="8380" max="8380" width="9.53515625" style="2" customWidth="1"/>
    <col min="8381" max="8381" width="1.84375" style="2" customWidth="1"/>
    <col min="8382" max="8382" width="11.84375" style="2" customWidth="1"/>
    <col min="8383" max="8383" width="1.53515625" style="2" customWidth="1"/>
    <col min="8384" max="8384" width="10.07421875" style="2" customWidth="1"/>
    <col min="8385" max="8385" width="2" style="2" customWidth="1"/>
    <col min="8386" max="8386" width="9.53515625" style="2" customWidth="1"/>
    <col min="8387" max="8629" width="9.07421875" style="2"/>
    <col min="8630" max="8630" width="4.53515625" style="2" customWidth="1"/>
    <col min="8631" max="8631" width="1" style="2" customWidth="1"/>
    <col min="8632" max="8632" width="18" style="2" customWidth="1"/>
    <col min="8633" max="8633" width="1.84375" style="2" customWidth="1"/>
    <col min="8634" max="8634" width="12.53515625" style="2" customWidth="1"/>
    <col min="8635" max="8635" width="1.53515625" style="2" customWidth="1"/>
    <col min="8636" max="8636" width="9.53515625" style="2" customWidth="1"/>
    <col min="8637" max="8637" width="1.84375" style="2" customWidth="1"/>
    <col min="8638" max="8638" width="11.84375" style="2" customWidth="1"/>
    <col min="8639" max="8639" width="1.53515625" style="2" customWidth="1"/>
    <col min="8640" max="8640" width="10.07421875" style="2" customWidth="1"/>
    <col min="8641" max="8641" width="2" style="2" customWidth="1"/>
    <col min="8642" max="8642" width="9.53515625" style="2" customWidth="1"/>
    <col min="8643" max="8885" width="9.07421875" style="2"/>
    <col min="8886" max="8886" width="4.53515625" style="2" customWidth="1"/>
    <col min="8887" max="8887" width="1" style="2" customWidth="1"/>
    <col min="8888" max="8888" width="18" style="2" customWidth="1"/>
    <col min="8889" max="8889" width="1.84375" style="2" customWidth="1"/>
    <col min="8890" max="8890" width="12.53515625" style="2" customWidth="1"/>
    <col min="8891" max="8891" width="1.53515625" style="2" customWidth="1"/>
    <col min="8892" max="8892" width="9.53515625" style="2" customWidth="1"/>
    <col min="8893" max="8893" width="1.84375" style="2" customWidth="1"/>
    <col min="8894" max="8894" width="11.84375" style="2" customWidth="1"/>
    <col min="8895" max="8895" width="1.53515625" style="2" customWidth="1"/>
    <col min="8896" max="8896" width="10.07421875" style="2" customWidth="1"/>
    <col min="8897" max="8897" width="2" style="2" customWidth="1"/>
    <col min="8898" max="8898" width="9.53515625" style="2" customWidth="1"/>
    <col min="8899" max="9141" width="9.07421875" style="2"/>
    <col min="9142" max="9142" width="4.53515625" style="2" customWidth="1"/>
    <col min="9143" max="9143" width="1" style="2" customWidth="1"/>
    <col min="9144" max="9144" width="18" style="2" customWidth="1"/>
    <col min="9145" max="9145" width="1.84375" style="2" customWidth="1"/>
    <col min="9146" max="9146" width="12.53515625" style="2" customWidth="1"/>
    <col min="9147" max="9147" width="1.53515625" style="2" customWidth="1"/>
    <col min="9148" max="9148" width="9.53515625" style="2" customWidth="1"/>
    <col min="9149" max="9149" width="1.84375" style="2" customWidth="1"/>
    <col min="9150" max="9150" width="11.84375" style="2" customWidth="1"/>
    <col min="9151" max="9151" width="1.53515625" style="2" customWidth="1"/>
    <col min="9152" max="9152" width="10.07421875" style="2" customWidth="1"/>
    <col min="9153" max="9153" width="2" style="2" customWidth="1"/>
    <col min="9154" max="9154" width="9.53515625" style="2" customWidth="1"/>
    <col min="9155" max="9397" width="9.07421875" style="2"/>
    <col min="9398" max="9398" width="4.53515625" style="2" customWidth="1"/>
    <col min="9399" max="9399" width="1" style="2" customWidth="1"/>
    <col min="9400" max="9400" width="18" style="2" customWidth="1"/>
    <col min="9401" max="9401" width="1.84375" style="2" customWidth="1"/>
    <col min="9402" max="9402" width="12.53515625" style="2" customWidth="1"/>
    <col min="9403" max="9403" width="1.53515625" style="2" customWidth="1"/>
    <col min="9404" max="9404" width="9.53515625" style="2" customWidth="1"/>
    <col min="9405" max="9405" width="1.84375" style="2" customWidth="1"/>
    <col min="9406" max="9406" width="11.84375" style="2" customWidth="1"/>
    <col min="9407" max="9407" width="1.53515625" style="2" customWidth="1"/>
    <col min="9408" max="9408" width="10.07421875" style="2" customWidth="1"/>
    <col min="9409" max="9409" width="2" style="2" customWidth="1"/>
    <col min="9410" max="9410" width="9.53515625" style="2" customWidth="1"/>
    <col min="9411" max="9653" width="9.07421875" style="2"/>
    <col min="9654" max="9654" width="4.53515625" style="2" customWidth="1"/>
    <col min="9655" max="9655" width="1" style="2" customWidth="1"/>
    <col min="9656" max="9656" width="18" style="2" customWidth="1"/>
    <col min="9657" max="9657" width="1.84375" style="2" customWidth="1"/>
    <col min="9658" max="9658" width="12.53515625" style="2" customWidth="1"/>
    <col min="9659" max="9659" width="1.53515625" style="2" customWidth="1"/>
    <col min="9660" max="9660" width="9.53515625" style="2" customWidth="1"/>
    <col min="9661" max="9661" width="1.84375" style="2" customWidth="1"/>
    <col min="9662" max="9662" width="11.84375" style="2" customWidth="1"/>
    <col min="9663" max="9663" width="1.53515625" style="2" customWidth="1"/>
    <col min="9664" max="9664" width="10.07421875" style="2" customWidth="1"/>
    <col min="9665" max="9665" width="2" style="2" customWidth="1"/>
    <col min="9666" max="9666" width="9.53515625" style="2" customWidth="1"/>
    <col min="9667" max="9909" width="9.07421875" style="2"/>
    <col min="9910" max="9910" width="4.53515625" style="2" customWidth="1"/>
    <col min="9911" max="9911" width="1" style="2" customWidth="1"/>
    <col min="9912" max="9912" width="18" style="2" customWidth="1"/>
    <col min="9913" max="9913" width="1.84375" style="2" customWidth="1"/>
    <col min="9914" max="9914" width="12.53515625" style="2" customWidth="1"/>
    <col min="9915" max="9915" width="1.53515625" style="2" customWidth="1"/>
    <col min="9916" max="9916" width="9.53515625" style="2" customWidth="1"/>
    <col min="9917" max="9917" width="1.84375" style="2" customWidth="1"/>
    <col min="9918" max="9918" width="11.84375" style="2" customWidth="1"/>
    <col min="9919" max="9919" width="1.53515625" style="2" customWidth="1"/>
    <col min="9920" max="9920" width="10.07421875" style="2" customWidth="1"/>
    <col min="9921" max="9921" width="2" style="2" customWidth="1"/>
    <col min="9922" max="9922" width="9.53515625" style="2" customWidth="1"/>
    <col min="9923" max="10165" width="9.07421875" style="2"/>
    <col min="10166" max="10166" width="4.53515625" style="2" customWidth="1"/>
    <col min="10167" max="10167" width="1" style="2" customWidth="1"/>
    <col min="10168" max="10168" width="18" style="2" customWidth="1"/>
    <col min="10169" max="10169" width="1.84375" style="2" customWidth="1"/>
    <col min="10170" max="10170" width="12.53515625" style="2" customWidth="1"/>
    <col min="10171" max="10171" width="1.53515625" style="2" customWidth="1"/>
    <col min="10172" max="10172" width="9.53515625" style="2" customWidth="1"/>
    <col min="10173" max="10173" width="1.84375" style="2" customWidth="1"/>
    <col min="10174" max="10174" width="11.84375" style="2" customWidth="1"/>
    <col min="10175" max="10175" width="1.53515625" style="2" customWidth="1"/>
    <col min="10176" max="10176" width="10.07421875" style="2" customWidth="1"/>
    <col min="10177" max="10177" width="2" style="2" customWidth="1"/>
    <col min="10178" max="10178" width="9.53515625" style="2" customWidth="1"/>
    <col min="10179" max="10421" width="9.07421875" style="2"/>
    <col min="10422" max="10422" width="4.53515625" style="2" customWidth="1"/>
    <col min="10423" max="10423" width="1" style="2" customWidth="1"/>
    <col min="10424" max="10424" width="18" style="2" customWidth="1"/>
    <col min="10425" max="10425" width="1.84375" style="2" customWidth="1"/>
    <col min="10426" max="10426" width="12.53515625" style="2" customWidth="1"/>
    <col min="10427" max="10427" width="1.53515625" style="2" customWidth="1"/>
    <col min="10428" max="10428" width="9.53515625" style="2" customWidth="1"/>
    <col min="10429" max="10429" width="1.84375" style="2" customWidth="1"/>
    <col min="10430" max="10430" width="11.84375" style="2" customWidth="1"/>
    <col min="10431" max="10431" width="1.53515625" style="2" customWidth="1"/>
    <col min="10432" max="10432" width="10.07421875" style="2" customWidth="1"/>
    <col min="10433" max="10433" width="2" style="2" customWidth="1"/>
    <col min="10434" max="10434" width="9.53515625" style="2" customWidth="1"/>
    <col min="10435" max="10677" width="9.07421875" style="2"/>
    <col min="10678" max="10678" width="4.53515625" style="2" customWidth="1"/>
    <col min="10679" max="10679" width="1" style="2" customWidth="1"/>
    <col min="10680" max="10680" width="18" style="2" customWidth="1"/>
    <col min="10681" max="10681" width="1.84375" style="2" customWidth="1"/>
    <col min="10682" max="10682" width="12.53515625" style="2" customWidth="1"/>
    <col min="10683" max="10683" width="1.53515625" style="2" customWidth="1"/>
    <col min="10684" max="10684" width="9.53515625" style="2" customWidth="1"/>
    <col min="10685" max="10685" width="1.84375" style="2" customWidth="1"/>
    <col min="10686" max="10686" width="11.84375" style="2" customWidth="1"/>
    <col min="10687" max="10687" width="1.53515625" style="2" customWidth="1"/>
    <col min="10688" max="10688" width="10.07421875" style="2" customWidth="1"/>
    <col min="10689" max="10689" width="2" style="2" customWidth="1"/>
    <col min="10690" max="10690" width="9.53515625" style="2" customWidth="1"/>
    <col min="10691" max="10933" width="9.07421875" style="2"/>
    <col min="10934" max="10934" width="4.53515625" style="2" customWidth="1"/>
    <col min="10935" max="10935" width="1" style="2" customWidth="1"/>
    <col min="10936" max="10936" width="18" style="2" customWidth="1"/>
    <col min="10937" max="10937" width="1.84375" style="2" customWidth="1"/>
    <col min="10938" max="10938" width="12.53515625" style="2" customWidth="1"/>
    <col min="10939" max="10939" width="1.53515625" style="2" customWidth="1"/>
    <col min="10940" max="10940" width="9.53515625" style="2" customWidth="1"/>
    <col min="10941" max="10941" width="1.84375" style="2" customWidth="1"/>
    <col min="10942" max="10942" width="11.84375" style="2" customWidth="1"/>
    <col min="10943" max="10943" width="1.53515625" style="2" customWidth="1"/>
    <col min="10944" max="10944" width="10.07421875" style="2" customWidth="1"/>
    <col min="10945" max="10945" width="2" style="2" customWidth="1"/>
    <col min="10946" max="10946" width="9.53515625" style="2" customWidth="1"/>
    <col min="10947" max="11189" width="9.07421875" style="2"/>
    <col min="11190" max="11190" width="4.53515625" style="2" customWidth="1"/>
    <col min="11191" max="11191" width="1" style="2" customWidth="1"/>
    <col min="11192" max="11192" width="18" style="2" customWidth="1"/>
    <col min="11193" max="11193" width="1.84375" style="2" customWidth="1"/>
    <col min="11194" max="11194" width="12.53515625" style="2" customWidth="1"/>
    <col min="11195" max="11195" width="1.53515625" style="2" customWidth="1"/>
    <col min="11196" max="11196" width="9.53515625" style="2" customWidth="1"/>
    <col min="11197" max="11197" width="1.84375" style="2" customWidth="1"/>
    <col min="11198" max="11198" width="11.84375" style="2" customWidth="1"/>
    <col min="11199" max="11199" width="1.53515625" style="2" customWidth="1"/>
    <col min="11200" max="11200" width="10.07421875" style="2" customWidth="1"/>
    <col min="11201" max="11201" width="2" style="2" customWidth="1"/>
    <col min="11202" max="11202" width="9.53515625" style="2" customWidth="1"/>
    <col min="11203" max="11445" width="9.07421875" style="2"/>
    <col min="11446" max="11446" width="4.53515625" style="2" customWidth="1"/>
    <col min="11447" max="11447" width="1" style="2" customWidth="1"/>
    <col min="11448" max="11448" width="18" style="2" customWidth="1"/>
    <col min="11449" max="11449" width="1.84375" style="2" customWidth="1"/>
    <col min="11450" max="11450" width="12.53515625" style="2" customWidth="1"/>
    <col min="11451" max="11451" width="1.53515625" style="2" customWidth="1"/>
    <col min="11452" max="11452" width="9.53515625" style="2" customWidth="1"/>
    <col min="11453" max="11453" width="1.84375" style="2" customWidth="1"/>
    <col min="11454" max="11454" width="11.84375" style="2" customWidth="1"/>
    <col min="11455" max="11455" width="1.53515625" style="2" customWidth="1"/>
    <col min="11456" max="11456" width="10.07421875" style="2" customWidth="1"/>
    <col min="11457" max="11457" width="2" style="2" customWidth="1"/>
    <col min="11458" max="11458" width="9.53515625" style="2" customWidth="1"/>
    <col min="11459" max="11701" width="9.07421875" style="2"/>
    <col min="11702" max="11702" width="4.53515625" style="2" customWidth="1"/>
    <col min="11703" max="11703" width="1" style="2" customWidth="1"/>
    <col min="11704" max="11704" width="18" style="2" customWidth="1"/>
    <col min="11705" max="11705" width="1.84375" style="2" customWidth="1"/>
    <col min="11706" max="11706" width="12.53515625" style="2" customWidth="1"/>
    <col min="11707" max="11707" width="1.53515625" style="2" customWidth="1"/>
    <col min="11708" max="11708" width="9.53515625" style="2" customWidth="1"/>
    <col min="11709" max="11709" width="1.84375" style="2" customWidth="1"/>
    <col min="11710" max="11710" width="11.84375" style="2" customWidth="1"/>
    <col min="11711" max="11711" width="1.53515625" style="2" customWidth="1"/>
    <col min="11712" max="11712" width="10.07421875" style="2" customWidth="1"/>
    <col min="11713" max="11713" width="2" style="2" customWidth="1"/>
    <col min="11714" max="11714" width="9.53515625" style="2" customWidth="1"/>
    <col min="11715" max="11957" width="9.07421875" style="2"/>
    <col min="11958" max="11958" width="4.53515625" style="2" customWidth="1"/>
    <col min="11959" max="11959" width="1" style="2" customWidth="1"/>
    <col min="11960" max="11960" width="18" style="2" customWidth="1"/>
    <col min="11961" max="11961" width="1.84375" style="2" customWidth="1"/>
    <col min="11962" max="11962" width="12.53515625" style="2" customWidth="1"/>
    <col min="11963" max="11963" width="1.53515625" style="2" customWidth="1"/>
    <col min="11964" max="11964" width="9.53515625" style="2" customWidth="1"/>
    <col min="11965" max="11965" width="1.84375" style="2" customWidth="1"/>
    <col min="11966" max="11966" width="11.84375" style="2" customWidth="1"/>
    <col min="11967" max="11967" width="1.53515625" style="2" customWidth="1"/>
    <col min="11968" max="11968" width="10.07421875" style="2" customWidth="1"/>
    <col min="11969" max="11969" width="2" style="2" customWidth="1"/>
    <col min="11970" max="11970" width="9.53515625" style="2" customWidth="1"/>
    <col min="11971" max="12213" width="9.07421875" style="2"/>
    <col min="12214" max="12214" width="4.53515625" style="2" customWidth="1"/>
    <col min="12215" max="12215" width="1" style="2" customWidth="1"/>
    <col min="12216" max="12216" width="18" style="2" customWidth="1"/>
    <col min="12217" max="12217" width="1.84375" style="2" customWidth="1"/>
    <col min="12218" max="12218" width="12.53515625" style="2" customWidth="1"/>
    <col min="12219" max="12219" width="1.53515625" style="2" customWidth="1"/>
    <col min="12220" max="12220" width="9.53515625" style="2" customWidth="1"/>
    <col min="12221" max="12221" width="1.84375" style="2" customWidth="1"/>
    <col min="12222" max="12222" width="11.84375" style="2" customWidth="1"/>
    <col min="12223" max="12223" width="1.53515625" style="2" customWidth="1"/>
    <col min="12224" max="12224" width="10.07421875" style="2" customWidth="1"/>
    <col min="12225" max="12225" width="2" style="2" customWidth="1"/>
    <col min="12226" max="12226" width="9.53515625" style="2" customWidth="1"/>
    <col min="12227" max="12469" width="9.07421875" style="2"/>
    <col min="12470" max="12470" width="4.53515625" style="2" customWidth="1"/>
    <col min="12471" max="12471" width="1" style="2" customWidth="1"/>
    <col min="12472" max="12472" width="18" style="2" customWidth="1"/>
    <col min="12473" max="12473" width="1.84375" style="2" customWidth="1"/>
    <col min="12474" max="12474" width="12.53515625" style="2" customWidth="1"/>
    <col min="12475" max="12475" width="1.53515625" style="2" customWidth="1"/>
    <col min="12476" max="12476" width="9.53515625" style="2" customWidth="1"/>
    <col min="12477" max="12477" width="1.84375" style="2" customWidth="1"/>
    <col min="12478" max="12478" width="11.84375" style="2" customWidth="1"/>
    <col min="12479" max="12479" width="1.53515625" style="2" customWidth="1"/>
    <col min="12480" max="12480" width="10.07421875" style="2" customWidth="1"/>
    <col min="12481" max="12481" width="2" style="2" customWidth="1"/>
    <col min="12482" max="12482" width="9.53515625" style="2" customWidth="1"/>
    <col min="12483" max="12725" width="9.07421875" style="2"/>
    <col min="12726" max="12726" width="4.53515625" style="2" customWidth="1"/>
    <col min="12727" max="12727" width="1" style="2" customWidth="1"/>
    <col min="12728" max="12728" width="18" style="2" customWidth="1"/>
    <col min="12729" max="12729" width="1.84375" style="2" customWidth="1"/>
    <col min="12730" max="12730" width="12.53515625" style="2" customWidth="1"/>
    <col min="12731" max="12731" width="1.53515625" style="2" customWidth="1"/>
    <col min="12732" max="12732" width="9.53515625" style="2" customWidth="1"/>
    <col min="12733" max="12733" width="1.84375" style="2" customWidth="1"/>
    <col min="12734" max="12734" width="11.84375" style="2" customWidth="1"/>
    <col min="12735" max="12735" width="1.53515625" style="2" customWidth="1"/>
    <col min="12736" max="12736" width="10.07421875" style="2" customWidth="1"/>
    <col min="12737" max="12737" width="2" style="2" customWidth="1"/>
    <col min="12738" max="12738" width="9.53515625" style="2" customWidth="1"/>
    <col min="12739" max="12981" width="9.07421875" style="2"/>
    <col min="12982" max="12982" width="4.53515625" style="2" customWidth="1"/>
    <col min="12983" max="12983" width="1" style="2" customWidth="1"/>
    <col min="12984" max="12984" width="18" style="2" customWidth="1"/>
    <col min="12985" max="12985" width="1.84375" style="2" customWidth="1"/>
    <col min="12986" max="12986" width="12.53515625" style="2" customWidth="1"/>
    <col min="12987" max="12987" width="1.53515625" style="2" customWidth="1"/>
    <col min="12988" max="12988" width="9.53515625" style="2" customWidth="1"/>
    <col min="12989" max="12989" width="1.84375" style="2" customWidth="1"/>
    <col min="12990" max="12990" width="11.84375" style="2" customWidth="1"/>
    <col min="12991" max="12991" width="1.53515625" style="2" customWidth="1"/>
    <col min="12992" max="12992" width="10.07421875" style="2" customWidth="1"/>
    <col min="12993" max="12993" width="2" style="2" customWidth="1"/>
    <col min="12994" max="12994" width="9.53515625" style="2" customWidth="1"/>
    <col min="12995" max="13237" width="9.07421875" style="2"/>
    <col min="13238" max="13238" width="4.53515625" style="2" customWidth="1"/>
    <col min="13239" max="13239" width="1" style="2" customWidth="1"/>
    <col min="13240" max="13240" width="18" style="2" customWidth="1"/>
    <col min="13241" max="13241" width="1.84375" style="2" customWidth="1"/>
    <col min="13242" max="13242" width="12.53515625" style="2" customWidth="1"/>
    <col min="13243" max="13243" width="1.53515625" style="2" customWidth="1"/>
    <col min="13244" max="13244" width="9.53515625" style="2" customWidth="1"/>
    <col min="13245" max="13245" width="1.84375" style="2" customWidth="1"/>
    <col min="13246" max="13246" width="11.84375" style="2" customWidth="1"/>
    <col min="13247" max="13247" width="1.53515625" style="2" customWidth="1"/>
    <col min="13248" max="13248" width="10.07421875" style="2" customWidth="1"/>
    <col min="13249" max="13249" width="2" style="2" customWidth="1"/>
    <col min="13250" max="13250" width="9.53515625" style="2" customWidth="1"/>
    <col min="13251" max="13493" width="9.07421875" style="2"/>
    <col min="13494" max="13494" width="4.53515625" style="2" customWidth="1"/>
    <col min="13495" max="13495" width="1" style="2" customWidth="1"/>
    <col min="13496" max="13496" width="18" style="2" customWidth="1"/>
    <col min="13497" max="13497" width="1.84375" style="2" customWidth="1"/>
    <col min="13498" max="13498" width="12.53515625" style="2" customWidth="1"/>
    <col min="13499" max="13499" width="1.53515625" style="2" customWidth="1"/>
    <col min="13500" max="13500" width="9.53515625" style="2" customWidth="1"/>
    <col min="13501" max="13501" width="1.84375" style="2" customWidth="1"/>
    <col min="13502" max="13502" width="11.84375" style="2" customWidth="1"/>
    <col min="13503" max="13503" width="1.53515625" style="2" customWidth="1"/>
    <col min="13504" max="13504" width="10.07421875" style="2" customWidth="1"/>
    <col min="13505" max="13505" width="2" style="2" customWidth="1"/>
    <col min="13506" max="13506" width="9.53515625" style="2" customWidth="1"/>
    <col min="13507" max="13749" width="9.07421875" style="2"/>
    <col min="13750" max="13750" width="4.53515625" style="2" customWidth="1"/>
    <col min="13751" max="13751" width="1" style="2" customWidth="1"/>
    <col min="13752" max="13752" width="18" style="2" customWidth="1"/>
    <col min="13753" max="13753" width="1.84375" style="2" customWidth="1"/>
    <col min="13754" max="13754" width="12.53515625" style="2" customWidth="1"/>
    <col min="13755" max="13755" width="1.53515625" style="2" customWidth="1"/>
    <col min="13756" max="13756" width="9.53515625" style="2" customWidth="1"/>
    <col min="13757" max="13757" width="1.84375" style="2" customWidth="1"/>
    <col min="13758" max="13758" width="11.84375" style="2" customWidth="1"/>
    <col min="13759" max="13759" width="1.53515625" style="2" customWidth="1"/>
    <col min="13760" max="13760" width="10.07421875" style="2" customWidth="1"/>
    <col min="13761" max="13761" width="2" style="2" customWidth="1"/>
    <col min="13762" max="13762" width="9.53515625" style="2" customWidth="1"/>
    <col min="13763" max="14005" width="9.07421875" style="2"/>
    <col min="14006" max="14006" width="4.53515625" style="2" customWidth="1"/>
    <col min="14007" max="14007" width="1" style="2" customWidth="1"/>
    <col min="14008" max="14008" width="18" style="2" customWidth="1"/>
    <col min="14009" max="14009" width="1.84375" style="2" customWidth="1"/>
    <col min="14010" max="14010" width="12.53515625" style="2" customWidth="1"/>
    <col min="14011" max="14011" width="1.53515625" style="2" customWidth="1"/>
    <col min="14012" max="14012" width="9.53515625" style="2" customWidth="1"/>
    <col min="14013" max="14013" width="1.84375" style="2" customWidth="1"/>
    <col min="14014" max="14014" width="11.84375" style="2" customWidth="1"/>
    <col min="14015" max="14015" width="1.53515625" style="2" customWidth="1"/>
    <col min="14016" max="14016" width="10.07421875" style="2" customWidth="1"/>
    <col min="14017" max="14017" width="2" style="2" customWidth="1"/>
    <col min="14018" max="14018" width="9.53515625" style="2" customWidth="1"/>
    <col min="14019" max="14261" width="9.07421875" style="2"/>
    <col min="14262" max="14262" width="4.53515625" style="2" customWidth="1"/>
    <col min="14263" max="14263" width="1" style="2" customWidth="1"/>
    <col min="14264" max="14264" width="18" style="2" customWidth="1"/>
    <col min="14265" max="14265" width="1.84375" style="2" customWidth="1"/>
    <col min="14266" max="14266" width="12.53515625" style="2" customWidth="1"/>
    <col min="14267" max="14267" width="1.53515625" style="2" customWidth="1"/>
    <col min="14268" max="14268" width="9.53515625" style="2" customWidth="1"/>
    <col min="14269" max="14269" width="1.84375" style="2" customWidth="1"/>
    <col min="14270" max="14270" width="11.84375" style="2" customWidth="1"/>
    <col min="14271" max="14271" width="1.53515625" style="2" customWidth="1"/>
    <col min="14272" max="14272" width="10.07421875" style="2" customWidth="1"/>
    <col min="14273" max="14273" width="2" style="2" customWidth="1"/>
    <col min="14274" max="14274" width="9.53515625" style="2" customWidth="1"/>
    <col min="14275" max="14517" width="9.07421875" style="2"/>
    <col min="14518" max="14518" width="4.53515625" style="2" customWidth="1"/>
    <col min="14519" max="14519" width="1" style="2" customWidth="1"/>
    <col min="14520" max="14520" width="18" style="2" customWidth="1"/>
    <col min="14521" max="14521" width="1.84375" style="2" customWidth="1"/>
    <col min="14522" max="14522" width="12.53515625" style="2" customWidth="1"/>
    <col min="14523" max="14523" width="1.53515625" style="2" customWidth="1"/>
    <col min="14524" max="14524" width="9.53515625" style="2" customWidth="1"/>
    <col min="14525" max="14525" width="1.84375" style="2" customWidth="1"/>
    <col min="14526" max="14526" width="11.84375" style="2" customWidth="1"/>
    <col min="14527" max="14527" width="1.53515625" style="2" customWidth="1"/>
    <col min="14528" max="14528" width="10.07421875" style="2" customWidth="1"/>
    <col min="14529" max="14529" width="2" style="2" customWidth="1"/>
    <col min="14530" max="14530" width="9.53515625" style="2" customWidth="1"/>
    <col min="14531" max="14773" width="9.07421875" style="2"/>
    <col min="14774" max="14774" width="4.53515625" style="2" customWidth="1"/>
    <col min="14775" max="14775" width="1" style="2" customWidth="1"/>
    <col min="14776" max="14776" width="18" style="2" customWidth="1"/>
    <col min="14777" max="14777" width="1.84375" style="2" customWidth="1"/>
    <col min="14778" max="14778" width="12.53515625" style="2" customWidth="1"/>
    <col min="14779" max="14779" width="1.53515625" style="2" customWidth="1"/>
    <col min="14780" max="14780" width="9.53515625" style="2" customWidth="1"/>
    <col min="14781" max="14781" width="1.84375" style="2" customWidth="1"/>
    <col min="14782" max="14782" width="11.84375" style="2" customWidth="1"/>
    <col min="14783" max="14783" width="1.53515625" style="2" customWidth="1"/>
    <col min="14784" max="14784" width="10.07421875" style="2" customWidth="1"/>
    <col min="14785" max="14785" width="2" style="2" customWidth="1"/>
    <col min="14786" max="14786" width="9.53515625" style="2" customWidth="1"/>
    <col min="14787" max="15029" width="9.07421875" style="2"/>
    <col min="15030" max="15030" width="4.53515625" style="2" customWidth="1"/>
    <col min="15031" max="15031" width="1" style="2" customWidth="1"/>
    <col min="15032" max="15032" width="18" style="2" customWidth="1"/>
    <col min="15033" max="15033" width="1.84375" style="2" customWidth="1"/>
    <col min="15034" max="15034" width="12.53515625" style="2" customWidth="1"/>
    <col min="15035" max="15035" width="1.53515625" style="2" customWidth="1"/>
    <col min="15036" max="15036" width="9.53515625" style="2" customWidth="1"/>
    <col min="15037" max="15037" width="1.84375" style="2" customWidth="1"/>
    <col min="15038" max="15038" width="11.84375" style="2" customWidth="1"/>
    <col min="15039" max="15039" width="1.53515625" style="2" customWidth="1"/>
    <col min="15040" max="15040" width="10.07421875" style="2" customWidth="1"/>
    <col min="15041" max="15041" width="2" style="2" customWidth="1"/>
    <col min="15042" max="15042" width="9.53515625" style="2" customWidth="1"/>
    <col min="15043" max="15285" width="9.07421875" style="2"/>
    <col min="15286" max="15286" width="4.53515625" style="2" customWidth="1"/>
    <col min="15287" max="15287" width="1" style="2" customWidth="1"/>
    <col min="15288" max="15288" width="18" style="2" customWidth="1"/>
    <col min="15289" max="15289" width="1.84375" style="2" customWidth="1"/>
    <col min="15290" max="15290" width="12.53515625" style="2" customWidth="1"/>
    <col min="15291" max="15291" width="1.53515625" style="2" customWidth="1"/>
    <col min="15292" max="15292" width="9.53515625" style="2" customWidth="1"/>
    <col min="15293" max="15293" width="1.84375" style="2" customWidth="1"/>
    <col min="15294" max="15294" width="11.84375" style="2" customWidth="1"/>
    <col min="15295" max="15295" width="1.53515625" style="2" customWidth="1"/>
    <col min="15296" max="15296" width="10.07421875" style="2" customWidth="1"/>
    <col min="15297" max="15297" width="2" style="2" customWidth="1"/>
    <col min="15298" max="15298" width="9.53515625" style="2" customWidth="1"/>
    <col min="15299" max="15541" width="9.07421875" style="2"/>
    <col min="15542" max="15542" width="4.53515625" style="2" customWidth="1"/>
    <col min="15543" max="15543" width="1" style="2" customWidth="1"/>
    <col min="15544" max="15544" width="18" style="2" customWidth="1"/>
    <col min="15545" max="15545" width="1.84375" style="2" customWidth="1"/>
    <col min="15546" max="15546" width="12.53515625" style="2" customWidth="1"/>
    <col min="15547" max="15547" width="1.53515625" style="2" customWidth="1"/>
    <col min="15548" max="15548" width="9.53515625" style="2" customWidth="1"/>
    <col min="15549" max="15549" width="1.84375" style="2" customWidth="1"/>
    <col min="15550" max="15550" width="11.84375" style="2" customWidth="1"/>
    <col min="15551" max="15551" width="1.53515625" style="2" customWidth="1"/>
    <col min="15552" max="15552" width="10.07421875" style="2" customWidth="1"/>
    <col min="15553" max="15553" width="2" style="2" customWidth="1"/>
    <col min="15554" max="15554" width="9.53515625" style="2" customWidth="1"/>
    <col min="15555" max="15797" width="9.07421875" style="2"/>
    <col min="15798" max="15798" width="4.53515625" style="2" customWidth="1"/>
    <col min="15799" max="15799" width="1" style="2" customWidth="1"/>
    <col min="15800" max="15800" width="18" style="2" customWidth="1"/>
    <col min="15801" max="15801" width="1.84375" style="2" customWidth="1"/>
    <col min="15802" max="15802" width="12.53515625" style="2" customWidth="1"/>
    <col min="15803" max="15803" width="1.53515625" style="2" customWidth="1"/>
    <col min="15804" max="15804" width="9.53515625" style="2" customWidth="1"/>
    <col min="15805" max="15805" width="1.84375" style="2" customWidth="1"/>
    <col min="15806" max="15806" width="11.84375" style="2" customWidth="1"/>
    <col min="15807" max="15807" width="1.53515625" style="2" customWidth="1"/>
    <col min="15808" max="15808" width="10.07421875" style="2" customWidth="1"/>
    <col min="15809" max="15809" width="2" style="2" customWidth="1"/>
    <col min="15810" max="15810" width="9.53515625" style="2" customWidth="1"/>
    <col min="15811" max="16053" width="9.07421875" style="2"/>
    <col min="16054" max="16054" width="4.53515625" style="2" customWidth="1"/>
    <col min="16055" max="16055" width="1" style="2" customWidth="1"/>
    <col min="16056" max="16056" width="18" style="2" customWidth="1"/>
    <col min="16057" max="16057" width="1.84375" style="2" customWidth="1"/>
    <col min="16058" max="16058" width="12.53515625" style="2" customWidth="1"/>
    <col min="16059" max="16059" width="1.53515625" style="2" customWidth="1"/>
    <col min="16060" max="16060" width="9.53515625" style="2" customWidth="1"/>
    <col min="16061" max="16061" width="1.84375" style="2" customWidth="1"/>
    <col min="16062" max="16062" width="11.84375" style="2" customWidth="1"/>
    <col min="16063" max="16063" width="1.53515625" style="2" customWidth="1"/>
    <col min="16064" max="16064" width="10.07421875" style="2" customWidth="1"/>
    <col min="16065" max="16065" width="2" style="2" customWidth="1"/>
    <col min="16066" max="16066" width="9.53515625" style="2" customWidth="1"/>
    <col min="16067" max="16384" width="9.07421875" style="2"/>
  </cols>
  <sheetData>
    <row r="2" spans="2:27" ht="27" customHeight="1" x14ac:dyDescent="0.3"/>
    <row r="4" spans="2:27" ht="49.95" customHeight="1" x14ac:dyDescent="0.3"/>
    <row r="5" spans="2:27" x14ac:dyDescent="0.3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/>
    </row>
    <row r="6" spans="2:27" x14ac:dyDescent="0.3">
      <c r="B6" s="3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</row>
    <row r="7" spans="2:27" x14ac:dyDescent="0.3">
      <c r="B7" s="37"/>
      <c r="C7" s="37"/>
      <c r="D7" s="37"/>
      <c r="E7" s="37"/>
    </row>
    <row r="8" spans="2:27" x14ac:dyDescent="0.3">
      <c r="B8" s="38"/>
      <c r="C8" s="38"/>
      <c r="D8" s="38"/>
      <c r="E8" s="38"/>
    </row>
    <row r="9" spans="2:27" x14ac:dyDescent="0.3">
      <c r="B9" s="39"/>
      <c r="C9" s="39"/>
      <c r="D9" s="39"/>
      <c r="E9" s="39"/>
      <c r="F9" s="40" t="s">
        <v>2</v>
      </c>
      <c r="G9" s="40"/>
      <c r="H9" s="40"/>
      <c r="I9" s="38"/>
      <c r="J9" s="40" t="s">
        <v>3</v>
      </c>
      <c r="K9" s="40"/>
      <c r="L9" s="40"/>
      <c r="M9" s="40"/>
      <c r="N9" s="5"/>
      <c r="O9" s="38"/>
      <c r="P9" s="40" t="s">
        <v>4</v>
      </c>
      <c r="Q9" s="40"/>
      <c r="R9" s="40"/>
      <c r="S9" s="40"/>
      <c r="T9" s="5"/>
      <c r="U9" s="40"/>
      <c r="V9" s="40"/>
      <c r="W9" s="40"/>
      <c r="X9" s="5"/>
      <c r="Y9" s="39"/>
      <c r="Z9" s="39"/>
      <c r="AA9" s="39"/>
    </row>
    <row r="10" spans="2:27" s="6" customFormat="1" ht="37.299999999999997" x14ac:dyDescent="0.3">
      <c r="B10" s="41" t="s">
        <v>5</v>
      </c>
      <c r="C10" s="41"/>
      <c r="D10" s="41"/>
      <c r="E10" s="41"/>
      <c r="F10" s="6" t="s">
        <v>6</v>
      </c>
      <c r="H10" s="6" t="s">
        <v>7</v>
      </c>
      <c r="I10" s="41"/>
      <c r="J10" s="41" t="s">
        <v>8</v>
      </c>
      <c r="K10" s="41"/>
      <c r="L10" s="41" t="s">
        <v>9</v>
      </c>
      <c r="M10" s="41"/>
      <c r="N10" s="41" t="s">
        <v>3</v>
      </c>
      <c r="O10" s="41"/>
      <c r="P10" s="6" t="s">
        <v>10</v>
      </c>
      <c r="Q10" s="41"/>
      <c r="R10" s="6" t="s">
        <v>11</v>
      </c>
      <c r="S10" s="41"/>
      <c r="T10" s="6" t="s">
        <v>12</v>
      </c>
      <c r="U10" s="41"/>
      <c r="V10" s="41" t="s">
        <v>13</v>
      </c>
      <c r="W10" s="41"/>
      <c r="X10" s="41" t="s">
        <v>14</v>
      </c>
      <c r="AA10" s="41"/>
    </row>
    <row r="11" spans="2:27" x14ac:dyDescent="0.3">
      <c r="B11" s="42" t="s">
        <v>15</v>
      </c>
      <c r="C11" s="39"/>
      <c r="D11" s="43" t="s">
        <v>16</v>
      </c>
      <c r="E11" s="44"/>
      <c r="F11" s="42" t="s">
        <v>17</v>
      </c>
      <c r="H11" s="42" t="s">
        <v>17</v>
      </c>
      <c r="I11" s="44"/>
      <c r="J11" s="42" t="s">
        <v>17</v>
      </c>
      <c r="K11" s="44"/>
      <c r="L11" s="42" t="s">
        <v>17</v>
      </c>
      <c r="M11" s="44"/>
      <c r="N11" s="42" t="s">
        <v>17</v>
      </c>
      <c r="O11" s="44"/>
      <c r="P11" s="42" t="s">
        <v>17</v>
      </c>
      <c r="Q11" s="44"/>
      <c r="R11" s="42" t="s">
        <v>17</v>
      </c>
      <c r="S11" s="44"/>
      <c r="T11" s="42" t="s">
        <v>17</v>
      </c>
      <c r="U11" s="44"/>
      <c r="V11" s="42" t="s">
        <v>18</v>
      </c>
      <c r="W11" s="44"/>
      <c r="X11" s="42" t="s">
        <v>19</v>
      </c>
      <c r="AA11" s="44"/>
    </row>
    <row r="12" spans="2:27" x14ac:dyDescent="0.3">
      <c r="B12" s="44"/>
      <c r="C12" s="39"/>
      <c r="D12" s="39"/>
      <c r="E12" s="44"/>
      <c r="F12" s="44" t="s">
        <v>20</v>
      </c>
      <c r="G12" s="44"/>
      <c r="H12" s="44" t="s">
        <v>21</v>
      </c>
      <c r="I12" s="44"/>
      <c r="J12" s="44" t="s">
        <v>22</v>
      </c>
      <c r="K12" s="44"/>
      <c r="L12" s="44" t="s">
        <v>23</v>
      </c>
      <c r="M12" s="44"/>
      <c r="N12" s="44" t="s">
        <v>24</v>
      </c>
      <c r="O12" s="44"/>
      <c r="P12" s="44" t="s">
        <v>25</v>
      </c>
      <c r="Q12" s="44"/>
      <c r="R12" s="44" t="s">
        <v>26</v>
      </c>
      <c r="S12" s="44"/>
      <c r="T12" s="44" t="s">
        <v>27</v>
      </c>
      <c r="U12" s="44"/>
      <c r="V12" s="45" t="s">
        <v>28</v>
      </c>
      <c r="W12" s="44"/>
      <c r="X12" s="45" t="s">
        <v>29</v>
      </c>
      <c r="AA12" s="44"/>
    </row>
    <row r="13" spans="2:27" x14ac:dyDescent="0.3">
      <c r="B13" s="44"/>
      <c r="C13" s="39"/>
      <c r="D13" s="39"/>
      <c r="E13" s="44"/>
      <c r="F13" s="7"/>
      <c r="G13" s="44"/>
      <c r="H13" s="7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AA13" s="44"/>
    </row>
    <row r="14" spans="2:27" x14ac:dyDescent="0.3">
      <c r="B14" s="44"/>
      <c r="C14" s="39"/>
      <c r="D14" s="4" t="s">
        <v>30</v>
      </c>
      <c r="E14" s="44"/>
      <c r="F14" s="7"/>
      <c r="G14" s="44"/>
      <c r="H14" s="8"/>
      <c r="I14" s="44"/>
      <c r="J14" s="44"/>
      <c r="K14" s="44"/>
      <c r="L14" s="44"/>
      <c r="M14" s="44"/>
      <c r="N14" s="9"/>
      <c r="O14" s="44"/>
      <c r="P14" s="44"/>
      <c r="Q14" s="44"/>
      <c r="R14" s="44"/>
      <c r="S14" s="44"/>
      <c r="T14" s="44"/>
      <c r="U14" s="44"/>
      <c r="V14" s="44"/>
      <c r="W14" s="44"/>
      <c r="X14" s="44"/>
      <c r="AA14" s="44"/>
    </row>
    <row r="15" spans="2:27" x14ac:dyDescent="0.3">
      <c r="B15" s="44">
        <v>1</v>
      </c>
      <c r="C15" s="39"/>
      <c r="D15" s="10" t="s">
        <v>31</v>
      </c>
      <c r="E15" s="44"/>
      <c r="F15" s="13">
        <v>3492378.9351526839</v>
      </c>
      <c r="G15" s="46"/>
      <c r="H15" s="11">
        <f>F15-N15</f>
        <v>58695.842161637265</v>
      </c>
      <c r="I15" s="12"/>
      <c r="J15" s="13">
        <v>3433034.650502529</v>
      </c>
      <c r="K15" s="12"/>
      <c r="L15" s="13">
        <f t="shared" ref="L15:L25" si="0">L61+L107</f>
        <v>648.44248851778821</v>
      </c>
      <c r="M15" s="12"/>
      <c r="N15" s="13">
        <f>J15+L15</f>
        <v>3433683.0929910466</v>
      </c>
      <c r="O15" s="12"/>
      <c r="P15" s="13">
        <f t="shared" ref="P15:P25" si="1">P61+P107</f>
        <v>-8463.5632762772238</v>
      </c>
      <c r="Q15" s="12"/>
      <c r="R15" s="13">
        <f t="shared" ref="R15:R25" si="2">R61+R107</f>
        <v>0</v>
      </c>
      <c r="S15" s="12"/>
      <c r="T15" s="13">
        <f>N15+P15+R15</f>
        <v>3425219.5297147692</v>
      </c>
      <c r="U15" s="46"/>
      <c r="V15" s="14">
        <f>IFERROR(T15/N15,"-")</f>
        <v>0.99753513558267692</v>
      </c>
      <c r="W15" s="15"/>
      <c r="X15" s="47">
        <f>IFERROR(T15/F15-1,"-")</f>
        <v>-1.923027445902814E-2</v>
      </c>
    </row>
    <row r="16" spans="2:27" x14ac:dyDescent="0.3">
      <c r="B16" s="44">
        <f>MAX(B$15:B15)+1</f>
        <v>2</v>
      </c>
      <c r="C16" s="39"/>
      <c r="D16" s="10" t="s">
        <v>32</v>
      </c>
      <c r="E16" s="44"/>
      <c r="F16" s="13">
        <v>1227458.9350106881</v>
      </c>
      <c r="G16" s="46"/>
      <c r="H16" s="11">
        <f t="shared" ref="H16:H25" si="3">F16-N16</f>
        <v>-17548.370871657506</v>
      </c>
      <c r="I16" s="12"/>
      <c r="J16" s="13">
        <v>1245011.236521601</v>
      </c>
      <c r="K16" s="12"/>
      <c r="L16" s="13">
        <f t="shared" si="0"/>
        <v>-3.9306392553157821</v>
      </c>
      <c r="M16" s="12"/>
      <c r="N16" s="13">
        <f t="shared" ref="N16:N25" si="4">J16+L16</f>
        <v>1245007.3058823457</v>
      </c>
      <c r="O16" s="12"/>
      <c r="P16" s="13">
        <f t="shared" si="1"/>
        <v>-6012.0455315463669</v>
      </c>
      <c r="Q16" s="12"/>
      <c r="R16" s="13">
        <f t="shared" si="2"/>
        <v>0</v>
      </c>
      <c r="S16" s="12"/>
      <c r="T16" s="13">
        <f t="shared" ref="T16:T25" si="5">N16+P16+R16</f>
        <v>1238995.2603507992</v>
      </c>
      <c r="U16" s="46"/>
      <c r="V16" s="14">
        <f t="shared" ref="V16:V25" si="6">IFERROR(T16/N16,"-")</f>
        <v>0.99517107610281397</v>
      </c>
      <c r="W16" s="15"/>
      <c r="X16" s="47">
        <f t="shared" ref="X16:X25" si="7">IFERROR(T16/F16-1,"-")</f>
        <v>9.3985428033978025E-3</v>
      </c>
    </row>
    <row r="17" spans="2:27" x14ac:dyDescent="0.3">
      <c r="B17" s="44">
        <f>MAX(B$15:B16)+1</f>
        <v>3</v>
      </c>
      <c r="C17" s="39"/>
      <c r="D17" s="10" t="s">
        <v>33</v>
      </c>
      <c r="E17" s="44"/>
      <c r="F17" s="13">
        <v>167443.08358699328</v>
      </c>
      <c r="G17" s="46"/>
      <c r="H17" s="11">
        <f t="shared" si="3"/>
        <v>-19560.174906770902</v>
      </c>
      <c r="I17" s="12"/>
      <c r="J17" s="13">
        <v>187208.6742987023</v>
      </c>
      <c r="K17" s="12"/>
      <c r="L17" s="13">
        <f t="shared" si="0"/>
        <v>-205.41580493811279</v>
      </c>
      <c r="M17" s="12"/>
      <c r="N17" s="13">
        <f t="shared" si="4"/>
        <v>187003.25849376418</v>
      </c>
      <c r="O17" s="12"/>
      <c r="P17" s="13">
        <f t="shared" si="1"/>
        <v>-1638.9057972333821</v>
      </c>
      <c r="Q17" s="12"/>
      <c r="R17" s="13">
        <f t="shared" si="2"/>
        <v>0</v>
      </c>
      <c r="S17" s="12"/>
      <c r="T17" s="13">
        <f t="shared" si="5"/>
        <v>185364.35269653081</v>
      </c>
      <c r="U17" s="46"/>
      <c r="V17" s="14">
        <f t="shared" si="6"/>
        <v>0.99123595059019776</v>
      </c>
      <c r="W17" s="15"/>
      <c r="X17" s="47">
        <f t="shared" si="7"/>
        <v>0.10702901980556723</v>
      </c>
    </row>
    <row r="18" spans="2:27" x14ac:dyDescent="0.3">
      <c r="B18" s="44">
        <f>MAX(B$15:B17)+1</f>
        <v>4</v>
      </c>
      <c r="C18" s="39"/>
      <c r="D18" s="10" t="s">
        <v>34</v>
      </c>
      <c r="E18" s="44"/>
      <c r="F18" s="13">
        <v>70374.889700499247</v>
      </c>
      <c r="G18" s="46"/>
      <c r="H18" s="11">
        <f t="shared" si="3"/>
        <v>-34545.773203714678</v>
      </c>
      <c r="I18" s="12"/>
      <c r="J18" s="13">
        <v>105190.21989329116</v>
      </c>
      <c r="K18" s="12"/>
      <c r="L18" s="13">
        <f t="shared" si="0"/>
        <v>-269.55698907723013</v>
      </c>
      <c r="M18" s="12"/>
      <c r="N18" s="13">
        <f t="shared" si="4"/>
        <v>104920.66290421392</v>
      </c>
      <c r="O18" s="12"/>
      <c r="P18" s="13">
        <f t="shared" si="1"/>
        <v>-1716.4936543984579</v>
      </c>
      <c r="Q18" s="12"/>
      <c r="R18" s="13">
        <f t="shared" si="2"/>
        <v>0</v>
      </c>
      <c r="S18" s="12"/>
      <c r="T18" s="13">
        <f t="shared" si="5"/>
        <v>103204.16924981547</v>
      </c>
      <c r="U18" s="46"/>
      <c r="V18" s="14">
        <f t="shared" si="6"/>
        <v>0.98364007997199265</v>
      </c>
      <c r="W18" s="15"/>
      <c r="X18" s="47">
        <f t="shared" si="7"/>
        <v>0.46649138192657569</v>
      </c>
    </row>
    <row r="19" spans="2:27" x14ac:dyDescent="0.3">
      <c r="B19" s="44">
        <f>MAX(B$15:B18)+1</f>
        <v>5</v>
      </c>
      <c r="C19" s="39"/>
      <c r="D19" s="10" t="s">
        <v>35</v>
      </c>
      <c r="E19" s="44"/>
      <c r="F19" s="13">
        <v>22727.163198775026</v>
      </c>
      <c r="G19" s="46"/>
      <c r="H19" s="11">
        <f t="shared" si="3"/>
        <v>10482.850111334195</v>
      </c>
      <c r="I19" s="12"/>
      <c r="J19" s="13">
        <v>12244.313087440831</v>
      </c>
      <c r="K19" s="12"/>
      <c r="L19" s="13">
        <f t="shared" si="0"/>
        <v>0</v>
      </c>
      <c r="M19" s="12"/>
      <c r="N19" s="13">
        <f t="shared" si="4"/>
        <v>12244.313087440831</v>
      </c>
      <c r="O19" s="12"/>
      <c r="P19" s="13">
        <f t="shared" si="1"/>
        <v>0</v>
      </c>
      <c r="Q19" s="12"/>
      <c r="R19" s="13">
        <f t="shared" si="2"/>
        <v>-78.886803422385412</v>
      </c>
      <c r="S19" s="12"/>
      <c r="T19" s="13">
        <f t="shared" si="5"/>
        <v>12165.426284018446</v>
      </c>
      <c r="U19" s="46"/>
      <c r="V19" s="14">
        <f t="shared" si="6"/>
        <v>0.99355726998656213</v>
      </c>
      <c r="W19" s="15"/>
      <c r="X19" s="47">
        <f t="shared" si="7"/>
        <v>-0.46471866384652216</v>
      </c>
    </row>
    <row r="20" spans="2:27" x14ac:dyDescent="0.3">
      <c r="B20" s="44">
        <f>MAX(B$15:B19)+1</f>
        <v>6</v>
      </c>
      <c r="C20" s="39"/>
      <c r="D20" s="10" t="s">
        <v>36</v>
      </c>
      <c r="E20" s="44"/>
      <c r="F20" s="13">
        <v>58361.839199119662</v>
      </c>
      <c r="G20" s="46"/>
      <c r="H20" s="11">
        <f t="shared" si="3"/>
        <v>-3461.4819540379031</v>
      </c>
      <c r="I20" s="12"/>
      <c r="J20" s="13">
        <v>61969.031350174031</v>
      </c>
      <c r="K20" s="12"/>
      <c r="L20" s="13">
        <f t="shared" si="0"/>
        <v>-145.71019701646756</v>
      </c>
      <c r="M20" s="12"/>
      <c r="N20" s="13">
        <f t="shared" si="4"/>
        <v>61823.321153157565</v>
      </c>
      <c r="O20" s="12"/>
      <c r="P20" s="13">
        <f t="shared" si="1"/>
        <v>-927.85807341191628</v>
      </c>
      <c r="Q20" s="12"/>
      <c r="R20" s="13">
        <f t="shared" si="2"/>
        <v>105.44797702238591</v>
      </c>
      <c r="S20" s="12"/>
      <c r="T20" s="13">
        <f t="shared" si="5"/>
        <v>61000.911056768033</v>
      </c>
      <c r="U20" s="46"/>
      <c r="V20" s="14">
        <f t="shared" si="6"/>
        <v>0.98669741319214899</v>
      </c>
      <c r="W20" s="15"/>
      <c r="X20" s="47">
        <f t="shared" si="7"/>
        <v>4.5219134521178317E-2</v>
      </c>
    </row>
    <row r="21" spans="2:27" x14ac:dyDescent="0.3">
      <c r="B21" s="44">
        <f>MAX(B$15:B20)+1</f>
        <v>7</v>
      </c>
      <c r="C21" s="39"/>
      <c r="D21" s="10" t="s">
        <v>37</v>
      </c>
      <c r="E21" s="44"/>
      <c r="F21" s="13">
        <v>8682.7110475291411</v>
      </c>
      <c r="G21" s="46"/>
      <c r="H21" s="11">
        <f t="shared" si="3"/>
        <v>-1143.0969019167333</v>
      </c>
      <c r="I21" s="12"/>
      <c r="J21" s="13">
        <v>9822.7439733275369</v>
      </c>
      <c r="K21" s="12"/>
      <c r="L21" s="13">
        <f t="shared" si="0"/>
        <v>3.063976118337973</v>
      </c>
      <c r="M21" s="12"/>
      <c r="N21" s="13">
        <f t="shared" si="4"/>
        <v>9825.8079494458743</v>
      </c>
      <c r="O21" s="12"/>
      <c r="P21" s="13">
        <f t="shared" si="1"/>
        <v>-0.13079226431254412</v>
      </c>
      <c r="Q21" s="12"/>
      <c r="R21" s="13">
        <f t="shared" si="2"/>
        <v>1065</v>
      </c>
      <c r="S21" s="12"/>
      <c r="T21" s="13">
        <f t="shared" si="5"/>
        <v>10890.677157181563</v>
      </c>
      <c r="U21" s="46"/>
      <c r="V21" s="14">
        <f t="shared" si="6"/>
        <v>1.1083747222838547</v>
      </c>
      <c r="W21" s="15"/>
      <c r="X21" s="47">
        <f t="shared" si="7"/>
        <v>0.25429455127160394</v>
      </c>
    </row>
    <row r="22" spans="2:27" x14ac:dyDescent="0.3">
      <c r="B22" s="44">
        <f>MAX(B$15:B21)+1</f>
        <v>8</v>
      </c>
      <c r="C22" s="39"/>
      <c r="D22" s="10" t="s">
        <v>38</v>
      </c>
      <c r="E22" s="44"/>
      <c r="F22" s="13">
        <v>3064.2329786065911</v>
      </c>
      <c r="G22" s="46"/>
      <c r="H22" s="11">
        <f t="shared" si="3"/>
        <v>-996.92975554341047</v>
      </c>
      <c r="I22" s="12"/>
      <c r="J22" s="13">
        <v>4059.9383306143518</v>
      </c>
      <c r="K22" s="12"/>
      <c r="L22" s="13">
        <f t="shared" si="0"/>
        <v>1.2244035356496641</v>
      </c>
      <c r="M22" s="12"/>
      <c r="N22" s="13">
        <f t="shared" si="4"/>
        <v>4061.1627341500016</v>
      </c>
      <c r="O22" s="12"/>
      <c r="P22" s="13">
        <f t="shared" si="1"/>
        <v>-1.7579048510184172</v>
      </c>
      <c r="Q22" s="12"/>
      <c r="R22" s="13">
        <f t="shared" si="2"/>
        <v>-1065</v>
      </c>
      <c r="S22" s="12"/>
      <c r="T22" s="13">
        <f t="shared" si="5"/>
        <v>2994.4048292989833</v>
      </c>
      <c r="U22" s="46"/>
      <c r="V22" s="14">
        <f t="shared" si="6"/>
        <v>0.73732697390313029</v>
      </c>
      <c r="W22" s="15"/>
      <c r="X22" s="47">
        <f t="shared" si="7"/>
        <v>-2.2788133211516182E-2</v>
      </c>
    </row>
    <row r="23" spans="2:27" x14ac:dyDescent="0.3">
      <c r="B23" s="44">
        <f>MAX(B$15:B22)+1</f>
        <v>9</v>
      </c>
      <c r="C23" s="39"/>
      <c r="D23" s="10" t="s">
        <v>39</v>
      </c>
      <c r="E23" s="44"/>
      <c r="F23" s="13">
        <v>4352.7395267253905</v>
      </c>
      <c r="G23" s="46"/>
      <c r="H23" s="11">
        <f t="shared" si="3"/>
        <v>-7.6377458467795805</v>
      </c>
      <c r="I23" s="12"/>
      <c r="J23" s="13">
        <v>4360.3772725721701</v>
      </c>
      <c r="K23" s="12"/>
      <c r="L23" s="13">
        <f t="shared" si="0"/>
        <v>0</v>
      </c>
      <c r="M23" s="12"/>
      <c r="N23" s="13">
        <f t="shared" si="4"/>
        <v>4360.3772725721701</v>
      </c>
      <c r="O23" s="12"/>
      <c r="P23" s="13">
        <f t="shared" si="1"/>
        <v>-34.366546391612573</v>
      </c>
      <c r="Q23" s="16"/>
      <c r="R23" s="13">
        <f>R69+R115</f>
        <v>-26.561173600000487</v>
      </c>
      <c r="S23" s="12"/>
      <c r="T23" s="13">
        <f t="shared" si="5"/>
        <v>4299.4495525805578</v>
      </c>
      <c r="U23" s="46"/>
      <c r="V23" s="14">
        <f t="shared" si="6"/>
        <v>0.98602696138821233</v>
      </c>
      <c r="W23" s="15"/>
      <c r="X23" s="47">
        <f t="shared" si="7"/>
        <v>-1.2242858507300447E-2</v>
      </c>
    </row>
    <row r="24" spans="2:27" x14ac:dyDescent="0.3">
      <c r="B24" s="44">
        <f>MAX(B$15:B23)+1</f>
        <v>10</v>
      </c>
      <c r="C24" s="39"/>
      <c r="D24" s="10" t="s">
        <v>40</v>
      </c>
      <c r="E24" s="44"/>
      <c r="F24" s="13">
        <v>33816.012821194956</v>
      </c>
      <c r="G24" s="46"/>
      <c r="H24" s="11">
        <f t="shared" si="3"/>
        <v>1236.6455719525184</v>
      </c>
      <c r="I24" s="12"/>
      <c r="J24" s="13">
        <v>32569.320620645904</v>
      </c>
      <c r="K24" s="12"/>
      <c r="L24" s="13">
        <f t="shared" si="0"/>
        <v>10.046628596535378</v>
      </c>
      <c r="M24" s="12"/>
      <c r="N24" s="13">
        <f t="shared" si="4"/>
        <v>32579.367249242438</v>
      </c>
      <c r="O24" s="12"/>
      <c r="P24" s="13">
        <f t="shared" si="1"/>
        <v>-163.19582270084751</v>
      </c>
      <c r="Q24" s="12"/>
      <c r="R24" s="13">
        <f t="shared" si="2"/>
        <v>0</v>
      </c>
      <c r="S24" s="12"/>
      <c r="T24" s="13">
        <f t="shared" si="5"/>
        <v>32416.17142654159</v>
      </c>
      <c r="U24" s="46"/>
      <c r="V24" s="14">
        <f t="shared" si="6"/>
        <v>0.9949908228280695</v>
      </c>
      <c r="W24" s="15"/>
      <c r="X24" s="47">
        <f t="shared" si="7"/>
        <v>-4.139581452299379E-2</v>
      </c>
    </row>
    <row r="25" spans="2:27" x14ac:dyDescent="0.3">
      <c r="B25" s="44">
        <f>MAX(B$15:B24)+1</f>
        <v>11</v>
      </c>
      <c r="C25" s="39"/>
      <c r="D25" s="10" t="s">
        <v>41</v>
      </c>
      <c r="E25" s="44"/>
      <c r="F25" s="13">
        <v>8385.5420590421272</v>
      </c>
      <c r="G25" s="46"/>
      <c r="H25" s="11">
        <f t="shared" si="3"/>
        <v>-4675.572342035206</v>
      </c>
      <c r="I25" s="12"/>
      <c r="J25" s="13">
        <v>13099.278267558519</v>
      </c>
      <c r="K25" s="12"/>
      <c r="L25" s="13">
        <f t="shared" si="0"/>
        <v>-38.16386648118521</v>
      </c>
      <c r="M25" s="12"/>
      <c r="N25" s="13">
        <f t="shared" si="4"/>
        <v>13061.114401077333</v>
      </c>
      <c r="O25" s="12"/>
      <c r="P25" s="13">
        <f t="shared" si="1"/>
        <v>-243.02109496962763</v>
      </c>
      <c r="Q25" s="12"/>
      <c r="R25" s="13">
        <f t="shared" si="2"/>
        <v>0</v>
      </c>
      <c r="S25" s="12"/>
      <c r="T25" s="13">
        <f t="shared" si="5"/>
        <v>12818.093306107705</v>
      </c>
      <c r="U25" s="46"/>
      <c r="V25" s="14">
        <f t="shared" si="6"/>
        <v>0.98139354058872774</v>
      </c>
      <c r="W25" s="15"/>
      <c r="X25" s="47">
        <f t="shared" si="7"/>
        <v>0.52859448033964118</v>
      </c>
    </row>
    <row r="26" spans="2:27" x14ac:dyDescent="0.3">
      <c r="B26" s="44">
        <f>MAX(B$15:B25)+1</f>
        <v>12</v>
      </c>
      <c r="C26" s="39"/>
      <c r="D26" s="2" t="s">
        <v>42</v>
      </c>
      <c r="E26" s="44"/>
      <c r="F26" s="48">
        <f>SUM(F15:F25)</f>
        <v>5097046.0842818571</v>
      </c>
      <c r="G26" s="46"/>
      <c r="H26" s="17">
        <f>SUM(H15:H25)</f>
        <v>-11523.699836599139</v>
      </c>
      <c r="I26" s="12"/>
      <c r="J26" s="48">
        <f>SUM(J15:J25)</f>
        <v>5108569.7841184577</v>
      </c>
      <c r="K26" s="12"/>
      <c r="L26" s="48">
        <f>ROUND(SUM(L15:L25), 0)</f>
        <v>0</v>
      </c>
      <c r="M26" s="12"/>
      <c r="N26" s="48">
        <f>SUM(N15:N25)</f>
        <v>5108569.7841184568</v>
      </c>
      <c r="O26" s="12"/>
      <c r="P26" s="48">
        <f>SUM(P15:P25)</f>
        <v>-19201.338494044769</v>
      </c>
      <c r="Q26" s="12"/>
      <c r="R26" s="48">
        <f>ROUND(SUM(R15:R25),0)</f>
        <v>0</v>
      </c>
      <c r="S26" s="12"/>
      <c r="T26" s="48">
        <f>SUM(T15:T25)</f>
        <v>5089368.4456244111</v>
      </c>
      <c r="U26" s="46"/>
      <c r="V26" s="49">
        <f>T26/N26</f>
        <v>0.99624134751888116</v>
      </c>
      <c r="W26" s="15"/>
      <c r="X26" s="50">
        <f>T26/F26-1</f>
        <v>-1.5062917875359183E-3</v>
      </c>
    </row>
    <row r="27" spans="2:27" x14ac:dyDescent="0.3">
      <c r="B27" s="44"/>
      <c r="C27" s="39"/>
      <c r="D27" s="39"/>
      <c r="E27" s="44"/>
      <c r="F27" s="18"/>
      <c r="G27" s="51"/>
      <c r="H27" s="19"/>
      <c r="I27" s="51"/>
      <c r="J27" s="51"/>
      <c r="K27" s="51"/>
      <c r="L27" s="51"/>
      <c r="M27" s="51"/>
      <c r="N27" s="18"/>
      <c r="O27" s="51"/>
      <c r="P27" s="51"/>
      <c r="Q27" s="51"/>
      <c r="R27" s="51"/>
      <c r="S27" s="51"/>
      <c r="T27" s="51"/>
      <c r="U27" s="51"/>
      <c r="V27" s="18"/>
      <c r="W27" s="51"/>
      <c r="X27" s="52"/>
      <c r="Y27" s="44"/>
      <c r="Z27" s="53"/>
      <c r="AA27" s="44"/>
    </row>
    <row r="28" spans="2:27" x14ac:dyDescent="0.3">
      <c r="B28" s="44"/>
      <c r="C28" s="39"/>
      <c r="D28" s="20" t="s">
        <v>43</v>
      </c>
      <c r="E28" s="44"/>
      <c r="F28" s="18"/>
      <c r="G28" s="51"/>
      <c r="H28" s="19"/>
      <c r="I28" s="51"/>
      <c r="J28" s="51"/>
      <c r="K28" s="51"/>
      <c r="L28" s="51"/>
      <c r="M28" s="51"/>
      <c r="N28" s="18"/>
      <c r="O28" s="51"/>
      <c r="P28" s="51"/>
      <c r="Q28" s="51"/>
      <c r="R28" s="51"/>
      <c r="S28" s="51"/>
      <c r="T28" s="51"/>
      <c r="U28" s="51"/>
      <c r="V28" s="18"/>
      <c r="W28" s="51"/>
      <c r="X28" s="52"/>
      <c r="Y28" s="44"/>
      <c r="Z28" s="53"/>
      <c r="AA28" s="44"/>
    </row>
    <row r="29" spans="2:27" x14ac:dyDescent="0.3">
      <c r="B29" s="44">
        <f>MAX(B$15:B28)+1</f>
        <v>13</v>
      </c>
      <c r="C29" s="39"/>
      <c r="D29" s="54" t="s">
        <v>44</v>
      </c>
      <c r="E29" s="44"/>
      <c r="F29" s="13">
        <v>543.41803200000004</v>
      </c>
      <c r="G29" s="46"/>
      <c r="H29" s="11">
        <f t="shared" ref="H29:H33" si="8">F29-N29</f>
        <v>229.58572420050729</v>
      </c>
      <c r="I29" s="12"/>
      <c r="J29" s="13">
        <v>313.83230779949275</v>
      </c>
      <c r="K29" s="12"/>
      <c r="L29" s="12">
        <v>0</v>
      </c>
      <c r="M29" s="12"/>
      <c r="N29" s="13">
        <f>J29 + L29</f>
        <v>313.83230779949275</v>
      </c>
      <c r="O29" s="12"/>
      <c r="P29" s="13">
        <v>25.345638000000008</v>
      </c>
      <c r="Q29" s="12"/>
      <c r="R29" s="12">
        <v>0</v>
      </c>
      <c r="S29" s="12"/>
      <c r="T29" s="13">
        <v>339.17794579949276</v>
      </c>
      <c r="U29" s="46"/>
      <c r="V29" s="14">
        <f>IFERROR(T29/N29,"-")</f>
        <v>1.0807617232837397</v>
      </c>
      <c r="W29" s="15"/>
      <c r="X29" s="47">
        <f>IFERROR(T29/F29-1,"-")</f>
        <v>-0.37584340999657384</v>
      </c>
      <c r="Y29" s="44"/>
      <c r="Z29" s="53"/>
      <c r="AA29" s="44"/>
    </row>
    <row r="30" spans="2:27" x14ac:dyDescent="0.3">
      <c r="B30" s="44">
        <f>MAX(B$15:B29)+1</f>
        <v>14</v>
      </c>
      <c r="C30" s="39"/>
      <c r="D30" s="54" t="s">
        <v>45</v>
      </c>
      <c r="E30" s="44"/>
      <c r="F30" s="13">
        <v>158473.76214660442</v>
      </c>
      <c r="G30" s="46"/>
      <c r="H30" s="11">
        <f t="shared" si="8"/>
        <v>23473.28744697728</v>
      </c>
      <c r="I30" s="12"/>
      <c r="J30" s="13">
        <v>135000.47469962714</v>
      </c>
      <c r="K30" s="12"/>
      <c r="L30" s="12">
        <v>0</v>
      </c>
      <c r="M30" s="12"/>
      <c r="N30" s="13">
        <f t="shared" ref="N30:N33" si="9">J30 + L30</f>
        <v>135000.47469962714</v>
      </c>
      <c r="O30" s="12"/>
      <c r="P30" s="13">
        <v>13660.344084328415</v>
      </c>
      <c r="Q30" s="12"/>
      <c r="R30" s="12">
        <v>0</v>
      </c>
      <c r="S30" s="12"/>
      <c r="T30" s="13">
        <v>148660.81878395556</v>
      </c>
      <c r="U30" s="46"/>
      <c r="V30" s="14">
        <f t="shared" ref="V30:V33" si="10">IFERROR(T30/N30,"-")</f>
        <v>1.1011873781534647</v>
      </c>
      <c r="W30" s="15"/>
      <c r="X30" s="47">
        <f t="shared" ref="X30:X33" si="11">IFERROR(T30/F30-1,"-")</f>
        <v>-6.1921564994278921E-2</v>
      </c>
      <c r="Z30" s="21"/>
      <c r="AA30" s="44"/>
    </row>
    <row r="31" spans="2:27" x14ac:dyDescent="0.3">
      <c r="B31" s="44">
        <f>MAX(B$15:B30)+1</f>
        <v>15</v>
      </c>
      <c r="C31" s="39"/>
      <c r="D31" s="54" t="s">
        <v>46</v>
      </c>
      <c r="E31" s="44"/>
      <c r="F31" s="13">
        <v>603.30261955727349</v>
      </c>
      <c r="G31" s="46"/>
      <c r="H31" s="11">
        <f t="shared" si="8"/>
        <v>308.58775096123634</v>
      </c>
      <c r="I31" s="12"/>
      <c r="J31" s="13">
        <v>294.71486859603715</v>
      </c>
      <c r="K31" s="12"/>
      <c r="L31" s="12">
        <v>0</v>
      </c>
      <c r="M31" s="12"/>
      <c r="N31" s="13">
        <f t="shared" si="9"/>
        <v>294.71486859603715</v>
      </c>
      <c r="O31" s="12"/>
      <c r="P31" s="13">
        <v>351.76691025943728</v>
      </c>
      <c r="Q31" s="12"/>
      <c r="R31" s="12">
        <v>0</v>
      </c>
      <c r="S31" s="12"/>
      <c r="T31" s="13">
        <v>646.48177885547443</v>
      </c>
      <c r="U31" s="46"/>
      <c r="V31" s="14">
        <f t="shared" si="10"/>
        <v>2.193583859325404</v>
      </c>
      <c r="W31" s="15"/>
      <c r="X31" s="47">
        <f t="shared" si="11"/>
        <v>7.1571310812287736E-2</v>
      </c>
      <c r="Z31" s="21"/>
      <c r="AA31" s="44"/>
    </row>
    <row r="32" spans="2:27" x14ac:dyDescent="0.3">
      <c r="B32" s="44">
        <f>MAX(B$15:B31)+1</f>
        <v>16</v>
      </c>
      <c r="C32" s="39"/>
      <c r="D32" s="54" t="s">
        <v>47</v>
      </c>
      <c r="E32" s="44"/>
      <c r="F32" s="13">
        <v>424.03364183333326</v>
      </c>
      <c r="G32" s="46"/>
      <c r="H32" s="11">
        <f t="shared" si="8"/>
        <v>345.86345110618328</v>
      </c>
      <c r="I32" s="12"/>
      <c r="J32" s="13">
        <v>78.170190727149972</v>
      </c>
      <c r="K32" s="12"/>
      <c r="L32" s="12">
        <v>0</v>
      </c>
      <c r="M32" s="12"/>
      <c r="N32" s="13">
        <f t="shared" si="9"/>
        <v>78.170190727149972</v>
      </c>
      <c r="O32" s="12"/>
      <c r="P32" s="13">
        <v>706.63478832593307</v>
      </c>
      <c r="Q32" s="12"/>
      <c r="R32" s="12">
        <v>0</v>
      </c>
      <c r="S32" s="12"/>
      <c r="T32" s="13">
        <v>784.804979053083</v>
      </c>
      <c r="U32" s="46"/>
      <c r="V32" s="14">
        <f t="shared" si="10"/>
        <v>10.03969635679174</v>
      </c>
      <c r="W32" s="15"/>
      <c r="X32" s="47">
        <f t="shared" si="11"/>
        <v>0.85080828884221216</v>
      </c>
      <c r="Z32" s="21"/>
      <c r="AA32" s="44"/>
    </row>
    <row r="33" spans="2:27" x14ac:dyDescent="0.3">
      <c r="B33" s="44">
        <f>MAX(B$15:B32)+1</f>
        <v>17</v>
      </c>
      <c r="C33" s="39"/>
      <c r="D33" s="54" t="s">
        <v>48</v>
      </c>
      <c r="E33" s="44"/>
      <c r="F33" s="13">
        <v>3560.977942268019</v>
      </c>
      <c r="G33" s="46"/>
      <c r="H33" s="11">
        <f t="shared" si="8"/>
        <v>3560.977942268019</v>
      </c>
      <c r="I33" s="12"/>
      <c r="J33" s="13">
        <v>0</v>
      </c>
      <c r="K33" s="12"/>
      <c r="L33" s="12">
        <v>0</v>
      </c>
      <c r="M33" s="12"/>
      <c r="N33" s="13">
        <f t="shared" si="9"/>
        <v>0</v>
      </c>
      <c r="O33" s="12"/>
      <c r="P33" s="13">
        <v>3560.977942268019</v>
      </c>
      <c r="Q33" s="12"/>
      <c r="R33" s="12">
        <v>0</v>
      </c>
      <c r="S33" s="12"/>
      <c r="T33" s="13">
        <v>3560.977942268019</v>
      </c>
      <c r="U33" s="46"/>
      <c r="V33" s="14" t="str">
        <f t="shared" si="10"/>
        <v>-</v>
      </c>
      <c r="W33" s="15"/>
      <c r="X33" s="47">
        <f t="shared" si="11"/>
        <v>0</v>
      </c>
      <c r="Z33" s="21"/>
      <c r="AA33" s="44"/>
    </row>
    <row r="34" spans="2:27" x14ac:dyDescent="0.3">
      <c r="B34" s="44">
        <f>MAX(B$15:B33)+1</f>
        <v>18</v>
      </c>
      <c r="C34" s="39"/>
      <c r="D34" s="39" t="s">
        <v>49</v>
      </c>
      <c r="F34" s="48">
        <f>SUM(F29:F33)</f>
        <v>163605.49438226304</v>
      </c>
      <c r="G34" s="46"/>
      <c r="H34" s="17">
        <f>SUM(H29:H33)</f>
        <v>27918.302315513225</v>
      </c>
      <c r="I34" s="46"/>
      <c r="J34" s="48">
        <f>SUM(J29:J33)</f>
        <v>135687.19206674982</v>
      </c>
      <c r="K34" s="46"/>
      <c r="L34" s="48">
        <f ca="1">SUM(L29:L36)</f>
        <v>0</v>
      </c>
      <c r="M34" s="46"/>
      <c r="N34" s="48">
        <f>SUM(N29:N33)</f>
        <v>135687.19206674982</v>
      </c>
      <c r="O34" s="46"/>
      <c r="P34" s="48">
        <f>SUM(P29:P33)</f>
        <v>18305.069363181807</v>
      </c>
      <c r="Q34" s="46"/>
      <c r="R34" s="48">
        <f ca="1">SUM(R29:R36)</f>
        <v>0</v>
      </c>
      <c r="S34" s="46"/>
      <c r="T34" s="48">
        <f>SUM(T29:T33)</f>
        <v>153992.26142993162</v>
      </c>
      <c r="U34" s="46"/>
      <c r="V34" s="49">
        <f>T34/N34</f>
        <v>1.1349063908270489</v>
      </c>
      <c r="W34" s="15"/>
      <c r="X34" s="50">
        <f>T34/F34-1</f>
        <v>-5.8758619254376532E-2</v>
      </c>
      <c r="Z34" s="21"/>
      <c r="AA34" s="44"/>
    </row>
    <row r="35" spans="2:27" x14ac:dyDescent="0.3">
      <c r="B35" s="22"/>
      <c r="C35" s="39"/>
      <c r="D35" s="44"/>
      <c r="F35" s="23"/>
      <c r="G35" s="46"/>
      <c r="H35" s="24"/>
      <c r="I35" s="46"/>
      <c r="J35" s="23"/>
      <c r="K35" s="46"/>
      <c r="L35" s="23"/>
      <c r="M35" s="46"/>
      <c r="N35" s="23"/>
      <c r="O35" s="46"/>
      <c r="P35" s="23"/>
      <c r="Q35" s="46"/>
      <c r="R35" s="23"/>
      <c r="S35" s="46"/>
      <c r="T35" s="23"/>
      <c r="U35" s="46"/>
      <c r="V35" s="23"/>
      <c r="W35" s="46"/>
      <c r="X35" s="55"/>
      <c r="Y35" s="44"/>
      <c r="Z35" s="21"/>
      <c r="AA35" s="44"/>
    </row>
    <row r="36" spans="2:27" x14ac:dyDescent="0.3">
      <c r="B36" s="44">
        <f>MAX(B$15:B35)+1</f>
        <v>19</v>
      </c>
      <c r="C36" s="39"/>
      <c r="D36" s="25" t="s">
        <v>50</v>
      </c>
      <c r="F36" s="13">
        <v>1208.6017580038929</v>
      </c>
      <c r="G36" s="46"/>
      <c r="H36" s="11">
        <f>F36-N36</f>
        <v>1208.6017580038929</v>
      </c>
      <c r="I36" s="12"/>
      <c r="J36" s="13">
        <v>0</v>
      </c>
      <c r="K36" s="12"/>
      <c r="L36" s="12">
        <v>0</v>
      </c>
      <c r="M36" s="12"/>
      <c r="N36" s="13">
        <f>J36 + L36</f>
        <v>0</v>
      </c>
      <c r="O36" s="12"/>
      <c r="P36" s="12">
        <v>896.47765040731315</v>
      </c>
      <c r="Q36" s="12"/>
      <c r="R36" s="12">
        <v>0</v>
      </c>
      <c r="S36" s="12"/>
      <c r="T36" s="13">
        <v>896.47765040731315</v>
      </c>
      <c r="U36" s="46"/>
      <c r="V36" s="14" t="str">
        <f>IFERROR(T36/N36,"-")</f>
        <v>-</v>
      </c>
      <c r="W36" s="15"/>
      <c r="X36" s="47">
        <f>IFERROR(T36/F36-1,"-")</f>
        <v>-0.25825223695858168</v>
      </c>
      <c r="Y36" s="44"/>
      <c r="Z36" s="18"/>
      <c r="AA36" s="44"/>
    </row>
    <row r="37" spans="2:27" x14ac:dyDescent="0.3">
      <c r="B37" s="44"/>
      <c r="C37" s="39"/>
      <c r="H37" s="26"/>
      <c r="X37" s="47"/>
      <c r="Y37" s="44"/>
      <c r="Z37" s="21"/>
      <c r="AA37" s="44"/>
    </row>
    <row r="38" spans="2:27" ht="12.9" thickBot="1" x14ac:dyDescent="0.35">
      <c r="B38" s="44">
        <f>MAX(B$15:B37)+1</f>
        <v>20</v>
      </c>
      <c r="C38" s="39"/>
      <c r="D38" s="38" t="s">
        <v>51</v>
      </c>
      <c r="F38" s="56">
        <f>ROUND(F26+F34+F36,0)</f>
        <v>5261860</v>
      </c>
      <c r="G38" s="46"/>
      <c r="H38" s="27">
        <f>ROUND(H26+H34+H36,0)</f>
        <v>17603</v>
      </c>
      <c r="I38" s="46"/>
      <c r="J38" s="56">
        <f>ROUND(J26+J34+J36,0)</f>
        <v>5244257</v>
      </c>
      <c r="K38" s="46"/>
      <c r="L38" s="56">
        <f ca="1">ROUND(L26+L34+L36,0)</f>
        <v>0</v>
      </c>
      <c r="M38" s="46"/>
      <c r="N38" s="56">
        <f>ROUND(N26+N34+N36,0)</f>
        <v>5244257</v>
      </c>
      <c r="O38" s="46"/>
      <c r="P38" s="56">
        <f>ROUND(P26+P34+P36,0)</f>
        <v>0</v>
      </c>
      <c r="Q38" s="46"/>
      <c r="R38" s="56">
        <f ca="1">ROUND(R26+R34+R36,0)</f>
        <v>0</v>
      </c>
      <c r="S38" s="46"/>
      <c r="T38" s="56">
        <f>ROUND(T26+T34+T36,2)</f>
        <v>5244257.18</v>
      </c>
      <c r="U38" s="46"/>
      <c r="V38" s="57">
        <f>T38/N38</f>
        <v>1.0000000343232607</v>
      </c>
      <c r="W38" s="15"/>
      <c r="X38" s="58">
        <f>T38/F38-1</f>
        <v>-3.345360765964922E-3</v>
      </c>
      <c r="Y38" s="44"/>
      <c r="Z38" s="21"/>
      <c r="AA38" s="44"/>
    </row>
    <row r="39" spans="2:27" ht="12.9" thickTop="1" x14ac:dyDescent="0.3">
      <c r="B39" s="22"/>
      <c r="C39" s="39"/>
      <c r="D39" s="44"/>
      <c r="F39" s="39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7"/>
      <c r="Y39" s="44"/>
      <c r="Z39" s="21"/>
      <c r="AA39" s="44"/>
    </row>
    <row r="40" spans="2:27" x14ac:dyDescent="0.3">
      <c r="B40" s="28" t="s">
        <v>52</v>
      </c>
      <c r="C40" s="39"/>
      <c r="D40" s="39"/>
      <c r="E40" s="44"/>
      <c r="F40" s="59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7"/>
      <c r="Y40" s="44"/>
      <c r="Z40" s="18"/>
      <c r="AA40" s="44"/>
    </row>
    <row r="41" spans="2:27" x14ac:dyDescent="0.3">
      <c r="B41" s="60" t="s">
        <v>53</v>
      </c>
      <c r="C41" s="22"/>
      <c r="D41" s="22" t="s">
        <v>54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61"/>
      <c r="Y41" s="44"/>
      <c r="Z41" s="44"/>
      <c r="AA41" s="44"/>
    </row>
    <row r="42" spans="2:27" ht="11.4" customHeight="1" x14ac:dyDescent="0.3">
      <c r="B42" s="60" t="s">
        <v>55</v>
      </c>
      <c r="D42" s="22" t="s">
        <v>56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9"/>
      <c r="Y42" s="39"/>
      <c r="Z42" s="39"/>
      <c r="AA42" s="39"/>
    </row>
    <row r="43" spans="2:27" ht="11.4" customHeight="1" x14ac:dyDescent="0.3">
      <c r="B43" s="60" t="s">
        <v>57</v>
      </c>
      <c r="C43" s="22"/>
      <c r="D43" s="22" t="s">
        <v>58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9"/>
      <c r="Y43" s="22"/>
      <c r="Z43" s="22"/>
      <c r="AA43" s="22"/>
    </row>
    <row r="44" spans="2:27" ht="11.4" customHeight="1" x14ac:dyDescent="0.3">
      <c r="B44" s="60" t="s">
        <v>59</v>
      </c>
      <c r="C44" s="22"/>
      <c r="D44" s="62" t="s">
        <v>60</v>
      </c>
      <c r="X44" s="30"/>
      <c r="Y44" s="22"/>
      <c r="Z44" s="22"/>
      <c r="AA44" s="22"/>
    </row>
    <row r="45" spans="2:27" ht="11.4" customHeight="1" x14ac:dyDescent="0.3">
      <c r="B45" s="60" t="s">
        <v>61</v>
      </c>
      <c r="C45" s="22"/>
      <c r="D45" s="22" t="s">
        <v>62</v>
      </c>
      <c r="X45" s="30"/>
    </row>
    <row r="46" spans="2:27" ht="11.4" customHeight="1" x14ac:dyDescent="0.3">
      <c r="B46" s="60"/>
      <c r="C46" s="22"/>
      <c r="D46" s="22"/>
      <c r="X46" s="30"/>
    </row>
    <row r="47" spans="2:27" x14ac:dyDescent="0.3">
      <c r="X47" s="30"/>
    </row>
    <row r="48" spans="2:27" ht="54.65" customHeight="1" x14ac:dyDescent="0.3"/>
    <row r="49" spans="2:27" x14ac:dyDescent="0.3">
      <c r="B49" s="44"/>
      <c r="C49" s="39"/>
      <c r="D49" s="39"/>
      <c r="E49" s="44"/>
      <c r="F49" s="7"/>
      <c r="G49" s="44"/>
      <c r="H49" s="7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52"/>
      <c r="Y49" s="44"/>
      <c r="Z49" s="44"/>
      <c r="AA49" s="44"/>
    </row>
    <row r="50" spans="2:27" x14ac:dyDescent="0.3">
      <c r="B50" s="44"/>
      <c r="C50" s="39"/>
      <c r="D50" s="20"/>
      <c r="E50" s="44"/>
      <c r="F50" s="7"/>
      <c r="G50" s="44"/>
      <c r="H50" s="7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52"/>
      <c r="Y50" s="44"/>
      <c r="Z50" s="44"/>
      <c r="AA50" s="44"/>
    </row>
    <row r="51" spans="2:27" x14ac:dyDescent="0.3">
      <c r="B51" s="44"/>
      <c r="C51" s="39"/>
      <c r="D51" s="20"/>
      <c r="E51" s="44"/>
      <c r="F51" s="7"/>
      <c r="G51" s="44"/>
      <c r="H51" s="7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52"/>
      <c r="Y51" s="44"/>
      <c r="Z51" s="44"/>
      <c r="AA51" s="44"/>
    </row>
    <row r="52" spans="2:27" x14ac:dyDescent="0.3">
      <c r="B52" s="3" t="str">
        <f>+B5</f>
        <v>Summary of Proposed Revenue Change by Rate Class - One Rate Zone - No Regional Adjustments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44"/>
    </row>
    <row r="53" spans="2:27" x14ac:dyDescent="0.3">
      <c r="B53" s="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44"/>
    </row>
    <row r="54" spans="2:27" x14ac:dyDescent="0.3">
      <c r="B54" s="3"/>
      <c r="C54" s="3"/>
      <c r="D54" s="3"/>
      <c r="E54" s="3"/>
      <c r="Y54" s="3"/>
      <c r="Z54" s="3"/>
      <c r="AA54" s="4"/>
    </row>
    <row r="55" spans="2:27" x14ac:dyDescent="0.3">
      <c r="B55" s="39"/>
      <c r="C55" s="39"/>
      <c r="D55" s="39"/>
      <c r="E55" s="39"/>
      <c r="F55" s="40" t="s">
        <v>2</v>
      </c>
      <c r="G55" s="40"/>
      <c r="H55" s="40"/>
      <c r="I55" s="38"/>
      <c r="J55" s="40" t="s">
        <v>3</v>
      </c>
      <c r="K55" s="40"/>
      <c r="L55" s="40"/>
      <c r="M55" s="40"/>
      <c r="N55" s="5"/>
      <c r="O55" s="38"/>
      <c r="P55" s="40" t="s">
        <v>4</v>
      </c>
      <c r="Q55" s="40"/>
      <c r="R55" s="40"/>
      <c r="S55" s="40"/>
      <c r="T55" s="5"/>
      <c r="U55" s="40"/>
      <c r="V55" s="40"/>
      <c r="W55" s="40"/>
      <c r="X55" s="5"/>
      <c r="Y55" s="3"/>
      <c r="Z55" s="3"/>
      <c r="AA55" s="4"/>
    </row>
    <row r="56" spans="2:27" ht="37.299999999999997" x14ac:dyDescent="0.3">
      <c r="B56" s="41" t="s">
        <v>5</v>
      </c>
      <c r="C56" s="41"/>
      <c r="D56" s="41"/>
      <c r="E56" s="41"/>
      <c r="F56" s="6" t="s">
        <v>6</v>
      </c>
      <c r="G56" s="6"/>
      <c r="H56" s="6" t="s">
        <v>7</v>
      </c>
      <c r="I56" s="41"/>
      <c r="J56" s="41" t="s">
        <v>8</v>
      </c>
      <c r="K56" s="41"/>
      <c r="L56" s="41" t="s">
        <v>64</v>
      </c>
      <c r="M56" s="41"/>
      <c r="N56" s="41" t="s">
        <v>3</v>
      </c>
      <c r="O56" s="41"/>
      <c r="P56" s="6" t="s">
        <v>10</v>
      </c>
      <c r="Q56" s="41"/>
      <c r="R56" s="6" t="s">
        <v>11</v>
      </c>
      <c r="S56" s="41"/>
      <c r="T56" s="6" t="s">
        <v>12</v>
      </c>
      <c r="U56" s="41"/>
      <c r="V56" s="41" t="s">
        <v>13</v>
      </c>
      <c r="W56" s="41"/>
      <c r="X56" s="41" t="s">
        <v>14</v>
      </c>
      <c r="Y56" s="3"/>
      <c r="Z56" s="3"/>
      <c r="AA56" s="4"/>
    </row>
    <row r="57" spans="2:27" x14ac:dyDescent="0.3">
      <c r="B57" s="42" t="s">
        <v>15</v>
      </c>
      <c r="C57" s="39"/>
      <c r="D57" s="43" t="s">
        <v>16</v>
      </c>
      <c r="E57" s="44"/>
      <c r="F57" s="42" t="s">
        <v>17</v>
      </c>
      <c r="H57" s="42" t="s">
        <v>17</v>
      </c>
      <c r="I57" s="44"/>
      <c r="J57" s="42" t="s">
        <v>17</v>
      </c>
      <c r="K57" s="44"/>
      <c r="L57" s="42" t="s">
        <v>17</v>
      </c>
      <c r="M57" s="44"/>
      <c r="N57" s="42" t="s">
        <v>17</v>
      </c>
      <c r="O57" s="44"/>
      <c r="P57" s="42" t="s">
        <v>17</v>
      </c>
      <c r="Q57" s="44"/>
      <c r="R57" s="42" t="s">
        <v>65</v>
      </c>
      <c r="S57" s="44"/>
      <c r="T57" s="42" t="s">
        <v>17</v>
      </c>
      <c r="U57" s="44"/>
      <c r="V57" s="42" t="s">
        <v>18</v>
      </c>
      <c r="W57" s="44"/>
      <c r="X57" s="42" t="s">
        <v>19</v>
      </c>
      <c r="Y57" s="3"/>
      <c r="Z57" s="3"/>
      <c r="AA57" s="4"/>
    </row>
    <row r="58" spans="2:27" x14ac:dyDescent="0.3">
      <c r="B58" s="44"/>
      <c r="C58" s="39"/>
      <c r="D58" s="39"/>
      <c r="E58" s="44"/>
      <c r="F58" s="44" t="s">
        <v>20</v>
      </c>
      <c r="G58" s="44"/>
      <c r="H58" s="44" t="s">
        <v>21</v>
      </c>
      <c r="I58" s="44"/>
      <c r="J58" s="44" t="s">
        <v>22</v>
      </c>
      <c r="K58" s="44"/>
      <c r="L58" s="44" t="s">
        <v>23</v>
      </c>
      <c r="M58" s="44"/>
      <c r="N58" s="44" t="s">
        <v>24</v>
      </c>
      <c r="O58" s="44"/>
      <c r="P58" s="44" t="s">
        <v>25</v>
      </c>
      <c r="Q58" s="44"/>
      <c r="R58" s="44" t="s">
        <v>26</v>
      </c>
      <c r="S58" s="44"/>
      <c r="T58" s="44" t="s">
        <v>27</v>
      </c>
      <c r="U58" s="44"/>
      <c r="V58" s="45" t="s">
        <v>28</v>
      </c>
      <c r="W58" s="44"/>
      <c r="X58" s="45" t="s">
        <v>29</v>
      </c>
      <c r="Y58" s="44"/>
      <c r="Z58" s="44"/>
      <c r="AA58" s="4"/>
    </row>
    <row r="59" spans="2:27" x14ac:dyDescent="0.3">
      <c r="B59" s="44"/>
      <c r="C59" s="39"/>
      <c r="D59" s="39"/>
      <c r="E59" s="44"/>
      <c r="F59" s="7"/>
      <c r="G59" s="44"/>
      <c r="H59" s="7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52"/>
      <c r="Y59" s="44"/>
      <c r="Z59" s="44"/>
      <c r="AA59" s="4"/>
    </row>
    <row r="60" spans="2:27" x14ac:dyDescent="0.3">
      <c r="B60" s="44"/>
      <c r="C60" s="39"/>
      <c r="D60" s="4" t="s">
        <v>30</v>
      </c>
      <c r="E60" s="44"/>
      <c r="F60" s="31"/>
      <c r="G60" s="63"/>
      <c r="H60" s="32"/>
      <c r="I60" s="63"/>
      <c r="J60" s="63"/>
      <c r="K60" s="63"/>
      <c r="L60" s="63"/>
      <c r="M60" s="63"/>
      <c r="N60" s="33"/>
      <c r="O60" s="63"/>
      <c r="P60" s="63"/>
      <c r="Q60" s="63"/>
      <c r="R60" s="63"/>
      <c r="S60" s="63"/>
      <c r="T60" s="63"/>
      <c r="U60" s="63"/>
      <c r="V60" s="63"/>
      <c r="W60" s="63"/>
      <c r="X60" s="55"/>
      <c r="Y60" s="44"/>
      <c r="Z60" s="44"/>
      <c r="AA60" s="44"/>
    </row>
    <row r="61" spans="2:27" x14ac:dyDescent="0.3">
      <c r="B61" s="44">
        <v>1</v>
      </c>
      <c r="C61" s="39"/>
      <c r="D61" s="10" t="s">
        <v>31</v>
      </c>
      <c r="E61" s="44"/>
      <c r="F61" s="13">
        <v>1983656.2761205179</v>
      </c>
      <c r="G61" s="46"/>
      <c r="H61" s="11">
        <f>F61-N61</f>
        <v>-28176.625413176138</v>
      </c>
      <c r="I61" s="12"/>
      <c r="J61" s="13">
        <v>2011184.4590451762</v>
      </c>
      <c r="K61" s="12"/>
      <c r="L61" s="13">
        <v>648.44248851778821</v>
      </c>
      <c r="M61" s="12"/>
      <c r="N61" s="13">
        <f t="shared" ref="N61:N71" si="12">J61+L61</f>
        <v>2011832.901533694</v>
      </c>
      <c r="O61" s="12"/>
      <c r="P61" s="13">
        <v>-8463.5632762772238</v>
      </c>
      <c r="Q61" s="12"/>
      <c r="R61" s="13">
        <v>0</v>
      </c>
      <c r="S61" s="12"/>
      <c r="T61" s="13">
        <f>N61+P61+R61</f>
        <v>2003369.3382574168</v>
      </c>
      <c r="U61" s="46"/>
      <c r="V61" s="14">
        <f>IFERROR(T61/N61,"-")</f>
        <v>0.99579310822990064</v>
      </c>
      <c r="W61" s="15"/>
      <c r="X61" s="47">
        <f>IFERROR(T61/F61-1,"-")</f>
        <v>9.9377409152014984E-3</v>
      </c>
      <c r="Z61" s="21"/>
      <c r="AA61" s="44"/>
    </row>
    <row r="62" spans="2:27" x14ac:dyDescent="0.3">
      <c r="B62" s="44">
        <f>MAX(B$61:B61)+1</f>
        <v>2</v>
      </c>
      <c r="C62" s="39"/>
      <c r="D62" s="10" t="s">
        <v>32</v>
      </c>
      <c r="E62" s="44"/>
      <c r="F62" s="13">
        <v>489222.40105316538</v>
      </c>
      <c r="G62" s="46"/>
      <c r="H62" s="11">
        <f t="shared" ref="H62:H71" si="13">F62-N62</f>
        <v>-31143.184095887002</v>
      </c>
      <c r="I62" s="12"/>
      <c r="J62" s="13">
        <v>520369.5157883077</v>
      </c>
      <c r="K62" s="12"/>
      <c r="L62" s="13">
        <v>-3.9306392553157821</v>
      </c>
      <c r="M62" s="12"/>
      <c r="N62" s="13">
        <f t="shared" si="12"/>
        <v>520365.58514905238</v>
      </c>
      <c r="O62" s="12"/>
      <c r="P62" s="13">
        <v>-6012.0455315463669</v>
      </c>
      <c r="Q62" s="12"/>
      <c r="R62" s="13">
        <v>0</v>
      </c>
      <c r="S62" s="12"/>
      <c r="T62" s="13">
        <f t="shared" ref="T62:T71" si="14">N62+P62+R62</f>
        <v>514353.53961750603</v>
      </c>
      <c r="U62" s="46"/>
      <c r="V62" s="14">
        <f t="shared" ref="V62:V71" si="15">IFERROR(T62/N62,"-")</f>
        <v>0.98844649664941953</v>
      </c>
      <c r="W62" s="15"/>
      <c r="X62" s="47">
        <f t="shared" ref="X62:X71" si="16">IFERROR(T62/F62-1,"-")</f>
        <v>5.136955811966093E-2</v>
      </c>
      <c r="Z62" s="21"/>
      <c r="AA62" s="44"/>
    </row>
    <row r="63" spans="2:27" x14ac:dyDescent="0.3">
      <c r="B63" s="44">
        <f>MAX(B$61:B62)+1</f>
        <v>3</v>
      </c>
      <c r="C63" s="39"/>
      <c r="D63" s="10" t="s">
        <v>33</v>
      </c>
      <c r="E63" s="44"/>
      <c r="F63" s="13">
        <v>115106.84850247894</v>
      </c>
      <c r="G63" s="46"/>
      <c r="H63" s="11">
        <f t="shared" si="13"/>
        <v>1772.2082531562337</v>
      </c>
      <c r="I63" s="12"/>
      <c r="J63" s="13">
        <v>113540.05605426081</v>
      </c>
      <c r="K63" s="12"/>
      <c r="L63" s="13">
        <v>-205.41580493811279</v>
      </c>
      <c r="M63" s="12"/>
      <c r="N63" s="13">
        <f t="shared" si="12"/>
        <v>113334.64024932271</v>
      </c>
      <c r="O63" s="12"/>
      <c r="P63" s="13">
        <v>-1638.9057972333821</v>
      </c>
      <c r="Q63" s="12"/>
      <c r="R63" s="13">
        <v>0</v>
      </c>
      <c r="S63" s="12"/>
      <c r="T63" s="13">
        <f t="shared" si="14"/>
        <v>111695.73445208932</v>
      </c>
      <c r="U63" s="46"/>
      <c r="V63" s="14">
        <f t="shared" si="15"/>
        <v>0.98553923325094617</v>
      </c>
      <c r="W63" s="15"/>
      <c r="X63" s="47">
        <f t="shared" si="16"/>
        <v>-2.9634327538001881E-2</v>
      </c>
      <c r="Z63" s="21"/>
    </row>
    <row r="64" spans="2:27" x14ac:dyDescent="0.3">
      <c r="B64" s="44">
        <f>MAX(B$61:B63)+1</f>
        <v>4</v>
      </c>
      <c r="C64" s="39"/>
      <c r="D64" s="10" t="s">
        <v>34</v>
      </c>
      <c r="E64" s="44"/>
      <c r="F64" s="13">
        <v>67425.484115496904</v>
      </c>
      <c r="G64" s="46"/>
      <c r="H64" s="11">
        <f t="shared" si="13"/>
        <v>2782.3822487448851</v>
      </c>
      <c r="I64" s="12"/>
      <c r="J64" s="13">
        <v>64912.65885582925</v>
      </c>
      <c r="K64" s="12"/>
      <c r="L64" s="13">
        <v>-269.55698907723013</v>
      </c>
      <c r="M64" s="12"/>
      <c r="N64" s="13">
        <f t="shared" si="12"/>
        <v>64643.101866752018</v>
      </c>
      <c r="O64" s="12"/>
      <c r="P64" s="13">
        <v>-1716.4936543984579</v>
      </c>
      <c r="Q64" s="12"/>
      <c r="R64" s="13">
        <v>0</v>
      </c>
      <c r="S64" s="12"/>
      <c r="T64" s="13">
        <f t="shared" si="14"/>
        <v>62926.60821235356</v>
      </c>
      <c r="U64" s="46"/>
      <c r="V64" s="14">
        <f t="shared" si="15"/>
        <v>0.97344660752918932</v>
      </c>
      <c r="W64" s="15"/>
      <c r="X64" s="47">
        <f t="shared" si="16"/>
        <v>-6.6723672245896926E-2</v>
      </c>
      <c r="Z64" s="21"/>
    </row>
    <row r="65" spans="2:27" x14ac:dyDescent="0.3">
      <c r="B65" s="44">
        <f>MAX(B$61:B64)+1</f>
        <v>5</v>
      </c>
      <c r="C65" s="39"/>
      <c r="D65" s="10" t="s">
        <v>35</v>
      </c>
      <c r="E65" s="44"/>
      <c r="F65" s="13">
        <v>22676.325451360659</v>
      </c>
      <c r="G65" s="46"/>
      <c r="H65" s="11">
        <f t="shared" si="13"/>
        <v>11333.136428306103</v>
      </c>
      <c r="I65" s="12"/>
      <c r="J65" s="13">
        <v>11343.189023054556</v>
      </c>
      <c r="K65" s="12"/>
      <c r="L65" s="13">
        <v>0</v>
      </c>
      <c r="M65" s="12"/>
      <c r="N65" s="13">
        <f t="shared" si="12"/>
        <v>11343.189023054556</v>
      </c>
      <c r="O65" s="12"/>
      <c r="P65" s="13">
        <v>0</v>
      </c>
      <c r="Q65" s="12"/>
      <c r="R65" s="13">
        <v>-78.886803422385412</v>
      </c>
      <c r="S65" s="12"/>
      <c r="T65" s="13">
        <f t="shared" si="14"/>
        <v>11264.302219632171</v>
      </c>
      <c r="U65" s="46"/>
      <c r="V65" s="14">
        <f t="shared" si="15"/>
        <v>0.99304544751374146</v>
      </c>
      <c r="W65" s="15"/>
      <c r="X65" s="47">
        <f t="shared" si="16"/>
        <v>-0.50325716378549012</v>
      </c>
      <c r="Z65" s="21"/>
    </row>
    <row r="66" spans="2:27" x14ac:dyDescent="0.3">
      <c r="B66" s="44">
        <f>MAX(B$61:B65)+1</f>
        <v>6</v>
      </c>
      <c r="C66" s="39"/>
      <c r="D66" s="10" t="s">
        <v>36</v>
      </c>
      <c r="E66" s="44"/>
      <c r="F66" s="13">
        <v>56923.159354936768</v>
      </c>
      <c r="G66" s="46"/>
      <c r="H66" s="11">
        <f t="shared" si="13"/>
        <v>7770.7375298679181</v>
      </c>
      <c r="I66" s="12"/>
      <c r="J66" s="13">
        <v>49298.132022085316</v>
      </c>
      <c r="K66" s="12"/>
      <c r="L66" s="13">
        <v>-145.71019701646756</v>
      </c>
      <c r="M66" s="12"/>
      <c r="N66" s="13">
        <f t="shared" si="12"/>
        <v>49152.42182506885</v>
      </c>
      <c r="O66" s="12"/>
      <c r="P66" s="13">
        <v>-927.85807341191628</v>
      </c>
      <c r="Q66" s="12"/>
      <c r="R66" s="13">
        <v>105.44797702238591</v>
      </c>
      <c r="S66" s="12"/>
      <c r="T66" s="13">
        <f t="shared" si="14"/>
        <v>48330.011728679317</v>
      </c>
      <c r="U66" s="46"/>
      <c r="V66" s="14">
        <f t="shared" si="15"/>
        <v>0.98326816734857025</v>
      </c>
      <c r="W66" s="15"/>
      <c r="X66" s="47">
        <f t="shared" si="16"/>
        <v>-0.15096048293236897</v>
      </c>
      <c r="Z66" s="21"/>
    </row>
    <row r="67" spans="2:27" x14ac:dyDescent="0.3">
      <c r="B67" s="44">
        <f>MAX(B$61:B66)+1</f>
        <v>7</v>
      </c>
      <c r="C67" s="39"/>
      <c r="D67" s="10" t="s">
        <v>37</v>
      </c>
      <c r="E67" s="44"/>
      <c r="F67" s="13">
        <v>8825.4044608956538</v>
      </c>
      <c r="G67" s="46"/>
      <c r="H67" s="11">
        <f t="shared" si="13"/>
        <v>4762.0018534538613</v>
      </c>
      <c r="I67" s="12"/>
      <c r="J67" s="13">
        <v>4060.3386313234546</v>
      </c>
      <c r="K67" s="12"/>
      <c r="L67" s="13">
        <v>3.063976118337973</v>
      </c>
      <c r="M67" s="12"/>
      <c r="N67" s="13">
        <f t="shared" si="12"/>
        <v>4063.4026074417925</v>
      </c>
      <c r="O67" s="12"/>
      <c r="P67" s="13">
        <v>-0.13079226431254412</v>
      </c>
      <c r="Q67" s="12"/>
      <c r="R67" s="13">
        <v>1065</v>
      </c>
      <c r="S67" s="12"/>
      <c r="T67" s="13">
        <f t="shared" si="14"/>
        <v>5128.2718151774798</v>
      </c>
      <c r="U67" s="46"/>
      <c r="V67" s="14">
        <f t="shared" si="15"/>
        <v>1.2620634258061127</v>
      </c>
      <c r="W67" s="15"/>
      <c r="X67" s="47">
        <f t="shared" si="16"/>
        <v>-0.4189193438215485</v>
      </c>
      <c r="Z67" s="21"/>
    </row>
    <row r="68" spans="2:27" x14ac:dyDescent="0.3">
      <c r="B68" s="44">
        <f>MAX(B$61:B67)+1</f>
        <v>8</v>
      </c>
      <c r="C68" s="39"/>
      <c r="D68" s="10" t="s">
        <v>38</v>
      </c>
      <c r="E68" s="44"/>
      <c r="F68" s="13">
        <v>2231.2448320481089</v>
      </c>
      <c r="G68" s="46"/>
      <c r="H68" s="11">
        <f t="shared" si="13"/>
        <v>-450.44474725181499</v>
      </c>
      <c r="I68" s="12"/>
      <c r="J68" s="13">
        <v>2680.4651757642741</v>
      </c>
      <c r="K68" s="12"/>
      <c r="L68" s="13">
        <v>1.2244035356496641</v>
      </c>
      <c r="M68" s="12"/>
      <c r="N68" s="13">
        <f t="shared" si="12"/>
        <v>2681.6895792999239</v>
      </c>
      <c r="O68" s="12"/>
      <c r="P68" s="13">
        <v>-1.7579048510184172</v>
      </c>
      <c r="Q68" s="12"/>
      <c r="R68" s="13">
        <v>-1065</v>
      </c>
      <c r="S68" s="12"/>
      <c r="T68" s="13">
        <f t="shared" si="14"/>
        <v>1614.9316744489056</v>
      </c>
      <c r="U68" s="46"/>
      <c r="V68" s="14">
        <f t="shared" si="15"/>
        <v>0.60220679041848546</v>
      </c>
      <c r="W68" s="15"/>
      <c r="X68" s="47">
        <f t="shared" si="16"/>
        <v>-0.27621942188812865</v>
      </c>
      <c r="Z68" s="21"/>
    </row>
    <row r="69" spans="2:27" x14ac:dyDescent="0.3">
      <c r="B69" s="44">
        <f>MAX(B$61:B68)+1</f>
        <v>9</v>
      </c>
      <c r="C69" s="39"/>
      <c r="D69" s="10" t="s">
        <v>39</v>
      </c>
      <c r="E69" s="44"/>
      <c r="F69" s="13">
        <v>2686.5442308304005</v>
      </c>
      <c r="G69" s="46"/>
      <c r="H69" s="11">
        <f t="shared" si="13"/>
        <v>985.07489285430074</v>
      </c>
      <c r="I69" s="12"/>
      <c r="J69" s="13">
        <v>1701.4693379760997</v>
      </c>
      <c r="K69" s="12"/>
      <c r="L69" s="13">
        <v>0</v>
      </c>
      <c r="M69" s="12"/>
      <c r="N69" s="13">
        <f t="shared" si="12"/>
        <v>1701.4693379760997</v>
      </c>
      <c r="O69" s="12"/>
      <c r="P69" s="13">
        <v>-34.366546391612573</v>
      </c>
      <c r="Q69" s="12"/>
      <c r="R69" s="13">
        <v>-26.561173600000487</v>
      </c>
      <c r="S69" s="12"/>
      <c r="T69" s="13">
        <f t="shared" si="14"/>
        <v>1640.5416179844867</v>
      </c>
      <c r="U69" s="46"/>
      <c r="V69" s="14">
        <f t="shared" si="15"/>
        <v>0.96419111491948095</v>
      </c>
      <c r="W69" s="15"/>
      <c r="X69" s="47">
        <f t="shared" si="16"/>
        <v>-0.38934874060219671</v>
      </c>
      <c r="Z69" s="21"/>
    </row>
    <row r="70" spans="2:27" x14ac:dyDescent="0.3">
      <c r="B70" s="44">
        <f>MAX(B$61:B69)+1</f>
        <v>10</v>
      </c>
      <c r="C70" s="39"/>
      <c r="D70" s="10" t="s">
        <v>40</v>
      </c>
      <c r="E70" s="44"/>
      <c r="F70" s="13">
        <v>6988.6810330505223</v>
      </c>
      <c r="G70" s="46"/>
      <c r="H70" s="11">
        <f t="shared" si="13"/>
        <v>644.5019198867476</v>
      </c>
      <c r="I70" s="12"/>
      <c r="J70" s="13">
        <v>6334.1324845672389</v>
      </c>
      <c r="K70" s="12"/>
      <c r="L70" s="13">
        <v>10.046628596535378</v>
      </c>
      <c r="M70" s="12"/>
      <c r="N70" s="13">
        <f t="shared" si="12"/>
        <v>6344.1791131637747</v>
      </c>
      <c r="O70" s="12"/>
      <c r="P70" s="13">
        <v>-163.19582270084751</v>
      </c>
      <c r="Q70" s="12"/>
      <c r="R70" s="13">
        <v>0</v>
      </c>
      <c r="S70" s="12"/>
      <c r="T70" s="13">
        <f t="shared" si="14"/>
        <v>6180.9832904629275</v>
      </c>
      <c r="U70" s="46"/>
      <c r="V70" s="14">
        <f t="shared" si="15"/>
        <v>0.97427629015671613</v>
      </c>
      <c r="W70" s="15"/>
      <c r="X70" s="47">
        <f t="shared" si="16"/>
        <v>-0.11557227161575567</v>
      </c>
      <c r="Z70" s="21"/>
    </row>
    <row r="71" spans="2:27" x14ac:dyDescent="0.3">
      <c r="B71" s="44">
        <f>MAX(B$61:B70)+1</f>
        <v>11</v>
      </c>
      <c r="C71" s="39"/>
      <c r="D71" s="10" t="s">
        <v>41</v>
      </c>
      <c r="E71" s="44"/>
      <c r="F71" s="13">
        <v>8098.2100109627099</v>
      </c>
      <c r="G71" s="46"/>
      <c r="H71" s="11">
        <f t="shared" si="13"/>
        <v>-498.29837990079614</v>
      </c>
      <c r="I71" s="12"/>
      <c r="J71" s="13">
        <v>8634.6722573446914</v>
      </c>
      <c r="K71" s="12"/>
      <c r="L71" s="13">
        <v>-38.16386648118521</v>
      </c>
      <c r="M71" s="12"/>
      <c r="N71" s="13">
        <f t="shared" si="12"/>
        <v>8596.5083908635061</v>
      </c>
      <c r="O71" s="12"/>
      <c r="P71" s="13">
        <v>-243.02109496962763</v>
      </c>
      <c r="Q71" s="12"/>
      <c r="R71" s="13">
        <v>0</v>
      </c>
      <c r="S71" s="12"/>
      <c r="T71" s="13">
        <f t="shared" si="14"/>
        <v>8353.4872958938777</v>
      </c>
      <c r="U71" s="46"/>
      <c r="V71" s="14">
        <f t="shared" si="15"/>
        <v>0.97173025559680548</v>
      </c>
      <c r="W71" s="15"/>
      <c r="X71" s="47">
        <f t="shared" si="16"/>
        <v>3.1522680269540304E-2</v>
      </c>
      <c r="Z71" s="21"/>
    </row>
    <row r="72" spans="2:27" x14ac:dyDescent="0.3">
      <c r="B72" s="44">
        <f>MAX(B$61:B71)+1</f>
        <v>12</v>
      </c>
      <c r="C72" s="39"/>
      <c r="D72" s="2" t="s">
        <v>42</v>
      </c>
      <c r="E72" s="44"/>
      <c r="F72" s="48">
        <f>SUM(F61:F71)</f>
        <v>2763840.5791657441</v>
      </c>
      <c r="G72" s="46"/>
      <c r="H72" s="17">
        <f>SUM(H61:H71)</f>
        <v>-30218.509509945699</v>
      </c>
      <c r="I72" s="12"/>
      <c r="J72" s="48">
        <f>SUM(J61:J71)</f>
        <v>2794059.0886756894</v>
      </c>
      <c r="K72" s="12"/>
      <c r="L72" s="48">
        <f>SUM(L61:L71)</f>
        <v>-2.4158453015843406E-13</v>
      </c>
      <c r="M72" s="12"/>
      <c r="N72" s="48">
        <f>SUM(N61:N71)</f>
        <v>2794059.0886756899</v>
      </c>
      <c r="O72" s="12"/>
      <c r="P72" s="48">
        <f>SUM(P61:P71)</f>
        <v>-19201.338494044769</v>
      </c>
      <c r="Q72" s="12"/>
      <c r="R72" s="48">
        <f>ROUND(SUM(R61:R71),0)</f>
        <v>0</v>
      </c>
      <c r="S72" s="12"/>
      <c r="T72" s="48">
        <f>SUM(T61:T71)</f>
        <v>2774857.7501816447</v>
      </c>
      <c r="U72" s="46"/>
      <c r="V72" s="49">
        <f>T72/N72</f>
        <v>0.99312779798685424</v>
      </c>
      <c r="W72" s="15"/>
      <c r="X72" s="50">
        <f>T72/F72-1</f>
        <v>3.9861818004083283E-3</v>
      </c>
      <c r="Z72" s="21"/>
    </row>
    <row r="73" spans="2:27" x14ac:dyDescent="0.3">
      <c r="B73" s="44"/>
      <c r="C73" s="39"/>
      <c r="D73" s="39"/>
      <c r="E73" s="44"/>
      <c r="F73" s="18"/>
      <c r="G73" s="51"/>
      <c r="H73" s="19"/>
      <c r="I73" s="51"/>
      <c r="J73" s="18"/>
      <c r="K73" s="51"/>
      <c r="L73" s="51"/>
      <c r="M73" s="51"/>
      <c r="N73" s="18"/>
      <c r="O73" s="51"/>
      <c r="P73" s="51"/>
      <c r="Q73" s="51"/>
      <c r="R73" s="51"/>
      <c r="S73" s="51"/>
      <c r="T73" s="51"/>
      <c r="U73" s="51"/>
      <c r="V73" s="18"/>
      <c r="W73" s="51"/>
      <c r="X73" s="47"/>
      <c r="Y73" s="44"/>
      <c r="Z73" s="53"/>
    </row>
    <row r="74" spans="2:27" x14ac:dyDescent="0.3">
      <c r="B74" s="44"/>
      <c r="C74" s="39"/>
      <c r="D74" s="20" t="s">
        <v>43</v>
      </c>
      <c r="E74" s="44"/>
      <c r="F74" s="23"/>
      <c r="G74" s="46"/>
      <c r="H74" s="19"/>
      <c r="I74" s="46"/>
      <c r="J74" s="23"/>
      <c r="K74" s="46"/>
      <c r="L74" s="46"/>
      <c r="M74" s="46"/>
      <c r="N74" s="13"/>
      <c r="O74" s="46"/>
      <c r="P74" s="46"/>
      <c r="Q74" s="46"/>
      <c r="R74" s="46"/>
      <c r="S74" s="46"/>
      <c r="T74" s="23"/>
      <c r="U74" s="46"/>
      <c r="V74" s="23"/>
      <c r="W74" s="46"/>
      <c r="X74" s="47"/>
      <c r="Y74" s="44"/>
      <c r="Z74" s="53"/>
    </row>
    <row r="75" spans="2:27" x14ac:dyDescent="0.3">
      <c r="B75" s="44">
        <f>MAX(B$15:B74)+1</f>
        <v>21</v>
      </c>
      <c r="C75" s="39"/>
      <c r="D75" s="54" t="s">
        <v>44</v>
      </c>
      <c r="E75" s="44"/>
      <c r="F75" s="13">
        <v>543.41803200000004</v>
      </c>
      <c r="G75" s="46"/>
      <c r="H75" s="11">
        <f t="shared" ref="H75:H79" si="17">F75-N75</f>
        <v>240.37912907873374</v>
      </c>
      <c r="I75" s="12"/>
      <c r="J75" s="13">
        <v>303.0389029212663</v>
      </c>
      <c r="K75" s="12"/>
      <c r="L75" s="12">
        <v>0</v>
      </c>
      <c r="M75" s="12"/>
      <c r="N75" s="13">
        <f t="shared" ref="N75:N79" si="18">J75 + L75</f>
        <v>303.0389029212663</v>
      </c>
      <c r="O75" s="12"/>
      <c r="P75" s="12">
        <v>25.345638000000008</v>
      </c>
      <c r="Q75" s="12"/>
      <c r="R75" s="12">
        <v>0</v>
      </c>
      <c r="S75" s="12"/>
      <c r="T75" s="13">
        <v>328.38454092126631</v>
      </c>
      <c r="U75" s="46"/>
      <c r="V75" s="14">
        <f>IFERROR(T75/N75,"-")</f>
        <v>1.083638231777077</v>
      </c>
      <c r="W75" s="46"/>
      <c r="X75" s="47">
        <f t="shared" ref="X75:X79" si="19">T75/F75-1</f>
        <v>-0.39570547610892259</v>
      </c>
      <c r="Y75" s="44"/>
      <c r="Z75" s="53"/>
      <c r="AA75" s="44"/>
    </row>
    <row r="76" spans="2:27" x14ac:dyDescent="0.3">
      <c r="B76" s="44">
        <f>MAX(B$15:B75)+1</f>
        <v>22</v>
      </c>
      <c r="C76" s="39"/>
      <c r="D76" s="54" t="s">
        <v>45</v>
      </c>
      <c r="E76" s="44"/>
      <c r="F76" s="13">
        <v>142270.45494913991</v>
      </c>
      <c r="G76" s="46"/>
      <c r="H76" s="11">
        <f t="shared" si="17"/>
        <v>27558.984108230972</v>
      </c>
      <c r="I76" s="12"/>
      <c r="J76" s="13">
        <v>114711.47084090894</v>
      </c>
      <c r="K76" s="12"/>
      <c r="L76" s="12">
        <v>0</v>
      </c>
      <c r="M76" s="12"/>
      <c r="N76" s="13">
        <f t="shared" si="18"/>
        <v>114711.47084090894</v>
      </c>
      <c r="O76" s="12"/>
      <c r="P76" s="12">
        <v>13660.345065382106</v>
      </c>
      <c r="Q76" s="12"/>
      <c r="R76" s="12">
        <v>0</v>
      </c>
      <c r="S76" s="12"/>
      <c r="T76" s="13">
        <v>128371.81590629104</v>
      </c>
      <c r="U76" s="46"/>
      <c r="V76" s="14">
        <f t="shared" ref="V76:V79" si="20">IFERROR(T76/N76,"-")</f>
        <v>1.1190843859401591</v>
      </c>
      <c r="W76" s="46"/>
      <c r="X76" s="47">
        <f t="shared" si="19"/>
        <v>-9.7691674970867837E-2</v>
      </c>
      <c r="Z76" s="34"/>
      <c r="AA76" s="44"/>
    </row>
    <row r="77" spans="2:27" x14ac:dyDescent="0.3">
      <c r="B77" s="44">
        <f>MAX(B$15:B76)+1</f>
        <v>23</v>
      </c>
      <c r="C77" s="39"/>
      <c r="D77" s="54" t="s">
        <v>46</v>
      </c>
      <c r="E77" s="44"/>
      <c r="F77" s="13">
        <v>439.51764896551725</v>
      </c>
      <c r="G77" s="46"/>
      <c r="H77" s="11">
        <f t="shared" si="17"/>
        <v>435.49538752054406</v>
      </c>
      <c r="I77" s="12"/>
      <c r="J77" s="13">
        <v>4.0222614449731982</v>
      </c>
      <c r="K77" s="12"/>
      <c r="L77" s="12">
        <v>0</v>
      </c>
      <c r="M77" s="12"/>
      <c r="N77" s="13">
        <f t="shared" si="18"/>
        <v>4.0222614449731982</v>
      </c>
      <c r="O77" s="12"/>
      <c r="P77" s="12">
        <v>351.76691038097692</v>
      </c>
      <c r="Q77" s="12"/>
      <c r="R77" s="12">
        <v>0</v>
      </c>
      <c r="S77" s="12"/>
      <c r="T77" s="13">
        <v>355.78917182595012</v>
      </c>
      <c r="U77" s="46"/>
      <c r="V77" s="14">
        <f t="shared" si="20"/>
        <v>88.455008878300518</v>
      </c>
      <c r="W77" s="46"/>
      <c r="X77" s="47">
        <f t="shared" si="19"/>
        <v>-0.19050083048231836</v>
      </c>
      <c r="Z77" s="34"/>
      <c r="AA77" s="44"/>
    </row>
    <row r="78" spans="2:27" x14ac:dyDescent="0.3">
      <c r="B78" s="44">
        <f>MAX(B$15:B77)+1</f>
        <v>24</v>
      </c>
      <c r="C78" s="39"/>
      <c r="D78" s="54" t="s">
        <v>47</v>
      </c>
      <c r="E78" s="44"/>
      <c r="F78" s="13">
        <v>385.70474449999995</v>
      </c>
      <c r="G78" s="46"/>
      <c r="H78" s="11">
        <f t="shared" si="17"/>
        <v>383.9349961680054</v>
      </c>
      <c r="I78" s="12"/>
      <c r="J78" s="13">
        <v>1.7697483319945271</v>
      </c>
      <c r="K78" s="12"/>
      <c r="L78" s="12">
        <v>0</v>
      </c>
      <c r="M78" s="12"/>
      <c r="N78" s="13">
        <f t="shared" si="18"/>
        <v>1.7697483319945271</v>
      </c>
      <c r="O78" s="12"/>
      <c r="P78" s="12">
        <v>706.63482004524303</v>
      </c>
      <c r="Q78" s="12"/>
      <c r="R78" s="12">
        <v>0</v>
      </c>
      <c r="S78" s="12"/>
      <c r="T78" s="13">
        <v>708.40456837723752</v>
      </c>
      <c r="U78" s="46"/>
      <c r="V78" s="14">
        <f t="shared" si="20"/>
        <v>400.28548442187667</v>
      </c>
      <c r="W78" s="46"/>
      <c r="X78" s="47">
        <f t="shared" si="19"/>
        <v>0.83664986878904624</v>
      </c>
      <c r="Z78" s="34"/>
      <c r="AA78" s="44"/>
    </row>
    <row r="79" spans="2:27" x14ac:dyDescent="0.3">
      <c r="B79" s="44">
        <f>MAX(B$15:B78)+1</f>
        <v>25</v>
      </c>
      <c r="C79" s="39"/>
      <c r="D79" s="54" t="s">
        <v>48</v>
      </c>
      <c r="E79" s="44"/>
      <c r="F79" s="13">
        <v>3560.977942268019</v>
      </c>
      <c r="G79" s="46"/>
      <c r="H79" s="11">
        <f t="shared" si="17"/>
        <v>3560.977942268019</v>
      </c>
      <c r="I79" s="12"/>
      <c r="J79" s="13">
        <v>0</v>
      </c>
      <c r="K79" s="12"/>
      <c r="L79" s="12">
        <v>0</v>
      </c>
      <c r="M79" s="12"/>
      <c r="N79" s="13">
        <f t="shared" si="18"/>
        <v>0</v>
      </c>
      <c r="O79" s="12"/>
      <c r="P79" s="12">
        <v>3560.977942268019</v>
      </c>
      <c r="Q79" s="12"/>
      <c r="R79" s="12">
        <v>0</v>
      </c>
      <c r="S79" s="12"/>
      <c r="T79" s="13">
        <v>3560.977942268019</v>
      </c>
      <c r="U79" s="46"/>
      <c r="V79" s="14" t="str">
        <f t="shared" si="20"/>
        <v>-</v>
      </c>
      <c r="W79" s="46"/>
      <c r="X79" s="47">
        <f t="shared" si="19"/>
        <v>0</v>
      </c>
      <c r="Z79" s="34"/>
      <c r="AA79" s="44"/>
    </row>
    <row r="80" spans="2:27" x14ac:dyDescent="0.3">
      <c r="B80" s="44">
        <f>MAX(B$15:B79)+1</f>
        <v>26</v>
      </c>
      <c r="C80" s="39"/>
      <c r="D80" s="39" t="s">
        <v>49</v>
      </c>
      <c r="F80" s="48">
        <f>SUM(F75:F79)</f>
        <v>147200.07331687343</v>
      </c>
      <c r="G80" s="46"/>
      <c r="H80" s="17">
        <f>SUM(H75:H79)</f>
        <v>32179.771563266273</v>
      </c>
      <c r="I80" s="46"/>
      <c r="J80" s="48">
        <f>SUM(J75:J79)</f>
        <v>115020.30175360717</v>
      </c>
      <c r="K80" s="46"/>
      <c r="L80" s="48">
        <f>SUM(L75:L79)</f>
        <v>0</v>
      </c>
      <c r="M80" s="46"/>
      <c r="N80" s="48">
        <f>SUM(N75:N79)</f>
        <v>115020.30175360717</v>
      </c>
      <c r="O80" s="46"/>
      <c r="P80" s="48">
        <f>SUM(P75:P79)</f>
        <v>18305.070376076346</v>
      </c>
      <c r="Q80" s="46"/>
      <c r="R80" s="48">
        <f>SUM(R75:R79)</f>
        <v>0</v>
      </c>
      <c r="S80" s="46"/>
      <c r="T80" s="48">
        <f>SUM(T75:T79)</f>
        <v>133325.37212968353</v>
      </c>
      <c r="U80" s="46"/>
      <c r="V80" s="49">
        <f>T80/N80</f>
        <v>1.1591464297780134</v>
      </c>
      <c r="W80" s="15"/>
      <c r="X80" s="50">
        <f>T80/F80-1</f>
        <v>-9.4257433943814806E-2</v>
      </c>
      <c r="Z80" s="34"/>
      <c r="AA80" s="44"/>
    </row>
    <row r="81" spans="2:27" x14ac:dyDescent="0.3">
      <c r="B81" s="22"/>
      <c r="C81" s="39"/>
      <c r="D81" s="44"/>
      <c r="F81" s="23"/>
      <c r="G81" s="46"/>
      <c r="H81" s="24"/>
      <c r="I81" s="46"/>
      <c r="J81" s="23"/>
      <c r="K81" s="46"/>
      <c r="L81" s="23"/>
      <c r="M81" s="46"/>
      <c r="N81" s="23"/>
      <c r="O81" s="46"/>
      <c r="P81" s="23"/>
      <c r="Q81" s="46"/>
      <c r="R81" s="23"/>
      <c r="S81" s="46"/>
      <c r="T81" s="13"/>
      <c r="U81" s="46"/>
      <c r="V81" s="23"/>
      <c r="W81" s="46"/>
      <c r="X81" s="47"/>
      <c r="Y81" s="44"/>
      <c r="Z81" s="21"/>
      <c r="AA81" s="44"/>
    </row>
    <row r="82" spans="2:27" x14ac:dyDescent="0.3">
      <c r="B82" s="44">
        <f>MAX(B$15:B81)+1</f>
        <v>27</v>
      </c>
      <c r="C82" s="39"/>
      <c r="D82" s="25" t="s">
        <v>50</v>
      </c>
      <c r="E82" s="44"/>
      <c r="F82" s="13">
        <v>1208.6017580038929</v>
      </c>
      <c r="G82" s="46"/>
      <c r="H82" s="11">
        <f>F82-N82</f>
        <v>1208.6017580038929</v>
      </c>
      <c r="I82" s="12"/>
      <c r="J82" s="13">
        <v>0</v>
      </c>
      <c r="K82" s="12"/>
      <c r="L82" s="12">
        <v>0</v>
      </c>
      <c r="M82" s="12"/>
      <c r="N82" s="13">
        <f>J82 + L82</f>
        <v>0</v>
      </c>
      <c r="O82" s="12"/>
      <c r="P82" s="12">
        <v>896.47765040731315</v>
      </c>
      <c r="Q82" s="12"/>
      <c r="R82" s="12">
        <v>0</v>
      </c>
      <c r="S82" s="12"/>
      <c r="T82" s="13">
        <v>896.47765040731315</v>
      </c>
      <c r="U82" s="46"/>
      <c r="V82" s="14" t="str">
        <f>IFERROR(T82/N82,"-")</f>
        <v>-</v>
      </c>
      <c r="W82" s="46"/>
      <c r="X82" s="47">
        <f>T82/F82-1</f>
        <v>-0.25825223695858168</v>
      </c>
      <c r="Y82" s="44"/>
      <c r="Z82" s="18"/>
      <c r="AA82" s="44"/>
    </row>
    <row r="83" spans="2:27" x14ac:dyDescent="0.3">
      <c r="B83" s="22"/>
      <c r="C83" s="39"/>
      <c r="D83" s="44"/>
      <c r="F83" s="23"/>
      <c r="G83" s="46"/>
      <c r="H83" s="26"/>
      <c r="I83" s="46"/>
      <c r="J83" s="23"/>
      <c r="K83" s="46"/>
      <c r="L83" s="23"/>
      <c r="M83" s="46"/>
      <c r="N83" s="23"/>
      <c r="O83" s="46"/>
      <c r="P83" s="23"/>
      <c r="Q83" s="46"/>
      <c r="R83" s="23"/>
      <c r="S83" s="46"/>
      <c r="T83" s="13"/>
      <c r="U83" s="46"/>
      <c r="V83" s="23"/>
      <c r="W83" s="46"/>
      <c r="X83" s="47"/>
      <c r="Y83" s="44"/>
      <c r="Z83" s="18"/>
      <c r="AA83" s="44"/>
    </row>
    <row r="84" spans="2:27" ht="12.9" thickBot="1" x14ac:dyDescent="0.35">
      <c r="B84" s="44">
        <f>MAX(B$15:B83)+1</f>
        <v>28</v>
      </c>
      <c r="C84" s="39"/>
      <c r="D84" s="38" t="s">
        <v>51</v>
      </c>
      <c r="F84" s="56">
        <f>ROUND(F72+F80+F82,0)</f>
        <v>2912249</v>
      </c>
      <c r="G84" s="46"/>
      <c r="H84" s="27">
        <f>ROUND(H72+H80+H82,0)</f>
        <v>3170</v>
      </c>
      <c r="I84" s="46"/>
      <c r="J84" s="56">
        <f>ROUND(J72+J80+J82,0)</f>
        <v>2909079</v>
      </c>
      <c r="K84" s="46"/>
      <c r="L84" s="56">
        <f>ROUND(L72+L80+L82,0)</f>
        <v>0</v>
      </c>
      <c r="M84" s="46"/>
      <c r="N84" s="56">
        <f>N72+N80+N82</f>
        <v>2909079.390429297</v>
      </c>
      <c r="O84" s="46"/>
      <c r="P84" s="56">
        <f>ROUND(P72+P80+P82,0)</f>
        <v>0</v>
      </c>
      <c r="Q84" s="46"/>
      <c r="R84" s="56">
        <f>ROUND(R72+R80+R82,0)</f>
        <v>0</v>
      </c>
      <c r="S84" s="46"/>
      <c r="T84" s="56">
        <f>T72+T80+T82 -0.1</f>
        <v>2909079.4999617352</v>
      </c>
      <c r="U84" s="46"/>
      <c r="V84" s="57">
        <f>T84/N84</f>
        <v>1.0000000376519247</v>
      </c>
      <c r="W84" s="15"/>
      <c r="X84" s="58">
        <f>T84/F84-1</f>
        <v>-1.0883341494030141E-3</v>
      </c>
      <c r="Y84" s="44"/>
      <c r="Z84" s="18"/>
      <c r="AA84" s="44"/>
    </row>
    <row r="85" spans="2:27" ht="12.9" thickTop="1" x14ac:dyDescent="0.3">
      <c r="B85" s="44"/>
      <c r="C85" s="39"/>
      <c r="D85" s="39"/>
      <c r="E85" s="44"/>
      <c r="F85" s="59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7"/>
      <c r="Y85" s="44"/>
      <c r="Z85" s="21"/>
      <c r="AA85" s="44"/>
    </row>
    <row r="86" spans="2:27" x14ac:dyDescent="0.3">
      <c r="B86" s="28" t="s">
        <v>52</v>
      </c>
      <c r="C86" s="39"/>
      <c r="D86" s="39"/>
      <c r="E86" s="44"/>
      <c r="F86" s="59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52"/>
      <c r="Y86" s="44"/>
      <c r="Z86" s="44"/>
      <c r="AA86" s="44"/>
    </row>
    <row r="87" spans="2:27" x14ac:dyDescent="0.3">
      <c r="B87" s="60" t="s">
        <v>53</v>
      </c>
      <c r="C87" s="22"/>
      <c r="D87" s="22" t="s">
        <v>54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61"/>
      <c r="Y87" s="44"/>
      <c r="Z87" s="44"/>
      <c r="AA87" s="44"/>
    </row>
    <row r="88" spans="2:27" x14ac:dyDescent="0.3">
      <c r="B88" s="60" t="s">
        <v>55</v>
      </c>
      <c r="D88" s="22" t="s">
        <v>56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9"/>
      <c r="Y88" s="39"/>
      <c r="Z88" s="39"/>
      <c r="AA88" s="44"/>
    </row>
    <row r="89" spans="2:27" x14ac:dyDescent="0.3">
      <c r="B89" s="60" t="s">
        <v>57</v>
      </c>
      <c r="C89" s="22"/>
      <c r="D89" s="22" t="s">
        <v>58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9"/>
      <c r="Y89" s="22"/>
      <c r="Z89" s="22"/>
      <c r="AA89" s="44"/>
    </row>
    <row r="90" spans="2:27" ht="11.25" customHeight="1" x14ac:dyDescent="0.3">
      <c r="B90" s="60" t="s">
        <v>59</v>
      </c>
      <c r="C90" s="22"/>
      <c r="D90" s="62" t="s">
        <v>60</v>
      </c>
      <c r="X90" s="30"/>
      <c r="Y90" s="22"/>
      <c r="Z90" s="22"/>
      <c r="AA90" s="39"/>
    </row>
    <row r="91" spans="2:27" ht="11.4" customHeight="1" x14ac:dyDescent="0.3">
      <c r="B91" s="60" t="s">
        <v>61</v>
      </c>
      <c r="C91" s="22"/>
      <c r="D91" s="22" t="s">
        <v>62</v>
      </c>
      <c r="X91" s="30"/>
      <c r="AA91" s="22"/>
    </row>
    <row r="92" spans="2:27" ht="11.4" customHeight="1" x14ac:dyDescent="0.3">
      <c r="B92" s="60"/>
      <c r="C92" s="22"/>
      <c r="D92" s="22"/>
      <c r="X92" s="30"/>
      <c r="AA92" s="22"/>
    </row>
    <row r="93" spans="2:27" ht="11.4" customHeight="1" x14ac:dyDescent="0.3">
      <c r="B93" s="60"/>
      <c r="X93" s="30"/>
    </row>
    <row r="94" spans="2:27" ht="11.4" customHeight="1" x14ac:dyDescent="0.3"/>
    <row r="95" spans="2:27" x14ac:dyDescent="0.3">
      <c r="B95" s="44"/>
      <c r="C95" s="39"/>
      <c r="D95" s="39"/>
      <c r="E95" s="44"/>
      <c r="F95" s="7"/>
      <c r="G95" s="44"/>
      <c r="H95" s="7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52"/>
      <c r="Y95" s="44"/>
      <c r="Z95" s="44"/>
      <c r="AA95" s="44"/>
    </row>
    <row r="96" spans="2:27" ht="72" customHeight="1" x14ac:dyDescent="0.3">
      <c r="B96" s="44"/>
      <c r="C96" s="39"/>
      <c r="D96" s="39"/>
      <c r="E96" s="44"/>
      <c r="F96" s="7"/>
      <c r="G96" s="44"/>
      <c r="H96" s="7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52"/>
      <c r="Y96" s="44"/>
      <c r="Z96" s="44"/>
      <c r="AA96" s="44"/>
    </row>
    <row r="97" spans="2:27" x14ac:dyDescent="0.3">
      <c r="B97" s="44"/>
      <c r="C97" s="39"/>
      <c r="D97" s="39"/>
      <c r="E97" s="44"/>
      <c r="F97" s="7"/>
      <c r="G97" s="44"/>
      <c r="H97" s="7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52"/>
      <c r="Y97" s="44"/>
      <c r="Z97" s="44"/>
      <c r="AA97" s="44"/>
    </row>
    <row r="98" spans="2:27" x14ac:dyDescent="0.3">
      <c r="B98" s="3" t="str">
        <f>+B5</f>
        <v>Summary of Proposed Revenue Change by Rate Class - One Rate Zone - No Regional Adjustments</v>
      </c>
      <c r="C98" s="37"/>
      <c r="D98" s="37"/>
      <c r="E98" s="37"/>
      <c r="F98" s="35"/>
      <c r="G98" s="37"/>
      <c r="H98" s="35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64"/>
      <c r="Y98" s="37"/>
      <c r="Z98" s="37"/>
      <c r="AA98" s="44"/>
    </row>
    <row r="99" spans="2:27" x14ac:dyDescent="0.3">
      <c r="B99" s="3" t="s">
        <v>66</v>
      </c>
      <c r="C99" s="37"/>
      <c r="D99" s="37"/>
      <c r="E99" s="37"/>
      <c r="F99" s="35"/>
      <c r="G99" s="37"/>
      <c r="H99" s="35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64"/>
      <c r="Y99" s="37"/>
      <c r="Z99" s="37"/>
      <c r="AA99" s="44"/>
    </row>
    <row r="100" spans="2:27" x14ac:dyDescent="0.3">
      <c r="B100" s="44"/>
      <c r="C100" s="39"/>
      <c r="D100" s="39"/>
      <c r="E100" s="44"/>
      <c r="F100" s="7"/>
      <c r="G100" s="44"/>
      <c r="H100" s="7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52"/>
      <c r="Y100" s="44"/>
      <c r="Z100" s="44"/>
      <c r="AA100" s="37"/>
    </row>
    <row r="101" spans="2:27" x14ac:dyDescent="0.3">
      <c r="B101" s="39"/>
      <c r="C101" s="39"/>
      <c r="D101" s="39"/>
      <c r="E101" s="39"/>
      <c r="F101" s="40" t="s">
        <v>2</v>
      </c>
      <c r="G101" s="40"/>
      <c r="H101" s="40"/>
      <c r="I101" s="38"/>
      <c r="J101" s="40" t="s">
        <v>3</v>
      </c>
      <c r="K101" s="40"/>
      <c r="L101" s="40"/>
      <c r="M101" s="40"/>
      <c r="N101" s="5"/>
      <c r="O101" s="38"/>
      <c r="P101" s="40" t="s">
        <v>4</v>
      </c>
      <c r="Q101" s="40"/>
      <c r="R101" s="40"/>
      <c r="S101" s="40"/>
      <c r="T101" s="5"/>
      <c r="U101" s="40"/>
      <c r="V101" s="40"/>
      <c r="W101" s="40"/>
      <c r="X101" s="5"/>
      <c r="Y101" s="44"/>
      <c r="Z101" s="44"/>
      <c r="AA101" s="37"/>
    </row>
    <row r="102" spans="2:27" ht="37.299999999999997" x14ac:dyDescent="0.3">
      <c r="B102" s="41" t="s">
        <v>5</v>
      </c>
      <c r="C102" s="41"/>
      <c r="D102" s="41"/>
      <c r="E102" s="41"/>
      <c r="F102" s="6" t="s">
        <v>6</v>
      </c>
      <c r="G102" s="6"/>
      <c r="H102" s="6" t="s">
        <v>7</v>
      </c>
      <c r="I102" s="41"/>
      <c r="J102" s="41" t="s">
        <v>8</v>
      </c>
      <c r="K102" s="41"/>
      <c r="L102" s="41" t="s">
        <v>64</v>
      </c>
      <c r="M102" s="41"/>
      <c r="N102" s="41" t="s">
        <v>3</v>
      </c>
      <c r="O102" s="41"/>
      <c r="P102" s="6" t="s">
        <v>10</v>
      </c>
      <c r="Q102" s="41"/>
      <c r="R102" s="6" t="s">
        <v>11</v>
      </c>
      <c r="S102" s="41"/>
      <c r="T102" s="6" t="s">
        <v>12</v>
      </c>
      <c r="U102" s="41"/>
      <c r="V102" s="41" t="s">
        <v>13</v>
      </c>
      <c r="W102" s="41"/>
      <c r="X102" s="41" t="s">
        <v>14</v>
      </c>
      <c r="Y102" s="44"/>
      <c r="Z102" s="44"/>
      <c r="AA102" s="44"/>
    </row>
    <row r="103" spans="2:27" x14ac:dyDescent="0.3">
      <c r="B103" s="42" t="s">
        <v>15</v>
      </c>
      <c r="C103" s="39"/>
      <c r="D103" s="43" t="s">
        <v>16</v>
      </c>
      <c r="E103" s="44"/>
      <c r="F103" s="42" t="s">
        <v>17</v>
      </c>
      <c r="H103" s="42" t="s">
        <v>17</v>
      </c>
      <c r="I103" s="44"/>
      <c r="J103" s="42" t="s">
        <v>17</v>
      </c>
      <c r="K103" s="44"/>
      <c r="L103" s="42" t="s">
        <v>17</v>
      </c>
      <c r="M103" s="44"/>
      <c r="N103" s="42" t="s">
        <v>17</v>
      </c>
      <c r="O103" s="44"/>
      <c r="P103" s="42" t="s">
        <v>17</v>
      </c>
      <c r="Q103" s="44"/>
      <c r="R103" s="42" t="s">
        <v>65</v>
      </c>
      <c r="S103" s="44"/>
      <c r="T103" s="42" t="s">
        <v>17</v>
      </c>
      <c r="U103" s="44"/>
      <c r="V103" s="42" t="s">
        <v>18</v>
      </c>
      <c r="W103" s="44"/>
      <c r="X103" s="42" t="s">
        <v>19</v>
      </c>
      <c r="Y103" s="44"/>
      <c r="Z103" s="44"/>
      <c r="AA103" s="44"/>
    </row>
    <row r="104" spans="2:27" x14ac:dyDescent="0.3">
      <c r="B104" s="44"/>
      <c r="C104" s="39"/>
      <c r="D104" s="39"/>
      <c r="E104" s="44"/>
      <c r="F104" s="44" t="s">
        <v>20</v>
      </c>
      <c r="G104" s="44"/>
      <c r="H104" s="44" t="s">
        <v>21</v>
      </c>
      <c r="I104" s="44"/>
      <c r="J104" s="44" t="s">
        <v>22</v>
      </c>
      <c r="K104" s="44"/>
      <c r="L104" s="44" t="s">
        <v>23</v>
      </c>
      <c r="M104" s="44"/>
      <c r="N104" s="44" t="s">
        <v>24</v>
      </c>
      <c r="O104" s="44"/>
      <c r="P104" s="44" t="s">
        <v>25</v>
      </c>
      <c r="Q104" s="44"/>
      <c r="R104" s="44" t="s">
        <v>26</v>
      </c>
      <c r="S104" s="44"/>
      <c r="T104" s="44" t="s">
        <v>27</v>
      </c>
      <c r="U104" s="44"/>
      <c r="V104" s="45" t="s">
        <v>28</v>
      </c>
      <c r="W104" s="44"/>
      <c r="X104" s="45" t="s">
        <v>29</v>
      </c>
      <c r="Y104" s="44"/>
      <c r="Z104" s="44"/>
      <c r="AA104" s="44"/>
    </row>
    <row r="105" spans="2:27" x14ac:dyDescent="0.3">
      <c r="B105" s="44"/>
      <c r="C105" s="39"/>
      <c r="D105" s="39"/>
      <c r="E105" s="44"/>
      <c r="F105" s="31"/>
      <c r="G105" s="63"/>
      <c r="H105" s="31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55"/>
      <c r="Y105" s="44"/>
      <c r="Z105" s="44"/>
      <c r="AA105" s="44"/>
    </row>
    <row r="106" spans="2:27" x14ac:dyDescent="0.3">
      <c r="B106" s="44"/>
      <c r="C106" s="39"/>
      <c r="D106" s="4" t="s">
        <v>30</v>
      </c>
      <c r="E106" s="44"/>
      <c r="F106" s="31"/>
      <c r="G106" s="63"/>
      <c r="H106" s="32"/>
      <c r="I106" s="63"/>
      <c r="J106" s="63"/>
      <c r="K106" s="63"/>
      <c r="L106" s="63"/>
      <c r="M106" s="63"/>
      <c r="N106" s="33"/>
      <c r="O106" s="63"/>
      <c r="P106" s="63"/>
      <c r="Q106" s="63"/>
      <c r="R106" s="63"/>
      <c r="S106" s="63"/>
      <c r="T106" s="63"/>
      <c r="U106" s="63"/>
      <c r="V106" s="63"/>
      <c r="W106" s="63"/>
      <c r="X106" s="55"/>
      <c r="Y106" s="44"/>
      <c r="Z106" s="44"/>
      <c r="AA106" s="44"/>
    </row>
    <row r="107" spans="2:27" x14ac:dyDescent="0.3">
      <c r="B107" s="44">
        <v>1</v>
      </c>
      <c r="C107" s="39"/>
      <c r="D107" s="10" t="s">
        <v>31</v>
      </c>
      <c r="E107" s="44"/>
      <c r="F107" s="13">
        <v>1508722.659032166</v>
      </c>
      <c r="G107" s="46"/>
      <c r="H107" s="11">
        <f>F107-N107</f>
        <v>86872.46757481317</v>
      </c>
      <c r="I107" s="12"/>
      <c r="J107" s="13">
        <v>1421850.1914573528</v>
      </c>
      <c r="K107" s="12"/>
      <c r="L107" s="13">
        <v>0</v>
      </c>
      <c r="M107" s="12"/>
      <c r="N107" s="13">
        <f t="shared" ref="N107:N117" si="21">J107+L107</f>
        <v>1421850.1914573528</v>
      </c>
      <c r="O107" s="12"/>
      <c r="P107" s="13">
        <v>0</v>
      </c>
      <c r="Q107" s="12"/>
      <c r="R107" s="13">
        <v>0</v>
      </c>
      <c r="S107" s="12"/>
      <c r="T107" s="13">
        <f t="shared" ref="T107:T117" si="22">N107+P107+R107</f>
        <v>1421850.1914573528</v>
      </c>
      <c r="U107" s="46"/>
      <c r="V107" s="14">
        <f>IFERROR(T107/N107,"-")</f>
        <v>1</v>
      </c>
      <c r="W107" s="15"/>
      <c r="X107" s="47">
        <f>IFERROR(T107/F107-1,"-")</f>
        <v>-5.7580143742615442E-2</v>
      </c>
      <c r="Z107" s="34"/>
      <c r="AA107" s="44"/>
    </row>
    <row r="108" spans="2:27" x14ac:dyDescent="0.3">
      <c r="B108" s="44">
        <f>MAX(B$107:B107)+1</f>
        <v>2</v>
      </c>
      <c r="C108" s="39"/>
      <c r="D108" s="10" t="s">
        <v>32</v>
      </c>
      <c r="E108" s="44"/>
      <c r="F108" s="13">
        <v>738236.53395752283</v>
      </c>
      <c r="G108" s="46"/>
      <c r="H108" s="11">
        <f t="shared" ref="H108:H117" si="23">F108-N108</f>
        <v>13594.813224229496</v>
      </c>
      <c r="I108" s="12"/>
      <c r="J108" s="13">
        <v>724641.72073329333</v>
      </c>
      <c r="K108" s="12"/>
      <c r="L108" s="13">
        <v>0</v>
      </c>
      <c r="M108" s="12"/>
      <c r="N108" s="13">
        <f t="shared" si="21"/>
        <v>724641.72073329333</v>
      </c>
      <c r="O108" s="12"/>
      <c r="P108" s="13">
        <v>0</v>
      </c>
      <c r="Q108" s="12"/>
      <c r="R108" s="13">
        <v>0</v>
      </c>
      <c r="S108" s="12"/>
      <c r="T108" s="13">
        <f t="shared" si="22"/>
        <v>724641.72073329333</v>
      </c>
      <c r="U108" s="46"/>
      <c r="V108" s="14">
        <f t="shared" ref="V108:V117" si="24">IFERROR(T108/N108,"-")</f>
        <v>1</v>
      </c>
      <c r="W108" s="15"/>
      <c r="X108" s="47">
        <f t="shared" ref="X108:X117" si="25">IFERROR(T108/F108-1,"-")</f>
        <v>-1.8415253917806962E-2</v>
      </c>
      <c r="Z108" s="34"/>
      <c r="AA108" s="44"/>
    </row>
    <row r="109" spans="2:27" x14ac:dyDescent="0.3">
      <c r="B109" s="44">
        <f>MAX(B$107:B108)+1</f>
        <v>3</v>
      </c>
      <c r="C109" s="39"/>
      <c r="D109" s="10" t="s">
        <v>33</v>
      </c>
      <c r="E109" s="44"/>
      <c r="F109" s="13">
        <v>52336.235084514323</v>
      </c>
      <c r="G109" s="46"/>
      <c r="H109" s="11">
        <f t="shared" si="23"/>
        <v>-21332.383159927165</v>
      </c>
      <c r="I109" s="12"/>
      <c r="J109" s="13">
        <v>73668.618244441488</v>
      </c>
      <c r="K109" s="12"/>
      <c r="L109" s="13">
        <v>0</v>
      </c>
      <c r="M109" s="12"/>
      <c r="N109" s="13">
        <f t="shared" si="21"/>
        <v>73668.618244441488</v>
      </c>
      <c r="O109" s="12"/>
      <c r="P109" s="13">
        <v>0</v>
      </c>
      <c r="Q109" s="12"/>
      <c r="R109" s="13">
        <v>0</v>
      </c>
      <c r="S109" s="12"/>
      <c r="T109" s="13">
        <f t="shared" si="22"/>
        <v>73668.618244441488</v>
      </c>
      <c r="U109" s="46"/>
      <c r="V109" s="14">
        <f t="shared" si="24"/>
        <v>1</v>
      </c>
      <c r="W109" s="15"/>
      <c r="X109" s="47">
        <f t="shared" si="25"/>
        <v>0.40760255538975843</v>
      </c>
      <c r="Z109" s="34"/>
    </row>
    <row r="110" spans="2:27" x14ac:dyDescent="0.3">
      <c r="B110" s="44">
        <f>MAX(B$107:B109)+1</f>
        <v>4</v>
      </c>
      <c r="C110" s="39"/>
      <c r="D110" s="10" t="s">
        <v>34</v>
      </c>
      <c r="E110" s="44"/>
      <c r="F110" s="13">
        <v>2949.4055850023437</v>
      </c>
      <c r="G110" s="46"/>
      <c r="H110" s="11">
        <f t="shared" si="23"/>
        <v>-37328.15545245957</v>
      </c>
      <c r="I110" s="12"/>
      <c r="J110" s="13">
        <v>40277.561037461914</v>
      </c>
      <c r="K110" s="12"/>
      <c r="L110" s="13">
        <v>0</v>
      </c>
      <c r="M110" s="12"/>
      <c r="N110" s="13">
        <f t="shared" si="21"/>
        <v>40277.561037461914</v>
      </c>
      <c r="O110" s="12"/>
      <c r="P110" s="13">
        <v>0</v>
      </c>
      <c r="Q110" s="12"/>
      <c r="R110" s="13">
        <v>0</v>
      </c>
      <c r="S110" s="12"/>
      <c r="T110" s="13">
        <f t="shared" si="22"/>
        <v>40277.561037461914</v>
      </c>
      <c r="U110" s="46"/>
      <c r="V110" s="14">
        <f t="shared" si="24"/>
        <v>1</v>
      </c>
      <c r="W110" s="15"/>
      <c r="X110" s="47">
        <f t="shared" si="25"/>
        <v>12.656162191552204</v>
      </c>
      <c r="Z110" s="34"/>
    </row>
    <row r="111" spans="2:27" x14ac:dyDescent="0.3">
      <c r="B111" s="44">
        <f>MAX(B$107:B110)+1</f>
        <v>5</v>
      </c>
      <c r="C111" s="39"/>
      <c r="D111" s="10" t="s">
        <v>35</v>
      </c>
      <c r="E111" s="44"/>
      <c r="F111" s="13">
        <v>50.837747414368103</v>
      </c>
      <c r="G111" s="46"/>
      <c r="H111" s="11">
        <f t="shared" si="23"/>
        <v>-850.28631697190644</v>
      </c>
      <c r="I111" s="12"/>
      <c r="J111" s="13">
        <v>901.12406438627454</v>
      </c>
      <c r="K111" s="12"/>
      <c r="L111" s="13">
        <v>0</v>
      </c>
      <c r="M111" s="12"/>
      <c r="N111" s="13">
        <f t="shared" si="21"/>
        <v>901.12406438627454</v>
      </c>
      <c r="O111" s="12"/>
      <c r="P111" s="13">
        <v>0</v>
      </c>
      <c r="Q111" s="12"/>
      <c r="R111" s="13">
        <v>0</v>
      </c>
      <c r="S111" s="12"/>
      <c r="T111" s="13">
        <f t="shared" si="22"/>
        <v>901.12406438627454</v>
      </c>
      <c r="U111" s="46"/>
      <c r="V111" s="14">
        <f t="shared" si="24"/>
        <v>1</v>
      </c>
      <c r="W111" s="15"/>
      <c r="X111" s="47">
        <f t="shared" si="25"/>
        <v>16.725491592721372</v>
      </c>
      <c r="Z111" s="34"/>
    </row>
    <row r="112" spans="2:27" x14ac:dyDescent="0.3">
      <c r="B112" s="44">
        <f>MAX(B$107:B111)+1</f>
        <v>6</v>
      </c>
      <c r="C112" s="39"/>
      <c r="D112" s="10" t="s">
        <v>36</v>
      </c>
      <c r="E112" s="44"/>
      <c r="F112" s="13">
        <v>1438.6798441828923</v>
      </c>
      <c r="G112" s="46"/>
      <c r="H112" s="11">
        <f t="shared" si="23"/>
        <v>-11232.219483905819</v>
      </c>
      <c r="I112" s="12"/>
      <c r="J112" s="13">
        <v>12670.899328088712</v>
      </c>
      <c r="K112" s="12"/>
      <c r="L112" s="13">
        <v>0</v>
      </c>
      <c r="M112" s="12"/>
      <c r="N112" s="13">
        <f t="shared" si="21"/>
        <v>12670.899328088712</v>
      </c>
      <c r="O112" s="12"/>
      <c r="P112" s="13">
        <v>0</v>
      </c>
      <c r="Q112" s="12"/>
      <c r="R112" s="13">
        <v>0</v>
      </c>
      <c r="S112" s="12"/>
      <c r="T112" s="13">
        <f t="shared" si="22"/>
        <v>12670.899328088712</v>
      </c>
      <c r="U112" s="46"/>
      <c r="V112" s="14">
        <f t="shared" si="24"/>
        <v>1</v>
      </c>
      <c r="W112" s="15"/>
      <c r="X112" s="47">
        <f t="shared" si="25"/>
        <v>7.8073099649805915</v>
      </c>
      <c r="Z112" s="34"/>
    </row>
    <row r="113" spans="2:27" x14ac:dyDescent="0.3">
      <c r="B113" s="44">
        <f>MAX(B$107:B112)+1</f>
        <v>7</v>
      </c>
      <c r="C113" s="39"/>
      <c r="D113" s="10" t="s">
        <v>37</v>
      </c>
      <c r="E113" s="44"/>
      <c r="F113" s="13">
        <v>-142.69341336651186</v>
      </c>
      <c r="G113" s="46"/>
      <c r="H113" s="11">
        <f t="shared" si="23"/>
        <v>-5905.0987553705945</v>
      </c>
      <c r="I113" s="12"/>
      <c r="J113" s="13">
        <v>5762.4053420040827</v>
      </c>
      <c r="K113" s="12"/>
      <c r="L113" s="13">
        <v>0</v>
      </c>
      <c r="M113" s="12"/>
      <c r="N113" s="13">
        <f t="shared" si="21"/>
        <v>5762.4053420040827</v>
      </c>
      <c r="O113" s="12"/>
      <c r="P113" s="13">
        <v>0</v>
      </c>
      <c r="Q113" s="12"/>
      <c r="R113" s="13">
        <v>0</v>
      </c>
      <c r="S113" s="12"/>
      <c r="T113" s="13">
        <f t="shared" si="22"/>
        <v>5762.4053420040827</v>
      </c>
      <c r="U113" s="46"/>
      <c r="V113" s="14">
        <f t="shared" si="24"/>
        <v>1</v>
      </c>
      <c r="W113" s="15"/>
      <c r="X113" s="47">
        <v>1</v>
      </c>
      <c r="Z113" s="34"/>
    </row>
    <row r="114" spans="2:27" x14ac:dyDescent="0.3">
      <c r="B114" s="44">
        <f>MAX(B$107:B113)+1</f>
        <v>8</v>
      </c>
      <c r="C114" s="39"/>
      <c r="D114" s="10" t="s">
        <v>38</v>
      </c>
      <c r="E114" s="44"/>
      <c r="F114" s="13">
        <v>832.98814655848219</v>
      </c>
      <c r="G114" s="46"/>
      <c r="H114" s="11">
        <f t="shared" si="23"/>
        <v>-546.4850082915957</v>
      </c>
      <c r="I114" s="12"/>
      <c r="J114" s="13">
        <v>1379.4731548500779</v>
      </c>
      <c r="K114" s="12"/>
      <c r="L114" s="13">
        <v>0</v>
      </c>
      <c r="M114" s="12"/>
      <c r="N114" s="13">
        <f t="shared" si="21"/>
        <v>1379.4731548500779</v>
      </c>
      <c r="O114" s="12"/>
      <c r="P114" s="13">
        <v>0</v>
      </c>
      <c r="Q114" s="12"/>
      <c r="R114" s="13">
        <v>0</v>
      </c>
      <c r="S114" s="12"/>
      <c r="T114" s="13">
        <f t="shared" si="22"/>
        <v>1379.4731548500779</v>
      </c>
      <c r="U114" s="46"/>
      <c r="V114" s="14">
        <f t="shared" si="24"/>
        <v>1</v>
      </c>
      <c r="W114" s="15"/>
      <c r="X114" s="47">
        <f t="shared" si="25"/>
        <v>0.6560537632491128</v>
      </c>
      <c r="Z114" s="34"/>
    </row>
    <row r="115" spans="2:27" x14ac:dyDescent="0.3">
      <c r="B115" s="44">
        <f>MAX(B$107:B114)+1</f>
        <v>9</v>
      </c>
      <c r="C115" s="39"/>
      <c r="D115" s="10" t="s">
        <v>39</v>
      </c>
      <c r="E115" s="44"/>
      <c r="F115" s="13">
        <v>1666.1952958949903</v>
      </c>
      <c r="G115" s="46"/>
      <c r="H115" s="11">
        <f t="shared" si="23"/>
        <v>-992.71263870108055</v>
      </c>
      <c r="I115" s="12"/>
      <c r="J115" s="13">
        <v>2658.9079345960708</v>
      </c>
      <c r="K115" s="12"/>
      <c r="L115" s="13">
        <v>0</v>
      </c>
      <c r="M115" s="12"/>
      <c r="N115" s="13">
        <f t="shared" si="21"/>
        <v>2658.9079345960708</v>
      </c>
      <c r="O115" s="12"/>
      <c r="P115" s="13">
        <v>0</v>
      </c>
      <c r="Q115" s="12"/>
      <c r="R115" s="13">
        <v>0</v>
      </c>
      <c r="S115" s="12"/>
      <c r="T115" s="13">
        <f t="shared" si="22"/>
        <v>2658.9079345960708</v>
      </c>
      <c r="U115" s="46"/>
      <c r="V115" s="14">
        <f t="shared" si="24"/>
        <v>1</v>
      </c>
      <c r="W115" s="15"/>
      <c r="X115" s="47">
        <f t="shared" si="25"/>
        <v>0.5957960877376316</v>
      </c>
      <c r="Z115" s="34"/>
    </row>
    <row r="116" spans="2:27" x14ac:dyDescent="0.3">
      <c r="B116" s="44">
        <f>MAX(B$107:B115)+1</f>
        <v>10</v>
      </c>
      <c r="C116" s="39"/>
      <c r="D116" s="10" t="s">
        <v>40</v>
      </c>
      <c r="E116" s="44"/>
      <c r="F116" s="13">
        <v>26827.331788144435</v>
      </c>
      <c r="G116" s="46"/>
      <c r="H116" s="11">
        <f t="shared" si="23"/>
        <v>592.14365206576986</v>
      </c>
      <c r="I116" s="12"/>
      <c r="J116" s="13">
        <v>26235.188136078665</v>
      </c>
      <c r="K116" s="12"/>
      <c r="L116" s="13">
        <v>0</v>
      </c>
      <c r="M116" s="12"/>
      <c r="N116" s="13">
        <f t="shared" si="21"/>
        <v>26235.188136078665</v>
      </c>
      <c r="O116" s="12"/>
      <c r="P116" s="13">
        <v>0</v>
      </c>
      <c r="Q116" s="12"/>
      <c r="R116" s="13">
        <v>0</v>
      </c>
      <c r="S116" s="12"/>
      <c r="T116" s="13">
        <f t="shared" si="22"/>
        <v>26235.188136078665</v>
      </c>
      <c r="U116" s="46"/>
      <c r="V116" s="14">
        <f t="shared" si="24"/>
        <v>1</v>
      </c>
      <c r="W116" s="15"/>
      <c r="X116" s="47">
        <f t="shared" si="25"/>
        <v>-2.2072402009336245E-2</v>
      </c>
      <c r="Z116" s="34"/>
    </row>
    <row r="117" spans="2:27" x14ac:dyDescent="0.3">
      <c r="B117" s="44">
        <f>MAX(B$107:B116)+1</f>
        <v>11</v>
      </c>
      <c r="C117" s="39"/>
      <c r="D117" s="10" t="s">
        <v>41</v>
      </c>
      <c r="E117" s="44"/>
      <c r="F117" s="13">
        <v>287.33204807941672</v>
      </c>
      <c r="G117" s="46"/>
      <c r="H117" s="11">
        <f t="shared" si="23"/>
        <v>-4177.2739621344108</v>
      </c>
      <c r="I117" s="12"/>
      <c r="J117" s="13">
        <v>4464.6060102138272</v>
      </c>
      <c r="K117" s="12"/>
      <c r="L117" s="13">
        <v>0</v>
      </c>
      <c r="M117" s="12"/>
      <c r="N117" s="13">
        <f t="shared" si="21"/>
        <v>4464.6060102138272</v>
      </c>
      <c r="O117" s="12"/>
      <c r="P117" s="13">
        <v>0</v>
      </c>
      <c r="Q117" s="12"/>
      <c r="R117" s="13">
        <v>0</v>
      </c>
      <c r="S117" s="12"/>
      <c r="T117" s="13">
        <f t="shared" si="22"/>
        <v>4464.6060102138272</v>
      </c>
      <c r="U117" s="46"/>
      <c r="V117" s="14">
        <f t="shared" si="24"/>
        <v>1</v>
      </c>
      <c r="W117" s="15"/>
      <c r="X117" s="47">
        <f t="shared" si="25"/>
        <v>14.538141464052206</v>
      </c>
      <c r="Z117" s="34"/>
    </row>
    <row r="118" spans="2:27" x14ac:dyDescent="0.3">
      <c r="B118" s="44">
        <f>MAX(B$107:B117)+1</f>
        <v>12</v>
      </c>
      <c r="C118" s="39"/>
      <c r="D118" s="2" t="s">
        <v>42</v>
      </c>
      <c r="E118" s="44"/>
      <c r="F118" s="48">
        <f>SUM(F107:F117)</f>
        <v>2333205.5051161135</v>
      </c>
      <c r="G118" s="46"/>
      <c r="H118" s="17">
        <f>SUM(H107:H117)</f>
        <v>18694.809673346295</v>
      </c>
      <c r="I118" s="12"/>
      <c r="J118" s="48">
        <f>SUM(J107:J117)</f>
        <v>2314510.6954427683</v>
      </c>
      <c r="K118" s="12"/>
      <c r="L118" s="48">
        <f>SUM(L107:L117)</f>
        <v>0</v>
      </c>
      <c r="M118" s="12"/>
      <c r="N118" s="48">
        <f>SUM(N107:N117)</f>
        <v>2314510.6954427683</v>
      </c>
      <c r="O118" s="12"/>
      <c r="P118" s="48">
        <f>SUM(P107:P117)</f>
        <v>0</v>
      </c>
      <c r="Q118" s="12"/>
      <c r="R118" s="48">
        <f>SUM(R107:R117)</f>
        <v>0</v>
      </c>
      <c r="S118" s="12"/>
      <c r="T118" s="48">
        <f>SUM(T107:T117)</f>
        <v>2314510.6954427683</v>
      </c>
      <c r="U118" s="46"/>
      <c r="V118" s="49">
        <f>T118/N118</f>
        <v>1</v>
      </c>
      <c r="W118" s="15"/>
      <c r="X118" s="50">
        <f>T118/F118-1</f>
        <v>-8.0125002415570856E-3</v>
      </c>
      <c r="Z118" s="21"/>
    </row>
    <row r="119" spans="2:27" x14ac:dyDescent="0.3">
      <c r="B119" s="44"/>
      <c r="C119" s="39"/>
      <c r="D119" s="39"/>
      <c r="E119" s="44"/>
      <c r="F119" s="18"/>
      <c r="G119" s="51"/>
      <c r="H119" s="19"/>
      <c r="I119" s="51"/>
      <c r="J119" s="18"/>
      <c r="K119" s="51"/>
      <c r="L119" s="51"/>
      <c r="M119" s="51"/>
      <c r="N119" s="18"/>
      <c r="O119" s="51"/>
      <c r="P119" s="51"/>
      <c r="Q119" s="51"/>
      <c r="R119" s="51"/>
      <c r="S119" s="51"/>
      <c r="T119" s="51"/>
      <c r="U119" s="51"/>
      <c r="V119" s="18"/>
      <c r="W119" s="51"/>
      <c r="X119" s="47"/>
      <c r="Y119" s="44"/>
      <c r="Z119" s="53"/>
    </row>
    <row r="120" spans="2:27" x14ac:dyDescent="0.3">
      <c r="B120" s="44"/>
      <c r="C120" s="39"/>
      <c r="D120" s="20" t="s">
        <v>43</v>
      </c>
      <c r="E120" s="44"/>
      <c r="F120" s="18"/>
      <c r="G120" s="51"/>
      <c r="H120" s="19"/>
      <c r="I120" s="51"/>
      <c r="J120" s="18"/>
      <c r="K120" s="51"/>
      <c r="L120" s="51"/>
      <c r="M120" s="51"/>
      <c r="N120" s="18"/>
      <c r="O120" s="51"/>
      <c r="P120" s="51"/>
      <c r="Q120" s="51"/>
      <c r="R120" s="51"/>
      <c r="S120" s="51"/>
      <c r="T120" s="51"/>
      <c r="U120" s="51"/>
      <c r="V120" s="18"/>
      <c r="W120" s="51"/>
      <c r="X120" s="47"/>
      <c r="Y120" s="44"/>
      <c r="Z120" s="53"/>
    </row>
    <row r="121" spans="2:27" x14ac:dyDescent="0.3">
      <c r="B121" s="44">
        <f>MAX(B$107:B120)+1</f>
        <v>13</v>
      </c>
      <c r="C121" s="39"/>
      <c r="D121" s="54" t="s">
        <v>44</v>
      </c>
      <c r="E121" s="44"/>
      <c r="F121" s="13">
        <v>0</v>
      </c>
      <c r="G121" s="46"/>
      <c r="H121" s="11">
        <f t="shared" ref="H121:H125" si="26">F121-N121</f>
        <v>-10.793404878226456</v>
      </c>
      <c r="I121" s="12"/>
      <c r="J121" s="13">
        <v>10.793404878226456</v>
      </c>
      <c r="K121" s="12"/>
      <c r="L121" s="12">
        <v>0</v>
      </c>
      <c r="M121" s="12"/>
      <c r="N121" s="13">
        <f t="shared" ref="N121:N125" si="27">J121 + L121</f>
        <v>10.793404878226456</v>
      </c>
      <c r="O121" s="12"/>
      <c r="P121" s="12">
        <f>ROUND(T121-N121,0)</f>
        <v>0</v>
      </c>
      <c r="Q121" s="12"/>
      <c r="R121" s="12">
        <v>0</v>
      </c>
      <c r="S121" s="12"/>
      <c r="T121" s="13">
        <v>10.793404878226456</v>
      </c>
      <c r="U121" s="46"/>
      <c r="V121" s="14">
        <f>IFERROR(T121/N121,"-")</f>
        <v>1</v>
      </c>
      <c r="W121" s="15"/>
      <c r="X121" s="47" t="str">
        <f>IFERROR(T121/F121-1,"-")</f>
        <v>-</v>
      </c>
      <c r="Z121" s="34"/>
      <c r="AA121" s="44"/>
    </row>
    <row r="122" spans="2:27" x14ac:dyDescent="0.3">
      <c r="B122" s="44">
        <f>MAX(B$107:B121)+1</f>
        <v>14</v>
      </c>
      <c r="C122" s="39"/>
      <c r="D122" s="54" t="s">
        <v>45</v>
      </c>
      <c r="E122" s="44"/>
      <c r="F122" s="13">
        <v>16203.307197464526</v>
      </c>
      <c r="G122" s="46"/>
      <c r="H122" s="11">
        <f t="shared" si="26"/>
        <v>-4085.6966612536835</v>
      </c>
      <c r="I122" s="12"/>
      <c r="J122" s="13">
        <v>20289.00385871821</v>
      </c>
      <c r="K122" s="12"/>
      <c r="L122" s="12">
        <v>0</v>
      </c>
      <c r="M122" s="12"/>
      <c r="N122" s="13">
        <f t="shared" si="27"/>
        <v>20289.00385871821</v>
      </c>
      <c r="O122" s="12"/>
      <c r="P122" s="12">
        <f t="shared" ref="P122:P125" si="28">ROUND(T122-N122,0)</f>
        <v>0</v>
      </c>
      <c r="Q122" s="12"/>
      <c r="R122" s="12">
        <v>0</v>
      </c>
      <c r="S122" s="12"/>
      <c r="T122" s="13">
        <v>20289.002877664519</v>
      </c>
      <c r="U122" s="46"/>
      <c r="V122" s="14">
        <f t="shared" ref="V122:V125" si="29">IFERROR(T122/N122,"-")</f>
        <v>0.9999999516460395</v>
      </c>
      <c r="W122" s="15"/>
      <c r="X122" s="47">
        <f t="shared" ref="X122:X125" si="30">IFERROR(T122/F122-1,"-")</f>
        <v>0.25215196073301116</v>
      </c>
      <c r="Z122" s="34"/>
      <c r="AA122" s="44"/>
    </row>
    <row r="123" spans="2:27" x14ac:dyDescent="0.3">
      <c r="B123" s="44">
        <f>MAX(B$107:B122)+1</f>
        <v>15</v>
      </c>
      <c r="C123" s="39"/>
      <c r="D123" s="54" t="s">
        <v>46</v>
      </c>
      <c r="E123" s="44"/>
      <c r="F123" s="13">
        <v>163.78497059175623</v>
      </c>
      <c r="G123" s="46"/>
      <c r="H123" s="11">
        <f t="shared" si="26"/>
        <v>-126.90763655930772</v>
      </c>
      <c r="I123" s="12"/>
      <c r="J123" s="13">
        <v>290.69260715106395</v>
      </c>
      <c r="K123" s="12"/>
      <c r="L123" s="12">
        <v>0</v>
      </c>
      <c r="M123" s="12"/>
      <c r="N123" s="13">
        <f t="shared" si="27"/>
        <v>290.69260715106395</v>
      </c>
      <c r="O123" s="12"/>
      <c r="P123" s="12">
        <f t="shared" si="28"/>
        <v>0</v>
      </c>
      <c r="Q123" s="12"/>
      <c r="R123" s="12">
        <v>0</v>
      </c>
      <c r="S123" s="12"/>
      <c r="T123" s="13">
        <v>290.69260702952431</v>
      </c>
      <c r="U123" s="46"/>
      <c r="V123" s="14">
        <f t="shared" si="29"/>
        <v>0.99999999958189634</v>
      </c>
      <c r="W123" s="15"/>
      <c r="X123" s="47">
        <f t="shared" si="30"/>
        <v>0.77484299065567441</v>
      </c>
      <c r="Z123" s="34"/>
      <c r="AA123" s="44"/>
    </row>
    <row r="124" spans="2:27" x14ac:dyDescent="0.3">
      <c r="B124" s="44">
        <f>MAX(B$107:B123)+1</f>
        <v>16</v>
      </c>
      <c r="C124" s="39"/>
      <c r="D124" s="54" t="s">
        <v>47</v>
      </c>
      <c r="E124" s="44"/>
      <c r="F124" s="13">
        <v>38.32889733333333</v>
      </c>
      <c r="G124" s="46"/>
      <c r="H124" s="11">
        <f t="shared" si="26"/>
        <v>-38.071545061822121</v>
      </c>
      <c r="I124" s="12"/>
      <c r="J124" s="13">
        <v>76.400442395155451</v>
      </c>
      <c r="K124" s="12"/>
      <c r="L124" s="12">
        <v>0</v>
      </c>
      <c r="M124" s="12"/>
      <c r="N124" s="13">
        <f t="shared" si="27"/>
        <v>76.400442395155451</v>
      </c>
      <c r="O124" s="12"/>
      <c r="P124" s="12">
        <f t="shared" si="28"/>
        <v>0</v>
      </c>
      <c r="Q124" s="12"/>
      <c r="R124" s="12">
        <v>0</v>
      </c>
      <c r="S124" s="12"/>
      <c r="T124" s="13">
        <v>76.400410675845464</v>
      </c>
      <c r="U124" s="46"/>
      <c r="V124" s="14">
        <f t="shared" si="29"/>
        <v>0.99999958482818951</v>
      </c>
      <c r="W124" s="15"/>
      <c r="X124" s="47">
        <f t="shared" si="30"/>
        <v>0.99328485793413734</v>
      </c>
      <c r="Z124" s="34"/>
      <c r="AA124" s="44"/>
    </row>
    <row r="125" spans="2:27" x14ac:dyDescent="0.3">
      <c r="B125" s="44">
        <f>MAX(B$107:B124)+1</f>
        <v>17</v>
      </c>
      <c r="C125" s="39"/>
      <c r="D125" s="54" t="s">
        <v>48</v>
      </c>
      <c r="E125" s="44"/>
      <c r="F125" s="13">
        <v>0</v>
      </c>
      <c r="G125" s="46"/>
      <c r="H125" s="11">
        <f t="shared" si="26"/>
        <v>0</v>
      </c>
      <c r="I125" s="12"/>
      <c r="J125" s="13">
        <v>0</v>
      </c>
      <c r="K125" s="12"/>
      <c r="L125" s="12">
        <v>0</v>
      </c>
      <c r="M125" s="12"/>
      <c r="N125" s="13">
        <f t="shared" si="27"/>
        <v>0</v>
      </c>
      <c r="O125" s="12"/>
      <c r="P125" s="12">
        <f t="shared" si="28"/>
        <v>0</v>
      </c>
      <c r="Q125" s="12"/>
      <c r="R125" s="12">
        <v>0</v>
      </c>
      <c r="S125" s="12"/>
      <c r="T125" s="13">
        <v>0</v>
      </c>
      <c r="U125" s="46"/>
      <c r="V125" s="14" t="str">
        <f t="shared" si="29"/>
        <v>-</v>
      </c>
      <c r="W125" s="15"/>
      <c r="X125" s="47" t="str">
        <f t="shared" si="30"/>
        <v>-</v>
      </c>
      <c r="Z125" s="34"/>
      <c r="AA125" s="44"/>
    </row>
    <row r="126" spans="2:27" x14ac:dyDescent="0.3">
      <c r="B126" s="44">
        <f>MAX(B$107:B125)+1</f>
        <v>18</v>
      </c>
      <c r="C126" s="39"/>
      <c r="D126" s="39" t="s">
        <v>49</v>
      </c>
      <c r="F126" s="48">
        <f>SUM(F121:F125)</f>
        <v>16405.421065389615</v>
      </c>
      <c r="G126" s="46"/>
      <c r="H126" s="17">
        <f>SUM(H121:H125)</f>
        <v>-4261.4692477530389</v>
      </c>
      <c r="I126" s="46"/>
      <c r="J126" s="48">
        <f>SUM(J121:J125)</f>
        <v>20666.890313142656</v>
      </c>
      <c r="K126" s="46"/>
      <c r="L126" s="48">
        <f>SUM(L121:L125)</f>
        <v>0</v>
      </c>
      <c r="M126" s="46"/>
      <c r="N126" s="48">
        <f>SUM(N121:N125)</f>
        <v>20666.890313142656</v>
      </c>
      <c r="O126" s="46"/>
      <c r="P126" s="48">
        <f>SUM(P121:P125)</f>
        <v>0</v>
      </c>
      <c r="Q126" s="46"/>
      <c r="R126" s="48">
        <f>SUM(R121:R125)</f>
        <v>0</v>
      </c>
      <c r="S126" s="46"/>
      <c r="T126" s="48">
        <f>SUM(T121:T125)</f>
        <v>20666.889300248113</v>
      </c>
      <c r="U126" s="46"/>
      <c r="V126" s="49">
        <f>T126/N126</f>
        <v>0.99999995098950412</v>
      </c>
      <c r="W126" s="15"/>
      <c r="X126" s="50">
        <f>T126/F126-1</f>
        <v>0.25975975976921939</v>
      </c>
      <c r="Y126" s="44"/>
      <c r="Z126" s="21"/>
      <c r="AA126" s="44"/>
    </row>
    <row r="127" spans="2:27" x14ac:dyDescent="0.3">
      <c r="B127" s="44"/>
      <c r="C127" s="39"/>
      <c r="D127" s="39"/>
      <c r="F127" s="46"/>
      <c r="G127" s="46"/>
      <c r="H127" s="24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65"/>
      <c r="W127" s="15"/>
      <c r="X127" s="47"/>
      <c r="Y127" s="44"/>
      <c r="Z127" s="21"/>
      <c r="AA127" s="44"/>
    </row>
    <row r="128" spans="2:27" x14ac:dyDescent="0.3">
      <c r="B128" s="44">
        <f>MAX(B$107:B127)+1</f>
        <v>19</v>
      </c>
      <c r="C128" s="39"/>
      <c r="D128" s="25" t="s">
        <v>50</v>
      </c>
      <c r="E128" s="44"/>
      <c r="F128" s="13">
        <v>0</v>
      </c>
      <c r="G128" s="46"/>
      <c r="H128" s="11">
        <f>F128-N128</f>
        <v>0</v>
      </c>
      <c r="I128" s="12"/>
      <c r="J128" s="13">
        <v>0</v>
      </c>
      <c r="K128" s="12"/>
      <c r="L128" s="12">
        <v>0</v>
      </c>
      <c r="M128" s="12"/>
      <c r="N128" s="13">
        <f t="shared" ref="N128" si="31">J128 + L128</f>
        <v>0</v>
      </c>
      <c r="O128" s="12"/>
      <c r="P128" s="12">
        <v>0</v>
      </c>
      <c r="Q128" s="12"/>
      <c r="R128" s="12">
        <v>0</v>
      </c>
      <c r="S128" s="12"/>
      <c r="T128" s="13">
        <v>0</v>
      </c>
      <c r="U128" s="46"/>
      <c r="V128" s="14" t="str">
        <f t="shared" ref="V128" si="32">IFERROR(T128/N128,"-")</f>
        <v>-</v>
      </c>
      <c r="W128" s="15"/>
      <c r="X128" s="47" t="str">
        <f t="shared" ref="X128" si="33">IFERROR(T128/F128-1,"-")</f>
        <v>-</v>
      </c>
      <c r="Y128" s="44"/>
      <c r="Z128" s="21"/>
      <c r="AA128" s="44"/>
    </row>
    <row r="129" spans="2:27" x14ac:dyDescent="0.3">
      <c r="B129" s="22"/>
      <c r="C129" s="39"/>
      <c r="D129" s="44"/>
      <c r="F129" s="23"/>
      <c r="G129" s="46"/>
      <c r="H129" s="26"/>
      <c r="I129" s="46"/>
      <c r="J129" s="23"/>
      <c r="K129" s="46"/>
      <c r="L129" s="23"/>
      <c r="M129" s="46"/>
      <c r="N129" s="23"/>
      <c r="O129" s="46"/>
      <c r="P129" s="23"/>
      <c r="Q129" s="46"/>
      <c r="R129" s="23"/>
      <c r="S129" s="46"/>
      <c r="T129" s="13"/>
      <c r="U129" s="46"/>
      <c r="V129" s="23"/>
      <c r="W129" s="46"/>
      <c r="X129" s="47"/>
      <c r="Y129" s="44"/>
      <c r="Z129" s="18"/>
      <c r="AA129" s="44"/>
    </row>
    <row r="130" spans="2:27" ht="12.9" thickBot="1" x14ac:dyDescent="0.35">
      <c r="B130" s="44">
        <f>MAX(B$107:B129)+1</f>
        <v>20</v>
      </c>
      <c r="C130" s="39"/>
      <c r="D130" s="38" t="s">
        <v>51</v>
      </c>
      <c r="F130" s="56">
        <f>ROUND(F118+F126+F128,0)</f>
        <v>2349611</v>
      </c>
      <c r="G130" s="46"/>
      <c r="H130" s="27">
        <f>ROUND(H118+H126+H128,0)</f>
        <v>14433</v>
      </c>
      <c r="I130" s="46"/>
      <c r="J130" s="56">
        <f>ROUND(J118+J126+J128,0)</f>
        <v>2335178</v>
      </c>
      <c r="K130" s="46"/>
      <c r="L130" s="56">
        <f>ROUND(L118+L126+L128,0)</f>
        <v>0</v>
      </c>
      <c r="M130" s="46"/>
      <c r="N130" s="56">
        <f>ROUND(N118+N126+N128,0)</f>
        <v>2335178</v>
      </c>
      <c r="O130" s="46"/>
      <c r="P130" s="56">
        <f>ROUND(P118+P126+P128,0)</f>
        <v>0</v>
      </c>
      <c r="Q130" s="46"/>
      <c r="R130" s="56">
        <f>ROUND(R118+R126+R128,0)</f>
        <v>0</v>
      </c>
      <c r="S130" s="46"/>
      <c r="T130" s="56">
        <f>ROUND(T118+T126+T128,0)</f>
        <v>2335178</v>
      </c>
      <c r="U130" s="46"/>
      <c r="V130" s="57">
        <f>T130/N130</f>
        <v>1</v>
      </c>
      <c r="W130" s="15"/>
      <c r="X130" s="58">
        <f>T130/F130-1</f>
        <v>-6.1427189436890073E-3</v>
      </c>
      <c r="Y130" s="44"/>
      <c r="Z130" s="21"/>
      <c r="AA130" s="44"/>
    </row>
    <row r="131" spans="2:27" ht="12.9" thickTop="1" x14ac:dyDescent="0.3">
      <c r="B131" s="22"/>
      <c r="C131" s="39"/>
      <c r="D131" s="44"/>
      <c r="F131" s="39"/>
      <c r="G131" s="44"/>
      <c r="H131" s="44"/>
      <c r="I131" s="44"/>
      <c r="J131" s="44"/>
      <c r="K131" s="44"/>
      <c r="L131" s="44"/>
      <c r="M131" s="44"/>
      <c r="N131" s="51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18"/>
      <c r="AA131" s="44"/>
    </row>
    <row r="132" spans="2:27" x14ac:dyDescent="0.3">
      <c r="B132" s="28" t="s">
        <v>52</v>
      </c>
      <c r="C132" s="39"/>
      <c r="D132" s="39"/>
      <c r="E132" s="44"/>
      <c r="F132" s="59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</row>
    <row r="133" spans="2:27" x14ac:dyDescent="0.3">
      <c r="B133" s="60" t="s">
        <v>53</v>
      </c>
      <c r="C133" s="22"/>
      <c r="D133" s="22" t="s">
        <v>54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44"/>
    </row>
    <row r="134" spans="2:27" x14ac:dyDescent="0.3">
      <c r="B134" s="60" t="s">
        <v>55</v>
      </c>
      <c r="D134" s="22" t="s">
        <v>56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44"/>
    </row>
    <row r="135" spans="2:27" x14ac:dyDescent="0.3">
      <c r="B135" s="60" t="s">
        <v>57</v>
      </c>
      <c r="C135" s="22"/>
      <c r="D135" s="22" t="s">
        <v>67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44"/>
    </row>
    <row r="136" spans="2:27" x14ac:dyDescent="0.3">
      <c r="B136" s="60" t="s">
        <v>59</v>
      </c>
      <c r="C136" s="22"/>
      <c r="D136" s="62" t="s">
        <v>60</v>
      </c>
      <c r="AA136" s="39"/>
    </row>
    <row r="137" spans="2:27" x14ac:dyDescent="0.3">
      <c r="B137" s="60" t="s">
        <v>61</v>
      </c>
      <c r="C137" s="22"/>
      <c r="D137" s="22" t="s">
        <v>62</v>
      </c>
      <c r="AA137" s="22"/>
    </row>
    <row r="138" spans="2:27" x14ac:dyDescent="0.3">
      <c r="B138" s="60"/>
      <c r="C138" s="22"/>
      <c r="D138" s="22"/>
      <c r="AA138" s="22"/>
    </row>
    <row r="139" spans="2:27" ht="11.4" customHeight="1" x14ac:dyDescent="0.3">
      <c r="B139" s="60"/>
    </row>
    <row r="140" spans="2:27" ht="11.4" customHeight="1" x14ac:dyDescent="0.3"/>
    <row r="141" spans="2:27" ht="11.4" customHeight="1" x14ac:dyDescent="0.3"/>
    <row r="142" spans="2:27" ht="11.4" customHeight="1" x14ac:dyDescent="0.3"/>
    <row r="145" spans="2:20" x14ac:dyDescent="0.3">
      <c r="C145" s="22"/>
    </row>
    <row r="146" spans="2:20" x14ac:dyDescent="0.3">
      <c r="B146" s="28"/>
      <c r="C146" s="39"/>
      <c r="D146" s="39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</row>
    <row r="147" spans="2:20" x14ac:dyDescent="0.3">
      <c r="B147" s="60"/>
      <c r="C147" s="22"/>
      <c r="D147" s="22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2:20" x14ac:dyDescent="0.3">
      <c r="B148" s="60"/>
      <c r="C148" s="22"/>
      <c r="D148" s="22"/>
    </row>
    <row r="149" spans="2:20" x14ac:dyDescent="0.3">
      <c r="B149" s="60"/>
      <c r="C149" s="22"/>
    </row>
    <row r="150" spans="2:20" x14ac:dyDescent="0.3">
      <c r="B150" s="60"/>
      <c r="C150" s="22"/>
    </row>
    <row r="151" spans="2:20" x14ac:dyDescent="0.3">
      <c r="B151" s="60"/>
      <c r="C151" s="22"/>
    </row>
  </sheetData>
  <pageMargins left="0.70866141732283505" right="0.70866141732283505" top="0.74803149606299202" bottom="0.74803149606299202" header="0.31496062992126" footer="0.31496062992126"/>
  <pageSetup scale="58" fitToHeight="0" orientation="landscape" blackAndWhite="1" r:id="rId1"/>
  <headerFooter scaleWithDoc="0">
    <oddHeader>&amp;R&amp;"Arial,Regular"&amp;10Filed: 2025-02-28
EB-2025-0064
Phase 3 Exhibit 8
Tab 2
Schedule 10
Attachment 1
Page &amp;P of &amp;N</oddHeader>
  </headerFooter>
  <rowBreaks count="2" manualBreakCount="2">
    <brk id="46" max="26" man="1"/>
    <brk id="94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73EAFBBA-C4F6-45AC-9DAD-4F4CD083EDD9}"/>
</file>

<file path=customXml/itemProps2.xml><?xml version="1.0" encoding="utf-8"?>
<ds:datastoreItem xmlns:ds="http://schemas.openxmlformats.org/officeDocument/2006/customXml" ds:itemID="{2729FD60-C335-497A-97B1-66585D5F81C0}"/>
</file>

<file path=customXml/itemProps3.xml><?xml version="1.0" encoding="utf-8"?>
<ds:datastoreItem xmlns:ds="http://schemas.openxmlformats.org/officeDocument/2006/customXml" ds:itemID="{5692B407-3F01-43FB-9BD6-4E291D5220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8.2.10.1</vt:lpstr>
      <vt:lpstr>'8.2.10.1'!Print_Area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2025-02-28T15:26:45Z</dcterms:created>
  <dcterms:modified xsi:type="dcterms:W3CDTF">2025-02-28T16:16:04Z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2025-02-28T15:30:20Z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b7250ce8-4a2b-4fee-932f-90e76455af86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