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/>
  <xr:revisionPtr revIDLastSave="6" documentId="13_ncr:1_{90DB4569-012C-464F-B6CE-4AE1215E7866}" xr6:coauthVersionLast="47" xr6:coauthVersionMax="47" xr10:uidLastSave="{4B8B075D-22B1-4401-9BA1-5247A42DF2B3}"/>
  <bookViews>
    <workbookView xWindow="28680" yWindow="-120" windowWidth="29040" windowHeight="15720" activeTab="2" xr2:uid="{5E3894C4-5C97-47B2-A4B4-3B9975E72ED7}"/>
  </bookViews>
  <sheets>
    <sheet name="8.2.10.10 p.1-4" sheetId="1" r:id="rId1"/>
    <sheet name="8.2.10.10 p.5-6" sheetId="2" r:id="rId2"/>
    <sheet name="8.2.10.10 p.7-9" sheetId="3" r:id="rId3"/>
  </sheets>
  <definedNames>
    <definedName name="EV__EVCOM_OPTIONS__" hidden="1">8</definedName>
    <definedName name="EV__EXPOPTIONS__" hidden="1">0</definedName>
    <definedName name="EV__LASTREFTIME__" hidden="1">41247.4113888889</definedName>
    <definedName name="EV__MAXEXPCOLS__" hidden="1">100</definedName>
    <definedName name="EV__MAXEXPROWS__" hidden="1">200000</definedName>
    <definedName name="EV__MEMORYCVW__" hidden="1">0</definedName>
    <definedName name="EV__USERCHANGEOPTIONS__" hidden="1">1</definedName>
    <definedName name="EV__WBEVMODE__" hidden="1">0</definedName>
    <definedName name="EV__WBREFOPTIONS__" hidden="1">134217728</definedName>
    <definedName name="EV__WBVERSION__" hidden="1">0</definedName>
    <definedName name="GSAdminChg">#REF!</definedName>
    <definedName name="paolo" localSheetId="1" hidden="1">{#N/A,#N/A,FALSE,"H3 Tab 1"}</definedName>
    <definedName name="paolo" localSheetId="2" hidden="1">{#N/A,#N/A,FALSE,"H3 Tab 1"}</definedName>
    <definedName name="paolo" hidden="1">{#N/A,#N/A,FALSE,"H3 Tab 1"}</definedName>
    <definedName name="_xlnm.Print_Area" localSheetId="0">'8.2.10.10 p.1-4'!$A$1:$Q$265</definedName>
    <definedName name="_xlnm.Print_Area" localSheetId="1">'8.2.10.10 p.5-6'!$A$1:$Q$141</definedName>
    <definedName name="_xlnm.Print_Area" localSheetId="2">'8.2.10.10 p.7-9'!$A$1:$Q$216</definedName>
    <definedName name="_xlnm.Print_Titles" localSheetId="0">'8.2.10.10 p.1-4'!$1:$13</definedName>
    <definedName name="_xlnm.Print_Titles" localSheetId="1">'8.2.10.10 p.5-6'!$1:$13</definedName>
    <definedName name="_xlnm.Print_Titles" localSheetId="2">'8.2.10.10 p.7-9'!$1:$13</definedName>
    <definedName name="wrn.Backup." localSheetId="1" hidden="1">{#N/A,#N/A,FALSE,"Margins";#N/A,#N/A,FALSE,"Fuel $";#N/A,#N/A,FALSE,"Fuel";#N/A,#N/A,FALSE,"M12 Storage";#N/A,#N/A,FALSE,"M12 Transport";#N/A,#N/A,FALSE,"M12 OR";#N/A,#N/A,FALSE,"C1 OR"}</definedName>
    <definedName name="wrn.Backup." localSheetId="2" hidden="1">{#N/A,#N/A,FALSE,"Margins";#N/A,#N/A,FALSE,"Fuel $";#N/A,#N/A,FALSE,"Fuel";#N/A,#N/A,FALSE,"M12 Storage";#N/A,#N/A,FALSE,"M12 Transport";#N/A,#N/A,FALSE,"M12 OR";#N/A,#N/A,FALSE,"C1 OR"}</definedName>
    <definedName name="wrn.Backup." hidden="1">{#N/A,#N/A,FALSE,"Margins";#N/A,#N/A,FALSE,"Fuel $";#N/A,#N/A,FALSE,"Fuel";#N/A,#N/A,FALSE,"M12 Storage";#N/A,#N/A,FALSE,"M12 Transport";#N/A,#N/A,FALSE,"M12 OR";#N/A,#N/A,FALSE,"C1 OR"}</definedName>
    <definedName name="wrn.h3T1S1." localSheetId="1" hidden="1">{#N/A,#N/A,FALSE,"H3 Tab 1"}</definedName>
    <definedName name="wrn.h3T1S1." localSheetId="2" hidden="1">{#N/A,#N/A,FALSE,"H3 Tab 1"}</definedName>
    <definedName name="wrn.h3T1S1." hidden="1">{#N/A,#N/A,FALSE,"H3 Tab 1"}</definedName>
    <definedName name="wrn.H3T1S2." localSheetId="1" hidden="1">{#N/A,#N/A,FALSE,"H3 Tab 1"}</definedName>
    <definedName name="wrn.H3T1S2." localSheetId="2" hidden="1">{#N/A,#N/A,FALSE,"H3 Tab 1"}</definedName>
    <definedName name="wrn.H3T1S2." hidden="1">{#N/A,#N/A,FALSE,"H3 Tab 1"}</definedName>
    <definedName name="wrn.H3T2S3." localSheetId="1" hidden="1">{#N/A,#N/A,FALSE,"H3 Tab 2";#N/A,#N/A,FALSE,"H3 Tab 2"}</definedName>
    <definedName name="wrn.H3T2S3." localSheetId="2" hidden="1">{#N/A,#N/A,FALSE,"H3 Tab 2";#N/A,#N/A,FALSE,"H3 Tab 2"}</definedName>
    <definedName name="wrn.H3T2S3." hidden="1">{#N/A,#N/A,FALSE,"H3 Tab 2";#N/A,#N/A,FALSE,"H3 Tab 2"}</definedName>
    <definedName name="wrn.Print._.All." localSheetId="1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._.All." localSheetId="2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._.All.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RevProof." localSheetId="1" hidden="1">{#N/A,#N/A,FALSE,"RevProof"}</definedName>
    <definedName name="wrn.RevProof." localSheetId="2" hidden="1">{#N/A,#N/A,FALSE,"RevProof"}</definedName>
    <definedName name="wrn.RevProof." hidden="1">{#N/A,#N/A,FALSE,"RevProof"}</definedName>
    <definedName name="wrn.Schedules." localSheetId="1" hidden="1">{#N/A,#N/A,FALSE,"Filed Sheet";#N/A,#N/A,FALSE,"Schedule C";#N/A,#N/A,FALSE,"Appendix A"}</definedName>
    <definedName name="wrn.Schedules." localSheetId="2" hidden="1">{#N/A,#N/A,FALSE,"Filed Sheet";#N/A,#N/A,FALSE,"Schedule C";#N/A,#N/A,FALSE,"Appendix A"}</definedName>
    <definedName name="wrn.Schedules." hidden="1">{#N/A,#N/A,FALSE,"Filed Sheet";#N/A,#N/A,FALSE,"Schedule C";#N/A,#N/A,FALSE,"Appendix A"}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8" i="3" l="1"/>
  <c r="M207" i="3"/>
  <c r="Q207" i="3" s="1"/>
  <c r="M206" i="3"/>
  <c r="E208" i="3"/>
  <c r="M199" i="3"/>
  <c r="O199" i="3" s="1"/>
  <c r="Q199" i="3" s="1"/>
  <c r="M198" i="3"/>
  <c r="O198" i="3" s="1"/>
  <c r="M197" i="3"/>
  <c r="E191" i="3"/>
  <c r="M181" i="3"/>
  <c r="M180" i="3"/>
  <c r="O180" i="3" s="1"/>
  <c r="E182" i="3"/>
  <c r="M172" i="3"/>
  <c r="O172" i="3" s="1"/>
  <c r="Q172" i="3" s="1"/>
  <c r="M171" i="3"/>
  <c r="O171" i="3" s="1"/>
  <c r="M170" i="3"/>
  <c r="O170" i="3" s="1"/>
  <c r="Q170" i="3" s="1"/>
  <c r="E175" i="3"/>
  <c r="M162" i="3"/>
  <c r="O162" i="3" s="1"/>
  <c r="M161" i="3"/>
  <c r="E166" i="3"/>
  <c r="I155" i="3"/>
  <c r="M153" i="3"/>
  <c r="O153" i="3" s="1"/>
  <c r="M152" i="3"/>
  <c r="E155" i="3"/>
  <c r="M144" i="3"/>
  <c r="O144" i="3" s="1"/>
  <c r="I148" i="3"/>
  <c r="M135" i="3"/>
  <c r="Q135" i="3" s="1"/>
  <c r="E137" i="3"/>
  <c r="M118" i="3"/>
  <c r="O118" i="3" s="1"/>
  <c r="Q118" i="3" s="1"/>
  <c r="M116" i="3"/>
  <c r="O116" i="3" s="1"/>
  <c r="E111" i="3"/>
  <c r="E101" i="3"/>
  <c r="M97" i="3"/>
  <c r="O97" i="3" s="1"/>
  <c r="Q97" i="3" s="1"/>
  <c r="M96" i="3"/>
  <c r="O96" i="3" s="1"/>
  <c r="I101" i="3"/>
  <c r="M86" i="3"/>
  <c r="O86" i="3" s="1"/>
  <c r="E89" i="3"/>
  <c r="M77" i="3"/>
  <c r="O77" i="3" s="1"/>
  <c r="Q77" i="3" s="1"/>
  <c r="M76" i="3"/>
  <c r="O76" i="3" s="1"/>
  <c r="M75" i="3"/>
  <c r="E81" i="3"/>
  <c r="M68" i="3"/>
  <c r="O68" i="3" s="1"/>
  <c r="Q68" i="3" s="1"/>
  <c r="M66" i="3"/>
  <c r="O66" i="3" s="1"/>
  <c r="E69" i="3"/>
  <c r="M58" i="3"/>
  <c r="O58" i="3" s="1"/>
  <c r="Q58" i="3" s="1"/>
  <c r="M57" i="3"/>
  <c r="O57" i="3" s="1"/>
  <c r="Q57" i="3" s="1"/>
  <c r="I61" i="3"/>
  <c r="E59" i="3"/>
  <c r="M48" i="3"/>
  <c r="O48" i="3" s="1"/>
  <c r="Q48" i="3" s="1"/>
  <c r="M46" i="3"/>
  <c r="O46" i="3" s="1"/>
  <c r="M45" i="3"/>
  <c r="E51" i="3"/>
  <c r="E39" i="3"/>
  <c r="M36" i="3"/>
  <c r="O36" i="3" s="1"/>
  <c r="M35" i="3"/>
  <c r="E41" i="3"/>
  <c r="M27" i="3"/>
  <c r="O27" i="3" s="1"/>
  <c r="Q27" i="3" s="1"/>
  <c r="E21" i="3"/>
  <c r="M17" i="3"/>
  <c r="O17" i="3" s="1"/>
  <c r="Q17" i="3" s="1"/>
  <c r="M16" i="3"/>
  <c r="O16" i="3" s="1"/>
  <c r="E19" i="3"/>
  <c r="A15" i="3"/>
  <c r="A16" i="3" s="1"/>
  <c r="A17" i="3" s="1"/>
  <c r="A18" i="3" s="1"/>
  <c r="A19" i="3" s="1"/>
  <c r="A21" i="3" s="1"/>
  <c r="A22" i="3" s="1"/>
  <c r="A25" i="3" s="1"/>
  <c r="A26" i="3" s="1"/>
  <c r="A27" i="3" s="1"/>
  <c r="A28" i="3" s="1"/>
  <c r="A29" i="3" s="1"/>
  <c r="A31" i="3" s="1"/>
  <c r="A32" i="3" s="1"/>
  <c r="A35" i="3" s="1"/>
  <c r="A36" i="3" s="1"/>
  <c r="A37" i="3" s="1"/>
  <c r="A38" i="3" s="1"/>
  <c r="A39" i="3" s="1"/>
  <c r="A41" i="3" s="1"/>
  <c r="A42" i="3" s="1"/>
  <c r="A45" i="3" s="1"/>
  <c r="A46" i="3" s="1"/>
  <c r="A47" i="3" s="1"/>
  <c r="A48" i="3" s="1"/>
  <c r="A49" i="3" s="1"/>
  <c r="A51" i="3" s="1"/>
  <c r="A52" i="3" s="1"/>
  <c r="A55" i="3" s="1"/>
  <c r="A56" i="3" s="1"/>
  <c r="A57" i="3" s="1"/>
  <c r="A58" i="3" s="1"/>
  <c r="A59" i="3" s="1"/>
  <c r="A61" i="3" s="1"/>
  <c r="A62" i="3" s="1"/>
  <c r="A65" i="3" s="1"/>
  <c r="A66" i="3" s="1"/>
  <c r="A67" i="3" s="1"/>
  <c r="A68" i="3" s="1"/>
  <c r="A69" i="3" s="1"/>
  <c r="A71" i="3" s="1"/>
  <c r="A72" i="3" s="1"/>
  <c r="A75" i="3" s="1"/>
  <c r="A76" i="3" s="1"/>
  <c r="A77" i="3" s="1"/>
  <c r="A78" i="3" s="1"/>
  <c r="A79" i="3" s="1"/>
  <c r="A81" i="3" s="1"/>
  <c r="A82" i="3" s="1"/>
  <c r="A85" i="3" s="1"/>
  <c r="A86" i="3" s="1"/>
  <c r="A87" i="3" s="1"/>
  <c r="A88" i="3" s="1"/>
  <c r="A89" i="3" s="1"/>
  <c r="A91" i="3" s="1"/>
  <c r="A92" i="3" s="1"/>
  <c r="A95" i="3" s="1"/>
  <c r="A96" i="3" s="1"/>
  <c r="A97" i="3" s="1"/>
  <c r="A98" i="3" s="1"/>
  <c r="A99" i="3" s="1"/>
  <c r="A101" i="3" s="1"/>
  <c r="A102" i="3" s="1"/>
  <c r="A105" i="3" s="1"/>
  <c r="A106" i="3" s="1"/>
  <c r="A107" i="3" s="1"/>
  <c r="A108" i="3" s="1"/>
  <c r="A109" i="3" s="1"/>
  <c r="A111" i="3" s="1"/>
  <c r="A112" i="3" s="1"/>
  <c r="A115" i="3" s="1"/>
  <c r="A116" i="3" s="1"/>
  <c r="A117" i="3" s="1"/>
  <c r="A118" i="3" s="1"/>
  <c r="A119" i="3" s="1"/>
  <c r="A121" i="3" s="1"/>
  <c r="A122" i="3" s="1"/>
  <c r="A125" i="3" s="1"/>
  <c r="A127" i="3" s="1"/>
  <c r="A126" i="3" s="1"/>
  <c r="A128" i="3" s="1"/>
  <c r="A130" i="3" s="1"/>
  <c r="A131" i="3" s="1"/>
  <c r="A134" i="3" s="1"/>
  <c r="A136" i="3" s="1"/>
  <c r="A135" i="3" s="1"/>
  <c r="A137" i="3" s="1"/>
  <c r="A139" i="3" s="1"/>
  <c r="A140" i="3" s="1"/>
  <c r="A143" i="3" s="1"/>
  <c r="A144" i="3" s="1"/>
  <c r="A145" i="3" s="1"/>
  <c r="A146" i="3" s="1"/>
  <c r="A148" i="3" s="1"/>
  <c r="A149" i="3" s="1"/>
  <c r="A152" i="3" s="1"/>
  <c r="A153" i="3" s="1"/>
  <c r="A154" i="3" s="1"/>
  <c r="A155" i="3" s="1"/>
  <c r="A157" i="3" s="1"/>
  <c r="A158" i="3" s="1"/>
  <c r="A161" i="3" s="1"/>
  <c r="A162" i="3" s="1"/>
  <c r="A163" i="3" s="1"/>
  <c r="A164" i="3" s="1"/>
  <c r="A166" i="3" s="1"/>
  <c r="A167" i="3" s="1"/>
  <c r="A170" i="3" s="1"/>
  <c r="A171" i="3" s="1"/>
  <c r="A172" i="3" s="1"/>
  <c r="A173" i="3" s="1"/>
  <c r="A175" i="3" s="1"/>
  <c r="A176" i="3" s="1"/>
  <c r="A179" i="3" s="1"/>
  <c r="A180" i="3" s="1"/>
  <c r="A181" i="3" s="1"/>
  <c r="A182" i="3" s="1"/>
  <c r="A184" i="3" s="1"/>
  <c r="A185" i="3" s="1"/>
  <c r="A188" i="3" s="1"/>
  <c r="A189" i="3" s="1"/>
  <c r="A190" i="3" s="1"/>
  <c r="A191" i="3" s="1"/>
  <c r="A193" i="3" s="1"/>
  <c r="A194" i="3" s="1"/>
  <c r="A197" i="3" s="1"/>
  <c r="A198" i="3" s="1"/>
  <c r="A199" i="3" s="1"/>
  <c r="A200" i="3" s="1"/>
  <c r="A202" i="3" s="1"/>
  <c r="A203" i="3" s="1"/>
  <c r="A206" i="3" s="1"/>
  <c r="A207" i="3" s="1"/>
  <c r="A208" i="3" s="1"/>
  <c r="A210" i="3" s="1"/>
  <c r="A211" i="3" s="1"/>
  <c r="M129" i="2"/>
  <c r="O129" i="2" s="1"/>
  <c r="Q129" i="2" s="1"/>
  <c r="M128" i="2"/>
  <c r="O128" i="2" s="1"/>
  <c r="M127" i="2"/>
  <c r="G133" i="2"/>
  <c r="M116" i="2"/>
  <c r="O116" i="2" s="1"/>
  <c r="I123" i="2"/>
  <c r="E119" i="2"/>
  <c r="M107" i="2"/>
  <c r="M106" i="2"/>
  <c r="O106" i="2" s="1"/>
  <c r="M105" i="2"/>
  <c r="M98" i="2"/>
  <c r="O98" i="2" s="1"/>
  <c r="Q98" i="2" s="1"/>
  <c r="M97" i="2"/>
  <c r="O97" i="2" s="1"/>
  <c r="Q97" i="2" s="1"/>
  <c r="M96" i="2"/>
  <c r="O96" i="2" s="1"/>
  <c r="M95" i="2"/>
  <c r="M88" i="2"/>
  <c r="O88" i="2" s="1"/>
  <c r="Q88" i="2" s="1"/>
  <c r="M85" i="2"/>
  <c r="M76" i="2"/>
  <c r="O76" i="2" s="1"/>
  <c r="M75" i="2"/>
  <c r="E71" i="2"/>
  <c r="M67" i="2"/>
  <c r="O67" i="2" s="1"/>
  <c r="Q67" i="2" s="1"/>
  <c r="M58" i="2"/>
  <c r="O58" i="2" s="1"/>
  <c r="Q58" i="2" s="1"/>
  <c r="M57" i="2"/>
  <c r="O57" i="2" s="1"/>
  <c r="Q57" i="2" s="1"/>
  <c r="M56" i="2"/>
  <c r="O56" i="2" s="1"/>
  <c r="M55" i="2"/>
  <c r="M46" i="2"/>
  <c r="O46" i="2" s="1"/>
  <c r="M45" i="2"/>
  <c r="E39" i="2"/>
  <c r="M27" i="2"/>
  <c r="O27" i="2" s="1"/>
  <c r="Q27" i="2" s="1"/>
  <c r="M26" i="2"/>
  <c r="O26" i="2" s="1"/>
  <c r="I31" i="2"/>
  <c r="E29" i="2"/>
  <c r="M17" i="2"/>
  <c r="O17" i="2" s="1"/>
  <c r="Q17" i="2" s="1"/>
  <c r="M16" i="2"/>
  <c r="O16" i="2" s="1"/>
  <c r="A16" i="2"/>
  <c r="A17" i="2" s="1"/>
  <c r="A18" i="2" s="1"/>
  <c r="A19" i="2" s="1"/>
  <c r="A21" i="2" s="1"/>
  <c r="A22" i="2" s="1"/>
  <c r="A25" i="2" s="1"/>
  <c r="A26" i="2" s="1"/>
  <c r="A27" i="2" s="1"/>
  <c r="A28" i="2" s="1"/>
  <c r="A29" i="2" s="1"/>
  <c r="A31" i="2" s="1"/>
  <c r="A32" i="2" s="1"/>
  <c r="A35" i="2" s="1"/>
  <c r="A36" i="2" s="1"/>
  <c r="A37" i="2" s="1"/>
  <c r="A38" i="2" s="1"/>
  <c r="A39" i="2" s="1"/>
  <c r="A41" i="2" s="1"/>
  <c r="A42" i="2" s="1"/>
  <c r="A45" i="2" s="1"/>
  <c r="A46" i="2" s="1"/>
  <c r="A47" i="2" s="1"/>
  <c r="A48" i="2" s="1"/>
  <c r="A49" i="2" s="1"/>
  <c r="A51" i="2" s="1"/>
  <c r="A52" i="2" s="1"/>
  <c r="A55" i="2" s="1"/>
  <c r="A56" i="2" s="1"/>
  <c r="A57" i="2" s="1"/>
  <c r="A58" i="2" s="1"/>
  <c r="A59" i="2" s="1"/>
  <c r="A61" i="2" s="1"/>
  <c r="A62" i="2" s="1"/>
  <c r="A65" i="2" s="1"/>
  <c r="A66" i="2" s="1"/>
  <c r="A67" i="2" s="1"/>
  <c r="A68" i="2" s="1"/>
  <c r="A69" i="2" s="1"/>
  <c r="A71" i="2" s="1"/>
  <c r="A72" i="2" s="1"/>
  <c r="A75" i="2" s="1"/>
  <c r="A76" i="2" s="1"/>
  <c r="A77" i="2" s="1"/>
  <c r="A78" i="2" s="1"/>
  <c r="A79" i="2" s="1"/>
  <c r="A81" i="2" s="1"/>
  <c r="A82" i="2" s="1"/>
  <c r="A85" i="2" s="1"/>
  <c r="A86" i="2" s="1"/>
  <c r="A87" i="2" s="1"/>
  <c r="A88" i="2" s="1"/>
  <c r="A89" i="2" s="1"/>
  <c r="A91" i="2" s="1"/>
  <c r="A92" i="2" s="1"/>
  <c r="A95" i="2" s="1"/>
  <c r="A96" i="2" s="1"/>
  <c r="A97" i="2" s="1"/>
  <c r="A98" i="2" s="1"/>
  <c r="A99" i="2" s="1"/>
  <c r="A101" i="2" s="1"/>
  <c r="A102" i="2" s="1"/>
  <c r="A105" i="2" s="1"/>
  <c r="A106" i="2" s="1"/>
  <c r="A107" i="2" s="1"/>
  <c r="A108" i="2" s="1"/>
  <c r="A109" i="2" s="1"/>
  <c r="A111" i="2" s="1"/>
  <c r="A112" i="2" s="1"/>
  <c r="A115" i="2" s="1"/>
  <c r="A116" i="2" s="1"/>
  <c r="A117" i="2" s="1"/>
  <c r="A118" i="2" s="1"/>
  <c r="A119" i="2" s="1"/>
  <c r="A121" i="2" s="1"/>
  <c r="A122" i="2" s="1"/>
  <c r="A123" i="2" s="1"/>
  <c r="A124" i="2" s="1"/>
  <c r="A127" i="2" s="1"/>
  <c r="A128" i="2" s="1"/>
  <c r="A129" i="2" s="1"/>
  <c r="A130" i="2" s="1"/>
  <c r="A131" i="2" s="1"/>
  <c r="A133" i="2" s="1"/>
  <c r="A134" i="2" s="1"/>
  <c r="A135" i="2" s="1"/>
  <c r="A136" i="2" s="1"/>
  <c r="M15" i="2"/>
  <c r="E19" i="2"/>
  <c r="I255" i="1"/>
  <c r="M254" i="1"/>
  <c r="Q254" i="1" s="1"/>
  <c r="M253" i="1"/>
  <c r="Q253" i="1" s="1"/>
  <c r="M252" i="1"/>
  <c r="E255" i="1"/>
  <c r="M243" i="1"/>
  <c r="O243" i="1" s="1"/>
  <c r="Q243" i="1" s="1"/>
  <c r="M242" i="1"/>
  <c r="O242" i="1" s="1"/>
  <c r="Q242" i="1" s="1"/>
  <c r="M241" i="1"/>
  <c r="O241" i="1" s="1"/>
  <c r="M240" i="1"/>
  <c r="M229" i="1"/>
  <c r="O229" i="1" s="1"/>
  <c r="M219" i="1"/>
  <c r="O219" i="1" s="1"/>
  <c r="Q219" i="1" s="1"/>
  <c r="M217" i="1"/>
  <c r="O217" i="1" s="1"/>
  <c r="E220" i="1"/>
  <c r="M207" i="1"/>
  <c r="O207" i="1" s="1"/>
  <c r="Q207" i="1" s="1"/>
  <c r="M206" i="1"/>
  <c r="O206" i="1" s="1"/>
  <c r="Q206" i="1" s="1"/>
  <c r="M205" i="1"/>
  <c r="O205" i="1" s="1"/>
  <c r="M204" i="1"/>
  <c r="E208" i="1"/>
  <c r="M195" i="1"/>
  <c r="O195" i="1" s="1"/>
  <c r="Q195" i="1" s="1"/>
  <c r="M194" i="1"/>
  <c r="O194" i="1" s="1"/>
  <c r="Q194" i="1" s="1"/>
  <c r="M192" i="1"/>
  <c r="E196" i="1"/>
  <c r="M183" i="1"/>
  <c r="O183" i="1" s="1"/>
  <c r="Q183" i="1" s="1"/>
  <c r="M182" i="1"/>
  <c r="O182" i="1" s="1"/>
  <c r="Q182" i="1" s="1"/>
  <c r="I184" i="1"/>
  <c r="M171" i="1"/>
  <c r="E174" i="1"/>
  <c r="M162" i="1"/>
  <c r="O162" i="1" s="1"/>
  <c r="Q162" i="1" s="1"/>
  <c r="M160" i="1"/>
  <c r="O160" i="1" s="1"/>
  <c r="E163" i="1"/>
  <c r="M150" i="1"/>
  <c r="O150" i="1" s="1"/>
  <c r="Q150" i="1" s="1"/>
  <c r="M149" i="1"/>
  <c r="O149" i="1" s="1"/>
  <c r="Q149" i="1" s="1"/>
  <c r="M148" i="1"/>
  <c r="O148" i="1" s="1"/>
  <c r="M147" i="1"/>
  <c r="M138" i="1"/>
  <c r="O138" i="1" s="1"/>
  <c r="Q138" i="1" s="1"/>
  <c r="M137" i="1"/>
  <c r="O137" i="1" s="1"/>
  <c r="Q137" i="1" s="1"/>
  <c r="M136" i="1"/>
  <c r="O136" i="1" s="1"/>
  <c r="M135" i="1"/>
  <c r="M126" i="1"/>
  <c r="M125" i="1"/>
  <c r="O125" i="1" s="1"/>
  <c r="Q125" i="1" s="1"/>
  <c r="M124" i="1"/>
  <c r="O124" i="1" s="1"/>
  <c r="M123" i="1"/>
  <c r="E127" i="1"/>
  <c r="E115" i="1"/>
  <c r="M102" i="1"/>
  <c r="O102" i="1" s="1"/>
  <c r="Q102" i="1" s="1"/>
  <c r="M101" i="1"/>
  <c r="O101" i="1" s="1"/>
  <c r="Q101" i="1" s="1"/>
  <c r="M100" i="1"/>
  <c r="O100" i="1" s="1"/>
  <c r="M90" i="1"/>
  <c r="O90" i="1" s="1"/>
  <c r="Q90" i="1" s="1"/>
  <c r="M89" i="1"/>
  <c r="O89" i="1" s="1"/>
  <c r="Q89" i="1" s="1"/>
  <c r="M77" i="1"/>
  <c r="O77" i="1" s="1"/>
  <c r="Q77" i="1" s="1"/>
  <c r="M76" i="1"/>
  <c r="O76" i="1" s="1"/>
  <c r="E79" i="1"/>
  <c r="M66" i="1"/>
  <c r="O66" i="1" s="1"/>
  <c r="Q66" i="1" s="1"/>
  <c r="M65" i="1"/>
  <c r="O65" i="1" s="1"/>
  <c r="Q65" i="1" s="1"/>
  <c r="M64" i="1"/>
  <c r="O64" i="1" s="1"/>
  <c r="M51" i="1"/>
  <c r="M42" i="1"/>
  <c r="O42" i="1" s="1"/>
  <c r="Q42" i="1" s="1"/>
  <c r="M40" i="1"/>
  <c r="O40" i="1" s="1"/>
  <c r="I43" i="1"/>
  <c r="E43" i="1"/>
  <c r="M30" i="1"/>
  <c r="O30" i="1" s="1"/>
  <c r="Q30" i="1" s="1"/>
  <c r="I31" i="1"/>
  <c r="M28" i="1"/>
  <c r="O28" i="1" s="1"/>
  <c r="M27" i="1"/>
  <c r="E31" i="1"/>
  <c r="A18" i="1"/>
  <c r="A19" i="1" s="1"/>
  <c r="A21" i="1" s="1"/>
  <c r="A22" i="1" s="1"/>
  <c r="A23" i="1" s="1"/>
  <c r="A24" i="1" s="1"/>
  <c r="A27" i="1" s="1"/>
  <c r="A28" i="1" s="1"/>
  <c r="A29" i="1" s="1"/>
  <c r="A30" i="1" s="1"/>
  <c r="A31" i="1" s="1"/>
  <c r="A33" i="1" s="1"/>
  <c r="A34" i="1" s="1"/>
  <c r="A35" i="1" s="1"/>
  <c r="A36" i="1" s="1"/>
  <c r="A39" i="1" s="1"/>
  <c r="A40" i="1" s="1"/>
  <c r="A41" i="1" s="1"/>
  <c r="A42" i="1" s="1"/>
  <c r="A43" i="1" s="1"/>
  <c r="A45" i="1" s="1"/>
  <c r="A46" i="1" s="1"/>
  <c r="A47" i="1" s="1"/>
  <c r="A48" i="1" s="1"/>
  <c r="A51" i="1" s="1"/>
  <c r="A52" i="1" s="1"/>
  <c r="A53" i="1" s="1"/>
  <c r="A54" i="1" s="1"/>
  <c r="A55" i="1" s="1"/>
  <c r="A57" i="1" s="1"/>
  <c r="A58" i="1" s="1"/>
  <c r="A59" i="1" s="1"/>
  <c r="A60" i="1" s="1"/>
  <c r="A63" i="1" s="1"/>
  <c r="A64" i="1" s="1"/>
  <c r="A65" i="1" s="1"/>
  <c r="A66" i="1" s="1"/>
  <c r="A67" i="1" s="1"/>
  <c r="A69" i="1" s="1"/>
  <c r="A70" i="1" s="1"/>
  <c r="A71" i="1" s="1"/>
  <c r="A72" i="1" s="1"/>
  <c r="A75" i="1" s="1"/>
  <c r="A76" i="1" s="1"/>
  <c r="A77" i="1" s="1"/>
  <c r="A78" i="1" s="1"/>
  <c r="A79" i="1" s="1"/>
  <c r="A81" i="1" s="1"/>
  <c r="A82" i="1" s="1"/>
  <c r="A83" i="1" s="1"/>
  <c r="A84" i="1" s="1"/>
  <c r="A87" i="1" s="1"/>
  <c r="A88" i="1" s="1"/>
  <c r="A89" i="1" s="1"/>
  <c r="A90" i="1" s="1"/>
  <c r="A91" i="1" s="1"/>
  <c r="A93" i="1" s="1"/>
  <c r="A94" i="1" s="1"/>
  <c r="A95" i="1" s="1"/>
  <c r="A96" i="1" s="1"/>
  <c r="A99" i="1" s="1"/>
  <c r="A100" i="1" s="1"/>
  <c r="A101" i="1" s="1"/>
  <c r="A102" i="1" s="1"/>
  <c r="A103" i="1" s="1"/>
  <c r="A105" i="1" s="1"/>
  <c r="A106" i="1" s="1"/>
  <c r="A107" i="1" s="1"/>
  <c r="A108" i="1" s="1"/>
  <c r="A111" i="1" s="1"/>
  <c r="A112" i="1" s="1"/>
  <c r="A113" i="1" s="1"/>
  <c r="A114" i="1" s="1"/>
  <c r="A115" i="1" s="1"/>
  <c r="A117" i="1" s="1"/>
  <c r="A118" i="1" s="1"/>
  <c r="A119" i="1" s="1"/>
  <c r="A120" i="1" s="1"/>
  <c r="A123" i="1" s="1"/>
  <c r="A124" i="1" s="1"/>
  <c r="A125" i="1" s="1"/>
  <c r="A126" i="1" s="1"/>
  <c r="A127" i="1" s="1"/>
  <c r="A129" i="1" s="1"/>
  <c r="A130" i="1" s="1"/>
  <c r="A131" i="1" s="1"/>
  <c r="A132" i="1" s="1"/>
  <c r="A135" i="1" s="1"/>
  <c r="A136" i="1" s="1"/>
  <c r="A137" i="1" s="1"/>
  <c r="A138" i="1" s="1"/>
  <c r="A139" i="1" s="1"/>
  <c r="A141" i="1" s="1"/>
  <c r="A142" i="1" s="1"/>
  <c r="A143" i="1" s="1"/>
  <c r="A144" i="1" s="1"/>
  <c r="A147" i="1" s="1"/>
  <c r="A148" i="1" s="1"/>
  <c r="A149" i="1" s="1"/>
  <c r="A150" i="1" s="1"/>
  <c r="A151" i="1" s="1"/>
  <c r="A153" i="1" s="1"/>
  <c r="A154" i="1" s="1"/>
  <c r="A155" i="1" s="1"/>
  <c r="A156" i="1" s="1"/>
  <c r="A159" i="1" s="1"/>
  <c r="A160" i="1" s="1"/>
  <c r="A161" i="1" s="1"/>
  <c r="A162" i="1" s="1"/>
  <c r="A163" i="1" s="1"/>
  <c r="A165" i="1" s="1"/>
  <c r="A166" i="1" s="1"/>
  <c r="A167" i="1" s="1"/>
  <c r="A168" i="1" s="1"/>
  <c r="A171" i="1" s="1"/>
  <c r="A172" i="1" s="1"/>
  <c r="A173" i="1" s="1"/>
  <c r="A174" i="1" s="1"/>
  <c r="A176" i="1" s="1"/>
  <c r="A177" i="1" s="1"/>
  <c r="A180" i="1" s="1"/>
  <c r="A181" i="1" s="1"/>
  <c r="A182" i="1" s="1"/>
  <c r="A183" i="1" s="1"/>
  <c r="A184" i="1" s="1"/>
  <c r="A186" i="1" s="1"/>
  <c r="A187" i="1" s="1"/>
  <c r="A188" i="1" s="1"/>
  <c r="A189" i="1" s="1"/>
  <c r="A192" i="1" s="1"/>
  <c r="A193" i="1" s="1"/>
  <c r="A194" i="1" s="1"/>
  <c r="A195" i="1" s="1"/>
  <c r="A196" i="1" s="1"/>
  <c r="A198" i="1" s="1"/>
  <c r="A199" i="1" s="1"/>
  <c r="A200" i="1" s="1"/>
  <c r="A201" i="1" s="1"/>
  <c r="A204" i="1" s="1"/>
  <c r="A205" i="1" s="1"/>
  <c r="A206" i="1" s="1"/>
  <c r="A207" i="1" s="1"/>
  <c r="A208" i="1" s="1"/>
  <c r="A210" i="1" s="1"/>
  <c r="A211" i="1" s="1"/>
  <c r="A212" i="1" s="1"/>
  <c r="A213" i="1" s="1"/>
  <c r="A216" i="1" s="1"/>
  <c r="A217" i="1" s="1"/>
  <c r="A218" i="1" s="1"/>
  <c r="A219" i="1" s="1"/>
  <c r="A220" i="1" s="1"/>
  <c r="A222" i="1" s="1"/>
  <c r="A223" i="1" s="1"/>
  <c r="A224" i="1" s="1"/>
  <c r="A225" i="1" s="1"/>
  <c r="A228" i="1" s="1"/>
  <c r="A229" i="1" s="1"/>
  <c r="A230" i="1" s="1"/>
  <c r="A231" i="1" s="1"/>
  <c r="A232" i="1" s="1"/>
  <c r="A234" i="1" s="1"/>
  <c r="A235" i="1" s="1"/>
  <c r="A236" i="1" s="1"/>
  <c r="A237" i="1" s="1"/>
  <c r="A240" i="1" s="1"/>
  <c r="A241" i="1" s="1"/>
  <c r="A242" i="1" s="1"/>
  <c r="A243" i="1" s="1"/>
  <c r="A244" i="1" s="1"/>
  <c r="A246" i="1" s="1"/>
  <c r="A247" i="1" s="1"/>
  <c r="A248" i="1" s="1"/>
  <c r="A249" i="1" s="1"/>
  <c r="A252" i="1" s="1"/>
  <c r="A253" i="1" s="1"/>
  <c r="A254" i="1" s="1"/>
  <c r="A255" i="1" s="1"/>
  <c r="A257" i="1" s="1"/>
  <c r="A258" i="1" s="1"/>
  <c r="A259" i="1" s="1"/>
  <c r="A260" i="1" s="1"/>
  <c r="A17" i="1"/>
  <c r="M16" i="1"/>
  <c r="O16" i="1" s="1"/>
  <c r="E19" i="1"/>
  <c r="A15" i="1"/>
  <c r="A16" i="1" s="1"/>
  <c r="M208" i="1" l="1"/>
  <c r="O208" i="1" s="1"/>
  <c r="I19" i="1"/>
  <c r="M52" i="1"/>
  <c r="O52" i="1" s="1"/>
  <c r="M54" i="1"/>
  <c r="O54" i="1" s="1"/>
  <c r="Q54" i="1" s="1"/>
  <c r="I127" i="1"/>
  <c r="I163" i="1"/>
  <c r="M228" i="1"/>
  <c r="M230" i="1"/>
  <c r="O230" i="1" s="1"/>
  <c r="Q230" i="1" s="1"/>
  <c r="E69" i="2"/>
  <c r="E79" i="2"/>
  <c r="I91" i="2"/>
  <c r="M87" i="2"/>
  <c r="O87" i="2" s="1"/>
  <c r="Q87" i="2" s="1"/>
  <c r="I133" i="2"/>
  <c r="E31" i="3"/>
  <c r="E79" i="3"/>
  <c r="E148" i="3"/>
  <c r="I164" i="3"/>
  <c r="E202" i="3"/>
  <c r="M29" i="1"/>
  <c r="O29" i="1" s="1"/>
  <c r="Q29" i="1" s="1"/>
  <c r="E103" i="1"/>
  <c r="M181" i="1"/>
  <c r="O181" i="1" s="1"/>
  <c r="I220" i="1"/>
  <c r="M68" i="2"/>
  <c r="O68" i="2" s="1"/>
  <c r="Q68" i="2" s="1"/>
  <c r="I21" i="3"/>
  <c r="M18" i="3"/>
  <c r="O18" i="3" s="1"/>
  <c r="Q18" i="3" s="1"/>
  <c r="E29" i="3"/>
  <c r="M65" i="3"/>
  <c r="M67" i="3"/>
  <c r="I69" i="3"/>
  <c r="I91" i="3"/>
  <c r="E119" i="3"/>
  <c r="M125" i="3"/>
  <c r="Q173" i="3"/>
  <c r="I184" i="3"/>
  <c r="E210" i="3"/>
  <c r="E55" i="1"/>
  <c r="M111" i="1"/>
  <c r="I115" i="1"/>
  <c r="E151" i="1"/>
  <c r="M159" i="1"/>
  <c r="O159" i="1" s="1"/>
  <c r="Q159" i="1" s="1"/>
  <c r="M161" i="1"/>
  <c r="O161" i="1" s="1"/>
  <c r="Q161" i="1" s="1"/>
  <c r="I208" i="1"/>
  <c r="E244" i="1"/>
  <c r="M36" i="2"/>
  <c r="O36" i="2" s="1"/>
  <c r="E41" i="2"/>
  <c r="M48" i="2"/>
  <c r="O48" i="2" s="1"/>
  <c r="Q48" i="2" s="1"/>
  <c r="E59" i="2"/>
  <c r="I71" i="2"/>
  <c r="I81" i="2"/>
  <c r="M86" i="2"/>
  <c r="O86" i="2" s="1"/>
  <c r="M133" i="2"/>
  <c r="E99" i="3"/>
  <c r="E109" i="3"/>
  <c r="E146" i="3"/>
  <c r="M145" i="3"/>
  <c r="I157" i="3"/>
  <c r="M188" i="3"/>
  <c r="O188" i="3" s="1"/>
  <c r="Q188" i="3" s="1"/>
  <c r="E200" i="3"/>
  <c r="I202" i="3"/>
  <c r="I103" i="1"/>
  <c r="M172" i="1"/>
  <c r="O172" i="1" s="1"/>
  <c r="E184" i="1"/>
  <c r="M216" i="1"/>
  <c r="M220" i="1" s="1"/>
  <c r="O220" i="1" s="1"/>
  <c r="M218" i="1"/>
  <c r="O218" i="1" s="1"/>
  <c r="Q218" i="1" s="1"/>
  <c r="E31" i="2"/>
  <c r="E109" i="2"/>
  <c r="E121" i="2"/>
  <c r="I51" i="3"/>
  <c r="M56" i="3"/>
  <c r="O56" i="3" s="1"/>
  <c r="M85" i="3"/>
  <c r="O85" i="3" s="1"/>
  <c r="Q85" i="3" s="1"/>
  <c r="E91" i="3"/>
  <c r="M98" i="3"/>
  <c r="O98" i="3" s="1"/>
  <c r="Q98" i="3" s="1"/>
  <c r="M115" i="3"/>
  <c r="E128" i="3"/>
  <c r="E173" i="3"/>
  <c r="M179" i="3"/>
  <c r="I210" i="3"/>
  <c r="M231" i="1"/>
  <c r="O231" i="1" s="1"/>
  <c r="Q231" i="1" s="1"/>
  <c r="I244" i="1"/>
  <c r="M18" i="2"/>
  <c r="O18" i="2" s="1"/>
  <c r="Q18" i="2" s="1"/>
  <c r="E51" i="2"/>
  <c r="M66" i="2"/>
  <c r="O66" i="2" s="1"/>
  <c r="E111" i="2"/>
  <c r="G121" i="2"/>
  <c r="M37" i="3"/>
  <c r="O37" i="3" s="1"/>
  <c r="Q37" i="3" s="1"/>
  <c r="I109" i="3"/>
  <c r="I128" i="3"/>
  <c r="Q109" i="2"/>
  <c r="I119" i="2"/>
  <c r="M18" i="1"/>
  <c r="O18" i="1" s="1"/>
  <c r="Q18" i="1" s="1"/>
  <c r="M173" i="1"/>
  <c r="O173" i="1" s="1"/>
  <c r="Q173" i="1" s="1"/>
  <c r="M28" i="2"/>
  <c r="O28" i="2" s="1"/>
  <c r="Q28" i="2" s="1"/>
  <c r="E99" i="2"/>
  <c r="I111" i="2"/>
  <c r="M26" i="3"/>
  <c r="O26" i="3" s="1"/>
  <c r="M51" i="3"/>
  <c r="O51" i="3" s="1"/>
  <c r="M47" i="3"/>
  <c r="O47" i="3" s="1"/>
  <c r="Q47" i="3" s="1"/>
  <c r="E71" i="3"/>
  <c r="M87" i="3"/>
  <c r="O87" i="3" s="1"/>
  <c r="Q87" i="3" s="1"/>
  <c r="E184" i="3"/>
  <c r="M39" i="1"/>
  <c r="M43" i="1" s="1"/>
  <c r="O43" i="1" s="1"/>
  <c r="M41" i="1"/>
  <c r="O41" i="1" s="1"/>
  <c r="Q41" i="1" s="1"/>
  <c r="E67" i="1"/>
  <c r="M75" i="1"/>
  <c r="O75" i="1" s="1"/>
  <c r="Q75" i="1" s="1"/>
  <c r="M112" i="1"/>
  <c r="O112" i="1" s="1"/>
  <c r="M114" i="1"/>
  <c r="O114" i="1" s="1"/>
  <c r="Q114" i="1" s="1"/>
  <c r="I139" i="1"/>
  <c r="E139" i="1"/>
  <c r="E232" i="1"/>
  <c r="M35" i="2"/>
  <c r="O35" i="2" s="1"/>
  <c r="Q35" i="2" s="1"/>
  <c r="I39" i="2"/>
  <c r="M47" i="2"/>
  <c r="O47" i="2" s="1"/>
  <c r="Q47" i="2" s="1"/>
  <c r="E81" i="2"/>
  <c r="E91" i="2"/>
  <c r="E89" i="2"/>
  <c r="M108" i="2"/>
  <c r="O108" i="2" s="1"/>
  <c r="Q108" i="2" s="1"/>
  <c r="E131" i="2"/>
  <c r="M130" i="2"/>
  <c r="O130" i="2" s="1"/>
  <c r="Q130" i="2" s="1"/>
  <c r="I135" i="2"/>
  <c r="O45" i="3"/>
  <c r="Q45" i="3" s="1"/>
  <c r="E61" i="3"/>
  <c r="M106" i="3"/>
  <c r="O106" i="3" s="1"/>
  <c r="M107" i="3"/>
  <c r="O107" i="3" s="1"/>
  <c r="Q107" i="3" s="1"/>
  <c r="M143" i="3"/>
  <c r="E164" i="3"/>
  <c r="M189" i="3"/>
  <c r="O189" i="3" s="1"/>
  <c r="O67" i="3"/>
  <c r="Q67" i="3" s="1"/>
  <c r="M71" i="3"/>
  <c r="Q49" i="3"/>
  <c r="I79" i="3"/>
  <c r="M193" i="3"/>
  <c r="Q191" i="3"/>
  <c r="E193" i="3"/>
  <c r="M190" i="3"/>
  <c r="O190" i="3" s="1"/>
  <c r="Q190" i="3" s="1"/>
  <c r="M38" i="3"/>
  <c r="O38" i="3" s="1"/>
  <c r="Q38" i="3" s="1"/>
  <c r="I41" i="3"/>
  <c r="Q69" i="3"/>
  <c r="O65" i="3"/>
  <c r="Q65" i="3" s="1"/>
  <c r="I111" i="3"/>
  <c r="O115" i="3"/>
  <c r="Q115" i="3" s="1"/>
  <c r="I31" i="3"/>
  <c r="M117" i="3"/>
  <c r="O117" i="3" s="1"/>
  <c r="Q117" i="3" s="1"/>
  <c r="I137" i="3"/>
  <c r="O161" i="3"/>
  <c r="Q161" i="3" s="1"/>
  <c r="M166" i="3"/>
  <c r="M208" i="3"/>
  <c r="Q208" i="3" s="1"/>
  <c r="Q206" i="3"/>
  <c r="M108" i="3"/>
  <c r="O108" i="3" s="1"/>
  <c r="Q108" i="3" s="1"/>
  <c r="I191" i="3"/>
  <c r="I119" i="3"/>
  <c r="M126" i="3"/>
  <c r="Q126" i="3" s="1"/>
  <c r="M136" i="3"/>
  <c r="Q136" i="3" s="1"/>
  <c r="E139" i="3"/>
  <c r="Q146" i="3"/>
  <c r="O145" i="3"/>
  <c r="Q145" i="3" s="1"/>
  <c r="M28" i="3"/>
  <c r="O28" i="3" s="1"/>
  <c r="Q28" i="3" s="1"/>
  <c r="Q51" i="3"/>
  <c r="M69" i="3"/>
  <c r="O69" i="3" s="1"/>
  <c r="M78" i="3"/>
  <c r="O78" i="3" s="1"/>
  <c r="Q78" i="3" s="1"/>
  <c r="I81" i="3"/>
  <c r="E121" i="3"/>
  <c r="I39" i="3"/>
  <c r="E49" i="3"/>
  <c r="M88" i="3"/>
  <c r="M146" i="3"/>
  <c r="O146" i="3" s="1"/>
  <c r="M157" i="3"/>
  <c r="O152" i="3"/>
  <c r="Q152" i="3" s="1"/>
  <c r="M154" i="3"/>
  <c r="O154" i="3" s="1"/>
  <c r="Q154" i="3" s="1"/>
  <c r="E157" i="3"/>
  <c r="O181" i="3"/>
  <c r="Q181" i="3" s="1"/>
  <c r="Q200" i="3"/>
  <c r="O197" i="3"/>
  <c r="Q197" i="3" s="1"/>
  <c r="M202" i="3"/>
  <c r="M200" i="3"/>
  <c r="O200" i="3" s="1"/>
  <c r="I29" i="3"/>
  <c r="I71" i="3"/>
  <c r="I121" i="3"/>
  <c r="I193" i="3"/>
  <c r="Q125" i="3"/>
  <c r="E130" i="3"/>
  <c r="M175" i="3"/>
  <c r="M173" i="3"/>
  <c r="O173" i="3" s="1"/>
  <c r="M15" i="3"/>
  <c r="M55" i="3"/>
  <c r="M95" i="3"/>
  <c r="I130" i="3"/>
  <c r="I200" i="3"/>
  <c r="M25" i="3"/>
  <c r="M105" i="3"/>
  <c r="M39" i="3"/>
  <c r="O39" i="3" s="1"/>
  <c r="M41" i="3"/>
  <c r="I49" i="3"/>
  <c r="M81" i="3"/>
  <c r="I89" i="3"/>
  <c r="M134" i="3"/>
  <c r="M163" i="3"/>
  <c r="O163" i="3" s="1"/>
  <c r="Q163" i="3" s="1"/>
  <c r="I173" i="3"/>
  <c r="I175" i="3"/>
  <c r="M127" i="3"/>
  <c r="Q127" i="3" s="1"/>
  <c r="I166" i="3"/>
  <c r="I19" i="3"/>
  <c r="O35" i="3"/>
  <c r="Q35" i="3" s="1"/>
  <c r="I59" i="3"/>
  <c r="O75" i="3"/>
  <c r="Q75" i="3" s="1"/>
  <c r="I99" i="3"/>
  <c r="I139" i="3"/>
  <c r="I146" i="3"/>
  <c r="I182" i="3"/>
  <c r="O75" i="2"/>
  <c r="Q75" i="2" s="1"/>
  <c r="O55" i="2"/>
  <c r="Q55" i="2" s="1"/>
  <c r="M61" i="2"/>
  <c r="M59" i="2"/>
  <c r="O59" i="2" s="1"/>
  <c r="Q59" i="2"/>
  <c r="Q49" i="2"/>
  <c r="Q89" i="2"/>
  <c r="O85" i="2"/>
  <c r="Q85" i="2" s="1"/>
  <c r="M91" i="2"/>
  <c r="M89" i="2"/>
  <c r="O15" i="2"/>
  <c r="Q15" i="2" s="1"/>
  <c r="M21" i="2"/>
  <c r="Q19" i="2"/>
  <c r="O95" i="2"/>
  <c r="Q95" i="2" s="1"/>
  <c r="M101" i="2"/>
  <c r="M99" i="2"/>
  <c r="O99" i="2" s="1"/>
  <c r="Q99" i="2"/>
  <c r="E49" i="2"/>
  <c r="I121" i="2"/>
  <c r="M25" i="2"/>
  <c r="M65" i="2"/>
  <c r="O107" i="2"/>
  <c r="Q107" i="2" s="1"/>
  <c r="E123" i="2"/>
  <c r="M123" i="2" s="1"/>
  <c r="O127" i="2"/>
  <c r="Q127" i="2" s="1"/>
  <c r="I41" i="2"/>
  <c r="I79" i="2"/>
  <c r="E21" i="2"/>
  <c r="M37" i="2"/>
  <c r="O37" i="2" s="1"/>
  <c r="Q37" i="2" s="1"/>
  <c r="M38" i="2"/>
  <c r="O38" i="2" s="1"/>
  <c r="Q38" i="2" s="1"/>
  <c r="I49" i="2"/>
  <c r="I51" i="2"/>
  <c r="E61" i="2"/>
  <c r="M77" i="2"/>
  <c r="O77" i="2" s="1"/>
  <c r="Q77" i="2" s="1"/>
  <c r="M78" i="2"/>
  <c r="O78" i="2" s="1"/>
  <c r="Q78" i="2" s="1"/>
  <c r="I89" i="2"/>
  <c r="E101" i="2"/>
  <c r="O105" i="2"/>
  <c r="Q105" i="2" s="1"/>
  <c r="M117" i="2"/>
  <c r="O117" i="2" s="1"/>
  <c r="Q117" i="2" s="1"/>
  <c r="M118" i="2"/>
  <c r="O118" i="2" s="1"/>
  <c r="Q118" i="2" s="1"/>
  <c r="M115" i="2"/>
  <c r="E133" i="2"/>
  <c r="O133" i="2" s="1"/>
  <c r="I19" i="2"/>
  <c r="I21" i="2"/>
  <c r="M51" i="2"/>
  <c r="I59" i="2"/>
  <c r="I61" i="2"/>
  <c r="I99" i="2"/>
  <c r="I101" i="2"/>
  <c r="I131" i="2"/>
  <c r="M111" i="2"/>
  <c r="I29" i="2"/>
  <c r="O45" i="2"/>
  <c r="Q45" i="2" s="1"/>
  <c r="I69" i="2"/>
  <c r="I109" i="2"/>
  <c r="E135" i="2"/>
  <c r="O126" i="1"/>
  <c r="Q126" i="1" s="1"/>
  <c r="M127" i="1"/>
  <c r="O127" i="1" s="1"/>
  <c r="Q31" i="1"/>
  <c r="Q208" i="1"/>
  <c r="M87" i="1"/>
  <c r="I91" i="1"/>
  <c r="I232" i="1"/>
  <c r="M31" i="1"/>
  <c r="O31" i="1" s="1"/>
  <c r="M15" i="1"/>
  <c r="Q43" i="1"/>
  <c r="M53" i="1"/>
  <c r="O53" i="1" s="1"/>
  <c r="Q53" i="1" s="1"/>
  <c r="I55" i="1"/>
  <c r="I67" i="1"/>
  <c r="O177" i="1"/>
  <c r="Q232" i="1"/>
  <c r="O228" i="1"/>
  <c r="Q228" i="1" s="1"/>
  <c r="M232" i="1"/>
  <c r="O232" i="1" s="1"/>
  <c r="Q196" i="1"/>
  <c r="O192" i="1"/>
  <c r="Q192" i="1" s="1"/>
  <c r="M139" i="1"/>
  <c r="O139" i="1" s="1"/>
  <c r="Q139" i="1"/>
  <c r="O135" i="1"/>
  <c r="Q135" i="1" s="1"/>
  <c r="M88" i="1"/>
  <c r="O88" i="1" s="1"/>
  <c r="I151" i="1"/>
  <c r="Q244" i="1"/>
  <c r="O240" i="1"/>
  <c r="Q240" i="1" s="1"/>
  <c r="M244" i="1"/>
  <c r="O244" i="1" s="1"/>
  <c r="Q255" i="1"/>
  <c r="M255" i="1"/>
  <c r="Q252" i="1"/>
  <c r="O111" i="1"/>
  <c r="Q111" i="1" s="1"/>
  <c r="M63" i="1"/>
  <c r="M78" i="1"/>
  <c r="M79" i="1" s="1"/>
  <c r="O79" i="1" s="1"/>
  <c r="Q151" i="1"/>
  <c r="O147" i="1"/>
  <c r="Q147" i="1" s="1"/>
  <c r="M151" i="1"/>
  <c r="O151" i="1" s="1"/>
  <c r="M193" i="1"/>
  <c r="O193" i="1" s="1"/>
  <c r="O51" i="1"/>
  <c r="Q51" i="1" s="1"/>
  <c r="E91" i="1"/>
  <c r="Q127" i="1"/>
  <c r="M163" i="1"/>
  <c r="O163" i="1" s="1"/>
  <c r="M174" i="1"/>
  <c r="O174" i="1" s="1"/>
  <c r="Q177" i="1"/>
  <c r="Q174" i="1"/>
  <c r="O171" i="1"/>
  <c r="Q171" i="1" s="1"/>
  <c r="M99" i="1"/>
  <c r="M180" i="1"/>
  <c r="Q220" i="1"/>
  <c r="O27" i="1"/>
  <c r="Q27" i="1" s="1"/>
  <c r="I79" i="1"/>
  <c r="O123" i="1"/>
  <c r="Q123" i="1" s="1"/>
  <c r="I174" i="1"/>
  <c r="O204" i="1"/>
  <c r="Q204" i="1" s="1"/>
  <c r="I196" i="1"/>
  <c r="M17" i="1"/>
  <c r="O17" i="1" s="1"/>
  <c r="Q17" i="1" s="1"/>
  <c r="M113" i="1"/>
  <c r="O113" i="1" s="1"/>
  <c r="Q113" i="1" s="1"/>
  <c r="M184" i="3" l="1"/>
  <c r="O179" i="3"/>
  <c r="Q179" i="3" s="1"/>
  <c r="M182" i="3"/>
  <c r="O182" i="3" s="1"/>
  <c r="M19" i="2"/>
  <c r="O19" i="2" s="1"/>
  <c r="M41" i="2"/>
  <c r="Q182" i="3"/>
  <c r="M91" i="3"/>
  <c r="M131" i="2"/>
  <c r="O131" i="2" s="1"/>
  <c r="O216" i="1"/>
  <c r="Q216" i="1" s="1"/>
  <c r="Q163" i="1"/>
  <c r="M196" i="1"/>
  <c r="O196" i="1" s="1"/>
  <c r="M135" i="2"/>
  <c r="Q135" i="2" s="1"/>
  <c r="Q131" i="2"/>
  <c r="O89" i="2"/>
  <c r="M89" i="3"/>
  <c r="O89" i="3" s="1"/>
  <c r="O39" i="1"/>
  <c r="Q39" i="1" s="1"/>
  <c r="M109" i="2"/>
  <c r="O109" i="2" s="1"/>
  <c r="M164" i="3"/>
  <c r="O164" i="3" s="1"/>
  <c r="M55" i="1"/>
  <c r="O55" i="1" s="1"/>
  <c r="M49" i="2"/>
  <c r="M49" i="3"/>
  <c r="O49" i="3" s="1"/>
  <c r="M130" i="3"/>
  <c r="Q130" i="3" s="1"/>
  <c r="M148" i="3"/>
  <c r="O143" i="3"/>
  <c r="Q143" i="3" s="1"/>
  <c r="M210" i="3"/>
  <c r="Q210" i="3" s="1"/>
  <c r="M79" i="3"/>
  <c r="O79" i="3" s="1"/>
  <c r="M101" i="3"/>
  <c r="O95" i="3"/>
  <c r="Q95" i="3" s="1"/>
  <c r="Q99" i="3"/>
  <c r="M99" i="3"/>
  <c r="O99" i="3" s="1"/>
  <c r="Q193" i="3"/>
  <c r="O193" i="3"/>
  <c r="Q81" i="3"/>
  <c r="O81" i="3"/>
  <c r="M59" i="3"/>
  <c r="O59" i="3" s="1"/>
  <c r="M61" i="3"/>
  <c r="O55" i="3"/>
  <c r="Q55" i="3" s="1"/>
  <c r="Q59" i="3"/>
  <c r="M128" i="3"/>
  <c r="Q41" i="3"/>
  <c r="O41" i="3"/>
  <c r="M21" i="3"/>
  <c r="O15" i="3"/>
  <c r="Q15" i="3" s="1"/>
  <c r="Q19" i="3"/>
  <c r="M19" i="3"/>
  <c r="O19" i="3" s="1"/>
  <c r="Q128" i="3"/>
  <c r="M119" i="3"/>
  <c r="O119" i="3" s="1"/>
  <c r="Q79" i="3"/>
  <c r="M155" i="3"/>
  <c r="O155" i="3" s="1"/>
  <c r="O88" i="3"/>
  <c r="Q88" i="3" s="1"/>
  <c r="Q89" i="3"/>
  <c r="Q166" i="3"/>
  <c r="O166" i="3"/>
  <c r="M121" i="3"/>
  <c r="Q109" i="3"/>
  <c r="O105" i="3"/>
  <c r="Q105" i="3" s="1"/>
  <c r="M109" i="3"/>
  <c r="O109" i="3" s="1"/>
  <c r="M111" i="3"/>
  <c r="O175" i="3"/>
  <c r="Q175" i="3"/>
  <c r="Q202" i="3"/>
  <c r="O202" i="3"/>
  <c r="O91" i="3"/>
  <c r="Q91" i="3"/>
  <c r="Q39" i="3"/>
  <c r="Q134" i="3"/>
  <c r="Q137" i="3"/>
  <c r="M137" i="3"/>
  <c r="M139" i="3"/>
  <c r="Q139" i="3" s="1"/>
  <c r="Q29" i="3"/>
  <c r="O25" i="3"/>
  <c r="Q25" i="3" s="1"/>
  <c r="M31" i="3"/>
  <c r="M29" i="3"/>
  <c r="O29" i="3" s="1"/>
  <c r="Q155" i="3"/>
  <c r="Q164" i="3"/>
  <c r="Q119" i="3"/>
  <c r="M191" i="3"/>
  <c r="O191" i="3" s="1"/>
  <c r="Q71" i="3"/>
  <c r="O71" i="3"/>
  <c r="Q157" i="3"/>
  <c r="O157" i="3"/>
  <c r="Q123" i="2"/>
  <c r="O123" i="2"/>
  <c r="O101" i="2"/>
  <c r="Q101" i="2"/>
  <c r="Q91" i="2"/>
  <c r="O91" i="2"/>
  <c r="Q133" i="2"/>
  <c r="O21" i="2"/>
  <c r="Q21" i="2"/>
  <c r="M39" i="2"/>
  <c r="O39" i="2" s="1"/>
  <c r="M79" i="2"/>
  <c r="O79" i="2" s="1"/>
  <c r="Q51" i="2"/>
  <c r="O51" i="2"/>
  <c r="Q41" i="2"/>
  <c r="O41" i="2"/>
  <c r="M81" i="2"/>
  <c r="O49" i="2"/>
  <c r="M71" i="2"/>
  <c r="Q69" i="2"/>
  <c r="O65" i="2"/>
  <c r="Q65" i="2" s="1"/>
  <c r="M69" i="2"/>
  <c r="O69" i="2" s="1"/>
  <c r="Q119" i="2"/>
  <c r="O115" i="2"/>
  <c r="Q115" i="2" s="1"/>
  <c r="M121" i="2"/>
  <c r="M119" i="2"/>
  <c r="O119" i="2" s="1"/>
  <c r="O61" i="2"/>
  <c r="Q61" i="2"/>
  <c r="Q111" i="2"/>
  <c r="O111" i="2"/>
  <c r="M31" i="2"/>
  <c r="Q29" i="2"/>
  <c r="O25" i="2"/>
  <c r="Q25" i="2" s="1"/>
  <c r="M29" i="2"/>
  <c r="O29" i="2" s="1"/>
  <c r="Q39" i="2"/>
  <c r="Q79" i="2"/>
  <c r="Q67" i="1"/>
  <c r="O63" i="1"/>
  <c r="Q63" i="1" s="1"/>
  <c r="M67" i="1"/>
  <c r="O67" i="1" s="1"/>
  <c r="Q55" i="1"/>
  <c r="M115" i="1"/>
  <c r="O115" i="1" s="1"/>
  <c r="Q91" i="1"/>
  <c r="O87" i="1"/>
  <c r="Q87" i="1" s="1"/>
  <c r="M91" i="1"/>
  <c r="O91" i="1" s="1"/>
  <c r="Q115" i="1"/>
  <c r="O78" i="1"/>
  <c r="Q78" i="1" s="1"/>
  <c r="Q79" i="1"/>
  <c r="M184" i="1"/>
  <c r="O184" i="1" s="1"/>
  <c r="Q184" i="1"/>
  <c r="O180" i="1"/>
  <c r="Q180" i="1" s="1"/>
  <c r="Q19" i="1"/>
  <c r="O15" i="1"/>
  <c r="Q15" i="1" s="1"/>
  <c r="M19" i="1"/>
  <c r="O19" i="1" s="1"/>
  <c r="Q103" i="1"/>
  <c r="M103" i="1"/>
  <c r="O103" i="1" s="1"/>
  <c r="O99" i="1"/>
  <c r="Q99" i="1" s="1"/>
  <c r="O135" i="2" l="1"/>
  <c r="Q184" i="3"/>
  <c r="O184" i="3"/>
  <c r="O148" i="3"/>
  <c r="Q148" i="3"/>
  <c r="Q31" i="3"/>
  <c r="O31" i="3"/>
  <c r="Q121" i="3"/>
  <c r="O121" i="3"/>
  <c r="O61" i="3"/>
  <c r="Q61" i="3"/>
  <c r="O101" i="3"/>
  <c r="Q101" i="3"/>
  <c r="Q111" i="3"/>
  <c r="O111" i="3"/>
  <c r="O21" i="3"/>
  <c r="Q21" i="3"/>
  <c r="Q31" i="2"/>
  <c r="O31" i="2"/>
  <c r="Q121" i="2"/>
  <c r="O121" i="2"/>
  <c r="Q81" i="2"/>
  <c r="O81" i="2"/>
  <c r="Q71" i="2"/>
  <c r="O71" i="2"/>
</calcChain>
</file>

<file path=xl/sharedStrings.xml><?xml version="1.0" encoding="utf-8"?>
<sst xmlns="http://schemas.openxmlformats.org/spreadsheetml/2006/main" count="642" uniqueCount="158">
  <si>
    <t xml:space="preserve"> </t>
  </si>
  <si>
    <t>Calculation of Sales Service and Direct Purchase Bill Impacts for Typical Small and Large Customers - One Rate Zone - No Regional Adjustments</t>
  </si>
  <si>
    <t>EGD Rate Zone</t>
  </si>
  <si>
    <t>EB-2024-0166- Current Approved (1)(2)</t>
  </si>
  <si>
    <t>EB-2025-0064 - 2024 Proposed (2)</t>
  </si>
  <si>
    <t>Bill Impact</t>
  </si>
  <si>
    <t>Total</t>
  </si>
  <si>
    <t>Total Bill</t>
  </si>
  <si>
    <t>Including Federal</t>
  </si>
  <si>
    <t xml:space="preserve">Excluding Federal </t>
  </si>
  <si>
    <t>Line</t>
  </si>
  <si>
    <t>Bill</t>
  </si>
  <si>
    <t>Unit Rate</t>
  </si>
  <si>
    <t>Change</t>
  </si>
  <si>
    <t>Carbon Charge</t>
  </si>
  <si>
    <t>No.</t>
  </si>
  <si>
    <t>Particulars</t>
  </si>
  <si>
    <t>($)</t>
  </si>
  <si>
    <r>
      <t>(cents/m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</si>
  <si>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(%)</t>
  </si>
  <si>
    <t>(a)</t>
  </si>
  <si>
    <t>(b)</t>
  </si>
  <si>
    <t>(c)</t>
  </si>
  <si>
    <t>(d)</t>
  </si>
  <si>
    <t>(e) = (c - a)</t>
  </si>
  <si>
    <t>(f) = (e / a)</t>
  </si>
  <si>
    <t>(g)</t>
  </si>
  <si>
    <t>Small Rate 1 to Rate E01</t>
  </si>
  <si>
    <r>
      <t>Demand 24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2,400 m</t>
    </r>
    <r>
      <rPr>
        <vertAlign val="superscript"/>
        <sz val="10"/>
        <rFont val="Arial"/>
        <family val="2"/>
      </rPr>
      <t xml:space="preserve">3 </t>
    </r>
  </si>
  <si>
    <t>Delivery Charges</t>
  </si>
  <si>
    <t>Federal Carbon Charge</t>
  </si>
  <si>
    <t>Gas Supply Transportation</t>
  </si>
  <si>
    <t>Gas Supply Commodity</t>
  </si>
  <si>
    <t>Total Bill - Sales Service</t>
  </si>
  <si>
    <t>Total Bill - Bundled Direct Purchase WTS</t>
  </si>
  <si>
    <t xml:space="preserve">   Bundled Direct Purchase Impact WTS</t>
  </si>
  <si>
    <t>Total Bill - Bundled Direct Purchase DTS</t>
  </si>
  <si>
    <t xml:space="preserve">   Bundled Direct Purchase Impact DTS</t>
  </si>
  <si>
    <t>Large Rate 1 to Rate E01</t>
  </si>
  <si>
    <r>
      <t>Demand 51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5,048 m</t>
    </r>
    <r>
      <rPr>
        <vertAlign val="superscript"/>
        <sz val="10"/>
        <rFont val="Arial"/>
        <family val="2"/>
      </rPr>
      <t xml:space="preserve">3 </t>
    </r>
  </si>
  <si>
    <t>Small Rate 6 to Rate E01</t>
  </si>
  <si>
    <t>Average Rate 6 to Rate E02</t>
  </si>
  <si>
    <r>
      <t>Demand 206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22,606 m</t>
    </r>
    <r>
      <rPr>
        <vertAlign val="superscript"/>
        <sz val="10"/>
        <rFont val="Arial"/>
        <family val="2"/>
      </rPr>
      <t xml:space="preserve">3 </t>
    </r>
  </si>
  <si>
    <t>Large Rate 6 to Rate E02</t>
  </si>
  <si>
    <r>
      <t>Demand 3,097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339,124 m</t>
    </r>
    <r>
      <rPr>
        <vertAlign val="superscript"/>
        <sz val="10"/>
        <rFont val="Arial"/>
        <family val="2"/>
      </rPr>
      <t xml:space="preserve">3 </t>
    </r>
  </si>
  <si>
    <t>Small Rate 100 to Rate E10</t>
  </si>
  <si>
    <r>
      <t>Demand 2,993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339,188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</t>
    </r>
  </si>
  <si>
    <t xml:space="preserve">Average Rate 100 to Rate E10 </t>
  </si>
  <si>
    <r>
      <t>Demand 15,000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598,567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</t>
    </r>
  </si>
  <si>
    <t xml:space="preserve">Large Rate 100 to Rate E10 </t>
  </si>
  <si>
    <r>
      <t>Demand 30,000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1,500,000 m</t>
    </r>
    <r>
      <rPr>
        <vertAlign val="superscript"/>
        <sz val="10"/>
        <rFont val="Arial"/>
        <family val="2"/>
      </rPr>
      <t xml:space="preserve">3 </t>
    </r>
  </si>
  <si>
    <t xml:space="preserve">Small Rate 110 to Rate E10 </t>
  </si>
  <si>
    <r>
      <t>Demand 3,292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598,568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</t>
    </r>
  </si>
  <si>
    <t>Average Rate 110 to Rate E10</t>
  </si>
  <si>
    <r>
      <t>Demand 36,413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9,976,120 m</t>
    </r>
    <r>
      <rPr>
        <vertAlign val="superscript"/>
        <sz val="10"/>
        <rFont val="Arial"/>
        <family val="2"/>
      </rPr>
      <t xml:space="preserve">3 </t>
    </r>
  </si>
  <si>
    <t>Large Rate 110 to Rate E10</t>
  </si>
  <si>
    <r>
      <t>Demand 53,871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9,976,121 m</t>
    </r>
    <r>
      <rPr>
        <vertAlign val="superscript"/>
        <sz val="10"/>
        <rFont val="Arial"/>
        <family val="2"/>
      </rPr>
      <t>3</t>
    </r>
  </si>
  <si>
    <t xml:space="preserve">Small Rate 115 to Rate E10 </t>
  </si>
  <si>
    <r>
      <t>Demand 15,300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4,471,609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</t>
    </r>
  </si>
  <si>
    <t xml:space="preserve">Large Rate 115 to Rate E10 </t>
  </si>
  <si>
    <r>
      <t>Demand 238,928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69,832,850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</t>
    </r>
  </si>
  <si>
    <t>Average Rate 125 to Rate E24</t>
  </si>
  <si>
    <r>
      <t>Demand 2,315,000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206,000,000 m</t>
    </r>
    <r>
      <rPr>
        <vertAlign val="superscript"/>
        <sz val="10"/>
        <rFont val="Arial"/>
        <family val="2"/>
      </rPr>
      <t xml:space="preserve">3 </t>
    </r>
  </si>
  <si>
    <t>Total Bill - Unbundled Direct Purchase</t>
  </si>
  <si>
    <t xml:space="preserve">   Unbundled Direct Purchase Impact</t>
  </si>
  <si>
    <t>Average Rate 135 to Rate E34</t>
  </si>
  <si>
    <r>
      <t>Demand 8,180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598,567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</t>
    </r>
  </si>
  <si>
    <t>Small Rate 145 to Rate E30</t>
  </si>
  <si>
    <r>
      <t>Demand 2,993 m</t>
    </r>
    <r>
      <rPr>
        <vertAlign val="superscript"/>
        <sz val="10"/>
        <rFont val="Arial"/>
        <family val="2"/>
      </rPr>
      <t xml:space="preserve">3 </t>
    </r>
    <r>
      <rPr>
        <sz val="10"/>
        <rFont val="Arial"/>
        <family val="2"/>
      </rPr>
      <t>Annual Volume 339,188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</t>
    </r>
  </si>
  <si>
    <t>Large Rate 145 to Rate E30</t>
  </si>
  <si>
    <r>
      <t>Demand 4,489 m</t>
    </r>
    <r>
      <rPr>
        <vertAlign val="superscript"/>
        <sz val="10"/>
        <rFont val="Arial"/>
        <family val="2"/>
      </rPr>
      <t xml:space="preserve">3 </t>
    </r>
    <r>
      <rPr>
        <sz val="10"/>
        <rFont val="Arial"/>
        <family val="2"/>
      </rPr>
      <t>Annual Volume 598,567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</t>
    </r>
  </si>
  <si>
    <t xml:space="preserve">Small Rate 170 to Rate E30 </t>
  </si>
  <si>
    <r>
      <t>Demand 36,413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9,976,120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</t>
    </r>
  </si>
  <si>
    <t>Average Rate 170 to Rate E30</t>
  </si>
  <si>
    <r>
      <t>Demand 53,871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9,976,121 m</t>
    </r>
    <r>
      <rPr>
        <vertAlign val="superscript"/>
        <sz val="10"/>
        <rFont val="Arial"/>
        <family val="2"/>
      </rPr>
      <t xml:space="preserve">3 </t>
    </r>
  </si>
  <si>
    <t>Large Rate 170 to Rate E30</t>
  </si>
  <si>
    <r>
      <t>Demand 255,089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69,832,850 m</t>
    </r>
    <r>
      <rPr>
        <vertAlign val="superscript"/>
        <sz val="10"/>
        <rFont val="Arial"/>
        <family val="2"/>
      </rPr>
      <t xml:space="preserve">3 </t>
    </r>
  </si>
  <si>
    <t>Average Rate 200 to Rate E62 (3)</t>
  </si>
  <si>
    <r>
      <t>Demand 1,252,000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140,305,600 m</t>
    </r>
    <r>
      <rPr>
        <vertAlign val="superscript"/>
        <sz val="10"/>
        <rFont val="Arial"/>
        <family val="2"/>
      </rPr>
      <t xml:space="preserve">3 </t>
    </r>
  </si>
  <si>
    <t>Notes:</t>
  </si>
  <si>
    <t>(1)</t>
  </si>
  <si>
    <t>EB-2024-0166, Exhibit F, Tab 1, Appendix D.</t>
  </si>
  <si>
    <t>(2)</t>
  </si>
  <si>
    <t>Bill impacts exclude Rider K and Rider R.</t>
  </si>
  <si>
    <t>(3)</t>
  </si>
  <si>
    <t>Rate 200 customers are not charged the Federal Carbon Charge.</t>
  </si>
  <si>
    <t>Union North Rate Zone</t>
  </si>
  <si>
    <t>EB-2024-0166 - Current Approved (1)(2)(3)</t>
  </si>
  <si>
    <t>Small Rate 01 to Rate E01</t>
  </si>
  <si>
    <r>
      <t>Demand 20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2,200 m</t>
    </r>
    <r>
      <rPr>
        <vertAlign val="superscript"/>
        <sz val="10"/>
        <rFont val="Arial"/>
        <family val="2"/>
      </rPr>
      <t>3</t>
    </r>
  </si>
  <si>
    <t xml:space="preserve">Total Bill - Sales Service </t>
  </si>
  <si>
    <t>Total Bill - Bundled Direct Purchase</t>
  </si>
  <si>
    <t xml:space="preserve">   Bundled Direct Purchase Impact</t>
  </si>
  <si>
    <t>Large Rate 01 to Rate E02</t>
  </si>
  <si>
    <r>
      <t>Demand 365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40,000 m</t>
    </r>
    <r>
      <rPr>
        <vertAlign val="superscript"/>
        <sz val="10"/>
        <rFont val="Arial"/>
        <family val="2"/>
      </rPr>
      <t>3</t>
    </r>
  </si>
  <si>
    <t>Small Rate 10 to Rate E02</t>
  </si>
  <si>
    <r>
      <t>Demand 548 m</t>
    </r>
    <r>
      <rPr>
        <vertAlign val="superscript"/>
        <sz val="10"/>
        <rFont val="Arial"/>
        <family val="2"/>
      </rPr>
      <t xml:space="preserve">3 </t>
    </r>
    <r>
      <rPr>
        <sz val="10"/>
        <rFont val="Arial"/>
        <family val="2"/>
      </rPr>
      <t>Annual Volume 60,000 m</t>
    </r>
    <r>
      <rPr>
        <vertAlign val="superscript"/>
        <sz val="10"/>
        <rFont val="Arial"/>
        <family val="2"/>
      </rPr>
      <t>3</t>
    </r>
  </si>
  <si>
    <t>Average Rate 10 to Rate E02</t>
  </si>
  <si>
    <r>
      <t>Demand 850 m</t>
    </r>
    <r>
      <rPr>
        <vertAlign val="superscript"/>
        <sz val="10"/>
        <rFont val="Arial"/>
        <family val="2"/>
      </rPr>
      <t xml:space="preserve">3 </t>
    </r>
    <r>
      <rPr>
        <sz val="10"/>
        <rFont val="Arial"/>
        <family val="2"/>
      </rPr>
      <t>Annual Volume 93,000 m</t>
    </r>
    <r>
      <rPr>
        <vertAlign val="superscript"/>
        <sz val="10"/>
        <rFont val="Arial"/>
        <family val="2"/>
      </rPr>
      <t>3</t>
    </r>
  </si>
  <si>
    <t>Large Rate 10 to Rate E02</t>
  </si>
  <si>
    <r>
      <t>Demand 2,285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250,000 m</t>
    </r>
    <r>
      <rPr>
        <vertAlign val="superscript"/>
        <sz val="10"/>
        <rFont val="Arial"/>
        <family val="2"/>
      </rPr>
      <t>3</t>
    </r>
  </si>
  <si>
    <t xml:space="preserve">Small Rate 20 to Rate E10 </t>
  </si>
  <si>
    <r>
      <t>Demand 14,000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3,000,000 m</t>
    </r>
    <r>
      <rPr>
        <vertAlign val="superscript"/>
        <sz val="10"/>
        <rFont val="Arial"/>
        <family val="2"/>
      </rPr>
      <t>3</t>
    </r>
  </si>
  <si>
    <t>Large Rate 20 to Rate E10</t>
  </si>
  <si>
    <r>
      <t>Demand 60,000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15,000,000 m</t>
    </r>
    <r>
      <rPr>
        <vertAlign val="superscript"/>
        <sz val="10"/>
        <rFont val="Arial"/>
        <family val="2"/>
      </rPr>
      <t>3</t>
    </r>
  </si>
  <si>
    <t>Small Rate 20 to Rate E22</t>
  </si>
  <si>
    <r>
      <t>Demand 14,000 m</t>
    </r>
    <r>
      <rPr>
        <vertAlign val="superscript"/>
        <sz val="10"/>
        <rFont val="Arial"/>
        <family val="2"/>
      </rPr>
      <t xml:space="preserve">3 </t>
    </r>
    <r>
      <rPr>
        <sz val="10"/>
        <rFont val="Arial"/>
        <family val="2"/>
      </rPr>
      <t xml:space="preserve"> Annual Volume 3,000,000 m</t>
    </r>
    <r>
      <rPr>
        <vertAlign val="superscript"/>
        <sz val="10"/>
        <rFont val="Arial"/>
        <family val="2"/>
      </rPr>
      <t>3</t>
    </r>
  </si>
  <si>
    <t>Large Rate 20 to Rate E22</t>
  </si>
  <si>
    <t>Average Rate 25 to Rate E30</t>
  </si>
  <si>
    <r>
      <t>Demand 20,776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2,275,000 m</t>
    </r>
    <r>
      <rPr>
        <vertAlign val="superscript"/>
        <sz val="10"/>
        <rFont val="Arial"/>
        <family val="2"/>
      </rPr>
      <t>3</t>
    </r>
  </si>
  <si>
    <t>Small Rate 100 to Rate E22</t>
  </si>
  <si>
    <r>
      <t>Demand 100,000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27,000,000 m</t>
    </r>
    <r>
      <rPr>
        <vertAlign val="superscript"/>
        <sz val="10"/>
        <rFont val="Arial"/>
        <family val="2"/>
      </rPr>
      <t>3</t>
    </r>
  </si>
  <si>
    <t>Large Rate 100 to Rate E22</t>
  </si>
  <si>
    <r>
      <t>Demand 850,000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240,000,000 m</t>
    </r>
    <r>
      <rPr>
        <vertAlign val="superscript"/>
        <sz val="10"/>
        <rFont val="Arial"/>
        <family val="2"/>
      </rPr>
      <t>3</t>
    </r>
  </si>
  <si>
    <t>Gas Supply charges based on Union North East Zone.</t>
  </si>
  <si>
    <t>Union South Rate Zone</t>
  </si>
  <si>
    <t>EB-2024-0166 - Current Approved (1)(2)</t>
  </si>
  <si>
    <t>EB-2024-0064 - 2024 Proposed (2)</t>
  </si>
  <si>
    <t>Small Rate M1 to Rate E01</t>
  </si>
  <si>
    <t>Large Rate M1 to Rate E02</t>
  </si>
  <si>
    <t>Small Rate M2 to Rate E02</t>
  </si>
  <si>
    <r>
      <t>Demand 613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60,000 m</t>
    </r>
    <r>
      <rPr>
        <vertAlign val="superscript"/>
        <sz val="10"/>
        <rFont val="Arial"/>
        <family val="2"/>
      </rPr>
      <t>3</t>
    </r>
  </si>
  <si>
    <t>Average Rate M2 to Rate E02</t>
  </si>
  <si>
    <r>
      <t>Demand 746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73,000 m</t>
    </r>
    <r>
      <rPr>
        <vertAlign val="superscript"/>
        <sz val="10"/>
        <rFont val="Arial"/>
        <family val="2"/>
      </rPr>
      <t>3</t>
    </r>
  </si>
  <si>
    <t>Large Rate M2 to Rate E02</t>
  </si>
  <si>
    <r>
      <t>Demand 2,556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250,000 m</t>
    </r>
    <r>
      <rPr>
        <vertAlign val="superscript"/>
        <sz val="10"/>
        <rFont val="Arial"/>
        <family val="2"/>
      </rPr>
      <t>3</t>
    </r>
  </si>
  <si>
    <t>Small Rate M4 to Rate E10</t>
  </si>
  <si>
    <r>
      <t>Demand 4,800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875,000 m</t>
    </r>
    <r>
      <rPr>
        <vertAlign val="superscript"/>
        <sz val="10"/>
        <rFont val="Arial"/>
        <family val="2"/>
      </rPr>
      <t xml:space="preserve">3 </t>
    </r>
  </si>
  <si>
    <t>Large Rate M4 to Rate E10</t>
  </si>
  <si>
    <r>
      <t>Demand 50,000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12,000,000 m</t>
    </r>
    <r>
      <rPr>
        <vertAlign val="superscript"/>
        <sz val="10"/>
        <rFont val="Arial"/>
        <family val="2"/>
      </rPr>
      <t xml:space="preserve">3 </t>
    </r>
  </si>
  <si>
    <t>Small Rate M5 to Rate E30</t>
  </si>
  <si>
    <r>
      <t>Demand 7,500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825,000 m</t>
    </r>
    <r>
      <rPr>
        <vertAlign val="superscript"/>
        <sz val="10"/>
        <rFont val="Arial"/>
        <family val="2"/>
      </rPr>
      <t xml:space="preserve">3 </t>
    </r>
  </si>
  <si>
    <t>Large Rate M5 to Rate E30</t>
  </si>
  <si>
    <r>
      <t>Demand 70,000 m</t>
    </r>
    <r>
      <rPr>
        <vertAlign val="superscript"/>
        <sz val="10"/>
        <rFont val="Arial"/>
        <family val="2"/>
      </rPr>
      <t xml:space="preserve">3 </t>
    </r>
    <r>
      <rPr>
        <sz val="10"/>
        <rFont val="Arial"/>
        <family val="2"/>
      </rPr>
      <t>Annual Volume 6,500,000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</t>
    </r>
  </si>
  <si>
    <t>Small Rate M7 to Rate E10</t>
  </si>
  <si>
    <r>
      <t>Demand 165,000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36,000,000 m</t>
    </r>
    <r>
      <rPr>
        <vertAlign val="superscript"/>
        <sz val="10"/>
        <rFont val="Arial"/>
        <family val="2"/>
      </rPr>
      <t xml:space="preserve">3 </t>
    </r>
  </si>
  <si>
    <t>Large Rate M7 to Rate E10</t>
  </si>
  <si>
    <r>
      <t>Demand 720,000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52,000,000 m</t>
    </r>
    <r>
      <rPr>
        <vertAlign val="superscript"/>
        <sz val="10"/>
        <rFont val="Arial"/>
        <family val="2"/>
      </rPr>
      <t xml:space="preserve">3 </t>
    </r>
  </si>
  <si>
    <t>Small Rate M9 to Rate E62  (3)</t>
  </si>
  <si>
    <r>
      <t>Demand 56,439 m</t>
    </r>
    <r>
      <rPr>
        <vertAlign val="superscript"/>
        <sz val="10"/>
        <rFont val="Arial"/>
        <family val="2"/>
      </rPr>
      <t xml:space="preserve">3 </t>
    </r>
    <r>
      <rPr>
        <sz val="10"/>
        <rFont val="Arial"/>
        <family val="2"/>
      </rPr>
      <t>Annual Volume 6,950,000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</t>
    </r>
  </si>
  <si>
    <t>Large Rate M9 to Rate E62  (3)</t>
  </si>
  <si>
    <r>
      <t>Demand 168,100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20,178,000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</t>
    </r>
  </si>
  <si>
    <t>Small Rate T1 to Rate E20</t>
  </si>
  <si>
    <r>
      <t>Demand 25,750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7,537,000 m</t>
    </r>
    <r>
      <rPr>
        <vertAlign val="superscript"/>
        <sz val="10"/>
        <rFont val="Arial"/>
        <family val="2"/>
      </rPr>
      <t xml:space="preserve">3 </t>
    </r>
  </si>
  <si>
    <t>Average Rate T1 to Rate E20</t>
  </si>
  <si>
    <r>
      <t>Demand 48,750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11,565,938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</t>
    </r>
  </si>
  <si>
    <t>Large Rate T1 to Rate E20</t>
  </si>
  <si>
    <r>
      <t>Demand 133,000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25,624,080 m</t>
    </r>
    <r>
      <rPr>
        <vertAlign val="superscript"/>
        <sz val="10"/>
        <rFont val="Arial"/>
        <family val="2"/>
      </rPr>
      <t>3</t>
    </r>
  </si>
  <si>
    <t>Small Rate T2 to Rate E20</t>
  </si>
  <si>
    <r>
      <t>Demand 190,000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59,256,000 m</t>
    </r>
    <r>
      <rPr>
        <vertAlign val="superscript"/>
        <sz val="10"/>
        <rFont val="Arial"/>
        <family val="2"/>
      </rPr>
      <t>3</t>
    </r>
  </si>
  <si>
    <t>Average Rate T2 to Rate E20</t>
  </si>
  <si>
    <r>
      <t>Demand 669,000 m</t>
    </r>
    <r>
      <rPr>
        <vertAlign val="superscript"/>
        <sz val="10"/>
        <rFont val="Arial"/>
        <family val="2"/>
      </rPr>
      <t xml:space="preserve">3 </t>
    </r>
    <r>
      <rPr>
        <sz val="10"/>
        <rFont val="Arial"/>
        <family val="2"/>
      </rPr>
      <t>Annual Volume 197,789,850 m</t>
    </r>
    <r>
      <rPr>
        <vertAlign val="superscript"/>
        <sz val="10"/>
        <rFont val="Arial"/>
        <family val="2"/>
      </rPr>
      <t>3</t>
    </r>
  </si>
  <si>
    <t>Large Rate T2 to Rate E20</t>
  </si>
  <si>
    <r>
      <t>Demand 1,200,000 m</t>
    </r>
    <r>
      <rPr>
        <vertAlign val="superscript"/>
        <sz val="10"/>
        <rFont val="Arial"/>
        <family val="2"/>
      </rPr>
      <t xml:space="preserve">3 </t>
    </r>
    <r>
      <rPr>
        <sz val="10"/>
        <rFont val="Arial"/>
        <family val="2"/>
      </rPr>
      <t>Annual Volume 370,089,000 m</t>
    </r>
    <r>
      <rPr>
        <vertAlign val="superscript"/>
        <sz val="10"/>
        <rFont val="Arial"/>
        <family val="2"/>
      </rPr>
      <t>3</t>
    </r>
  </si>
  <si>
    <t>Large Rate T2 to Rate E24</t>
  </si>
  <si>
    <t>Large Rate T3 to Rate E64 (3)</t>
  </si>
  <si>
    <r>
      <t>Demand 2,350,000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272,712,000 m</t>
    </r>
    <r>
      <rPr>
        <vertAlign val="superscript"/>
        <sz val="10"/>
        <rFont val="Arial"/>
        <family val="2"/>
      </rPr>
      <t>3</t>
    </r>
  </si>
  <si>
    <t>Rate M9 and Rate T3 customers are not charged the Federal Carbon Charge.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</si>
</sst>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0.00_);\(0.00\)"/>
    <numFmt numFmtId="165" formatCode="_-* #,##0.00_-;\-* #,##0.00_-;_-* &quot;-&quot;??_-;_-@_-"/>
    <numFmt numFmtId="166" formatCode="_-* #,##0_-;\-* #,##0_-;_-* &quot;-&quot;??_-;_-@_-"/>
    <numFmt numFmtId="167" formatCode="_-* #,##0.0000_-;\-* #,##0.0000_-;_-* &quot;-&quot;??_-;_-@_-"/>
    <numFmt numFmtId="168" formatCode="0.0000"/>
    <numFmt numFmtId="169" formatCode="_(* #,##0_);_(* \(#,##0\);_(* &quot;-&quot;??_);_(@_)"/>
    <numFmt numFmtId="170" formatCode="0.0%;\(0.0%\)"/>
    <numFmt numFmtId="171" formatCode="0.0%"/>
    <numFmt numFmtId="172" formatCode="_(* #,##0.0000_);_(* \(#,##0.00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vertAlign val="superscript"/>
      <sz val="10"/>
      <name val="Arial"/>
      <family val="2"/>
    </font>
    <font>
      <sz val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</cellStyleXfs>
  <cellXfs count="56">
    <xf numFmtId="0" fontId="0" fillId="0" borderId="0" xfId="0"/>
    <xf numFmtId="0" fontId="3" fillId="0" borderId="0" xfId="2" applyFont="1"/>
    <xf numFmtId="166" fontId="3" fillId="0" borderId="0" xfId="4" applyNumberFormat="1" applyFont="1" applyFill="1"/>
    <xf numFmtId="0" fontId="4" fillId="0" borderId="0" xfId="2" applyFont="1"/>
    <xf numFmtId="0" fontId="4" fillId="0" borderId="0" xfId="2" applyFont="1" applyAlignment="1">
      <alignment horizontal="centerContinuous"/>
    </xf>
    <xf numFmtId="0" fontId="3" fillId="0" borderId="0" xfId="4" applyNumberFormat="1" applyFont="1" applyFill="1" applyBorder="1" applyAlignment="1"/>
    <xf numFmtId="0" fontId="3" fillId="0" borderId="0" xfId="4" applyNumberFormat="1" applyFont="1" applyFill="1" applyBorder="1" applyAlignment="1">
      <alignment horizontal="center"/>
    </xf>
    <xf numFmtId="167" fontId="3" fillId="0" borderId="0" xfId="4" applyNumberFormat="1" applyFont="1" applyFill="1"/>
    <xf numFmtId="0" fontId="3" fillId="0" borderId="1" xfId="2" applyFont="1" applyBorder="1"/>
    <xf numFmtId="166" fontId="3" fillId="0" borderId="0" xfId="4" applyNumberFormat="1" applyFont="1" applyFill="1" applyBorder="1"/>
    <xf numFmtId="4" fontId="3" fillId="0" borderId="0" xfId="2" applyNumberFormat="1" applyFont="1"/>
    <xf numFmtId="168" fontId="3" fillId="0" borderId="0" xfId="2" applyNumberFormat="1" applyFont="1"/>
    <xf numFmtId="169" fontId="3" fillId="0" borderId="0" xfId="2" applyNumberFormat="1" applyFont="1"/>
    <xf numFmtId="170" fontId="3" fillId="0" borderId="0" xfId="5" applyNumberFormat="1" applyFont="1" applyFill="1"/>
    <xf numFmtId="171" fontId="3" fillId="0" borderId="0" xfId="5" applyNumberFormat="1" applyFont="1" applyFill="1"/>
    <xf numFmtId="170" fontId="3" fillId="0" borderId="0" xfId="5" applyNumberFormat="1" applyFont="1" applyFill="1" applyAlignment="1">
      <alignment horizontal="right"/>
    </xf>
    <xf numFmtId="3" fontId="3" fillId="0" borderId="2" xfId="2" applyNumberFormat="1" applyFont="1" applyBorder="1"/>
    <xf numFmtId="169" fontId="3" fillId="0" borderId="2" xfId="2" applyNumberFormat="1" applyFont="1" applyBorder="1"/>
    <xf numFmtId="170" fontId="3" fillId="0" borderId="2" xfId="2" applyNumberFormat="1" applyFont="1" applyBorder="1"/>
    <xf numFmtId="170" fontId="3" fillId="0" borderId="0" xfId="2" applyNumberFormat="1" applyFont="1"/>
    <xf numFmtId="171" fontId="3" fillId="0" borderId="0" xfId="2" applyNumberFormat="1" applyFont="1"/>
    <xf numFmtId="3" fontId="3" fillId="0" borderId="0" xfId="2" applyNumberFormat="1" applyFont="1"/>
    <xf numFmtId="43" fontId="3" fillId="0" borderId="0" xfId="2" applyNumberFormat="1" applyFont="1"/>
    <xf numFmtId="169" fontId="3" fillId="0" borderId="0" xfId="2" applyNumberFormat="1" applyFont="1" applyAlignment="1">
      <alignment horizontal="center"/>
    </xf>
    <xf numFmtId="170" fontId="3" fillId="0" borderId="0" xfId="2" applyNumberFormat="1" applyFont="1" applyAlignment="1">
      <alignment horizontal="center"/>
    </xf>
    <xf numFmtId="171" fontId="3" fillId="0" borderId="0" xfId="5" applyNumberFormat="1" applyFont="1" applyFill="1" applyAlignment="1">
      <alignment horizontal="right"/>
    </xf>
    <xf numFmtId="170" fontId="3" fillId="0" borderId="3" xfId="2" applyNumberFormat="1" applyFont="1" applyBorder="1"/>
    <xf numFmtId="43" fontId="3" fillId="0" borderId="0" xfId="2" applyNumberFormat="1" applyFont="1" applyAlignment="1">
      <alignment horizontal="center"/>
    </xf>
    <xf numFmtId="170" fontId="3" fillId="0" borderId="0" xfId="5" applyNumberFormat="1" applyFont="1" applyFill="1" applyBorder="1"/>
    <xf numFmtId="3" fontId="3" fillId="0" borderId="0" xfId="2" quotePrefix="1" applyNumberFormat="1" applyFont="1"/>
    <xf numFmtId="0" fontId="3" fillId="0" borderId="0" xfId="2" quotePrefix="1" applyFont="1" applyAlignment="1">
      <alignment horizontal="left" vertical="top"/>
    </xf>
    <xf numFmtId="0" fontId="3" fillId="0" borderId="0" xfId="2" applyFont="1" applyAlignment="1">
      <alignment horizontal="left" vertical="top" wrapText="1"/>
    </xf>
    <xf numFmtId="0" fontId="3" fillId="0" borderId="0" xfId="2" applyFont="1" applyAlignment="1">
      <alignment vertical="top" wrapText="1"/>
    </xf>
    <xf numFmtId="165" fontId="3" fillId="0" borderId="0" xfId="4" applyFont="1"/>
    <xf numFmtId="169" fontId="3" fillId="0" borderId="2" xfId="1" applyNumberFormat="1" applyFont="1" applyBorder="1"/>
    <xf numFmtId="169" fontId="3" fillId="0" borderId="0" xfId="1" applyNumberFormat="1" applyFont="1"/>
    <xf numFmtId="168" fontId="3" fillId="0" borderId="2" xfId="2" applyNumberFormat="1" applyFont="1" applyBorder="1"/>
    <xf numFmtId="0" fontId="3" fillId="0" borderId="0" xfId="2" applyFont="1" applyAlignment="1">
      <alignment horizontal="left" vertical="top"/>
    </xf>
    <xf numFmtId="169" fontId="3" fillId="0" borderId="0" xfId="2" applyNumberFormat="1" applyFont="1" applyAlignment="1">
      <alignment horizontal="left" vertical="top"/>
    </xf>
    <xf numFmtId="0" fontId="3" fillId="0" borderId="0" xfId="2" quotePrefix="1" applyFont="1"/>
    <xf numFmtId="164" fontId="3" fillId="0" borderId="0" xfId="2" applyNumberFormat="1" applyFont="1" applyAlignment="1">
      <alignment horizontal="right"/>
    </xf>
    <xf numFmtId="0" fontId="3" fillId="0" borderId="0" xfId="2" applyFont="1" applyAlignment="1">
      <alignment horizontal="right"/>
    </xf>
    <xf numFmtId="0" fontId="4" fillId="0" borderId="0" xfId="2" applyFont="1" applyAlignment="1">
      <alignment horizontal="right"/>
    </xf>
    <xf numFmtId="172" fontId="3" fillId="0" borderId="0" xfId="2" applyNumberFormat="1" applyFont="1"/>
    <xf numFmtId="0" fontId="3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/>
    </xf>
    <xf numFmtId="164" fontId="3" fillId="0" borderId="0" xfId="3" applyNumberFormat="1" applyAlignment="1">
      <alignment horizontal="right"/>
    </xf>
    <xf numFmtId="0" fontId="3" fillId="0" borderId="0" xfId="6"/>
    <xf numFmtId="0" fontId="3" fillId="0" borderId="0" xfId="0" quotePrefix="1" applyFont="1" applyAlignment="1">
      <alignment horizontal="center" vertical="top"/>
    </xf>
    <xf numFmtId="164" fontId="3" fillId="0" borderId="0" xfId="3" applyNumberFormat="1"/>
    <xf numFmtId="0" fontId="3" fillId="0" borderId="0" xfId="2" applyFont="1" applyAlignment="1">
      <alignment horizontal="left"/>
    </xf>
    <xf numFmtId="0" fontId="6" fillId="0" borderId="0" xfId="0" applyFont="1"/>
    <xf numFmtId="0" fontId="4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/>
    </xf>
  </cellXfs>
  <cellStyles count="7">
    <cellStyle name="Comma" xfId="1" builtinId="3"/>
    <cellStyle name="Comma 3" xfId="4" xr:uid="{55CB2A6D-F717-4BFB-95E7-6B9FE6AF98FD}"/>
    <cellStyle name="Normal" xfId="0" builtinId="0"/>
    <cellStyle name="Normal 10" xfId="3" xr:uid="{B3DB639A-CFBA-4DAD-8A86-AA9D8F0EEAB7}"/>
    <cellStyle name="Normal 2" xfId="6" xr:uid="{58354BDD-6F52-4CA3-9BA9-E3F287B9EA5B}"/>
    <cellStyle name="Normal 4" xfId="2" xr:uid="{118228C2-60D5-4489-BBF9-43B552212D6F}"/>
    <cellStyle name="Percent 2" xfId="5" xr:uid="{A0533483-E9AB-4A41-BC18-20AD6EBE4D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F6D80-7B8A-41E9-936E-D58057F7CAC6}">
  <sheetPr>
    <pageSetUpPr fitToPage="1"/>
  </sheetPr>
  <dimension ref="A1:AB769"/>
  <sheetViews>
    <sheetView view="pageBreakPreview" topLeftCell="A227" zoomScale="70" zoomScaleNormal="70" zoomScaleSheetLayoutView="70" zoomScalePageLayoutView="70" workbookViewId="0">
      <selection sqref="A1:XFD1048576"/>
    </sheetView>
  </sheetViews>
  <sheetFormatPr defaultColWidth="9.07421875" defaultRowHeight="12.45" x14ac:dyDescent="0.3"/>
  <cols>
    <col min="1" max="1" width="5.69140625" style="45" customWidth="1"/>
    <col min="2" max="2" width="1.69140625" style="1" customWidth="1"/>
    <col min="3" max="3" width="35.69140625" style="1" customWidth="1"/>
    <col min="4" max="4" width="1.69140625" style="1" customWidth="1"/>
    <col min="5" max="5" width="17.3046875" style="1" customWidth="1"/>
    <col min="6" max="6" width="1.69140625" style="1" customWidth="1"/>
    <col min="7" max="7" width="17.3046875" style="1" customWidth="1"/>
    <col min="8" max="8" width="1.69140625" style="1" customWidth="1"/>
    <col min="9" max="9" width="14.3046875" style="1" customWidth="1"/>
    <col min="10" max="10" width="1.69140625" style="1" customWidth="1"/>
    <col min="11" max="11" width="14.3046875" style="1" customWidth="1"/>
    <col min="12" max="12" width="1.69140625" style="1" customWidth="1"/>
    <col min="13" max="13" width="14.3046875" style="1" customWidth="1"/>
    <col min="14" max="14" width="1.69140625" style="1" customWidth="1"/>
    <col min="15" max="15" width="16.4609375" style="1" customWidth="1"/>
    <col min="16" max="16" width="1.69140625" style="1" customWidth="1"/>
    <col min="17" max="17" width="16.4609375" style="1" customWidth="1"/>
    <col min="18" max="18" width="5.53515625" style="1" customWidth="1"/>
    <col min="19" max="19" width="2.53515625" style="1" customWidth="1"/>
    <col min="20" max="20" width="15.07421875" style="2" bestFit="1" customWidth="1"/>
    <col min="21" max="21" width="15" style="1" bestFit="1" customWidth="1"/>
    <col min="22" max="22" width="9.4609375" style="1" customWidth="1"/>
    <col min="23" max="23" width="6" style="1" bestFit="1" customWidth="1"/>
    <col min="24" max="24" width="12.4609375" style="1" bestFit="1" customWidth="1"/>
    <col min="25" max="16384" width="9.07421875" style="1"/>
  </cols>
  <sheetData>
    <row r="1" spans="1:28" ht="12.75" customHeight="1" x14ac:dyDescent="0.3">
      <c r="O1" s="47"/>
      <c r="P1" s="47"/>
      <c r="Q1" s="47"/>
      <c r="R1" s="47"/>
    </row>
    <row r="2" spans="1:28" x14ac:dyDescent="0.3">
      <c r="C2" s="3"/>
      <c r="D2" s="3"/>
      <c r="E2" s="3"/>
      <c r="F2" s="3"/>
      <c r="G2" s="3"/>
      <c r="H2" s="3"/>
      <c r="I2" s="3"/>
      <c r="J2" s="3"/>
      <c r="K2" s="3"/>
      <c r="L2" s="3"/>
      <c r="M2" s="3"/>
      <c r="O2" s="47"/>
      <c r="P2" s="47"/>
      <c r="Q2" s="47"/>
      <c r="R2" s="47"/>
    </row>
    <row r="3" spans="1:28" x14ac:dyDescent="0.3"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47" t="s">
        <v>0</v>
      </c>
      <c r="P3" s="47"/>
      <c r="Q3" s="47"/>
      <c r="R3" s="47"/>
    </row>
    <row r="4" spans="1:28" x14ac:dyDescent="0.3">
      <c r="A4" s="53" t="s">
        <v>1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T4" s="1"/>
    </row>
    <row r="5" spans="1:28" x14ac:dyDescent="0.3">
      <c r="A5" s="53" t="s">
        <v>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T5" s="1"/>
    </row>
    <row r="6" spans="1:28" x14ac:dyDescent="0.3">
      <c r="A6" s="4"/>
      <c r="B6" s="4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6"/>
      <c r="Q6" s="6"/>
      <c r="R6" s="45"/>
    </row>
    <row r="7" spans="1:28" ht="12.75" customHeight="1" x14ac:dyDescent="0.3"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6"/>
      <c r="Q7" s="6"/>
      <c r="T7" s="7"/>
    </row>
    <row r="8" spans="1:28" x14ac:dyDescent="0.3">
      <c r="E8" s="55" t="s">
        <v>3</v>
      </c>
      <c r="F8" s="55"/>
      <c r="G8" s="55"/>
      <c r="I8" s="55" t="s">
        <v>4</v>
      </c>
      <c r="J8" s="55"/>
      <c r="K8" s="55"/>
      <c r="L8" s="55"/>
      <c r="M8" s="55"/>
      <c r="O8" s="55" t="s">
        <v>5</v>
      </c>
      <c r="P8" s="55"/>
      <c r="Q8" s="55"/>
      <c r="R8" s="45"/>
      <c r="S8" s="45"/>
    </row>
    <row r="9" spans="1:28" x14ac:dyDescent="0.3">
      <c r="E9" s="45" t="s">
        <v>6</v>
      </c>
      <c r="F9" s="45"/>
      <c r="G9" s="45"/>
      <c r="I9" s="45" t="s">
        <v>6</v>
      </c>
      <c r="J9" s="45"/>
      <c r="K9" s="45"/>
      <c r="L9" s="45"/>
      <c r="M9" s="45" t="s">
        <v>7</v>
      </c>
      <c r="O9" s="45" t="s">
        <v>8</v>
      </c>
      <c r="P9" s="45"/>
      <c r="Q9" s="45" t="s">
        <v>9</v>
      </c>
      <c r="R9" s="45"/>
      <c r="S9" s="45"/>
    </row>
    <row r="10" spans="1:28" x14ac:dyDescent="0.3">
      <c r="A10" s="45" t="s">
        <v>10</v>
      </c>
      <c r="E10" s="45" t="s">
        <v>11</v>
      </c>
      <c r="F10" s="45"/>
      <c r="G10" s="45" t="s">
        <v>12</v>
      </c>
      <c r="I10" s="45" t="s">
        <v>11</v>
      </c>
      <c r="J10" s="45"/>
      <c r="K10" s="45" t="s">
        <v>12</v>
      </c>
      <c r="L10" s="45"/>
      <c r="M10" s="45" t="s">
        <v>13</v>
      </c>
      <c r="O10" s="45" t="s">
        <v>14</v>
      </c>
      <c r="Q10" s="45" t="s">
        <v>14</v>
      </c>
      <c r="R10" s="45"/>
      <c r="S10" s="45"/>
    </row>
    <row r="11" spans="1:28" ht="14.15" x14ac:dyDescent="0.3">
      <c r="A11" s="46" t="s">
        <v>15</v>
      </c>
      <c r="C11" s="8" t="s">
        <v>16</v>
      </c>
      <c r="E11" s="46" t="s">
        <v>17</v>
      </c>
      <c r="F11" s="45"/>
      <c r="G11" s="46" t="s">
        <v>18</v>
      </c>
      <c r="I11" s="46" t="s">
        <v>17</v>
      </c>
      <c r="J11" s="45"/>
      <c r="K11" s="46" t="s">
        <v>18</v>
      </c>
      <c r="L11" s="45"/>
      <c r="M11" s="46" t="s">
        <v>17</v>
      </c>
      <c r="O11" s="46" t="s">
        <v>19</v>
      </c>
      <c r="P11" s="45"/>
      <c r="Q11" s="46" t="s">
        <v>19</v>
      </c>
      <c r="R11" s="45"/>
      <c r="S11" s="45"/>
      <c r="U11" s="3"/>
    </row>
    <row r="12" spans="1:28" x14ac:dyDescent="0.3">
      <c r="E12" s="45" t="s">
        <v>20</v>
      </c>
      <c r="F12" s="45"/>
      <c r="G12" s="45" t="s">
        <v>21</v>
      </c>
      <c r="H12" s="45"/>
      <c r="I12" s="45" t="s">
        <v>22</v>
      </c>
      <c r="J12" s="45"/>
      <c r="K12" s="45" t="s">
        <v>23</v>
      </c>
      <c r="L12" s="45"/>
      <c r="M12" s="45" t="s">
        <v>24</v>
      </c>
      <c r="N12" s="45"/>
      <c r="O12" s="45" t="s">
        <v>25</v>
      </c>
      <c r="P12" s="45"/>
      <c r="Q12" s="45" t="s">
        <v>26</v>
      </c>
      <c r="R12" s="45"/>
      <c r="S12" s="45"/>
    </row>
    <row r="13" spans="1:28" x14ac:dyDescent="0.3"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</row>
    <row r="14" spans="1:28" ht="14.15" x14ac:dyDescent="0.3">
      <c r="C14" s="3" t="s">
        <v>27</v>
      </c>
      <c r="E14" s="1" t="s">
        <v>28</v>
      </c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T14" s="9"/>
    </row>
    <row r="15" spans="1:28" x14ac:dyDescent="0.3">
      <c r="A15" s="45">
        <f>1</f>
        <v>1</v>
      </c>
      <c r="C15" s="1" t="s">
        <v>29</v>
      </c>
      <c r="E15" s="21">
        <v>551.81863599999997</v>
      </c>
      <c r="F15" s="10"/>
      <c r="G15" s="11">
        <v>22.992443166666664</v>
      </c>
      <c r="H15" s="11"/>
      <c r="I15" s="21">
        <v>539.05623436793735</v>
      </c>
      <c r="J15" s="10"/>
      <c r="K15" s="11">
        <v>22.460676431997388</v>
      </c>
      <c r="L15" s="11"/>
      <c r="M15" s="12">
        <f>I15-E15</f>
        <v>-12.76240163206262</v>
      </c>
      <c r="N15" s="11"/>
      <c r="O15" s="13">
        <f>M15/E15</f>
        <v>-2.3127891664866899E-2</v>
      </c>
      <c r="P15" s="13"/>
      <c r="Q15" s="13">
        <f>O15</f>
        <v>-2.3127891664866899E-2</v>
      </c>
      <c r="R15" s="14"/>
      <c r="T15" s="9"/>
      <c r="U15" s="9"/>
      <c r="V15" s="9"/>
      <c r="W15" s="9"/>
      <c r="X15" s="9"/>
      <c r="Y15" s="9"/>
      <c r="Z15" s="9"/>
      <c r="AA15" s="9"/>
      <c r="AB15" s="9"/>
    </row>
    <row r="16" spans="1:28" x14ac:dyDescent="0.3">
      <c r="A16" s="45">
        <f>A15+1</f>
        <v>2</v>
      </c>
      <c r="C16" s="1" t="s">
        <v>30</v>
      </c>
      <c r="E16" s="21">
        <v>366</v>
      </c>
      <c r="F16" s="10"/>
      <c r="G16" s="11">
        <v>15.25</v>
      </c>
      <c r="H16" s="11"/>
      <c r="I16" s="21">
        <v>366</v>
      </c>
      <c r="J16" s="10"/>
      <c r="K16" s="11">
        <v>15.25</v>
      </c>
      <c r="L16" s="11"/>
      <c r="M16" s="12">
        <f>I16-E16</f>
        <v>0</v>
      </c>
      <c r="N16" s="11"/>
      <c r="O16" s="15">
        <f>IFERROR(M16/E16,"100.0%")</f>
        <v>0</v>
      </c>
      <c r="P16" s="13"/>
      <c r="Q16" s="15">
        <v>0</v>
      </c>
      <c r="R16" s="14"/>
      <c r="T16" s="9"/>
      <c r="U16" s="9"/>
      <c r="V16" s="9"/>
      <c r="W16" s="9"/>
      <c r="X16" s="9"/>
      <c r="Y16" s="9"/>
      <c r="Z16" s="9"/>
      <c r="AA16" s="9"/>
    </row>
    <row r="17" spans="1:27" x14ac:dyDescent="0.3">
      <c r="A17" s="45">
        <f>A16+1</f>
        <v>3</v>
      </c>
      <c r="C17" s="1" t="s">
        <v>31</v>
      </c>
      <c r="E17" s="21">
        <v>117.1344</v>
      </c>
      <c r="F17" s="10"/>
      <c r="G17" s="11">
        <v>4.8806000000000003</v>
      </c>
      <c r="H17" s="11"/>
      <c r="I17" s="21">
        <v>34.812663790478744</v>
      </c>
      <c r="J17" s="10"/>
      <c r="K17" s="11">
        <v>1.4505276579366142</v>
      </c>
      <c r="L17" s="11"/>
      <c r="M17" s="12">
        <f>I17-E17</f>
        <v>-82.321736209521248</v>
      </c>
      <c r="N17" s="11"/>
      <c r="O17" s="15">
        <f>IFERROR(M17/E17,"100.0%")</f>
        <v>-0.70279726715227331</v>
      </c>
      <c r="P17" s="13"/>
      <c r="Q17" s="13">
        <f>O17</f>
        <v>-0.70279726715227331</v>
      </c>
      <c r="R17" s="14"/>
      <c r="T17" s="9"/>
      <c r="U17" s="9"/>
      <c r="V17" s="9"/>
      <c r="W17" s="9"/>
      <c r="X17" s="9"/>
      <c r="Y17" s="9"/>
      <c r="Z17" s="9"/>
      <c r="AA17" s="9"/>
    </row>
    <row r="18" spans="1:27" x14ac:dyDescent="0.3">
      <c r="A18" s="45">
        <f>A17+1</f>
        <v>4</v>
      </c>
      <c r="C18" s="1" t="s">
        <v>32</v>
      </c>
      <c r="E18" s="21">
        <v>251.58239999999998</v>
      </c>
      <c r="F18" s="10"/>
      <c r="G18" s="11">
        <v>10.4826</v>
      </c>
      <c r="I18" s="21">
        <v>345.64457442159096</v>
      </c>
      <c r="J18" s="10"/>
      <c r="K18" s="11">
        <v>14.401857267566291</v>
      </c>
      <c r="L18" s="11"/>
      <c r="M18" s="12">
        <f>I18-E18</f>
        <v>94.062174421590981</v>
      </c>
      <c r="O18" s="13">
        <f>M18/E18</f>
        <v>0.37388217308361393</v>
      </c>
      <c r="P18" s="13"/>
      <c r="Q18" s="13">
        <f>O18</f>
        <v>0.37388217308361393</v>
      </c>
      <c r="R18" s="14"/>
      <c r="T18" s="9"/>
      <c r="U18" s="9"/>
      <c r="V18" s="9"/>
      <c r="W18" s="9"/>
      <c r="X18" s="9"/>
      <c r="Y18" s="9"/>
      <c r="Z18" s="9"/>
      <c r="AA18" s="9"/>
    </row>
    <row r="19" spans="1:27" x14ac:dyDescent="0.3">
      <c r="A19" s="45">
        <f>A18+1</f>
        <v>5</v>
      </c>
      <c r="C19" s="1" t="s">
        <v>33</v>
      </c>
      <c r="E19" s="16">
        <f>SUM(E15:E18)</f>
        <v>1286.5354359999999</v>
      </c>
      <c r="F19" s="10"/>
      <c r="G19" s="36">
        <v>53.60564316666666</v>
      </c>
      <c r="I19" s="16">
        <f>SUM(I15:I18)</f>
        <v>1285.5134725800071</v>
      </c>
      <c r="J19" s="10"/>
      <c r="K19" s="36">
        <v>53.563061357500295</v>
      </c>
      <c r="L19" s="11"/>
      <c r="M19" s="17">
        <f>SUM(M15:M18)</f>
        <v>-1.0219634199928862</v>
      </c>
      <c r="O19" s="18">
        <f>M19/E19</f>
        <v>-7.9435310633207176E-4</v>
      </c>
      <c r="P19" s="19"/>
      <c r="Q19" s="18">
        <f>(M15+M18+M17)/(E15+E18+E17)</f>
        <v>-1.1101836822639017E-3</v>
      </c>
      <c r="R19" s="20"/>
      <c r="T19" s="9"/>
      <c r="U19" s="9"/>
      <c r="V19" s="9"/>
      <c r="W19" s="9"/>
      <c r="X19" s="9"/>
      <c r="Y19" s="9"/>
      <c r="Z19" s="9"/>
      <c r="AA19" s="9"/>
    </row>
    <row r="20" spans="1:27" x14ac:dyDescent="0.3">
      <c r="E20" s="21"/>
      <c r="F20" s="10"/>
      <c r="G20" s="11"/>
      <c r="H20" s="45"/>
      <c r="I20" s="21"/>
      <c r="J20" s="45"/>
      <c r="K20" s="11"/>
      <c r="L20" s="22"/>
      <c r="M20" s="12"/>
      <c r="O20" s="19"/>
      <c r="P20" s="19"/>
      <c r="Q20" s="19"/>
      <c r="R20" s="20"/>
      <c r="T20" s="9"/>
      <c r="U20" s="9"/>
      <c r="V20" s="9"/>
      <c r="W20" s="9"/>
      <c r="X20" s="9"/>
      <c r="Y20" s="9"/>
      <c r="Z20" s="9"/>
      <c r="AA20" s="9"/>
    </row>
    <row r="21" spans="1:27" x14ac:dyDescent="0.3">
      <c r="A21" s="45">
        <f>A19+1</f>
        <v>6</v>
      </c>
      <c r="C21" s="1" t="s">
        <v>34</v>
      </c>
      <c r="E21" s="16">
        <v>1380.5976104215908</v>
      </c>
      <c r="F21" s="20"/>
      <c r="G21" s="36">
        <v>57.524900434232947</v>
      </c>
      <c r="H21" s="20"/>
      <c r="I21" s="16">
        <v>1347.7192044121462</v>
      </c>
      <c r="J21" s="20"/>
      <c r="K21" s="36">
        <v>56.154966850506092</v>
      </c>
      <c r="L21" s="20"/>
      <c r="M21" s="17">
        <v>-32.878406009444689</v>
      </c>
      <c r="O21" s="18">
        <v>-2.3814618945635191E-2</v>
      </c>
      <c r="P21" s="19"/>
      <c r="Q21" s="18">
        <v>-3.2405365113941952E-2</v>
      </c>
      <c r="R21" s="20"/>
      <c r="T21" s="9"/>
      <c r="U21" s="9"/>
      <c r="V21" s="9"/>
      <c r="W21" s="9"/>
      <c r="X21" s="9"/>
      <c r="Y21" s="9"/>
      <c r="Z21" s="9"/>
      <c r="AA21" s="9"/>
    </row>
    <row r="22" spans="1:27" x14ac:dyDescent="0.3">
      <c r="A22" s="45">
        <f>A21+1</f>
        <v>7</v>
      </c>
      <c r="C22" s="1" t="s">
        <v>35</v>
      </c>
      <c r="E22" s="20"/>
      <c r="F22" s="20"/>
      <c r="G22" s="20"/>
      <c r="H22" s="20"/>
      <c r="I22" s="20"/>
      <c r="J22" s="20"/>
      <c r="K22" s="20"/>
      <c r="L22" s="20"/>
      <c r="M22" s="12"/>
      <c r="O22" s="18">
        <v>-3.1768017355180443E-2</v>
      </c>
      <c r="P22" s="19"/>
      <c r="Q22" s="18">
        <v>-4.9149049694192121E-2</v>
      </c>
      <c r="R22" s="22"/>
      <c r="T22" s="9"/>
      <c r="U22" s="9"/>
      <c r="V22" s="9"/>
      <c r="W22" s="9"/>
      <c r="X22" s="9"/>
      <c r="Y22" s="9"/>
      <c r="Z22" s="9"/>
      <c r="AA22" s="9"/>
    </row>
    <row r="23" spans="1:27" x14ac:dyDescent="0.3">
      <c r="A23" s="45">
        <f>A22+1</f>
        <v>8</v>
      </c>
      <c r="C23" s="1" t="s">
        <v>36</v>
      </c>
      <c r="E23" s="16">
        <v>1286.0232104215909</v>
      </c>
      <c r="F23" s="20"/>
      <c r="G23" s="36">
        <v>53.584300434232958</v>
      </c>
      <c r="H23" s="20"/>
      <c r="I23" s="16">
        <v>1285.5134725800071</v>
      </c>
      <c r="J23" s="20"/>
      <c r="K23" s="36">
        <v>53.563061357500295</v>
      </c>
      <c r="L23" s="20"/>
      <c r="M23" s="17">
        <v>-0.50973784158387403</v>
      </c>
      <c r="O23" s="18">
        <v>-3.9636752855865573E-4</v>
      </c>
      <c r="P23" s="19"/>
      <c r="Q23" s="18">
        <v>-5.5404889334291041E-4</v>
      </c>
      <c r="R23" s="22"/>
      <c r="T23" s="9"/>
      <c r="U23" s="9"/>
      <c r="V23" s="9"/>
      <c r="W23" s="9"/>
      <c r="X23" s="9"/>
      <c r="Y23" s="9"/>
      <c r="Z23" s="9"/>
      <c r="AA23" s="9"/>
    </row>
    <row r="24" spans="1:27" x14ac:dyDescent="0.3">
      <c r="A24" s="45">
        <f>A23+1</f>
        <v>9</v>
      </c>
      <c r="C24" s="1" t="s">
        <v>37</v>
      </c>
      <c r="E24" s="20"/>
      <c r="F24" s="20"/>
      <c r="G24" s="20"/>
      <c r="H24" s="20"/>
      <c r="I24" s="20"/>
      <c r="J24" s="20"/>
      <c r="K24" s="20"/>
      <c r="L24" s="20"/>
      <c r="M24" s="12"/>
      <c r="O24" s="26">
        <v>-5.4205595711116739E-4</v>
      </c>
      <c r="P24" s="19"/>
      <c r="Q24" s="26">
        <v>-8.8745961224065114E-4</v>
      </c>
      <c r="R24" s="22"/>
      <c r="T24" s="9"/>
      <c r="U24" s="9"/>
      <c r="V24" s="9"/>
      <c r="W24" s="9"/>
      <c r="X24" s="9"/>
      <c r="Y24" s="9"/>
      <c r="Z24" s="9"/>
      <c r="AA24" s="9"/>
    </row>
    <row r="25" spans="1:27" x14ac:dyDescent="0.3">
      <c r="E25" s="45"/>
      <c r="F25" s="45"/>
      <c r="G25" s="45"/>
      <c r="H25" s="45"/>
      <c r="I25" s="45"/>
      <c r="J25" s="45"/>
      <c r="K25" s="45"/>
      <c r="L25" s="45"/>
      <c r="M25" s="23"/>
      <c r="N25" s="45"/>
      <c r="O25" s="24"/>
      <c r="P25" s="24"/>
      <c r="Q25" s="19"/>
      <c r="R25" s="45"/>
      <c r="T25" s="9"/>
      <c r="U25" s="9"/>
      <c r="V25" s="9"/>
      <c r="W25" s="9"/>
      <c r="X25" s="9"/>
      <c r="Y25" s="9"/>
      <c r="Z25" s="9"/>
      <c r="AA25" s="9"/>
    </row>
    <row r="26" spans="1:27" ht="14.15" x14ac:dyDescent="0.3">
      <c r="C26" s="3" t="s">
        <v>38</v>
      </c>
      <c r="E26" s="1" t="s">
        <v>39</v>
      </c>
      <c r="M26" s="12"/>
      <c r="O26" s="19"/>
      <c r="P26" s="19"/>
      <c r="Q26" s="19"/>
      <c r="T26" s="9"/>
      <c r="U26" s="9"/>
      <c r="V26" s="9"/>
      <c r="W26" s="9"/>
      <c r="X26" s="9"/>
      <c r="Y26" s="9"/>
      <c r="Z26" s="9"/>
      <c r="AA26" s="9"/>
    </row>
    <row r="27" spans="1:27" x14ac:dyDescent="0.3">
      <c r="A27" s="45">
        <f>A24+1</f>
        <v>10</v>
      </c>
      <c r="C27" s="1" t="s">
        <v>29</v>
      </c>
      <c r="E27" s="21">
        <v>821.31923199999994</v>
      </c>
      <c r="F27" s="10"/>
      <c r="G27" s="11">
        <v>16.270190808240887</v>
      </c>
      <c r="H27" s="11"/>
      <c r="I27" s="21">
        <v>748.56258781005295</v>
      </c>
      <c r="J27" s="10"/>
      <c r="K27" s="11">
        <v>14.82889437024669</v>
      </c>
      <c r="L27" s="11"/>
      <c r="M27" s="12">
        <f>I27-E27</f>
        <v>-72.756644189946996</v>
      </c>
      <c r="N27" s="11"/>
      <c r="O27" s="13">
        <f>M27/E27</f>
        <v>-8.8585097432549831E-2</v>
      </c>
      <c r="P27" s="13"/>
      <c r="Q27" s="13">
        <f>O27</f>
        <v>-8.8585097432549831E-2</v>
      </c>
      <c r="R27" s="25"/>
      <c r="S27" s="25"/>
      <c r="T27" s="9"/>
      <c r="U27" s="9"/>
      <c r="V27" s="9"/>
      <c r="W27" s="9"/>
      <c r="X27" s="9"/>
      <c r="Y27" s="9"/>
      <c r="Z27" s="9"/>
      <c r="AA27" s="9"/>
    </row>
    <row r="28" spans="1:27" x14ac:dyDescent="0.3">
      <c r="A28" s="45">
        <f>A27+1</f>
        <v>11</v>
      </c>
      <c r="C28" s="1" t="s">
        <v>30</v>
      </c>
      <c r="E28" s="21">
        <v>769.82</v>
      </c>
      <c r="F28" s="10"/>
      <c r="G28" s="11">
        <v>15.25</v>
      </c>
      <c r="H28" s="11"/>
      <c r="I28" s="21">
        <v>769.82</v>
      </c>
      <c r="J28" s="10"/>
      <c r="K28" s="11">
        <v>15.25</v>
      </c>
      <c r="L28" s="11"/>
      <c r="M28" s="12">
        <f>I28-E28</f>
        <v>0</v>
      </c>
      <c r="N28" s="11"/>
      <c r="O28" s="15">
        <f>IFERROR(M28/E28,"100.0%")</f>
        <v>0</v>
      </c>
      <c r="P28" s="13"/>
      <c r="Q28" s="15">
        <v>0</v>
      </c>
      <c r="R28" s="25"/>
      <c r="S28" s="25"/>
      <c r="T28" s="9"/>
      <c r="U28" s="9"/>
      <c r="V28" s="9"/>
      <c r="W28" s="9"/>
      <c r="X28" s="9"/>
      <c r="Y28" s="9"/>
      <c r="Z28" s="9"/>
      <c r="AA28" s="9"/>
    </row>
    <row r="29" spans="1:27" x14ac:dyDescent="0.3">
      <c r="A29" s="45">
        <f>A28+1</f>
        <v>12</v>
      </c>
      <c r="C29" s="1" t="s">
        <v>31</v>
      </c>
      <c r="E29" s="21">
        <v>246.37268800000001</v>
      </c>
      <c r="F29" s="10"/>
      <c r="G29" s="11">
        <v>4.8806000000000003</v>
      </c>
      <c r="H29" s="11"/>
      <c r="I29" s="21">
        <v>73.222636172640293</v>
      </c>
      <c r="J29" s="10"/>
      <c r="K29" s="11">
        <v>1.4505276579366142</v>
      </c>
      <c r="L29" s="11"/>
      <c r="M29" s="12">
        <f>I29-E29</f>
        <v>-173.15005182735973</v>
      </c>
      <c r="N29" s="11"/>
      <c r="O29" s="15">
        <f>IFERROR(M29/E29,"100.0%")</f>
        <v>-0.70279726715227353</v>
      </c>
      <c r="P29" s="13"/>
      <c r="Q29" s="13">
        <f>O29</f>
        <v>-0.70279726715227353</v>
      </c>
      <c r="R29" s="25"/>
      <c r="S29" s="25"/>
      <c r="T29" s="9"/>
      <c r="U29" s="9"/>
      <c r="V29" s="9"/>
      <c r="W29" s="9"/>
      <c r="X29" s="9"/>
      <c r="Y29" s="9"/>
      <c r="Z29" s="9"/>
      <c r="AA29" s="9"/>
    </row>
    <row r="30" spans="1:27" x14ac:dyDescent="0.3">
      <c r="A30" s="45">
        <f>A29+1</f>
        <v>13</v>
      </c>
      <c r="C30" s="1" t="s">
        <v>32</v>
      </c>
      <c r="E30" s="21">
        <v>529.16164800000001</v>
      </c>
      <c r="F30" s="10"/>
      <c r="G30" s="11">
        <v>10.4826</v>
      </c>
      <c r="I30" s="21">
        <v>727.00575486674632</v>
      </c>
      <c r="J30" s="10"/>
      <c r="K30" s="11">
        <v>14.401857267566291</v>
      </c>
      <c r="L30" s="11"/>
      <c r="M30" s="12">
        <f>I30-E30</f>
        <v>197.8441068667463</v>
      </c>
      <c r="O30" s="13">
        <f>M30/E30</f>
        <v>0.37388217308361377</v>
      </c>
      <c r="P30" s="13"/>
      <c r="Q30" s="13">
        <f>O30</f>
        <v>0.37388217308361377</v>
      </c>
      <c r="R30" s="14"/>
      <c r="T30" s="9"/>
      <c r="U30" s="9"/>
      <c r="V30" s="9"/>
      <c r="W30" s="9"/>
      <c r="X30" s="9"/>
      <c r="Y30" s="9"/>
      <c r="Z30" s="9"/>
      <c r="AA30" s="9"/>
    </row>
    <row r="31" spans="1:27" x14ac:dyDescent="0.3">
      <c r="A31" s="45">
        <f>A30+1</f>
        <v>14</v>
      </c>
      <c r="C31" s="1" t="s">
        <v>33</v>
      </c>
      <c r="E31" s="16">
        <f>SUM(E27:E30)</f>
        <v>2366.6735680000002</v>
      </c>
      <c r="F31" s="10"/>
      <c r="G31" s="36">
        <v>46.88339080824089</v>
      </c>
      <c r="I31" s="16">
        <f>SUM(I27:I30)</f>
        <v>2318.6109788494396</v>
      </c>
      <c r="J31" s="10"/>
      <c r="K31" s="36">
        <v>45.931279295749597</v>
      </c>
      <c r="L31" s="11"/>
      <c r="M31" s="17">
        <f>SUM(M27:M30)</f>
        <v>-48.062589150560427</v>
      </c>
      <c r="O31" s="18">
        <f>M31/E31</f>
        <v>-2.0308077041303409E-2</v>
      </c>
      <c r="P31" s="19"/>
      <c r="Q31" s="18">
        <f>(M27+M30+M29)/(E27+E30+E29)</f>
        <v>-3.0098307142061274E-2</v>
      </c>
      <c r="R31" s="20"/>
      <c r="T31" s="9"/>
      <c r="U31" s="9"/>
      <c r="V31" s="9"/>
      <c r="W31" s="9"/>
      <c r="X31" s="9"/>
      <c r="Y31" s="9"/>
      <c r="Z31" s="9"/>
      <c r="AA31" s="9"/>
    </row>
    <row r="32" spans="1:27" ht="9.75" customHeight="1" x14ac:dyDescent="0.3">
      <c r="E32" s="21"/>
      <c r="F32" s="10"/>
      <c r="G32" s="11"/>
      <c r="H32" s="45"/>
      <c r="I32" s="21"/>
      <c r="J32" s="45"/>
      <c r="K32" s="11"/>
      <c r="L32" s="22"/>
      <c r="M32" s="12"/>
      <c r="O32" s="19"/>
      <c r="P32" s="19"/>
      <c r="Q32" s="19"/>
      <c r="R32" s="20"/>
      <c r="T32" s="9"/>
      <c r="U32" s="9"/>
      <c r="V32" s="9"/>
      <c r="W32" s="9"/>
      <c r="X32" s="9"/>
      <c r="Y32" s="9"/>
      <c r="Z32" s="9"/>
      <c r="AA32" s="9"/>
    </row>
    <row r="33" spans="1:27" x14ac:dyDescent="0.3">
      <c r="A33" s="45">
        <f>A31+1</f>
        <v>15</v>
      </c>
      <c r="C33" s="1" t="s">
        <v>34</v>
      </c>
      <c r="E33" s="16">
        <v>2564.5176748667463</v>
      </c>
      <c r="F33" s="20"/>
      <c r="G33" s="36">
        <v>50.802648075807177</v>
      </c>
      <c r="H33" s="20"/>
      <c r="I33" s="16">
        <v>2449.4503681363722</v>
      </c>
      <c r="J33" s="20"/>
      <c r="K33" s="36">
        <v>48.523184788755394</v>
      </c>
      <c r="L33" s="20"/>
      <c r="M33" s="17">
        <v>-115.06730673037396</v>
      </c>
      <c r="O33" s="18">
        <v>-4.4868985641267969E-2</v>
      </c>
      <c r="P33" s="19"/>
      <c r="Q33" s="18">
        <v>-6.4115147827846566E-2</v>
      </c>
      <c r="R33" s="20"/>
      <c r="T33" s="9"/>
      <c r="U33" s="9"/>
      <c r="V33" s="9"/>
      <c r="W33" s="9"/>
      <c r="X33" s="9"/>
      <c r="Y33" s="9"/>
      <c r="Z33" s="9"/>
      <c r="AA33" s="9"/>
    </row>
    <row r="34" spans="1:27" x14ac:dyDescent="0.3">
      <c r="A34" s="45">
        <f>A33+1</f>
        <v>16</v>
      </c>
      <c r="C34" s="1" t="s">
        <v>35</v>
      </c>
      <c r="E34" s="20"/>
      <c r="F34" s="20"/>
      <c r="G34" s="20"/>
      <c r="H34" s="20"/>
      <c r="I34" s="20"/>
      <c r="J34" s="20"/>
      <c r="K34" s="20"/>
      <c r="L34" s="20"/>
      <c r="M34" s="12"/>
      <c r="O34" s="18">
        <v>-6.2621257297952093E-2</v>
      </c>
      <c r="P34" s="19"/>
      <c r="Q34" s="18">
        <v>-0.10777201229580717</v>
      </c>
      <c r="R34" s="22"/>
      <c r="T34" s="9"/>
      <c r="U34" s="9"/>
      <c r="V34" s="9"/>
      <c r="W34" s="9"/>
      <c r="X34" s="9"/>
      <c r="Y34" s="9"/>
      <c r="Z34" s="9"/>
      <c r="AA34" s="9"/>
    </row>
    <row r="35" spans="1:27" x14ac:dyDescent="0.3">
      <c r="A35" s="45">
        <f>A34+1</f>
        <v>17</v>
      </c>
      <c r="C35" s="1" t="s">
        <v>36</v>
      </c>
      <c r="E35" s="16">
        <v>2365.5961868667464</v>
      </c>
      <c r="F35" s="20"/>
      <c r="G35" s="36">
        <v>46.862048075807181</v>
      </c>
      <c r="H35" s="20"/>
      <c r="I35" s="16">
        <v>2318.6109788494396</v>
      </c>
      <c r="J35" s="20"/>
      <c r="K35" s="36">
        <v>45.931279295749597</v>
      </c>
      <c r="L35" s="20"/>
      <c r="M35" s="17">
        <v>-46.985208017306704</v>
      </c>
      <c r="O35" s="18">
        <v>-1.9861888634314651E-2</v>
      </c>
      <c r="P35" s="19"/>
      <c r="Q35" s="18">
        <v>-2.9443482365506785E-2</v>
      </c>
      <c r="R35" s="22"/>
      <c r="T35" s="9"/>
      <c r="U35" s="9"/>
      <c r="V35" s="9"/>
      <c r="W35" s="9"/>
      <c r="X35" s="9"/>
      <c r="Y35" s="9"/>
      <c r="Z35" s="9"/>
      <c r="AA35" s="9"/>
    </row>
    <row r="36" spans="1:27" x14ac:dyDescent="0.3">
      <c r="A36" s="45">
        <f>A35+1</f>
        <v>18</v>
      </c>
      <c r="C36" s="1" t="s">
        <v>37</v>
      </c>
      <c r="E36" s="20"/>
      <c r="F36" s="20"/>
      <c r="G36" s="20"/>
      <c r="H36" s="20"/>
      <c r="I36" s="20"/>
      <c r="J36" s="20"/>
      <c r="K36" s="20"/>
      <c r="L36" s="20"/>
      <c r="M36" s="12"/>
      <c r="O36" s="26">
        <v>-2.8674162316423623E-2</v>
      </c>
      <c r="P36" s="19"/>
      <c r="Q36" s="26">
        <v>-5.4082420725509575E-2</v>
      </c>
      <c r="R36" s="22"/>
      <c r="T36" s="9"/>
      <c r="U36" s="9"/>
      <c r="V36" s="9"/>
      <c r="W36" s="9"/>
      <c r="X36" s="9"/>
      <c r="Y36" s="9"/>
      <c r="Z36" s="9"/>
      <c r="AA36" s="9"/>
    </row>
    <row r="37" spans="1:27" x14ac:dyDescent="0.3">
      <c r="E37" s="45"/>
      <c r="F37" s="45"/>
      <c r="G37" s="45"/>
      <c r="H37" s="45"/>
      <c r="I37" s="45"/>
      <c r="J37" s="45"/>
      <c r="K37" s="45"/>
      <c r="L37" s="45"/>
      <c r="M37" s="23"/>
      <c r="N37" s="45"/>
      <c r="O37" s="24"/>
      <c r="P37" s="24"/>
      <c r="Q37" s="24"/>
      <c r="R37" s="45"/>
      <c r="T37" s="9"/>
      <c r="U37" s="9"/>
      <c r="V37" s="9"/>
      <c r="W37" s="9"/>
      <c r="X37" s="9"/>
      <c r="Y37" s="9"/>
      <c r="Z37" s="9"/>
      <c r="AA37" s="9"/>
    </row>
    <row r="38" spans="1:27" ht="14.15" x14ac:dyDescent="0.3">
      <c r="C38" s="3" t="s">
        <v>40</v>
      </c>
      <c r="E38" s="1" t="s">
        <v>39</v>
      </c>
      <c r="H38" s="45"/>
      <c r="I38" s="45"/>
      <c r="J38" s="45"/>
      <c r="K38" s="45"/>
      <c r="L38" s="45"/>
      <c r="M38" s="23"/>
      <c r="N38" s="45"/>
      <c r="O38" s="24"/>
      <c r="P38" s="24"/>
      <c r="Q38" s="24"/>
      <c r="R38" s="45"/>
      <c r="T38" s="9"/>
      <c r="U38" s="9"/>
      <c r="V38" s="9"/>
      <c r="W38" s="9"/>
      <c r="X38" s="9"/>
      <c r="Y38" s="9"/>
      <c r="Z38" s="9"/>
      <c r="AA38" s="9"/>
    </row>
    <row r="39" spans="1:27" x14ac:dyDescent="0.3">
      <c r="A39" s="45">
        <f>A36+1</f>
        <v>19</v>
      </c>
      <c r="C39" s="1" t="s">
        <v>29</v>
      </c>
      <c r="E39" s="21">
        <v>1523.9974030000001</v>
      </c>
      <c r="F39" s="10"/>
      <c r="G39" s="11">
        <v>30.190122880348653</v>
      </c>
      <c r="H39" s="11"/>
      <c r="I39" s="21">
        <v>748.56258781005295</v>
      </c>
      <c r="J39" s="10"/>
      <c r="K39" s="11">
        <v>14.82889437024669</v>
      </c>
      <c r="L39" s="11"/>
      <c r="M39" s="12">
        <f>I39-E39</f>
        <v>-775.43481518994713</v>
      </c>
      <c r="N39" s="11"/>
      <c r="O39" s="13">
        <f>M39/E39</f>
        <v>-0.50881636258926555</v>
      </c>
      <c r="P39" s="13"/>
      <c r="Q39" s="13">
        <f>O39</f>
        <v>-0.50881636258926555</v>
      </c>
      <c r="R39" s="14"/>
      <c r="T39" s="9"/>
      <c r="U39" s="9"/>
      <c r="V39" s="9"/>
      <c r="W39" s="9"/>
      <c r="X39" s="9"/>
      <c r="Y39" s="9"/>
      <c r="Z39" s="9"/>
      <c r="AA39" s="9"/>
    </row>
    <row r="40" spans="1:27" x14ac:dyDescent="0.3">
      <c r="A40" s="45">
        <f>A39+1</f>
        <v>20</v>
      </c>
      <c r="C40" s="1" t="s">
        <v>30</v>
      </c>
      <c r="E40" s="21">
        <v>769.82</v>
      </c>
      <c r="F40" s="10"/>
      <c r="G40" s="11">
        <v>15.25</v>
      </c>
      <c r="H40" s="11"/>
      <c r="I40" s="21">
        <v>769.82</v>
      </c>
      <c r="J40" s="10"/>
      <c r="K40" s="11">
        <v>15.25</v>
      </c>
      <c r="L40" s="11"/>
      <c r="M40" s="12">
        <f>I40-E40</f>
        <v>0</v>
      </c>
      <c r="N40" s="11"/>
      <c r="O40" s="15">
        <f>IFERROR(M40/E40,"100.0%")</f>
        <v>0</v>
      </c>
      <c r="P40" s="13"/>
      <c r="Q40" s="15">
        <v>0</v>
      </c>
      <c r="R40" s="14"/>
      <c r="T40" s="9"/>
      <c r="U40" s="9"/>
      <c r="V40" s="9"/>
      <c r="W40" s="9"/>
      <c r="X40" s="9"/>
      <c r="Y40" s="9"/>
      <c r="Z40" s="9"/>
      <c r="AA40" s="9"/>
    </row>
    <row r="41" spans="1:27" x14ac:dyDescent="0.3">
      <c r="A41" s="45">
        <f>A40+1</f>
        <v>21</v>
      </c>
      <c r="C41" s="1" t="s">
        <v>31</v>
      </c>
      <c r="E41" s="21">
        <v>246.37268800000001</v>
      </c>
      <c r="F41" s="10"/>
      <c r="G41" s="11">
        <v>4.8806000000000003</v>
      </c>
      <c r="H41" s="11"/>
      <c r="I41" s="21">
        <v>73.222636172640293</v>
      </c>
      <c r="J41" s="10"/>
      <c r="K41" s="11">
        <v>1.45</v>
      </c>
      <c r="L41" s="11"/>
      <c r="M41" s="12">
        <f>I41-E41</f>
        <v>-173.15005182735973</v>
      </c>
      <c r="N41" s="11"/>
      <c r="O41" s="15">
        <f>IFERROR(M41/E41,"100.0%")</f>
        <v>-0.70279726715227353</v>
      </c>
      <c r="P41" s="13"/>
      <c r="Q41" s="13">
        <f>O41</f>
        <v>-0.70279726715227353</v>
      </c>
      <c r="R41" s="14"/>
      <c r="T41" s="9"/>
      <c r="U41" s="9"/>
      <c r="V41" s="9"/>
      <c r="W41" s="9"/>
      <c r="X41" s="9"/>
      <c r="Y41" s="9"/>
      <c r="Z41" s="9"/>
      <c r="AA41" s="9"/>
    </row>
    <row r="42" spans="1:27" x14ac:dyDescent="0.3">
      <c r="A42" s="45">
        <f>A41+1</f>
        <v>22</v>
      </c>
      <c r="C42" s="1" t="s">
        <v>32</v>
      </c>
      <c r="E42" s="21">
        <v>530.36812000000009</v>
      </c>
      <c r="F42" s="10"/>
      <c r="G42" s="11">
        <v>10.506500000000003</v>
      </c>
      <c r="I42" s="21">
        <v>727.00575486674632</v>
      </c>
      <c r="J42" s="10"/>
      <c r="K42" s="11">
        <v>14.401857267566291</v>
      </c>
      <c r="L42" s="11"/>
      <c r="M42" s="12">
        <f>I42-E42</f>
        <v>196.63763486674623</v>
      </c>
      <c r="O42" s="13">
        <f>M42/E42</f>
        <v>0.37075689026472064</v>
      </c>
      <c r="P42" s="13"/>
      <c r="Q42" s="13">
        <f>O42</f>
        <v>0.37075689026472064</v>
      </c>
      <c r="R42" s="14"/>
      <c r="T42" s="9"/>
      <c r="U42" s="9"/>
      <c r="V42" s="9"/>
      <c r="W42" s="9"/>
      <c r="X42" s="9"/>
      <c r="Y42" s="9"/>
      <c r="Z42" s="9"/>
      <c r="AA42" s="9"/>
    </row>
    <row r="43" spans="1:27" x14ac:dyDescent="0.3">
      <c r="A43" s="45">
        <f>A42+1</f>
        <v>23</v>
      </c>
      <c r="C43" s="1" t="s">
        <v>33</v>
      </c>
      <c r="E43" s="16">
        <f>SUM(E39:E42)</f>
        <v>3070.558211</v>
      </c>
      <c r="F43" s="10"/>
      <c r="G43" s="36">
        <v>60.82722288034865</v>
      </c>
      <c r="I43" s="16">
        <f>SUM(I39:I42)</f>
        <v>2318.6109788494396</v>
      </c>
      <c r="J43" s="10"/>
      <c r="K43" s="36">
        <v>45.931279295749597</v>
      </c>
      <c r="L43" s="11"/>
      <c r="M43" s="17">
        <f>SUM(M39:M42)</f>
        <v>-751.94723215056058</v>
      </c>
      <c r="O43" s="18">
        <f>M43/E43</f>
        <v>-0.24488942416293458</v>
      </c>
      <c r="P43" s="19"/>
      <c r="Q43" s="18">
        <f>(M39+M42+M41)/(E39+E42+E41)</f>
        <v>-0.32682867983651731</v>
      </c>
      <c r="R43" s="20"/>
      <c r="T43" s="9"/>
      <c r="U43" s="9"/>
      <c r="V43" s="9"/>
      <c r="W43" s="9"/>
      <c r="X43" s="9"/>
      <c r="Y43" s="9"/>
      <c r="Z43" s="9"/>
      <c r="AA43" s="9"/>
    </row>
    <row r="44" spans="1:27" x14ac:dyDescent="0.3">
      <c r="E44" s="21"/>
      <c r="F44" s="10"/>
      <c r="G44" s="11"/>
      <c r="H44" s="45"/>
      <c r="I44" s="21"/>
      <c r="J44" s="45"/>
      <c r="K44" s="11"/>
      <c r="L44" s="22"/>
      <c r="M44" s="12"/>
      <c r="O44" s="19"/>
      <c r="P44" s="19"/>
      <c r="Q44" s="19"/>
      <c r="R44" s="20"/>
      <c r="T44" s="9"/>
      <c r="U44" s="9"/>
      <c r="V44" s="9"/>
      <c r="W44" s="9"/>
      <c r="X44" s="9"/>
      <c r="Y44" s="9"/>
      <c r="Z44" s="9"/>
      <c r="AA44" s="9"/>
    </row>
    <row r="45" spans="1:27" x14ac:dyDescent="0.3">
      <c r="A45" s="45">
        <f>A43+1</f>
        <v>24</v>
      </c>
      <c r="C45" s="1" t="s">
        <v>34</v>
      </c>
      <c r="E45" s="16">
        <v>3267.1958458667464</v>
      </c>
      <c r="F45" s="20"/>
      <c r="G45" s="36">
        <v>64.72258014791494</v>
      </c>
      <c r="H45" s="20"/>
      <c r="I45" s="16">
        <v>2449.4503681363722</v>
      </c>
      <c r="J45" s="20"/>
      <c r="K45" s="36">
        <v>48.523184788755394</v>
      </c>
      <c r="L45" s="20"/>
      <c r="M45" s="17">
        <v>-817.74547773037409</v>
      </c>
      <c r="O45" s="18">
        <v>-0.2502897029466063</v>
      </c>
      <c r="P45" s="19"/>
      <c r="Q45" s="18">
        <v>-0.32744189429227266</v>
      </c>
      <c r="R45" s="20"/>
      <c r="T45" s="9"/>
      <c r="U45" s="9"/>
      <c r="V45" s="9"/>
      <c r="W45" s="9"/>
      <c r="X45" s="9"/>
      <c r="Y45" s="9"/>
      <c r="Z45" s="9"/>
      <c r="AA45" s="9"/>
    </row>
    <row r="46" spans="1:27" x14ac:dyDescent="0.3">
      <c r="A46" s="45">
        <f>A45+1</f>
        <v>25</v>
      </c>
      <c r="C46" s="1" t="s">
        <v>35</v>
      </c>
      <c r="E46" s="20"/>
      <c r="F46" s="20"/>
      <c r="G46" s="20"/>
      <c r="H46" s="20"/>
      <c r="I46" s="20"/>
      <c r="J46" s="20"/>
      <c r="K46" s="20"/>
      <c r="L46" s="20"/>
      <c r="M46" s="12"/>
      <c r="O46" s="18">
        <v>-0.32192294609276706</v>
      </c>
      <c r="P46" s="19"/>
      <c r="Q46" s="18">
        <v>-0.4619065142862121</v>
      </c>
      <c r="R46" s="22"/>
      <c r="T46" s="9"/>
      <c r="U46" s="9"/>
      <c r="V46" s="9"/>
      <c r="W46" s="9"/>
      <c r="X46" s="9"/>
      <c r="Y46" s="9"/>
      <c r="Z46" s="9"/>
      <c r="AA46" s="9"/>
    </row>
    <row r="47" spans="1:27" x14ac:dyDescent="0.3">
      <c r="A47" s="45">
        <f>A46+1</f>
        <v>26</v>
      </c>
      <c r="C47" s="1" t="s">
        <v>36</v>
      </c>
      <c r="E47" s="16">
        <v>3068.2743578667464</v>
      </c>
      <c r="F47" s="20"/>
      <c r="G47" s="36">
        <v>60.78198014791495</v>
      </c>
      <c r="H47" s="20"/>
      <c r="I47" s="16">
        <v>2318.6109788494396</v>
      </c>
      <c r="J47" s="20"/>
      <c r="K47" s="36">
        <v>45.931279295749597</v>
      </c>
      <c r="L47" s="20"/>
      <c r="M47" s="17">
        <v>-749.66337901730685</v>
      </c>
      <c r="O47" s="18">
        <v>-0.24432736176126019</v>
      </c>
      <c r="P47" s="19"/>
      <c r="Q47" s="18">
        <v>-0.32615978492306824</v>
      </c>
      <c r="R47" s="22"/>
      <c r="T47" s="9"/>
      <c r="U47" s="9"/>
      <c r="V47" s="9"/>
      <c r="W47" s="9"/>
      <c r="X47" s="9"/>
      <c r="Y47" s="9"/>
      <c r="Z47" s="9"/>
      <c r="AA47" s="9"/>
    </row>
    <row r="48" spans="1:27" x14ac:dyDescent="0.3">
      <c r="A48" s="45">
        <f>A47+1</f>
        <v>27</v>
      </c>
      <c r="C48" s="1" t="s">
        <v>37</v>
      </c>
      <c r="E48" s="20"/>
      <c r="F48" s="20"/>
      <c r="G48" s="20"/>
      <c r="H48" s="20"/>
      <c r="I48" s="20"/>
      <c r="J48" s="20"/>
      <c r="K48" s="20"/>
      <c r="L48" s="20"/>
      <c r="M48" s="12"/>
      <c r="O48" s="26">
        <v>-0.32019537530068987</v>
      </c>
      <c r="P48" s="19"/>
      <c r="Q48" s="26">
        <v>-0.47705243275927034</v>
      </c>
      <c r="R48" s="22"/>
      <c r="T48" s="9"/>
      <c r="U48" s="9"/>
      <c r="V48" s="9"/>
      <c r="W48" s="9"/>
      <c r="X48" s="9"/>
      <c r="Y48" s="9"/>
      <c r="Z48" s="9"/>
      <c r="AA48" s="9"/>
    </row>
    <row r="49" spans="1:27" x14ac:dyDescent="0.3">
      <c r="E49" s="45"/>
      <c r="F49" s="45"/>
      <c r="G49" s="45"/>
      <c r="H49" s="45"/>
      <c r="I49" s="45"/>
      <c r="J49" s="45"/>
      <c r="K49" s="45"/>
      <c r="L49" s="45"/>
      <c r="M49" s="23"/>
      <c r="N49" s="45"/>
      <c r="O49" s="24"/>
      <c r="P49" s="24"/>
      <c r="Q49" s="24"/>
      <c r="R49" s="45"/>
      <c r="T49" s="9"/>
      <c r="U49" s="9"/>
      <c r="V49" s="9"/>
      <c r="W49" s="9"/>
      <c r="X49" s="9"/>
      <c r="Y49" s="9"/>
      <c r="Z49" s="9"/>
      <c r="AA49" s="9"/>
    </row>
    <row r="50" spans="1:27" ht="14.15" x14ac:dyDescent="0.3">
      <c r="C50" s="3" t="s">
        <v>41</v>
      </c>
      <c r="E50" s="1" t="s">
        <v>42</v>
      </c>
      <c r="H50" s="45"/>
      <c r="I50" s="45"/>
      <c r="J50" s="45"/>
      <c r="K50" s="45"/>
      <c r="L50" s="45"/>
      <c r="M50" s="23"/>
      <c r="N50" s="45"/>
      <c r="O50" s="24"/>
      <c r="P50" s="24"/>
      <c r="Q50" s="24"/>
      <c r="R50" s="45"/>
      <c r="T50" s="9"/>
      <c r="U50" s="9"/>
      <c r="V50" s="9"/>
      <c r="W50" s="9"/>
      <c r="X50" s="9"/>
      <c r="Y50" s="9"/>
      <c r="Z50" s="9"/>
      <c r="AA50" s="9"/>
    </row>
    <row r="51" spans="1:27" x14ac:dyDescent="0.3">
      <c r="A51" s="45">
        <f>A48+1</f>
        <v>28</v>
      </c>
      <c r="C51" s="1" t="s">
        <v>29</v>
      </c>
      <c r="E51" s="21">
        <v>3046.0360350000001</v>
      </c>
      <c r="F51" s="10"/>
      <c r="G51" s="11">
        <v>13.474458263292933</v>
      </c>
      <c r="H51" s="11"/>
      <c r="I51" s="21">
        <v>2017.1178133517719</v>
      </c>
      <c r="J51" s="10"/>
      <c r="K51" s="11">
        <v>8.9229311393071402</v>
      </c>
      <c r="L51" s="11"/>
      <c r="M51" s="12">
        <f>I51-E51</f>
        <v>-1028.9182216482282</v>
      </c>
      <c r="N51" s="11"/>
      <c r="O51" s="13">
        <f>M51/E51</f>
        <v>-0.33778924800153526</v>
      </c>
      <c r="P51" s="13"/>
      <c r="Q51" s="13">
        <f>O51</f>
        <v>-0.33778924800153526</v>
      </c>
      <c r="R51" s="14"/>
      <c r="T51" s="9"/>
      <c r="U51" s="9"/>
      <c r="V51" s="9"/>
      <c r="W51" s="9"/>
      <c r="X51" s="9"/>
      <c r="Y51" s="9"/>
      <c r="Z51" s="9"/>
      <c r="AA51" s="9"/>
    </row>
    <row r="52" spans="1:27" x14ac:dyDescent="0.3">
      <c r="A52" s="45">
        <f>A51+1</f>
        <v>29</v>
      </c>
      <c r="C52" s="1" t="s">
        <v>30</v>
      </c>
      <c r="E52" s="21">
        <v>3447.415</v>
      </c>
      <c r="F52" s="10"/>
      <c r="G52" s="11">
        <v>15.25</v>
      </c>
      <c r="H52" s="11"/>
      <c r="I52" s="21">
        <v>3447.415</v>
      </c>
      <c r="J52" s="10"/>
      <c r="K52" s="11">
        <v>15.25</v>
      </c>
      <c r="L52" s="11"/>
      <c r="M52" s="12">
        <f>I52-E52</f>
        <v>0</v>
      </c>
      <c r="N52" s="11"/>
      <c r="O52" s="15">
        <f>IFERROR(M52/E52,"100.0%")</f>
        <v>0</v>
      </c>
      <c r="P52" s="13"/>
      <c r="Q52" s="15">
        <v>0</v>
      </c>
      <c r="R52" s="14"/>
      <c r="T52" s="9"/>
      <c r="U52" s="9"/>
      <c r="V52" s="9"/>
      <c r="W52" s="9"/>
      <c r="X52" s="9"/>
      <c r="Y52" s="9"/>
      <c r="Z52" s="9"/>
      <c r="AA52" s="9"/>
    </row>
    <row r="53" spans="1:27" x14ac:dyDescent="0.3">
      <c r="A53" s="45">
        <f>A52+1</f>
        <v>30</v>
      </c>
      <c r="C53" s="1" t="s">
        <v>31</v>
      </c>
      <c r="E53" s="21">
        <v>1103.308436</v>
      </c>
      <c r="F53" s="10"/>
      <c r="G53" s="11">
        <v>4.8806000000000003</v>
      </c>
      <c r="H53" s="11"/>
      <c r="I53" s="21">
        <v>325.00240817953858</v>
      </c>
      <c r="J53" s="10"/>
      <c r="K53" s="11">
        <v>1.44</v>
      </c>
      <c r="L53" s="11"/>
      <c r="M53" s="12">
        <f>I53-E53</f>
        <v>-778.3060278204614</v>
      </c>
      <c r="N53" s="11"/>
      <c r="O53" s="15">
        <f>IFERROR(M53/E53,"100.0%")</f>
        <v>-0.70542923667127777</v>
      </c>
      <c r="P53" s="13"/>
      <c r="Q53" s="13">
        <f>O53</f>
        <v>-0.70542923667127777</v>
      </c>
      <c r="R53" s="14"/>
      <c r="T53" s="9"/>
      <c r="U53" s="9"/>
      <c r="V53" s="9"/>
      <c r="W53" s="9"/>
      <c r="X53" s="9"/>
      <c r="Y53" s="9"/>
      <c r="Z53" s="9"/>
      <c r="AA53" s="9"/>
    </row>
    <row r="54" spans="1:27" x14ac:dyDescent="0.3">
      <c r="A54" s="45">
        <f>A53+1</f>
        <v>31</v>
      </c>
      <c r="C54" s="1" t="s">
        <v>32</v>
      </c>
      <c r="E54" s="21">
        <v>2375.0993900000003</v>
      </c>
      <c r="F54" s="10"/>
      <c r="G54" s="11">
        <v>10.506500000000003</v>
      </c>
      <c r="I54" s="21">
        <v>3255.683853906035</v>
      </c>
      <c r="J54" s="10"/>
      <c r="K54" s="11">
        <v>14.401857267566287</v>
      </c>
      <c r="L54" s="11"/>
      <c r="M54" s="12">
        <f>I54-E54</f>
        <v>880.58446390603467</v>
      </c>
      <c r="O54" s="13">
        <f>M54/E54</f>
        <v>0.37075689026472047</v>
      </c>
      <c r="P54" s="13"/>
      <c r="Q54" s="13">
        <f>O54</f>
        <v>0.37075689026472047</v>
      </c>
      <c r="R54" s="14"/>
      <c r="T54" s="9"/>
      <c r="U54" s="9"/>
      <c r="V54" s="9"/>
      <c r="W54" s="9"/>
      <c r="X54" s="9"/>
      <c r="Y54" s="9"/>
      <c r="Z54" s="9"/>
      <c r="AA54" s="9"/>
    </row>
    <row r="55" spans="1:27" x14ac:dyDescent="0.3">
      <c r="A55" s="45">
        <f>A54+1</f>
        <v>32</v>
      </c>
      <c r="C55" s="1" t="s">
        <v>33</v>
      </c>
      <c r="E55" s="16">
        <f>SUM(E51:E54)</f>
        <v>9971.8588610000006</v>
      </c>
      <c r="F55" s="10"/>
      <c r="G55" s="36">
        <v>44.111558263292935</v>
      </c>
      <c r="I55" s="16">
        <f>SUM(I51:I54)</f>
        <v>9045.219075437346</v>
      </c>
      <c r="J55" s="10"/>
      <c r="K55" s="36">
        <v>40.01247047437559</v>
      </c>
      <c r="L55" s="11"/>
      <c r="M55" s="17">
        <f>SUM(M51:M54)</f>
        <v>-926.63978556265488</v>
      </c>
      <c r="O55" s="18">
        <f>M55/E55</f>
        <v>-9.2925481445264788E-2</v>
      </c>
      <c r="P55" s="19"/>
      <c r="Q55" s="18">
        <f>(M51+M54+M53)/(E51+E54+E53)</f>
        <v>-0.14202586539239972</v>
      </c>
      <c r="R55" s="20"/>
      <c r="T55" s="9"/>
      <c r="U55" s="9"/>
      <c r="V55" s="9"/>
      <c r="W55" s="9"/>
      <c r="X55" s="9"/>
      <c r="Y55" s="9"/>
      <c r="Z55" s="9"/>
      <c r="AA55" s="9"/>
    </row>
    <row r="56" spans="1:27" x14ac:dyDescent="0.3">
      <c r="E56" s="21"/>
      <c r="F56" s="10"/>
      <c r="G56" s="11"/>
      <c r="H56" s="45"/>
      <c r="I56" s="21"/>
      <c r="J56" s="45"/>
      <c r="K56" s="11"/>
      <c r="L56" s="22"/>
      <c r="M56" s="12"/>
      <c r="O56" s="19"/>
      <c r="P56" s="19"/>
      <c r="Q56" s="19"/>
      <c r="R56" s="20"/>
      <c r="T56" s="9"/>
      <c r="U56" s="9"/>
      <c r="V56" s="9"/>
      <c r="W56" s="9"/>
      <c r="X56" s="9"/>
      <c r="Y56" s="9"/>
      <c r="Z56" s="9"/>
      <c r="AA56" s="9"/>
    </row>
    <row r="57" spans="1:27" x14ac:dyDescent="0.3">
      <c r="A57" s="45">
        <f>A55+1</f>
        <v>33</v>
      </c>
      <c r="C57" s="1" t="s">
        <v>34</v>
      </c>
      <c r="E57" s="16">
        <v>10852.443324906035</v>
      </c>
      <c r="F57" s="20"/>
      <c r="G57" s="36">
        <v>48.006915530859217</v>
      </c>
      <c r="H57" s="20"/>
      <c r="I57" s="16">
        <v>9631.1452311862377</v>
      </c>
      <c r="J57" s="20"/>
      <c r="K57" s="36">
        <v>190.79130806628839</v>
      </c>
      <c r="L57" s="20"/>
      <c r="M57" s="17">
        <v>-1221.2980937197985</v>
      </c>
      <c r="O57" s="18">
        <v>-0.11253669401036684</v>
      </c>
      <c r="P57" s="19"/>
      <c r="Q57" s="18">
        <v>-0.16492821365883109</v>
      </c>
      <c r="R57" s="20"/>
      <c r="T57" s="9"/>
      <c r="U57" s="9"/>
      <c r="V57" s="9"/>
      <c r="W57" s="9"/>
      <c r="X57" s="9"/>
      <c r="Y57" s="9"/>
      <c r="Z57" s="9"/>
      <c r="AA57" s="9"/>
    </row>
    <row r="58" spans="1:27" x14ac:dyDescent="0.3">
      <c r="A58" s="45">
        <f>A57+1</f>
        <v>34</v>
      </c>
      <c r="C58" s="1" t="s">
        <v>35</v>
      </c>
      <c r="E58" s="20"/>
      <c r="F58" s="20"/>
      <c r="G58" s="20"/>
      <c r="H58" s="20"/>
      <c r="I58" s="20"/>
      <c r="J58" s="20"/>
      <c r="K58" s="20"/>
      <c r="L58" s="20"/>
      <c r="M58" s="12"/>
      <c r="O58" s="18">
        <v>-0.16076566572655127</v>
      </c>
      <c r="P58" s="19"/>
      <c r="Q58" s="18">
        <v>-0.29433519011388881</v>
      </c>
      <c r="R58" s="22"/>
      <c r="T58" s="9"/>
      <c r="U58" s="9"/>
      <c r="V58" s="9"/>
      <c r="W58" s="9"/>
      <c r="X58" s="9"/>
      <c r="Y58" s="9"/>
      <c r="Z58" s="9"/>
      <c r="AA58" s="9"/>
    </row>
    <row r="59" spans="1:27" x14ac:dyDescent="0.3">
      <c r="A59" s="45">
        <f>A58+1</f>
        <v>35</v>
      </c>
      <c r="C59" s="1" t="s">
        <v>36</v>
      </c>
      <c r="E59" s="16">
        <v>9961.6312889060355</v>
      </c>
      <c r="F59" s="20"/>
      <c r="G59" s="36">
        <v>44.066315530859221</v>
      </c>
      <c r="H59" s="20"/>
      <c r="I59" s="16">
        <v>9045.219075437346</v>
      </c>
      <c r="J59" s="20"/>
      <c r="K59" s="36">
        <v>179.18421306333886</v>
      </c>
      <c r="L59" s="20"/>
      <c r="M59" s="17">
        <v>-916.41221346868952</v>
      </c>
      <c r="O59" s="18">
        <v>-9.1994191201321601E-2</v>
      </c>
      <c r="P59" s="19"/>
      <c r="Q59" s="18">
        <v>-0.14067881274212146</v>
      </c>
      <c r="R59" s="22"/>
      <c r="T59" s="9"/>
      <c r="U59" s="9"/>
      <c r="V59" s="9"/>
      <c r="W59" s="9"/>
      <c r="X59" s="9"/>
      <c r="Y59" s="9"/>
      <c r="Z59" s="9"/>
      <c r="AA59" s="9"/>
    </row>
    <row r="60" spans="1:27" x14ac:dyDescent="0.3">
      <c r="A60" s="45">
        <f>A59+1</f>
        <v>36</v>
      </c>
      <c r="C60" s="1" t="s">
        <v>37</v>
      </c>
      <c r="E60" s="20"/>
      <c r="F60" s="20"/>
      <c r="G60" s="20"/>
      <c r="H60" s="20"/>
      <c r="I60" s="20"/>
      <c r="J60" s="20"/>
      <c r="K60" s="20"/>
      <c r="L60" s="20"/>
      <c r="M60" s="12"/>
      <c r="O60" s="26">
        <v>-0.13665663537499673</v>
      </c>
      <c r="P60" s="19"/>
      <c r="Q60" s="26">
        <v>-0.28123464527327607</v>
      </c>
      <c r="R60" s="22"/>
      <c r="T60" s="9"/>
      <c r="U60" s="9"/>
      <c r="V60" s="9"/>
      <c r="W60" s="9"/>
      <c r="X60" s="9"/>
      <c r="Y60" s="9"/>
      <c r="Z60" s="9"/>
      <c r="AA60" s="9"/>
    </row>
    <row r="61" spans="1:27" x14ac:dyDescent="0.3">
      <c r="E61" s="45"/>
      <c r="F61" s="45"/>
      <c r="G61" s="45"/>
      <c r="H61" s="45"/>
      <c r="I61" s="45"/>
      <c r="J61" s="45"/>
      <c r="K61" s="45"/>
      <c r="L61" s="45"/>
      <c r="M61" s="23"/>
      <c r="N61" s="45"/>
      <c r="O61" s="24"/>
      <c r="P61" s="24"/>
      <c r="Q61" s="19"/>
      <c r="R61" s="45"/>
      <c r="T61" s="9"/>
      <c r="U61" s="9"/>
      <c r="V61" s="9"/>
      <c r="W61" s="9"/>
      <c r="X61" s="9"/>
      <c r="Y61" s="9"/>
      <c r="Z61" s="9"/>
      <c r="AA61" s="9"/>
    </row>
    <row r="62" spans="1:27" ht="14.15" x14ac:dyDescent="0.3">
      <c r="C62" s="3" t="s">
        <v>43</v>
      </c>
      <c r="E62" s="1" t="s">
        <v>44</v>
      </c>
      <c r="M62" s="12"/>
      <c r="O62" s="19"/>
      <c r="P62" s="19"/>
      <c r="Q62" s="19"/>
      <c r="T62" s="9"/>
      <c r="U62" s="9"/>
      <c r="V62" s="9"/>
      <c r="W62" s="9"/>
      <c r="X62" s="9"/>
      <c r="Y62" s="9"/>
      <c r="Z62" s="9"/>
      <c r="AA62" s="9"/>
    </row>
    <row r="63" spans="1:27" x14ac:dyDescent="0.3">
      <c r="A63" s="45">
        <f>A60+1</f>
        <v>37</v>
      </c>
      <c r="C63" s="1" t="s">
        <v>29</v>
      </c>
      <c r="E63" s="21">
        <v>23793.785721999997</v>
      </c>
      <c r="F63" s="10"/>
      <c r="G63" s="11">
        <v>7.0162494314763917</v>
      </c>
      <c r="H63" s="11"/>
      <c r="I63" s="21">
        <v>25370.87732794206</v>
      </c>
      <c r="J63" s="10"/>
      <c r="K63" s="11">
        <v>7.481298087997919</v>
      </c>
      <c r="L63" s="11"/>
      <c r="M63" s="12">
        <f>I63-E63</f>
        <v>1577.0916059420633</v>
      </c>
      <c r="N63" s="11"/>
      <c r="O63" s="13">
        <f>M63/E63</f>
        <v>6.6281659605090373E-2</v>
      </c>
      <c r="P63" s="13"/>
      <c r="Q63" s="13">
        <f>O63</f>
        <v>6.6281659605090373E-2</v>
      </c>
      <c r="R63" s="25"/>
      <c r="S63" s="25"/>
      <c r="T63" s="9"/>
      <c r="U63" s="9"/>
      <c r="V63" s="9"/>
      <c r="W63" s="9"/>
      <c r="X63" s="9"/>
      <c r="Y63" s="9"/>
      <c r="Z63" s="9"/>
      <c r="AA63" s="9"/>
    </row>
    <row r="64" spans="1:27" x14ac:dyDescent="0.3">
      <c r="A64" s="45">
        <f>A63+1</f>
        <v>38</v>
      </c>
      <c r="C64" s="1" t="s">
        <v>30</v>
      </c>
      <c r="E64" s="21">
        <v>51716.41</v>
      </c>
      <c r="F64" s="10"/>
      <c r="G64" s="11">
        <v>15.25</v>
      </c>
      <c r="H64" s="11"/>
      <c r="I64" s="21">
        <v>51716.41</v>
      </c>
      <c r="J64" s="10"/>
      <c r="K64" s="11">
        <v>15.25</v>
      </c>
      <c r="L64" s="11"/>
      <c r="M64" s="12">
        <f>I64-E64</f>
        <v>0</v>
      </c>
      <c r="N64" s="11"/>
      <c r="O64" s="15">
        <f>IFERROR(M64/E64,"100.0%")</f>
        <v>0</v>
      </c>
      <c r="P64" s="13"/>
      <c r="Q64" s="15">
        <v>0</v>
      </c>
      <c r="R64" s="25"/>
      <c r="S64" s="25"/>
      <c r="T64" s="9"/>
      <c r="U64" s="9"/>
      <c r="V64" s="9"/>
      <c r="W64" s="9"/>
      <c r="X64" s="9"/>
      <c r="Y64" s="9"/>
      <c r="Z64" s="9"/>
      <c r="AA64" s="9"/>
    </row>
    <row r="65" spans="1:27" x14ac:dyDescent="0.3">
      <c r="A65" s="45">
        <f>A64+1</f>
        <v>39</v>
      </c>
      <c r="C65" s="1" t="s">
        <v>31</v>
      </c>
      <c r="E65" s="21">
        <v>16551.285943999999</v>
      </c>
      <c r="F65" s="10"/>
      <c r="G65" s="11">
        <v>4.8805999999999994</v>
      </c>
      <c r="H65" s="11"/>
      <c r="I65" s="21">
        <v>4875.5249345960292</v>
      </c>
      <c r="J65" s="10"/>
      <c r="K65" s="11">
        <v>1.4376820675021611</v>
      </c>
      <c r="L65" s="11"/>
      <c r="M65" s="12">
        <f>I65-E65</f>
        <v>-11675.76100940397</v>
      </c>
      <c r="N65" s="11"/>
      <c r="O65" s="15">
        <f>IFERROR(M65/E65,"100.0%")</f>
        <v>-0.70542923667127788</v>
      </c>
      <c r="P65" s="13"/>
      <c r="Q65" s="13">
        <f>O65</f>
        <v>-0.70542923667127788</v>
      </c>
      <c r="R65" s="25"/>
      <c r="S65" s="25"/>
      <c r="T65" s="9"/>
      <c r="U65" s="9"/>
      <c r="V65" s="9"/>
      <c r="W65" s="9"/>
      <c r="X65" s="9"/>
      <c r="Y65" s="9"/>
      <c r="Z65" s="9"/>
      <c r="AA65" s="9"/>
    </row>
    <row r="66" spans="1:27" x14ac:dyDescent="0.3">
      <c r="A66" s="45">
        <f>A65+1</f>
        <v>40</v>
      </c>
      <c r="C66" s="1" t="s">
        <v>32</v>
      </c>
      <c r="E66" s="21">
        <v>35630.06306</v>
      </c>
      <c r="F66" s="10"/>
      <c r="G66" s="11">
        <v>10.506500000000001</v>
      </c>
      <c r="I66" s="21">
        <v>48840.154440061509</v>
      </c>
      <c r="J66" s="10"/>
      <c r="K66" s="11">
        <v>14.401857267566292</v>
      </c>
      <c r="L66" s="11"/>
      <c r="M66" s="12">
        <f>I66-E66</f>
        <v>13210.091380061509</v>
      </c>
      <c r="O66" s="13">
        <f>M66/E66</f>
        <v>0.37075689026472097</v>
      </c>
      <c r="P66" s="13"/>
      <c r="Q66" s="13">
        <f>O66</f>
        <v>0.37075689026472097</v>
      </c>
      <c r="R66" s="14"/>
      <c r="T66" s="9"/>
      <c r="U66" s="9"/>
      <c r="V66" s="9"/>
      <c r="W66" s="9"/>
      <c r="X66" s="9"/>
      <c r="Y66" s="9"/>
      <c r="Z66" s="9"/>
      <c r="AA66" s="9"/>
    </row>
    <row r="67" spans="1:27" x14ac:dyDescent="0.3">
      <c r="A67" s="45">
        <f>A66+1</f>
        <v>41</v>
      </c>
      <c r="C67" s="1" t="s">
        <v>33</v>
      </c>
      <c r="E67" s="16">
        <f>SUM(E63:E66)</f>
        <v>127691.54472600001</v>
      </c>
      <c r="F67" s="10"/>
      <c r="G67" s="36">
        <v>37.653349431476393</v>
      </c>
      <c r="I67" s="16">
        <f>SUM(I63:I66)</f>
        <v>130802.9667025996</v>
      </c>
      <c r="J67" s="10"/>
      <c r="K67" s="36">
        <v>38.570837423066372</v>
      </c>
      <c r="L67" s="11"/>
      <c r="M67" s="17">
        <f>SUM(M63:M66)</f>
        <v>3111.4219765996022</v>
      </c>
      <c r="O67" s="18">
        <f>M67/E67</f>
        <v>2.4366703240031113E-2</v>
      </c>
      <c r="P67" s="19"/>
      <c r="Q67" s="18">
        <f>(M63+M66+M65)/(E63+E66+E65)</f>
        <v>4.0953161686659308E-2</v>
      </c>
      <c r="R67" s="20"/>
      <c r="T67" s="9"/>
      <c r="U67" s="9"/>
      <c r="V67" s="9"/>
      <c r="W67" s="9"/>
      <c r="X67" s="9"/>
      <c r="Y67" s="9"/>
      <c r="Z67" s="9"/>
      <c r="AA67" s="9"/>
    </row>
    <row r="68" spans="1:27" x14ac:dyDescent="0.3">
      <c r="E68" s="21"/>
      <c r="F68" s="10"/>
      <c r="G68" s="11"/>
      <c r="H68" s="45"/>
      <c r="I68" s="21"/>
      <c r="J68" s="45"/>
      <c r="K68" s="11"/>
      <c r="L68" s="22"/>
      <c r="M68" s="12"/>
      <c r="O68" s="19"/>
      <c r="P68" s="19"/>
      <c r="Q68" s="19"/>
      <c r="R68" s="20"/>
      <c r="T68" s="9"/>
      <c r="U68" s="9"/>
      <c r="V68" s="9"/>
      <c r="W68" s="9"/>
      <c r="X68" s="9"/>
      <c r="Y68" s="9"/>
      <c r="Z68" s="9"/>
      <c r="AA68" s="9"/>
    </row>
    <row r="69" spans="1:27" x14ac:dyDescent="0.3">
      <c r="A69" s="45">
        <f>A67+1</f>
        <v>42</v>
      </c>
      <c r="C69" s="1" t="s">
        <v>34</v>
      </c>
      <c r="E69" s="16">
        <v>140901.63610606152</v>
      </c>
      <c r="F69" s="20"/>
      <c r="G69" s="36">
        <v>41.54870669904269</v>
      </c>
      <c r="H69" s="20"/>
      <c r="I69" s="16">
        <v>139592.7402867006</v>
      </c>
      <c r="J69" s="20"/>
      <c r="K69" s="36">
        <v>41.162742916072176</v>
      </c>
      <c r="L69" s="20"/>
      <c r="M69" s="17">
        <v>-1308.8958193609196</v>
      </c>
      <c r="O69" s="18">
        <v>-9.2894295306526365E-3</v>
      </c>
      <c r="P69" s="19"/>
      <c r="Q69" s="18">
        <v>-1.4676150709135893E-2</v>
      </c>
      <c r="R69" s="20"/>
      <c r="T69" s="9"/>
      <c r="U69" s="9"/>
      <c r="V69" s="9"/>
      <c r="W69" s="9"/>
      <c r="X69" s="9"/>
      <c r="Y69" s="9"/>
      <c r="Z69" s="9"/>
      <c r="AA69" s="9"/>
    </row>
    <row r="70" spans="1:27" x14ac:dyDescent="0.3">
      <c r="A70" s="45">
        <f>A69+1</f>
        <v>43</v>
      </c>
      <c r="C70" s="1" t="s">
        <v>35</v>
      </c>
      <c r="E70" s="20"/>
      <c r="F70" s="20"/>
      <c r="G70" s="20"/>
      <c r="H70" s="20"/>
      <c r="I70" s="20"/>
      <c r="J70" s="20"/>
      <c r="K70" s="20"/>
      <c r="L70" s="20"/>
      <c r="M70" s="12"/>
      <c r="O70" s="18">
        <v>-1.4217627129982624E-2</v>
      </c>
      <c r="P70" s="19"/>
      <c r="Q70" s="18">
        <v>-3.2442520618050245E-2</v>
      </c>
      <c r="R70" s="22"/>
      <c r="T70" s="9"/>
      <c r="U70" s="9"/>
      <c r="V70" s="9"/>
      <c r="W70" s="9"/>
      <c r="X70" s="9"/>
      <c r="Y70" s="9"/>
      <c r="Z70" s="9"/>
      <c r="AA70" s="9"/>
    </row>
    <row r="71" spans="1:27" x14ac:dyDescent="0.3">
      <c r="A71" s="45">
        <f>A70+1</f>
        <v>44</v>
      </c>
      <c r="C71" s="1" t="s">
        <v>36</v>
      </c>
      <c r="E71" s="16">
        <v>127538.11576206151</v>
      </c>
      <c r="F71" s="20"/>
      <c r="G71" s="36">
        <v>37.608106699042679</v>
      </c>
      <c r="H71" s="20"/>
      <c r="I71" s="16">
        <v>130802.9667025996</v>
      </c>
      <c r="J71" s="20"/>
      <c r="K71" s="36">
        <v>38.570837423066372</v>
      </c>
      <c r="L71" s="20"/>
      <c r="M71" s="17">
        <v>3264.8509405380923</v>
      </c>
      <c r="O71" s="18">
        <v>2.5599021288891275E-2</v>
      </c>
      <c r="P71" s="19"/>
      <c r="Q71" s="18">
        <v>4.3059581787616652E-2</v>
      </c>
      <c r="R71" s="22"/>
      <c r="T71" s="9"/>
      <c r="U71" s="9"/>
      <c r="V71" s="9"/>
      <c r="W71" s="9"/>
      <c r="X71" s="9"/>
      <c r="Y71" s="9"/>
      <c r="Z71" s="9"/>
      <c r="AA71" s="9"/>
    </row>
    <row r="72" spans="1:27" x14ac:dyDescent="0.3">
      <c r="A72" s="45">
        <f>A71+1</f>
        <v>45</v>
      </c>
      <c r="C72" s="1" t="s">
        <v>37</v>
      </c>
      <c r="E72" s="20"/>
      <c r="F72" s="20"/>
      <c r="G72" s="20"/>
      <c r="H72" s="20"/>
      <c r="I72" s="20"/>
      <c r="J72" s="20"/>
      <c r="K72" s="20"/>
      <c r="L72" s="20"/>
      <c r="M72" s="12"/>
      <c r="O72" s="26">
        <v>4.1485838841233157E-2</v>
      </c>
      <c r="P72" s="19"/>
      <c r="Q72" s="26">
        <v>0.12100308472167147</v>
      </c>
      <c r="R72" s="22"/>
      <c r="T72" s="9"/>
      <c r="U72" s="9"/>
      <c r="V72" s="9"/>
      <c r="W72" s="9"/>
      <c r="X72" s="9"/>
      <c r="Y72" s="9"/>
      <c r="Z72" s="9"/>
      <c r="AA72" s="9"/>
    </row>
    <row r="73" spans="1:27" x14ac:dyDescent="0.3">
      <c r="E73" s="45"/>
      <c r="F73" s="45"/>
      <c r="G73" s="45"/>
      <c r="H73" s="45"/>
      <c r="I73" s="45"/>
      <c r="J73" s="45"/>
      <c r="K73" s="45"/>
      <c r="L73" s="45"/>
      <c r="M73" s="23"/>
      <c r="N73" s="45"/>
      <c r="O73" s="24"/>
      <c r="P73" s="24"/>
      <c r="Q73" s="24"/>
      <c r="R73" s="45"/>
      <c r="T73" s="9"/>
      <c r="U73" s="9"/>
      <c r="V73" s="9"/>
      <c r="W73" s="9"/>
      <c r="X73" s="9"/>
      <c r="Y73" s="9"/>
      <c r="Z73" s="9"/>
      <c r="AA73" s="9"/>
    </row>
    <row r="74" spans="1:27" ht="14.15" x14ac:dyDescent="0.3">
      <c r="C74" s="3" t="s">
        <v>45</v>
      </c>
      <c r="E74" s="1" t="s">
        <v>46</v>
      </c>
      <c r="H74" s="45"/>
      <c r="I74" s="45"/>
      <c r="J74" s="45"/>
      <c r="K74" s="45"/>
      <c r="L74" s="45"/>
      <c r="M74" s="23"/>
      <c r="N74" s="45"/>
      <c r="O74" s="24"/>
      <c r="P74" s="24"/>
      <c r="Q74" s="24"/>
      <c r="R74" s="45"/>
      <c r="T74" s="9"/>
      <c r="U74" s="9"/>
      <c r="V74" s="9"/>
      <c r="W74" s="9"/>
      <c r="X74" s="9"/>
      <c r="Y74" s="9"/>
      <c r="Z74" s="9"/>
      <c r="AA74" s="9"/>
    </row>
    <row r="75" spans="1:27" x14ac:dyDescent="0.3">
      <c r="A75" s="45">
        <f>A72+1</f>
        <v>46</v>
      </c>
      <c r="C75" s="1" t="s">
        <v>29</v>
      </c>
      <c r="E75" s="21">
        <v>25578.106867999999</v>
      </c>
      <c r="F75" s="10"/>
      <c r="G75" s="11">
        <v>7.5409822481927433</v>
      </c>
      <c r="H75" s="11"/>
      <c r="I75" s="21">
        <v>28115.442333549956</v>
      </c>
      <c r="J75" s="10"/>
      <c r="K75" s="11">
        <v>8.2890439324356855</v>
      </c>
      <c r="L75" s="11"/>
      <c r="M75" s="12">
        <f>I75-E75</f>
        <v>2537.335465549957</v>
      </c>
      <c r="N75" s="11"/>
      <c r="O75" s="13">
        <f>M75/E75</f>
        <v>9.9199502083726965E-2</v>
      </c>
      <c r="P75" s="13"/>
      <c r="Q75" s="13">
        <f>O75</f>
        <v>9.9199502083726965E-2</v>
      </c>
      <c r="R75" s="14"/>
      <c r="T75" s="9"/>
      <c r="U75" s="9"/>
      <c r="V75" s="9"/>
      <c r="W75" s="9"/>
      <c r="X75" s="9"/>
      <c r="Y75" s="9"/>
      <c r="Z75" s="9"/>
      <c r="AA75" s="9"/>
    </row>
    <row r="76" spans="1:27" x14ac:dyDescent="0.3">
      <c r="A76" s="45">
        <f>A75+1</f>
        <v>47</v>
      </c>
      <c r="C76" s="1" t="s">
        <v>30</v>
      </c>
      <c r="E76" s="21">
        <v>51726.17</v>
      </c>
      <c r="F76" s="10"/>
      <c r="G76" s="11">
        <v>15.25</v>
      </c>
      <c r="H76" s="11"/>
      <c r="I76" s="21">
        <v>51726.17</v>
      </c>
      <c r="J76" s="10"/>
      <c r="K76" s="11">
        <v>15.25</v>
      </c>
      <c r="L76" s="11"/>
      <c r="M76" s="12">
        <f>I76-E76</f>
        <v>0</v>
      </c>
      <c r="N76" s="11"/>
      <c r="O76" s="15">
        <f>IFERROR(M76/E76,"100.0%")</f>
        <v>0</v>
      </c>
      <c r="P76" s="13"/>
      <c r="Q76" s="15">
        <v>0</v>
      </c>
      <c r="R76" s="14"/>
      <c r="T76" s="9"/>
      <c r="U76" s="9"/>
      <c r="V76" s="9"/>
      <c r="W76" s="9"/>
      <c r="X76" s="9"/>
      <c r="Y76" s="9"/>
      <c r="Z76" s="9"/>
      <c r="AA76" s="9"/>
    </row>
    <row r="77" spans="1:27" x14ac:dyDescent="0.3">
      <c r="A77" s="45">
        <f>A76+1</f>
        <v>48</v>
      </c>
      <c r="C77" s="1" t="s">
        <v>31</v>
      </c>
      <c r="E77" s="21">
        <v>16554.409528</v>
      </c>
      <c r="F77" s="10"/>
      <c r="G77" s="11">
        <v>4.8806000000000003</v>
      </c>
      <c r="H77" s="11"/>
      <c r="I77" s="21">
        <v>3360.0296242157738</v>
      </c>
      <c r="J77" s="10"/>
      <c r="K77" s="11">
        <v>0.99060981644862844</v>
      </c>
      <c r="L77" s="11"/>
      <c r="M77" s="12">
        <f>I77-E77</f>
        <v>-13194.379903784225</v>
      </c>
      <c r="N77" s="11"/>
      <c r="O77" s="15">
        <f>IFERROR(M77/E77,"100.0%")</f>
        <v>-0.79703114034163247</v>
      </c>
      <c r="P77" s="13"/>
      <c r="Q77" s="13">
        <f>O77</f>
        <v>-0.79703114034163247</v>
      </c>
      <c r="R77" s="14"/>
      <c r="T77" s="9"/>
      <c r="U77" s="9"/>
      <c r="V77" s="9"/>
      <c r="W77" s="9"/>
      <c r="X77" s="9"/>
      <c r="Y77" s="9"/>
      <c r="Z77" s="9"/>
      <c r="AA77" s="9"/>
    </row>
    <row r="78" spans="1:27" x14ac:dyDescent="0.3">
      <c r="A78" s="45">
        <f>A77+1</f>
        <v>49</v>
      </c>
      <c r="C78" s="1" t="s">
        <v>32</v>
      </c>
      <c r="E78" s="21">
        <v>35636.787219999998</v>
      </c>
      <c r="F78" s="10"/>
      <c r="G78" s="11">
        <v>10.506499999999999</v>
      </c>
      <c r="I78" s="21">
        <v>48849.371628712739</v>
      </c>
      <c r="J78" s="10"/>
      <c r="K78" s="11">
        <v>14.401857267566287</v>
      </c>
      <c r="L78" s="11"/>
      <c r="M78" s="12">
        <f>I78-E78</f>
        <v>13212.584408712741</v>
      </c>
      <c r="O78" s="13">
        <f>M78/E78</f>
        <v>0.3707568902647207</v>
      </c>
      <c r="P78" s="13"/>
      <c r="Q78" s="13">
        <f>O78</f>
        <v>0.3707568902647207</v>
      </c>
      <c r="R78" s="14"/>
      <c r="T78" s="9"/>
      <c r="U78" s="9"/>
      <c r="V78" s="9"/>
      <c r="W78" s="9"/>
      <c r="X78" s="9"/>
      <c r="Y78" s="9"/>
      <c r="Z78" s="9"/>
      <c r="AA78" s="9"/>
    </row>
    <row r="79" spans="1:27" x14ac:dyDescent="0.3">
      <c r="A79" s="45">
        <f>A78+1</f>
        <v>50</v>
      </c>
      <c r="C79" s="1" t="s">
        <v>33</v>
      </c>
      <c r="E79" s="16">
        <f>SUM(E75:E78)</f>
        <v>129495.473616</v>
      </c>
      <c r="F79" s="10"/>
      <c r="G79" s="36">
        <v>38.178082248192744</v>
      </c>
      <c r="I79" s="16">
        <f>SUM(I75:I78)</f>
        <v>132051.01358647848</v>
      </c>
      <c r="J79" s="10"/>
      <c r="K79" s="36">
        <v>38.931511016450607</v>
      </c>
      <c r="L79" s="11"/>
      <c r="M79" s="17">
        <f>SUM(M75:M78)</f>
        <v>2555.5399704784722</v>
      </c>
      <c r="O79" s="18">
        <f>M79/E79</f>
        <v>1.9734589164533693E-2</v>
      </c>
      <c r="P79" s="19"/>
      <c r="Q79" s="18">
        <f>(M75+M78+M77)/(E75+E78+E77)</f>
        <v>3.286052274682711E-2</v>
      </c>
      <c r="R79" s="20"/>
      <c r="T79" s="9"/>
      <c r="U79" s="9"/>
      <c r="V79" s="9"/>
      <c r="W79" s="9"/>
      <c r="X79" s="9"/>
      <c r="Y79" s="9"/>
      <c r="Z79" s="9"/>
      <c r="AA79" s="9"/>
    </row>
    <row r="80" spans="1:27" x14ac:dyDescent="0.3">
      <c r="E80" s="21"/>
      <c r="F80" s="10"/>
      <c r="G80" s="11"/>
      <c r="H80" s="45"/>
      <c r="I80" s="21"/>
      <c r="J80" s="45"/>
      <c r="K80" s="11"/>
      <c r="L80" s="22"/>
      <c r="M80" s="12"/>
      <c r="O80" s="19"/>
      <c r="P80" s="19"/>
      <c r="Q80" s="19"/>
      <c r="R80" s="20"/>
      <c r="T80" s="9"/>
      <c r="U80" s="9"/>
      <c r="V80" s="9"/>
      <c r="W80" s="9"/>
      <c r="X80" s="9"/>
      <c r="Y80" s="9"/>
      <c r="Z80" s="9"/>
      <c r="AA80" s="9"/>
    </row>
    <row r="81" spans="1:27" x14ac:dyDescent="0.3">
      <c r="A81" s="45">
        <f>A79+1</f>
        <v>51</v>
      </c>
      <c r="C81" s="1" t="s">
        <v>34</v>
      </c>
      <c r="E81" s="16">
        <v>142708.05802471275</v>
      </c>
      <c r="F81" s="20"/>
      <c r="G81" s="36">
        <v>42.073439515759034</v>
      </c>
      <c r="H81" s="20"/>
      <c r="I81" s="16">
        <v>140842.44599009497</v>
      </c>
      <c r="J81" s="20"/>
      <c r="K81" s="36">
        <v>41.523416509456403</v>
      </c>
      <c r="L81" s="20"/>
      <c r="M81" s="17">
        <v>-1865.6120346177595</v>
      </c>
      <c r="O81" s="18">
        <v>-1.3072927068313771E-2</v>
      </c>
      <c r="P81" s="19"/>
      <c r="Q81" s="18">
        <v>-2.0505312377239491E-2</v>
      </c>
      <c r="R81" s="20"/>
      <c r="T81" s="9"/>
      <c r="U81" s="9"/>
      <c r="V81" s="9"/>
      <c r="W81" s="9"/>
      <c r="X81" s="9"/>
      <c r="Y81" s="9"/>
      <c r="Z81" s="9"/>
      <c r="AA81" s="9"/>
    </row>
    <row r="82" spans="1:27" x14ac:dyDescent="0.3">
      <c r="A82" s="45">
        <f>A81+1</f>
        <v>52</v>
      </c>
      <c r="C82" s="1" t="s">
        <v>35</v>
      </c>
      <c r="E82" s="20"/>
      <c r="F82" s="20"/>
      <c r="G82" s="20"/>
      <c r="H82" s="20"/>
      <c r="I82" s="20"/>
      <c r="J82" s="20"/>
      <c r="K82" s="20"/>
      <c r="L82" s="20"/>
      <c r="M82" s="12"/>
      <c r="O82" s="18">
        <v>-1.9876818078899374E-2</v>
      </c>
      <c r="P82" s="19"/>
      <c r="Q82" s="18">
        <v>-4.4279625196915084E-2</v>
      </c>
      <c r="R82" s="22"/>
      <c r="T82" s="9"/>
      <c r="U82" s="9"/>
      <c r="V82" s="9"/>
      <c r="W82" s="9"/>
      <c r="X82" s="9"/>
      <c r="Y82" s="9"/>
      <c r="Z82" s="9"/>
      <c r="AA82" s="9"/>
    </row>
    <row r="83" spans="1:27" x14ac:dyDescent="0.3">
      <c r="A83" s="45">
        <f>A82+1</f>
        <v>53</v>
      </c>
      <c r="C83" s="1" t="s">
        <v>36</v>
      </c>
      <c r="E83" s="16">
        <v>129342.01569671274</v>
      </c>
      <c r="F83" s="20"/>
      <c r="G83" s="36">
        <v>38.132839515759031</v>
      </c>
      <c r="H83" s="20"/>
      <c r="I83" s="16">
        <v>132051.01358647848</v>
      </c>
      <c r="J83" s="20"/>
      <c r="K83" s="36">
        <v>38.931511016450607</v>
      </c>
      <c r="L83" s="20"/>
      <c r="M83" s="17">
        <v>2708.9978897657311</v>
      </c>
      <c r="O83" s="18">
        <v>2.0944453936127896E-2</v>
      </c>
      <c r="P83" s="19"/>
      <c r="Q83" s="18">
        <v>3.4902639602114975E-2</v>
      </c>
      <c r="R83" s="22"/>
      <c r="T83" s="9"/>
      <c r="U83" s="9"/>
      <c r="V83" s="9"/>
      <c r="W83" s="9"/>
      <c r="X83" s="9"/>
      <c r="Y83" s="9"/>
      <c r="Z83" s="9"/>
      <c r="AA83" s="9"/>
    </row>
    <row r="84" spans="1:27" x14ac:dyDescent="0.3">
      <c r="A84" s="45">
        <f>A83+1</f>
        <v>54</v>
      </c>
      <c r="C84" s="1" t="s">
        <v>37</v>
      </c>
      <c r="E84" s="20"/>
      <c r="F84" s="20"/>
      <c r="G84" s="20"/>
      <c r="H84" s="20"/>
      <c r="I84" s="20"/>
      <c r="J84" s="20"/>
      <c r="K84" s="20"/>
      <c r="L84" s="20"/>
      <c r="M84" s="12"/>
      <c r="O84" s="26">
        <v>3.3655223047179023E-2</v>
      </c>
      <c r="P84" s="19"/>
      <c r="Q84" s="26">
        <v>9.4172051929688416E-2</v>
      </c>
      <c r="R84" s="22"/>
      <c r="T84" s="9"/>
      <c r="U84" s="9"/>
      <c r="V84" s="9"/>
      <c r="W84" s="9"/>
      <c r="X84" s="9"/>
      <c r="Y84" s="9"/>
      <c r="Z84" s="9"/>
      <c r="AA84" s="9"/>
    </row>
    <row r="85" spans="1:27" x14ac:dyDescent="0.3">
      <c r="E85" s="45"/>
      <c r="F85" s="45"/>
      <c r="G85" s="45"/>
      <c r="H85" s="45"/>
      <c r="I85" s="45"/>
      <c r="J85" s="45"/>
      <c r="K85" s="45"/>
      <c r="L85" s="45"/>
      <c r="M85" s="23"/>
      <c r="N85" s="45"/>
      <c r="O85" s="24"/>
      <c r="P85" s="24"/>
      <c r="Q85" s="19"/>
      <c r="R85" s="45"/>
      <c r="T85" s="9"/>
      <c r="U85" s="9"/>
      <c r="V85" s="9"/>
      <c r="W85" s="9"/>
      <c r="X85" s="9"/>
      <c r="Y85" s="9"/>
      <c r="Z85" s="9"/>
      <c r="AA85" s="9"/>
    </row>
    <row r="86" spans="1:27" ht="14.4" customHeight="1" x14ac:dyDescent="0.3">
      <c r="C86" s="3" t="s">
        <v>47</v>
      </c>
      <c r="E86" s="1" t="s">
        <v>48</v>
      </c>
      <c r="H86" s="45"/>
      <c r="I86" s="45"/>
      <c r="J86" s="45"/>
      <c r="K86" s="45"/>
      <c r="L86" s="45"/>
      <c r="M86" s="23"/>
      <c r="N86" s="45"/>
      <c r="O86" s="24"/>
      <c r="P86" s="24"/>
      <c r="Q86" s="24"/>
      <c r="R86" s="45"/>
      <c r="T86" s="9"/>
      <c r="U86" s="9"/>
      <c r="V86" s="9"/>
      <c r="W86" s="9"/>
      <c r="X86" s="9"/>
      <c r="Y86" s="9"/>
      <c r="Z86" s="9"/>
      <c r="AA86" s="9"/>
    </row>
    <row r="87" spans="1:27" x14ac:dyDescent="0.3">
      <c r="A87" s="45">
        <f>A84+1</f>
        <v>55</v>
      </c>
      <c r="C87" s="1" t="s">
        <v>29</v>
      </c>
      <c r="E87" s="21">
        <v>91321.835427999991</v>
      </c>
      <c r="F87" s="10"/>
      <c r="G87" s="11">
        <v>15.256744095147242</v>
      </c>
      <c r="H87" s="11"/>
      <c r="I87" s="21">
        <v>113692.36442325969</v>
      </c>
      <c r="J87" s="10"/>
      <c r="K87" s="11">
        <v>18.994091626043481</v>
      </c>
      <c r="L87" s="11"/>
      <c r="M87" s="12">
        <f>I87-E87</f>
        <v>22370.528995259694</v>
      </c>
      <c r="N87" s="11"/>
      <c r="O87" s="13">
        <f>M87/E87</f>
        <v>0.24496363756176448</v>
      </c>
      <c r="P87" s="13"/>
      <c r="Q87" s="13">
        <f>O87</f>
        <v>0.24496363756176448</v>
      </c>
      <c r="R87" s="14"/>
      <c r="T87" s="9"/>
      <c r="U87" s="9"/>
      <c r="V87" s="9"/>
      <c r="W87" s="9"/>
      <c r="X87" s="9"/>
      <c r="Y87" s="9"/>
      <c r="Z87" s="9"/>
      <c r="AA87" s="9"/>
    </row>
    <row r="88" spans="1:27" x14ac:dyDescent="0.3">
      <c r="A88" s="45">
        <f>A87+1</f>
        <v>56</v>
      </c>
      <c r="C88" s="1" t="s">
        <v>30</v>
      </c>
      <c r="E88" s="21">
        <v>91281.467499999999</v>
      </c>
      <c r="F88" s="10"/>
      <c r="G88" s="11">
        <v>15.25</v>
      </c>
      <c r="H88" s="11"/>
      <c r="I88" s="21">
        <v>91281.467499999999</v>
      </c>
      <c r="J88" s="10"/>
      <c r="K88" s="11">
        <v>15.25</v>
      </c>
      <c r="L88" s="11"/>
      <c r="M88" s="12">
        <f>I88-E88</f>
        <v>0</v>
      </c>
      <c r="N88" s="11"/>
      <c r="O88" s="15">
        <f>IFERROR(M88/E88,"100.0%")</f>
        <v>0</v>
      </c>
      <c r="P88" s="13"/>
      <c r="Q88" s="15">
        <v>0</v>
      </c>
      <c r="R88" s="14"/>
      <c r="T88" s="9"/>
      <c r="U88" s="9"/>
      <c r="V88" s="9"/>
      <c r="W88" s="9"/>
      <c r="X88" s="9"/>
      <c r="Y88" s="9"/>
      <c r="Z88" s="9"/>
      <c r="AA88" s="9"/>
    </row>
    <row r="89" spans="1:27" x14ac:dyDescent="0.3">
      <c r="A89" s="45">
        <f>A88+1</f>
        <v>57</v>
      </c>
      <c r="C89" s="1" t="s">
        <v>31</v>
      </c>
      <c r="E89" s="21">
        <v>29213.661002000001</v>
      </c>
      <c r="F89" s="10"/>
      <c r="G89" s="11">
        <v>4.8806000000000003</v>
      </c>
      <c r="H89" s="11"/>
      <c r="I89" s="21">
        <v>5929.4634600220625</v>
      </c>
      <c r="J89" s="10"/>
      <c r="K89" s="11">
        <v>0.99060981644862856</v>
      </c>
      <c r="L89" s="11"/>
      <c r="M89" s="12">
        <f>I89-E89</f>
        <v>-23284.197541977937</v>
      </c>
      <c r="N89" s="11"/>
      <c r="O89" s="15">
        <f>M89/E89</f>
        <v>-0.79703114034163247</v>
      </c>
      <c r="P89" s="13"/>
      <c r="Q89" s="13">
        <f>O89</f>
        <v>-0.79703114034163247</v>
      </c>
      <c r="R89" s="14"/>
      <c r="T89" s="9"/>
      <c r="U89" s="9"/>
      <c r="V89" s="9"/>
      <c r="W89" s="9"/>
      <c r="X89" s="9"/>
      <c r="Y89" s="9"/>
      <c r="Z89" s="9"/>
      <c r="AA89" s="9"/>
    </row>
    <row r="90" spans="1:27" x14ac:dyDescent="0.3">
      <c r="A90" s="45">
        <f>A89+1</f>
        <v>58</v>
      </c>
      <c r="C90" s="1" t="s">
        <v>32</v>
      </c>
      <c r="E90" s="21">
        <v>62888.441855000005</v>
      </c>
      <c r="F90" s="10"/>
      <c r="G90" s="11">
        <v>10.506500000000001</v>
      </c>
      <c r="I90" s="21">
        <v>86204.764990753509</v>
      </c>
      <c r="J90" s="10"/>
      <c r="K90" s="11">
        <v>14.401857267566291</v>
      </c>
      <c r="L90" s="11"/>
      <c r="M90" s="12">
        <f>I90-E90</f>
        <v>23316.323135753504</v>
      </c>
      <c r="O90" s="13">
        <f>M90/E90</f>
        <v>0.3707568902647207</v>
      </c>
      <c r="P90" s="13"/>
      <c r="Q90" s="13">
        <f>O90</f>
        <v>0.3707568902647207</v>
      </c>
      <c r="R90" s="14"/>
      <c r="T90" s="9"/>
      <c r="U90" s="9"/>
      <c r="V90" s="9"/>
      <c r="W90" s="9"/>
      <c r="X90" s="9"/>
      <c r="Y90" s="9"/>
      <c r="Z90" s="9"/>
      <c r="AA90" s="9"/>
    </row>
    <row r="91" spans="1:27" x14ac:dyDescent="0.3">
      <c r="A91" s="45">
        <f>A90+1</f>
        <v>59</v>
      </c>
      <c r="C91" s="1" t="s">
        <v>33</v>
      </c>
      <c r="E91" s="16">
        <f>SUM(E87:E90)</f>
        <v>274705.40578500001</v>
      </c>
      <c r="F91" s="10"/>
      <c r="G91" s="36">
        <v>45.893844095147244</v>
      </c>
      <c r="I91" s="16">
        <f>SUM(I87:I90)</f>
        <v>297108.06037403527</v>
      </c>
      <c r="J91" s="10"/>
      <c r="K91" s="36">
        <v>49.636558710058395</v>
      </c>
      <c r="L91" s="11"/>
      <c r="M91" s="17">
        <f>SUM(M87:M90)</f>
        <v>22402.654589035261</v>
      </c>
      <c r="O91" s="18">
        <f>M91/E91</f>
        <v>8.1551560752935626E-2</v>
      </c>
      <c r="P91" s="19"/>
      <c r="Q91" s="18">
        <f>(M87+M90+M89)/(E87+E90+E89)</f>
        <v>0.12213593710013203</v>
      </c>
      <c r="R91" s="20"/>
      <c r="T91" s="9"/>
      <c r="U91" s="9"/>
      <c r="V91" s="9"/>
      <c r="W91" s="9"/>
      <c r="X91" s="9"/>
      <c r="Y91" s="9"/>
      <c r="Z91" s="9"/>
      <c r="AA91" s="9"/>
    </row>
    <row r="92" spans="1:27" x14ac:dyDescent="0.3">
      <c r="E92" s="21"/>
      <c r="F92" s="10"/>
      <c r="G92" s="11"/>
      <c r="H92" s="45"/>
      <c r="I92" s="21"/>
      <c r="J92" s="45"/>
      <c r="K92" s="11"/>
      <c r="L92" s="22"/>
      <c r="M92" s="12"/>
      <c r="O92" s="19"/>
      <c r="P92" s="19"/>
      <c r="Q92" s="19"/>
      <c r="R92" s="20"/>
      <c r="T92" s="9"/>
      <c r="U92" s="9"/>
      <c r="V92" s="9"/>
      <c r="W92" s="9"/>
      <c r="X92" s="9"/>
      <c r="Y92" s="9"/>
      <c r="Z92" s="9"/>
      <c r="AA92" s="9"/>
    </row>
    <row r="93" spans="1:27" x14ac:dyDescent="0.3">
      <c r="A93" s="45">
        <f>A91+1</f>
        <v>60</v>
      </c>
      <c r="C93" s="1" t="s">
        <v>34</v>
      </c>
      <c r="E93" s="16">
        <v>298021.72892075352</v>
      </c>
      <c r="F93" s="20"/>
      <c r="G93" s="36">
        <v>49.789201362713534</v>
      </c>
      <c r="H93" s="20"/>
      <c r="I93" s="16">
        <v>312622.3513263553</v>
      </c>
      <c r="J93" s="20"/>
      <c r="K93" s="36">
        <v>52.228464203064206</v>
      </c>
      <c r="L93" s="20"/>
      <c r="M93" s="17">
        <v>14600.622405601778</v>
      </c>
      <c r="O93" s="18">
        <v>4.8991804921325738E-2</v>
      </c>
      <c r="P93" s="19"/>
      <c r="Q93" s="18">
        <v>7.0623023813861263E-2</v>
      </c>
      <c r="R93" s="20"/>
      <c r="T93" s="9"/>
      <c r="U93" s="9"/>
      <c r="V93" s="9"/>
      <c r="W93" s="9"/>
      <c r="X93" s="9"/>
      <c r="Y93" s="9"/>
      <c r="Z93" s="9"/>
      <c r="AA93" s="9"/>
    </row>
    <row r="94" spans="1:27" x14ac:dyDescent="0.3">
      <c r="A94" s="45">
        <f>A93+1</f>
        <v>61</v>
      </c>
      <c r="C94" s="1" t="s">
        <v>35</v>
      </c>
      <c r="E94" s="20"/>
      <c r="F94" s="20"/>
      <c r="G94" s="20"/>
      <c r="H94" s="20"/>
      <c r="I94" s="20"/>
      <c r="J94" s="20"/>
      <c r="K94" s="20"/>
      <c r="L94" s="20"/>
      <c r="M94" s="12"/>
      <c r="O94" s="18">
        <v>6.8930373350204868E-2</v>
      </c>
      <c r="P94" s="19"/>
      <c r="Q94" s="18">
        <v>0.12113130851940342</v>
      </c>
      <c r="R94" s="22"/>
      <c r="T94" s="9"/>
      <c r="U94" s="9"/>
      <c r="V94" s="9"/>
      <c r="W94" s="9"/>
      <c r="X94" s="9"/>
      <c r="Y94" s="9"/>
      <c r="Z94" s="9"/>
      <c r="AA94" s="9"/>
    </row>
    <row r="95" spans="1:27" x14ac:dyDescent="0.3">
      <c r="A95" s="45">
        <f>A94+1</f>
        <v>62</v>
      </c>
      <c r="C95" s="1" t="s">
        <v>36</v>
      </c>
      <c r="E95" s="16">
        <v>274434.5977187535</v>
      </c>
      <c r="F95" s="20"/>
      <c r="G95" s="36">
        <v>45.848601362713531</v>
      </c>
      <c r="H95" s="20"/>
      <c r="I95" s="16">
        <v>297108.06037403527</v>
      </c>
      <c r="J95" s="20"/>
      <c r="K95" s="36">
        <v>49.636558710058395</v>
      </c>
      <c r="L95" s="20"/>
      <c r="M95" s="17">
        <v>22673.462655281757</v>
      </c>
      <c r="O95" s="18">
        <v>8.261882008957927E-2</v>
      </c>
      <c r="P95" s="19"/>
      <c r="Q95" s="18">
        <v>0.1237951141113512</v>
      </c>
      <c r="R95" s="22"/>
      <c r="T95" s="9"/>
      <c r="U95" s="9"/>
      <c r="V95" s="9"/>
      <c r="W95" s="9"/>
      <c r="X95" s="9"/>
      <c r="Y95" s="9"/>
      <c r="Z95" s="9"/>
      <c r="AA95" s="9"/>
    </row>
    <row r="96" spans="1:27" x14ac:dyDescent="0.3">
      <c r="A96" s="45">
        <f>A95+1</f>
        <v>63</v>
      </c>
      <c r="C96" s="1" t="s">
        <v>37</v>
      </c>
      <c r="E96" s="20"/>
      <c r="F96" s="20"/>
      <c r="G96" s="20"/>
      <c r="H96" s="20"/>
      <c r="I96" s="20"/>
      <c r="J96" s="20"/>
      <c r="K96" s="20"/>
      <c r="L96" s="20"/>
      <c r="M96" s="12"/>
      <c r="O96" s="26">
        <v>0.12045626522999606</v>
      </c>
      <c r="P96" s="19"/>
      <c r="Q96" s="26">
        <v>0.23387153153082108</v>
      </c>
      <c r="R96" s="22"/>
      <c r="T96" s="9"/>
      <c r="U96" s="9"/>
      <c r="V96" s="9"/>
      <c r="W96" s="9"/>
      <c r="X96" s="9"/>
      <c r="Y96" s="9"/>
      <c r="Z96" s="9"/>
      <c r="AA96" s="9"/>
    </row>
    <row r="97" spans="1:27" x14ac:dyDescent="0.3">
      <c r="E97" s="45"/>
      <c r="F97" s="45"/>
      <c r="G97" s="45"/>
      <c r="H97" s="45"/>
      <c r="I97" s="45"/>
      <c r="J97" s="45"/>
      <c r="K97" s="45"/>
      <c r="L97" s="45"/>
      <c r="M97" s="23"/>
      <c r="N97" s="45"/>
      <c r="O97" s="24"/>
      <c r="P97" s="24"/>
      <c r="Q97" s="24"/>
      <c r="R97" s="45"/>
      <c r="T97" s="9"/>
      <c r="U97" s="9"/>
      <c r="V97" s="9"/>
      <c r="W97" s="9"/>
      <c r="X97" s="9"/>
      <c r="Y97" s="9"/>
      <c r="Z97" s="9"/>
      <c r="AA97" s="9"/>
    </row>
    <row r="98" spans="1:27" ht="14.15" x14ac:dyDescent="0.3">
      <c r="C98" s="3" t="s">
        <v>49</v>
      </c>
      <c r="E98" s="1" t="s">
        <v>50</v>
      </c>
      <c r="M98" s="12"/>
      <c r="O98" s="19"/>
      <c r="P98" s="19"/>
      <c r="Q98" s="19"/>
      <c r="T98" s="9"/>
      <c r="U98" s="9"/>
      <c r="V98" s="9"/>
      <c r="W98" s="9"/>
      <c r="X98" s="9"/>
      <c r="Y98" s="9"/>
      <c r="Z98" s="9"/>
      <c r="AA98" s="9"/>
    </row>
    <row r="99" spans="1:27" x14ac:dyDescent="0.3">
      <c r="A99" s="45">
        <f>A96+1</f>
        <v>64</v>
      </c>
      <c r="C99" s="1" t="s">
        <v>29</v>
      </c>
      <c r="E99" s="21">
        <v>189322.8</v>
      </c>
      <c r="F99" s="10"/>
      <c r="G99" s="11">
        <v>12.62152</v>
      </c>
      <c r="H99" s="11"/>
      <c r="I99" s="21">
        <v>199639.51653639198</v>
      </c>
      <c r="J99" s="10"/>
      <c r="K99" s="11">
        <v>13.309301102426133</v>
      </c>
      <c r="L99" s="11"/>
      <c r="M99" s="12">
        <f>I99-E99</f>
        <v>10316.716536391992</v>
      </c>
      <c r="N99" s="11"/>
      <c r="O99" s="13">
        <f>M99/E99</f>
        <v>5.4492731654042684E-2</v>
      </c>
      <c r="P99" s="13"/>
      <c r="Q99" s="13">
        <f>O99</f>
        <v>5.4492731654042684E-2</v>
      </c>
      <c r="R99" s="25"/>
      <c r="S99" s="25"/>
      <c r="T99" s="9"/>
      <c r="U99" s="9"/>
      <c r="V99" s="9"/>
      <c r="W99" s="9"/>
      <c r="X99" s="9"/>
      <c r="Y99" s="9"/>
      <c r="Z99" s="9"/>
      <c r="AA99" s="9"/>
    </row>
    <row r="100" spans="1:27" x14ac:dyDescent="0.3">
      <c r="A100" s="45">
        <f>A99+1</f>
        <v>65</v>
      </c>
      <c r="C100" s="1" t="s">
        <v>30</v>
      </c>
      <c r="E100" s="21">
        <v>228750</v>
      </c>
      <c r="F100" s="10"/>
      <c r="G100" s="11">
        <v>15.25</v>
      </c>
      <c r="H100" s="11"/>
      <c r="I100" s="21">
        <v>228750</v>
      </c>
      <c r="J100" s="10"/>
      <c r="K100" s="11">
        <v>15.25</v>
      </c>
      <c r="L100" s="11"/>
      <c r="M100" s="12">
        <f>I100-E100</f>
        <v>0</v>
      </c>
      <c r="N100" s="11"/>
      <c r="O100" s="15">
        <f>IFERROR(M100/E100,"100.0%")</f>
        <v>0</v>
      </c>
      <c r="P100" s="13"/>
      <c r="Q100" s="15">
        <v>0</v>
      </c>
      <c r="R100" s="25"/>
      <c r="S100" s="25"/>
      <c r="T100" s="9"/>
      <c r="U100" s="9"/>
      <c r="V100" s="9"/>
      <c r="W100" s="9"/>
      <c r="X100" s="9"/>
      <c r="Y100" s="9"/>
      <c r="Z100" s="9"/>
      <c r="AA100" s="9"/>
    </row>
    <row r="101" spans="1:27" x14ac:dyDescent="0.3">
      <c r="A101" s="45">
        <f>A100+1</f>
        <v>66</v>
      </c>
      <c r="C101" s="1" t="s">
        <v>31</v>
      </c>
      <c r="E101" s="21">
        <v>73209</v>
      </c>
      <c r="F101" s="10"/>
      <c r="G101" s="11">
        <v>4.8806000000000003</v>
      </c>
      <c r="H101" s="11"/>
      <c r="I101" s="21">
        <v>14859.147246729426</v>
      </c>
      <c r="J101" s="10"/>
      <c r="K101" s="11">
        <v>0.99060981644862844</v>
      </c>
      <c r="L101" s="11"/>
      <c r="M101" s="12">
        <f>I101-E101</f>
        <v>-58349.852753270578</v>
      </c>
      <c r="N101" s="11"/>
      <c r="O101" s="15">
        <f>IFERROR(M101/E101,"100.0%")</f>
        <v>-0.79703114034163258</v>
      </c>
      <c r="P101" s="13"/>
      <c r="Q101" s="13">
        <f>O101</f>
        <v>-0.79703114034163258</v>
      </c>
      <c r="R101" s="25"/>
      <c r="S101" s="25"/>
      <c r="T101" s="9"/>
      <c r="U101" s="9"/>
      <c r="V101" s="9"/>
      <c r="W101" s="9"/>
      <c r="X101" s="9"/>
      <c r="Y101" s="9"/>
      <c r="Z101" s="9"/>
      <c r="AA101" s="9"/>
    </row>
    <row r="102" spans="1:27" x14ac:dyDescent="0.3">
      <c r="A102" s="45">
        <f>A101+1</f>
        <v>67</v>
      </c>
      <c r="C102" s="1" t="s">
        <v>32</v>
      </c>
      <c r="E102" s="21">
        <v>157597.50000000003</v>
      </c>
      <c r="F102" s="10"/>
      <c r="G102" s="11">
        <v>10.506500000000003</v>
      </c>
      <c r="I102" s="21">
        <v>216027.85901349434</v>
      </c>
      <c r="J102" s="10"/>
      <c r="K102" s="11">
        <v>14.401857267566291</v>
      </c>
      <c r="L102" s="11"/>
      <c r="M102" s="12">
        <f>I102-E102</f>
        <v>58430.359013494308</v>
      </c>
      <c r="O102" s="13">
        <f>M102/E102</f>
        <v>0.37075689026472053</v>
      </c>
      <c r="P102" s="13"/>
      <c r="Q102" s="13">
        <f>O102</f>
        <v>0.37075689026472053</v>
      </c>
      <c r="R102" s="14"/>
      <c r="T102" s="9"/>
      <c r="U102" s="9"/>
      <c r="V102" s="9"/>
      <c r="W102" s="9"/>
      <c r="X102" s="9"/>
      <c r="Y102" s="9"/>
      <c r="Z102" s="9"/>
      <c r="AA102" s="9"/>
    </row>
    <row r="103" spans="1:27" x14ac:dyDescent="0.3">
      <c r="A103" s="45">
        <f>A102+1</f>
        <v>68</v>
      </c>
      <c r="C103" s="1" t="s">
        <v>33</v>
      </c>
      <c r="E103" s="16">
        <f>SUM(E99:E102)</f>
        <v>648879.30000000005</v>
      </c>
      <c r="F103" s="10"/>
      <c r="G103" s="36">
        <v>43.258620000000001</v>
      </c>
      <c r="I103" s="16">
        <f>SUM(I99:I102)</f>
        <v>659276.52279661573</v>
      </c>
      <c r="J103" s="10"/>
      <c r="K103" s="36">
        <v>43.951768186441051</v>
      </c>
      <c r="L103" s="11"/>
      <c r="M103" s="17">
        <f>SUM(M99:M102)</f>
        <v>10397.222796615722</v>
      </c>
      <c r="O103" s="18">
        <f>M103/E103</f>
        <v>1.6023354107020708E-2</v>
      </c>
      <c r="P103" s="19"/>
      <c r="Q103" s="18">
        <f>(M99+M102+M101)/(E99+E102+E101)</f>
        <v>2.4747673624800081E-2</v>
      </c>
      <c r="R103" s="20"/>
      <c r="T103" s="9"/>
      <c r="U103" s="9"/>
      <c r="V103" s="9"/>
      <c r="W103" s="9"/>
      <c r="X103" s="9"/>
      <c r="Y103" s="9"/>
      <c r="Z103" s="9"/>
      <c r="AA103" s="9"/>
    </row>
    <row r="104" spans="1:27" x14ac:dyDescent="0.3">
      <c r="E104" s="21"/>
      <c r="F104" s="10"/>
      <c r="G104" s="11"/>
      <c r="H104" s="45"/>
      <c r="I104" s="21"/>
      <c r="J104" s="45"/>
      <c r="K104" s="11"/>
      <c r="L104" s="22"/>
      <c r="M104" s="12"/>
      <c r="O104" s="19"/>
      <c r="P104" s="19"/>
      <c r="Q104" s="19"/>
      <c r="R104" s="20"/>
      <c r="T104" s="9"/>
      <c r="U104" s="9"/>
      <c r="V104" s="9"/>
      <c r="W104" s="9"/>
      <c r="X104" s="9"/>
      <c r="Y104" s="9"/>
      <c r="Z104" s="9"/>
      <c r="AA104" s="9"/>
    </row>
    <row r="105" spans="1:27" x14ac:dyDescent="0.3">
      <c r="A105" s="45">
        <f>A103+1</f>
        <v>69</v>
      </c>
      <c r="C105" s="1" t="s">
        <v>34</v>
      </c>
      <c r="E105" s="16">
        <v>707309.65901349438</v>
      </c>
      <c r="F105" s="20"/>
      <c r="G105" s="36">
        <v>47.15397726756629</v>
      </c>
      <c r="H105" s="20"/>
      <c r="I105" s="16">
        <v>698155.10519170272</v>
      </c>
      <c r="J105" s="20"/>
      <c r="K105" s="36">
        <v>46.543673679446854</v>
      </c>
      <c r="L105" s="20"/>
      <c r="M105" s="17">
        <v>-9154.5538217915891</v>
      </c>
      <c r="O105" s="18">
        <v>-1.2942780725714555E-2</v>
      </c>
      <c r="P105" s="19"/>
      <c r="Q105" s="18">
        <v>-1.9129388884685433E-2</v>
      </c>
      <c r="R105" s="20"/>
      <c r="T105" s="9"/>
      <c r="U105" s="9"/>
      <c r="V105" s="9"/>
      <c r="W105" s="9"/>
      <c r="X105" s="9"/>
      <c r="Y105" s="9"/>
      <c r="Z105" s="9"/>
      <c r="AA105" s="9"/>
    </row>
    <row r="106" spans="1:27" x14ac:dyDescent="0.3">
      <c r="A106" s="45">
        <f>A105+1</f>
        <v>70</v>
      </c>
      <c r="C106" s="1" t="s">
        <v>35</v>
      </c>
      <c r="E106" s="20"/>
      <c r="F106" s="20"/>
      <c r="G106" s="20"/>
      <c r="H106" s="20"/>
      <c r="I106" s="20"/>
      <c r="J106" s="20"/>
      <c r="K106" s="20"/>
      <c r="L106" s="20"/>
      <c r="M106" s="12"/>
      <c r="O106" s="18">
        <v>-1.8634017832110997E-2</v>
      </c>
      <c r="P106" s="19"/>
      <c r="Q106" s="18">
        <v>-3.4870266465973222E-2</v>
      </c>
      <c r="R106" s="22"/>
      <c r="T106" s="9"/>
      <c r="U106" s="9"/>
      <c r="V106" s="9"/>
      <c r="W106" s="9"/>
      <c r="X106" s="9"/>
      <c r="Y106" s="9"/>
      <c r="Z106" s="9"/>
      <c r="AA106" s="9"/>
    </row>
    <row r="107" spans="1:27" x14ac:dyDescent="0.3">
      <c r="A107" s="45">
        <f>A106+1</f>
        <v>71</v>
      </c>
      <c r="C107" s="1" t="s">
        <v>36</v>
      </c>
      <c r="E107" s="16">
        <v>648200.65901349438</v>
      </c>
      <c r="F107" s="20"/>
      <c r="G107" s="36">
        <v>43.213377267566294</v>
      </c>
      <c r="H107" s="20"/>
      <c r="I107" s="16">
        <v>659276.52279661573</v>
      </c>
      <c r="J107" s="20"/>
      <c r="K107" s="36">
        <v>43.951768186441051</v>
      </c>
      <c r="L107" s="20"/>
      <c r="M107" s="17">
        <v>11075.863783121418</v>
      </c>
      <c r="O107" s="18">
        <v>1.7087091210271105E-2</v>
      </c>
      <c r="P107" s="19"/>
      <c r="Q107" s="18">
        <v>2.64056416293891E-2</v>
      </c>
      <c r="R107" s="22"/>
      <c r="T107" s="9"/>
      <c r="U107" s="9"/>
      <c r="V107" s="9"/>
      <c r="W107" s="9"/>
      <c r="X107" s="9"/>
      <c r="Y107" s="9"/>
      <c r="Z107" s="9"/>
      <c r="AA107" s="9"/>
    </row>
    <row r="108" spans="1:27" x14ac:dyDescent="0.3">
      <c r="A108" s="45">
        <f>A107+1</f>
        <v>72</v>
      </c>
      <c r="C108" s="1" t="s">
        <v>37</v>
      </c>
      <c r="E108" s="20"/>
      <c r="F108" s="20"/>
      <c r="G108" s="20"/>
      <c r="H108" s="20"/>
      <c r="I108" s="20"/>
      <c r="J108" s="20"/>
      <c r="K108" s="20"/>
      <c r="L108" s="20"/>
      <c r="M108" s="12"/>
      <c r="O108" s="26">
        <v>2.5628322243143063E-2</v>
      </c>
      <c r="P108" s="19"/>
      <c r="Q108" s="26">
        <v>5.4447504326562306E-2</v>
      </c>
      <c r="R108" s="22"/>
      <c r="T108" s="9"/>
      <c r="U108" s="9"/>
      <c r="V108" s="9"/>
      <c r="W108" s="9"/>
      <c r="X108" s="9"/>
      <c r="Y108" s="9"/>
      <c r="Z108" s="9"/>
      <c r="AA108" s="9"/>
    </row>
    <row r="109" spans="1:27" x14ac:dyDescent="0.3">
      <c r="E109" s="45"/>
      <c r="F109" s="45"/>
      <c r="G109" s="45"/>
      <c r="H109" s="45"/>
      <c r="I109" s="45"/>
      <c r="J109" s="45"/>
      <c r="K109" s="45"/>
      <c r="L109" s="45"/>
      <c r="M109" s="23"/>
      <c r="N109" s="45"/>
      <c r="O109" s="24"/>
      <c r="P109" s="24"/>
      <c r="Q109" s="24"/>
      <c r="R109" s="45"/>
      <c r="T109" s="9"/>
      <c r="U109" s="9"/>
      <c r="V109" s="9"/>
      <c r="W109" s="9"/>
      <c r="X109" s="9"/>
      <c r="Y109" s="9"/>
      <c r="Z109" s="9"/>
      <c r="AA109" s="9"/>
    </row>
    <row r="110" spans="1:27" ht="14.15" x14ac:dyDescent="0.3">
      <c r="C110" s="3" t="s">
        <v>51</v>
      </c>
      <c r="E110" s="1" t="s">
        <v>52</v>
      </c>
      <c r="H110" s="45"/>
      <c r="I110" s="45"/>
      <c r="J110" s="45"/>
      <c r="K110" s="45"/>
      <c r="L110" s="45"/>
      <c r="M110" s="23"/>
      <c r="N110" s="45"/>
      <c r="O110" s="24"/>
      <c r="P110" s="24"/>
      <c r="Q110" s="24"/>
      <c r="R110" s="45"/>
      <c r="T110" s="9"/>
      <c r="U110" s="9"/>
      <c r="V110" s="9"/>
      <c r="W110" s="9"/>
      <c r="X110" s="9"/>
      <c r="Y110" s="9"/>
      <c r="Z110" s="9"/>
      <c r="AA110" s="9"/>
    </row>
    <row r="111" spans="1:27" x14ac:dyDescent="0.3">
      <c r="A111" s="45">
        <f>A108+1</f>
        <v>73</v>
      </c>
      <c r="C111" s="1" t="s">
        <v>29</v>
      </c>
      <c r="E111" s="21">
        <v>25839.143152000004</v>
      </c>
      <c r="F111" s="10"/>
      <c r="G111" s="11">
        <v>4.3168266850215851</v>
      </c>
      <c r="H111" s="11"/>
      <c r="I111" s="21">
        <v>30968.382569960992</v>
      </c>
      <c r="J111" s="10"/>
      <c r="K111" s="11">
        <v>5.1737450999654166</v>
      </c>
      <c r="L111" s="11"/>
      <c r="M111" s="12">
        <f>I111-E111</f>
        <v>5129.2394179609873</v>
      </c>
      <c r="N111" s="11"/>
      <c r="O111" s="13">
        <f>M111/E111</f>
        <v>0.19850655990363106</v>
      </c>
      <c r="P111" s="13"/>
      <c r="Q111" s="13">
        <f>O111</f>
        <v>0.19850655990363106</v>
      </c>
      <c r="R111" s="14"/>
      <c r="T111" s="9"/>
      <c r="U111" s="9"/>
      <c r="V111" s="9"/>
      <c r="W111" s="9"/>
      <c r="X111" s="9"/>
      <c r="Y111" s="9"/>
      <c r="Z111" s="9"/>
      <c r="AA111" s="9"/>
    </row>
    <row r="112" spans="1:27" x14ac:dyDescent="0.3">
      <c r="A112" s="45">
        <f>A111+1</f>
        <v>74</v>
      </c>
      <c r="C112" s="1" t="s">
        <v>30</v>
      </c>
      <c r="E112" s="21">
        <v>91281.62</v>
      </c>
      <c r="F112" s="10"/>
      <c r="G112" s="11">
        <v>15.25</v>
      </c>
      <c r="H112" s="11"/>
      <c r="I112" s="21">
        <v>91281.62</v>
      </c>
      <c r="J112" s="10"/>
      <c r="K112" s="11">
        <v>15.25</v>
      </c>
      <c r="L112" s="11"/>
      <c r="M112" s="12">
        <f>I112-E112</f>
        <v>0</v>
      </c>
      <c r="N112" s="11"/>
      <c r="O112" s="15">
        <f>IFERROR(M112/E112,"100.0%")</f>
        <v>0</v>
      </c>
      <c r="P112" s="13"/>
      <c r="Q112" s="15">
        <v>0</v>
      </c>
      <c r="R112" s="14"/>
      <c r="T112" s="9"/>
      <c r="U112" s="9"/>
      <c r="V112" s="9"/>
      <c r="W112" s="9"/>
      <c r="X112" s="9"/>
      <c r="Y112" s="9"/>
      <c r="Z112" s="9"/>
      <c r="AA112" s="9"/>
    </row>
    <row r="113" spans="1:27" x14ac:dyDescent="0.3">
      <c r="A113" s="45">
        <f>A112+1</f>
        <v>75</v>
      </c>
      <c r="C113" s="1" t="s">
        <v>31</v>
      </c>
      <c r="E113" s="21">
        <v>29213.709808</v>
      </c>
      <c r="F113" s="10"/>
      <c r="G113" s="11">
        <v>4.8806000000000003</v>
      </c>
      <c r="H113" s="11"/>
      <c r="I113" s="21">
        <v>5929.4733661202263</v>
      </c>
      <c r="J113" s="10"/>
      <c r="K113" s="11">
        <v>0.99060981644862844</v>
      </c>
      <c r="L113" s="11"/>
      <c r="M113" s="12">
        <f>I113-E113</f>
        <v>-23284.236441879773</v>
      </c>
      <c r="N113" s="11"/>
      <c r="O113" s="15">
        <f>M113/E113</f>
        <v>-0.79703114034163247</v>
      </c>
      <c r="P113" s="13"/>
      <c r="Q113" s="13">
        <f>O113</f>
        <v>-0.79703114034163247</v>
      </c>
      <c r="R113" s="14"/>
      <c r="T113" s="9"/>
      <c r="U113" s="9"/>
      <c r="V113" s="9"/>
      <c r="W113" s="9"/>
      <c r="X113" s="9"/>
      <c r="Y113" s="9"/>
      <c r="Z113" s="9"/>
      <c r="AA113" s="9"/>
    </row>
    <row r="114" spans="1:27" x14ac:dyDescent="0.3">
      <c r="A114" s="45">
        <f>A113+1</f>
        <v>76</v>
      </c>
      <c r="C114" s="1" t="s">
        <v>32</v>
      </c>
      <c r="E114" s="21">
        <v>62511.449079999999</v>
      </c>
      <c r="F114" s="10"/>
      <c r="G114" s="11">
        <v>10.4435</v>
      </c>
      <c r="I114" s="21">
        <v>86204.909009326177</v>
      </c>
      <c r="J114" s="10"/>
      <c r="K114" s="11">
        <v>14.401857267566287</v>
      </c>
      <c r="L114" s="11"/>
      <c r="M114" s="12">
        <f>I114-E114</f>
        <v>23693.459929326178</v>
      </c>
      <c r="O114" s="13">
        <f>M114/E114</f>
        <v>0.37902592689867265</v>
      </c>
      <c r="P114" s="13"/>
      <c r="Q114" s="13">
        <f>O114</f>
        <v>0.37902592689867265</v>
      </c>
      <c r="R114" s="14"/>
      <c r="T114" s="9"/>
      <c r="U114" s="9"/>
      <c r="V114" s="9"/>
      <c r="W114" s="9"/>
      <c r="X114" s="9"/>
      <c r="Y114" s="9"/>
      <c r="Z114" s="9"/>
      <c r="AA114" s="9"/>
    </row>
    <row r="115" spans="1:27" x14ac:dyDescent="0.3">
      <c r="A115" s="45">
        <f>A114+1</f>
        <v>77</v>
      </c>
      <c r="C115" s="1" t="s">
        <v>33</v>
      </c>
      <c r="E115" s="16">
        <f>SUM(E111:E114)</f>
        <v>208845.92203999998</v>
      </c>
      <c r="F115" s="10"/>
      <c r="G115" s="36">
        <v>34.890926685021576</v>
      </c>
      <c r="I115" s="16">
        <f>SUM(I111:I114)</f>
        <v>214384.38494540739</v>
      </c>
      <c r="J115" s="10"/>
      <c r="K115" s="36">
        <v>35.816212183980333</v>
      </c>
      <c r="L115" s="11"/>
      <c r="M115" s="17">
        <f>SUM(M111:M114)</f>
        <v>5538.4629054073921</v>
      </c>
      <c r="O115" s="18">
        <f>M115/E115</f>
        <v>2.6519372996646869E-2</v>
      </c>
      <c r="P115" s="19"/>
      <c r="Q115" s="18">
        <f>(M111+M114+M113)/(E111+E114+E113)</f>
        <v>4.7110073460249771E-2</v>
      </c>
      <c r="R115" s="20"/>
      <c r="T115" s="9"/>
      <c r="U115" s="9"/>
      <c r="V115" s="9"/>
      <c r="W115" s="9"/>
      <c r="X115" s="9"/>
      <c r="Y115" s="9"/>
      <c r="Z115" s="9"/>
      <c r="AA115" s="9"/>
    </row>
    <row r="116" spans="1:27" x14ac:dyDescent="0.3">
      <c r="E116" s="21"/>
      <c r="F116" s="10"/>
      <c r="G116" s="11"/>
      <c r="H116" s="45"/>
      <c r="I116" s="21"/>
      <c r="J116" s="45"/>
      <c r="K116" s="11"/>
      <c r="L116" s="22"/>
      <c r="M116" s="12"/>
      <c r="O116" s="19"/>
      <c r="P116" s="19"/>
      <c r="Q116" s="19"/>
      <c r="R116" s="20"/>
      <c r="T116" s="9"/>
      <c r="U116" s="9"/>
      <c r="V116" s="9"/>
      <c r="W116" s="9"/>
      <c r="X116" s="9"/>
      <c r="Y116" s="9"/>
      <c r="Z116" s="9"/>
      <c r="AA116" s="9"/>
    </row>
    <row r="117" spans="1:27" x14ac:dyDescent="0.3">
      <c r="A117" s="45">
        <f>A115+1</f>
        <v>78</v>
      </c>
      <c r="C117" s="1" t="s">
        <v>34</v>
      </c>
      <c r="E117" s="16">
        <v>232539.38196932618</v>
      </c>
      <c r="F117" s="20"/>
      <c r="G117" s="36">
        <v>38.849283952587868</v>
      </c>
      <c r="H117" s="20"/>
      <c r="I117" s="16">
        <v>229898.70181678236</v>
      </c>
      <c r="J117" s="20"/>
      <c r="K117" s="36">
        <v>38.40811767698613</v>
      </c>
      <c r="L117" s="20"/>
      <c r="M117" s="17">
        <v>-2640.680152543835</v>
      </c>
      <c r="O117" s="18">
        <v>-1.1355840590013102E-2</v>
      </c>
      <c r="P117" s="19"/>
      <c r="Q117" s="18">
        <v>-1.8694053450438022E-2</v>
      </c>
      <c r="R117" s="20"/>
      <c r="T117" s="9"/>
      <c r="U117" s="9"/>
      <c r="V117" s="9"/>
      <c r="W117" s="9"/>
      <c r="X117" s="9"/>
      <c r="Y117" s="9"/>
      <c r="Z117" s="9"/>
      <c r="AA117" s="9"/>
    </row>
    <row r="118" spans="1:27" x14ac:dyDescent="0.3">
      <c r="A118" s="45">
        <f>A117+1</f>
        <v>79</v>
      </c>
      <c r="C118" s="1" t="s">
        <v>35</v>
      </c>
      <c r="E118" s="20"/>
      <c r="F118" s="20"/>
      <c r="G118" s="20"/>
      <c r="H118" s="20"/>
      <c r="I118" s="20"/>
      <c r="J118" s="20"/>
      <c r="K118" s="20"/>
      <c r="L118" s="20"/>
      <c r="M118" s="12"/>
      <c r="O118" s="18">
        <v>-1.8045509708882169E-2</v>
      </c>
      <c r="P118" s="19"/>
      <c r="Q118" s="18">
        <v>-4.7966272601030972E-2</v>
      </c>
      <c r="R118" s="22"/>
      <c r="T118" s="9"/>
      <c r="U118" s="9"/>
      <c r="V118" s="9"/>
      <c r="W118" s="9"/>
      <c r="X118" s="9"/>
      <c r="Y118" s="9"/>
      <c r="Z118" s="9"/>
      <c r="AA118" s="9"/>
    </row>
    <row r="119" spans="1:27" x14ac:dyDescent="0.3">
      <c r="A119" s="45">
        <f>A118+1</f>
        <v>80</v>
      </c>
      <c r="C119" s="1" t="s">
        <v>36</v>
      </c>
      <c r="E119" s="16">
        <v>208952.21136132616</v>
      </c>
      <c r="F119" s="20"/>
      <c r="G119" s="36">
        <v>34.908683952587872</v>
      </c>
      <c r="H119" s="20"/>
      <c r="I119" s="16">
        <v>214384.38494540739</v>
      </c>
      <c r="J119" s="20"/>
      <c r="K119" s="36">
        <v>35.816212183980333</v>
      </c>
      <c r="L119" s="20"/>
      <c r="M119" s="17">
        <v>5432.1735840812144</v>
      </c>
      <c r="O119" s="18">
        <v>2.5997205526998437E-2</v>
      </c>
      <c r="P119" s="19"/>
      <c r="Q119" s="18">
        <v>4.6164241389769732E-2</v>
      </c>
      <c r="R119" s="22"/>
      <c r="T119" s="9"/>
      <c r="U119" s="9"/>
      <c r="V119" s="9"/>
      <c r="W119" s="9"/>
      <c r="X119" s="9"/>
      <c r="Y119" s="9"/>
      <c r="Z119" s="9"/>
      <c r="AA119" s="9"/>
    </row>
    <row r="120" spans="1:27" x14ac:dyDescent="0.3">
      <c r="A120" s="45">
        <f>A119+1</f>
        <v>81</v>
      </c>
      <c r="C120" s="1" t="s">
        <v>37</v>
      </c>
      <c r="E120" s="20"/>
      <c r="F120" s="20"/>
      <c r="G120" s="20"/>
      <c r="H120" s="20"/>
      <c r="I120" s="20"/>
      <c r="J120" s="20"/>
      <c r="K120" s="20"/>
      <c r="L120" s="20"/>
      <c r="M120" s="12"/>
      <c r="O120" s="26">
        <v>4.4254932532068837E-2</v>
      </c>
      <c r="P120" s="19"/>
      <c r="Q120" s="26">
        <v>0.17263803540989911</v>
      </c>
      <c r="R120" s="22"/>
      <c r="T120" s="9"/>
      <c r="U120" s="9"/>
      <c r="V120" s="9"/>
      <c r="W120" s="9"/>
      <c r="X120" s="9"/>
      <c r="Y120" s="9"/>
      <c r="Z120" s="9"/>
      <c r="AA120" s="9"/>
    </row>
    <row r="121" spans="1:27" x14ac:dyDescent="0.3">
      <c r="E121" s="45"/>
      <c r="F121" s="45"/>
      <c r="G121" s="45"/>
      <c r="H121" s="45"/>
      <c r="I121" s="45"/>
      <c r="J121" s="45"/>
      <c r="K121" s="45"/>
      <c r="L121" s="45"/>
      <c r="M121" s="23"/>
      <c r="N121" s="45"/>
      <c r="O121" s="24"/>
      <c r="P121" s="24"/>
      <c r="Q121" s="19"/>
      <c r="R121" s="45"/>
      <c r="T121" s="9"/>
      <c r="U121" s="9"/>
      <c r="V121" s="9"/>
      <c r="W121" s="9"/>
      <c r="X121" s="9"/>
      <c r="Y121" s="9"/>
      <c r="Z121" s="9"/>
      <c r="AA121" s="9"/>
    </row>
    <row r="122" spans="1:27" ht="14.15" x14ac:dyDescent="0.3">
      <c r="C122" s="3" t="s">
        <v>53</v>
      </c>
      <c r="E122" s="1" t="s">
        <v>54</v>
      </c>
      <c r="M122" s="12"/>
      <c r="O122" s="19"/>
      <c r="P122" s="19"/>
      <c r="Q122" s="19"/>
      <c r="T122" s="9"/>
      <c r="U122" s="9"/>
      <c r="V122" s="9"/>
      <c r="W122" s="9"/>
      <c r="X122" s="9"/>
      <c r="Y122" s="9"/>
      <c r="Z122" s="9"/>
      <c r="AA122" s="9"/>
    </row>
    <row r="123" spans="1:27" x14ac:dyDescent="0.3">
      <c r="A123" s="45">
        <f>A120+1</f>
        <v>82</v>
      </c>
      <c r="C123" s="1" t="s">
        <v>29</v>
      </c>
      <c r="E123" s="21">
        <v>248846.93973200003</v>
      </c>
      <c r="F123" s="10"/>
      <c r="G123" s="11">
        <v>2.4944260868153152</v>
      </c>
      <c r="H123" s="11"/>
      <c r="I123" s="21">
        <v>254644.3068620374</v>
      </c>
      <c r="J123" s="10"/>
      <c r="K123" s="11">
        <v>2.552538530631522</v>
      </c>
      <c r="L123" s="11"/>
      <c r="M123" s="12">
        <f>I123-E123</f>
        <v>5797.367130037368</v>
      </c>
      <c r="N123" s="11"/>
      <c r="O123" s="13">
        <f>M123/E123</f>
        <v>2.329691952925337E-2</v>
      </c>
      <c r="P123" s="13"/>
      <c r="Q123" s="13">
        <f>O123</f>
        <v>2.329691952925337E-2</v>
      </c>
      <c r="R123" s="25"/>
      <c r="S123" s="25"/>
      <c r="T123" s="9"/>
      <c r="U123" s="9"/>
      <c r="V123" s="9"/>
      <c r="W123" s="9"/>
      <c r="X123" s="9"/>
      <c r="Y123" s="9"/>
      <c r="Z123" s="9"/>
      <c r="AA123" s="9"/>
    </row>
    <row r="124" spans="1:27" x14ac:dyDescent="0.3">
      <c r="A124" s="45">
        <f>A123+1</f>
        <v>83</v>
      </c>
      <c r="C124" s="1" t="s">
        <v>30</v>
      </c>
      <c r="E124" s="21">
        <v>1521358.3</v>
      </c>
      <c r="F124" s="10"/>
      <c r="G124" s="11">
        <v>15.25</v>
      </c>
      <c r="H124" s="11"/>
      <c r="I124" s="21">
        <v>1521358.3</v>
      </c>
      <c r="J124" s="10"/>
      <c r="K124" s="11">
        <v>15.25</v>
      </c>
      <c r="L124" s="11"/>
      <c r="M124" s="12">
        <f>I124-E124</f>
        <v>0</v>
      </c>
      <c r="N124" s="11"/>
      <c r="O124" s="15">
        <f>IFERROR(M124/E124,"100.0%")</f>
        <v>0</v>
      </c>
      <c r="P124" s="13"/>
      <c r="Q124" s="15">
        <v>0</v>
      </c>
      <c r="R124" s="25"/>
      <c r="S124" s="25"/>
      <c r="T124" s="9"/>
      <c r="U124" s="9"/>
      <c r="V124" s="9"/>
      <c r="W124" s="9"/>
      <c r="X124" s="9"/>
      <c r="Y124" s="9"/>
      <c r="Z124" s="9"/>
      <c r="AA124" s="9"/>
    </row>
    <row r="125" spans="1:27" x14ac:dyDescent="0.3">
      <c r="A125" s="45">
        <f>A124+1</f>
        <v>84</v>
      </c>
      <c r="C125" s="1" t="s">
        <v>31</v>
      </c>
      <c r="E125" s="21">
        <v>486894.51272</v>
      </c>
      <c r="F125" s="10"/>
      <c r="G125" s="11">
        <v>4.8806000000000003</v>
      </c>
      <c r="H125" s="11"/>
      <c r="I125" s="21">
        <v>98824.424020694903</v>
      </c>
      <c r="J125" s="10"/>
      <c r="K125" s="11">
        <v>0.99060981644862844</v>
      </c>
      <c r="L125" s="11"/>
      <c r="M125" s="12">
        <f>I125-E125</f>
        <v>-388070.08869930508</v>
      </c>
      <c r="N125" s="11"/>
      <c r="O125" s="15">
        <f>M125/E125</f>
        <v>-0.79703114034163247</v>
      </c>
      <c r="P125" s="13"/>
      <c r="Q125" s="13">
        <f>O125</f>
        <v>-0.79703114034163247</v>
      </c>
      <c r="R125" s="25"/>
      <c r="S125" s="25"/>
      <c r="T125" s="9"/>
      <c r="U125" s="9"/>
      <c r="V125" s="9"/>
      <c r="W125" s="9"/>
      <c r="X125" s="9"/>
      <c r="Y125" s="9"/>
      <c r="Z125" s="9"/>
      <c r="AA125" s="9"/>
    </row>
    <row r="126" spans="1:27" x14ac:dyDescent="0.3">
      <c r="A126" s="45">
        <f>A125+1</f>
        <v>85</v>
      </c>
      <c r="C126" s="1" t="s">
        <v>32</v>
      </c>
      <c r="E126" s="21">
        <v>1041856.0922</v>
      </c>
      <c r="F126" s="10"/>
      <c r="G126" s="11">
        <v>10.4435</v>
      </c>
      <c r="I126" s="21">
        <v>1436746.5632411339</v>
      </c>
      <c r="J126" s="10"/>
      <c r="K126" s="11">
        <v>14.401857267566287</v>
      </c>
      <c r="L126" s="11"/>
      <c r="M126" s="12">
        <f>I126-E126</f>
        <v>394890.47104113398</v>
      </c>
      <c r="O126" s="13">
        <f>M126/E126</f>
        <v>0.3790259268986727</v>
      </c>
      <c r="P126" s="13"/>
      <c r="Q126" s="13">
        <f>O126</f>
        <v>0.3790259268986727</v>
      </c>
      <c r="R126" s="14"/>
      <c r="T126" s="9"/>
      <c r="U126" s="9"/>
      <c r="V126" s="9"/>
      <c r="W126" s="9"/>
      <c r="X126" s="9"/>
      <c r="Y126" s="9"/>
      <c r="Z126" s="9"/>
      <c r="AA126" s="9"/>
    </row>
    <row r="127" spans="1:27" x14ac:dyDescent="0.3">
      <c r="A127" s="45">
        <f>A126+1</f>
        <v>86</v>
      </c>
      <c r="C127" s="1" t="s">
        <v>33</v>
      </c>
      <c r="E127" s="16">
        <f>SUM(E123:E126)</f>
        <v>3298955.8446519999</v>
      </c>
      <c r="F127" s="10"/>
      <c r="G127" s="36">
        <v>33.068526086815311</v>
      </c>
      <c r="I127" s="16">
        <f>SUM(I123:I126)</f>
        <v>3311573.5941238664</v>
      </c>
      <c r="J127" s="10"/>
      <c r="K127" s="36">
        <v>33.195005614646441</v>
      </c>
      <c r="L127" s="11"/>
      <c r="M127" s="17">
        <f>SUM(M123:M126)</f>
        <v>12617.749471866293</v>
      </c>
      <c r="O127" s="18">
        <f>M127/E127</f>
        <v>3.8247706444210724E-3</v>
      </c>
      <c r="P127" s="19"/>
      <c r="Q127" s="18">
        <f>(M123+M126+M125)/(E123+E126+E125)</f>
        <v>7.0982037018601238E-3</v>
      </c>
      <c r="R127" s="20"/>
      <c r="T127" s="9"/>
      <c r="U127" s="9"/>
      <c r="V127" s="9"/>
      <c r="W127" s="9"/>
      <c r="X127" s="9"/>
      <c r="Y127" s="9"/>
      <c r="Z127" s="9"/>
      <c r="AA127" s="9"/>
    </row>
    <row r="128" spans="1:27" x14ac:dyDescent="0.3">
      <c r="E128" s="21"/>
      <c r="F128" s="10"/>
      <c r="G128" s="11"/>
      <c r="H128" s="45"/>
      <c r="I128" s="21"/>
      <c r="J128" s="45"/>
      <c r="K128" s="11"/>
      <c r="L128" s="22"/>
      <c r="M128" s="12"/>
      <c r="O128" s="19"/>
      <c r="P128" s="19"/>
      <c r="Q128" s="19"/>
      <c r="R128" s="20"/>
      <c r="T128" s="9"/>
      <c r="U128" s="9"/>
      <c r="V128" s="9"/>
      <c r="W128" s="9"/>
      <c r="X128" s="9"/>
      <c r="Y128" s="9"/>
      <c r="Z128" s="9"/>
      <c r="AA128" s="9"/>
    </row>
    <row r="129" spans="1:27" x14ac:dyDescent="0.3">
      <c r="A129" s="45">
        <f>A127+1</f>
        <v>87</v>
      </c>
      <c r="C129" s="1" t="s">
        <v>34</v>
      </c>
      <c r="E129" s="16">
        <v>3693846.315693134</v>
      </c>
      <c r="F129" s="20"/>
      <c r="G129" s="36">
        <v>37.026883354381603</v>
      </c>
      <c r="H129" s="20"/>
      <c r="I129" s="16">
        <v>3570145.1963927164</v>
      </c>
      <c r="J129" s="20"/>
      <c r="K129" s="36">
        <v>35.786911107652237</v>
      </c>
      <c r="L129" s="20"/>
      <c r="M129" s="17">
        <v>-123701.11930041757</v>
      </c>
      <c r="O129" s="18">
        <v>-3.3488431496155956E-2</v>
      </c>
      <c r="P129" s="19"/>
      <c r="Q129" s="18">
        <v>-5.6939839670853441E-2</v>
      </c>
      <c r="R129" s="20"/>
      <c r="T129" s="9"/>
      <c r="U129" s="9"/>
      <c r="V129" s="9"/>
      <c r="W129" s="9"/>
      <c r="X129" s="9"/>
      <c r="Y129" s="9"/>
      <c r="Z129" s="9"/>
      <c r="AA129" s="9"/>
    </row>
    <row r="130" spans="1:27" x14ac:dyDescent="0.3">
      <c r="A130" s="45">
        <f>A129+1</f>
        <v>88</v>
      </c>
      <c r="C130" s="1" t="s">
        <v>35</v>
      </c>
      <c r="E130" s="20"/>
      <c r="F130" s="20"/>
      <c r="G130" s="20"/>
      <c r="H130" s="20"/>
      <c r="I130" s="20"/>
      <c r="J130" s="20"/>
      <c r="K130" s="20"/>
      <c r="L130" s="20"/>
      <c r="M130" s="12"/>
      <c r="O130" s="18">
        <v>-5.4805339979340693E-2</v>
      </c>
      <c r="P130" s="19"/>
      <c r="Q130" s="18">
        <v>-0.16813123535198374</v>
      </c>
      <c r="R130" s="22"/>
      <c r="T130" s="9"/>
      <c r="U130" s="9"/>
      <c r="V130" s="9"/>
      <c r="W130" s="9"/>
      <c r="X130" s="9"/>
      <c r="Y130" s="9"/>
      <c r="Z130" s="9"/>
      <c r="AA130" s="9"/>
    </row>
    <row r="131" spans="1:27" x14ac:dyDescent="0.3">
      <c r="A131" s="45">
        <f>A130+1</f>
        <v>89</v>
      </c>
      <c r="C131" s="1" t="s">
        <v>36</v>
      </c>
      <c r="E131" s="16">
        <v>3300727.3309731339</v>
      </c>
      <c r="F131" s="20"/>
      <c r="G131" s="36">
        <v>33.0862833543816</v>
      </c>
      <c r="H131" s="20"/>
      <c r="I131" s="16">
        <v>3311573.5941238664</v>
      </c>
      <c r="J131" s="20"/>
      <c r="K131" s="36">
        <v>33.195005614646441</v>
      </c>
      <c r="L131" s="20"/>
      <c r="M131" s="17">
        <v>10846.26315073228</v>
      </c>
      <c r="O131" s="18">
        <v>3.2860221591022912E-3</v>
      </c>
      <c r="P131" s="19"/>
      <c r="Q131" s="18">
        <v>6.0955670026472683E-3</v>
      </c>
      <c r="R131" s="22"/>
      <c r="T131" s="9"/>
      <c r="U131" s="9"/>
      <c r="V131" s="9"/>
      <c r="W131" s="9"/>
      <c r="X131" s="9"/>
      <c r="Y131" s="9"/>
      <c r="Z131" s="9"/>
      <c r="AA131" s="9"/>
    </row>
    <row r="132" spans="1:27" x14ac:dyDescent="0.3">
      <c r="A132" s="45">
        <f>A131+1</f>
        <v>90</v>
      </c>
      <c r="C132" s="1" t="s">
        <v>37</v>
      </c>
      <c r="E132" s="20"/>
      <c r="F132" s="20"/>
      <c r="G132" s="20"/>
      <c r="H132" s="20"/>
      <c r="I132" s="20"/>
      <c r="J132" s="20"/>
      <c r="K132" s="20"/>
      <c r="L132" s="20"/>
      <c r="M132" s="12"/>
      <c r="O132" s="26">
        <v>5.818870740779949E-3</v>
      </c>
      <c r="P132" s="19"/>
      <c r="Q132" s="26">
        <v>3.1656602156097502E-2</v>
      </c>
      <c r="R132" s="22"/>
      <c r="T132" s="9"/>
      <c r="U132" s="9"/>
      <c r="V132" s="9"/>
      <c r="W132" s="9"/>
      <c r="X132" s="9"/>
      <c r="Y132" s="9"/>
      <c r="Z132" s="9"/>
      <c r="AA132" s="9"/>
    </row>
    <row r="133" spans="1:27" x14ac:dyDescent="0.3">
      <c r="E133" s="45"/>
      <c r="F133" s="45"/>
      <c r="G133" s="45"/>
      <c r="H133" s="45"/>
      <c r="I133" s="45"/>
      <c r="J133" s="45"/>
      <c r="K133" s="45"/>
      <c r="L133" s="45"/>
      <c r="M133" s="23"/>
      <c r="N133" s="45"/>
      <c r="O133" s="24"/>
      <c r="P133" s="24"/>
      <c r="Q133" s="24"/>
      <c r="R133" s="45"/>
      <c r="T133" s="9"/>
      <c r="U133" s="9"/>
      <c r="V133" s="9"/>
      <c r="W133" s="9"/>
      <c r="X133" s="9"/>
      <c r="Y133" s="9"/>
      <c r="Z133" s="9"/>
      <c r="AA133" s="9"/>
    </row>
    <row r="134" spans="1:27" ht="14.15" x14ac:dyDescent="0.3">
      <c r="C134" s="3" t="s">
        <v>55</v>
      </c>
      <c r="E134" s="1" t="s">
        <v>56</v>
      </c>
      <c r="H134" s="45"/>
      <c r="I134" s="45"/>
      <c r="J134" s="45"/>
      <c r="K134" s="45"/>
      <c r="L134" s="45"/>
      <c r="M134" s="23"/>
      <c r="N134" s="45"/>
      <c r="O134" s="24"/>
      <c r="P134" s="24"/>
      <c r="Q134" s="24"/>
      <c r="R134" s="45"/>
      <c r="T134" s="9"/>
      <c r="U134" s="9"/>
      <c r="V134" s="9"/>
      <c r="W134" s="9"/>
      <c r="X134" s="9"/>
      <c r="Y134" s="9"/>
      <c r="Z134" s="9"/>
      <c r="AA134" s="9"/>
    </row>
    <row r="135" spans="1:27" x14ac:dyDescent="0.3">
      <c r="A135" s="45">
        <f>A132+1</f>
        <v>91</v>
      </c>
      <c r="C135" s="1" t="s">
        <v>29</v>
      </c>
      <c r="E135" s="21">
        <v>302287.48428700003</v>
      </c>
      <c r="F135" s="10"/>
      <c r="G135" s="11">
        <v>3.0301104435982684</v>
      </c>
      <c r="H135" s="11"/>
      <c r="I135" s="21">
        <v>338523.52352717408</v>
      </c>
      <c r="J135" s="10"/>
      <c r="K135" s="11">
        <v>3.3933381875297428</v>
      </c>
      <c r="L135" s="11"/>
      <c r="M135" s="12">
        <f>I135-E135</f>
        <v>36236.039240174054</v>
      </c>
      <c r="N135" s="11"/>
      <c r="O135" s="13">
        <f>M135/E135</f>
        <v>0.1198727738452134</v>
      </c>
      <c r="P135" s="13"/>
      <c r="Q135" s="13">
        <f>O135</f>
        <v>0.1198727738452134</v>
      </c>
      <c r="R135" s="14"/>
      <c r="T135" s="9"/>
      <c r="U135" s="9"/>
      <c r="V135" s="9"/>
      <c r="W135" s="9"/>
      <c r="X135" s="9"/>
      <c r="Y135" s="9"/>
      <c r="Z135" s="9"/>
      <c r="AA135" s="9"/>
    </row>
    <row r="136" spans="1:27" x14ac:dyDescent="0.3">
      <c r="A136" s="45">
        <f>A135+1</f>
        <v>92</v>
      </c>
      <c r="C136" s="1" t="s">
        <v>30</v>
      </c>
      <c r="E136" s="21">
        <v>1521358.4524999999</v>
      </c>
      <c r="F136" s="10"/>
      <c r="G136" s="11">
        <v>15.25</v>
      </c>
      <c r="H136" s="11"/>
      <c r="I136" s="21">
        <v>1521358.4524999999</v>
      </c>
      <c r="J136" s="10"/>
      <c r="K136" s="11">
        <v>15.25</v>
      </c>
      <c r="L136" s="11"/>
      <c r="M136" s="12">
        <f>I136-E136</f>
        <v>0</v>
      </c>
      <c r="N136" s="11"/>
      <c r="O136" s="15">
        <f>IFERROR(M136/E136,"100.0%")</f>
        <v>0</v>
      </c>
      <c r="P136" s="13"/>
      <c r="Q136" s="15">
        <v>0</v>
      </c>
      <c r="R136" s="14"/>
      <c r="T136" s="9"/>
      <c r="U136" s="9"/>
      <c r="V136" s="9"/>
      <c r="W136" s="9"/>
      <c r="X136" s="9"/>
      <c r="Y136" s="9"/>
      <c r="Z136" s="9"/>
      <c r="AA136" s="9"/>
    </row>
    <row r="137" spans="1:27" x14ac:dyDescent="0.3">
      <c r="A137" s="45">
        <f>A136+1</f>
        <v>93</v>
      </c>
      <c r="C137" s="1" t="s">
        <v>31</v>
      </c>
      <c r="E137" s="21">
        <v>486894.56152600003</v>
      </c>
      <c r="F137" s="10"/>
      <c r="G137" s="11">
        <v>4.8806000000000003</v>
      </c>
      <c r="H137" s="11"/>
      <c r="I137" s="21">
        <v>98824.433926793077</v>
      </c>
      <c r="J137" s="10"/>
      <c r="K137" s="11">
        <v>0.99060981644862844</v>
      </c>
      <c r="L137" s="11"/>
      <c r="M137" s="12">
        <f>I137-E137</f>
        <v>-388070.12759920699</v>
      </c>
      <c r="N137" s="11"/>
      <c r="O137" s="15">
        <f>M137/E137</f>
        <v>-0.79703114034163258</v>
      </c>
      <c r="P137" s="13"/>
      <c r="Q137" s="13">
        <f>O137</f>
        <v>-0.79703114034163258</v>
      </c>
      <c r="R137" s="14"/>
      <c r="T137" s="9"/>
      <c r="U137" s="9"/>
      <c r="V137" s="9"/>
      <c r="W137" s="9"/>
      <c r="X137" s="9"/>
      <c r="Y137" s="9"/>
      <c r="Z137" s="9"/>
      <c r="AA137" s="9"/>
    </row>
    <row r="138" spans="1:27" x14ac:dyDescent="0.3">
      <c r="A138" s="45">
        <f>A137+1</f>
        <v>94</v>
      </c>
      <c r="C138" s="1" t="s">
        <v>32</v>
      </c>
      <c r="E138" s="21">
        <v>1041856.1966349999</v>
      </c>
      <c r="F138" s="10"/>
      <c r="G138" s="11">
        <v>10.4435</v>
      </c>
      <c r="I138" s="21">
        <v>1436746.7072597069</v>
      </c>
      <c r="J138" s="10"/>
      <c r="K138" s="11">
        <v>14.401857267566291</v>
      </c>
      <c r="L138" s="11"/>
      <c r="M138" s="12">
        <f>I138-E138</f>
        <v>394890.51062470698</v>
      </c>
      <c r="O138" s="13">
        <f>M138/E138</f>
        <v>0.37902592689867298</v>
      </c>
      <c r="P138" s="13"/>
      <c r="Q138" s="13">
        <f>O138</f>
        <v>0.37902592689867298</v>
      </c>
      <c r="R138" s="14"/>
      <c r="T138" s="9"/>
      <c r="U138" s="9"/>
      <c r="V138" s="9"/>
      <c r="W138" s="9"/>
      <c r="X138" s="9"/>
      <c r="Y138" s="9"/>
      <c r="Z138" s="9"/>
      <c r="AA138" s="9"/>
    </row>
    <row r="139" spans="1:27" x14ac:dyDescent="0.3">
      <c r="A139" s="45">
        <f>A138+1</f>
        <v>95</v>
      </c>
      <c r="C139" s="1" t="s">
        <v>33</v>
      </c>
      <c r="E139" s="16">
        <f>SUM(E135:E138)</f>
        <v>3352396.6949479999</v>
      </c>
      <c r="F139" s="10"/>
      <c r="G139" s="36">
        <v>33.604210443598262</v>
      </c>
      <c r="I139" s="16">
        <f>SUM(I135:I138)</f>
        <v>3395453.1172136739</v>
      </c>
      <c r="J139" s="10"/>
      <c r="K139" s="36">
        <v>34.03580527154466</v>
      </c>
      <c r="L139" s="11"/>
      <c r="M139" s="17">
        <f>SUM(M135:M138)</f>
        <v>43056.422265674046</v>
      </c>
      <c r="O139" s="18">
        <f>M139/E139</f>
        <v>1.2843474738702398E-2</v>
      </c>
      <c r="P139" s="19"/>
      <c r="Q139" s="18">
        <f>(M135+M138+M137)/(E135+E138+E137)</f>
        <v>2.3514758603900003E-2</v>
      </c>
      <c r="R139" s="20"/>
      <c r="T139" s="9"/>
      <c r="U139" s="9"/>
      <c r="V139" s="9"/>
      <c r="W139" s="9"/>
      <c r="X139" s="9"/>
      <c r="Y139" s="9"/>
      <c r="Z139" s="9"/>
      <c r="AA139" s="9"/>
    </row>
    <row r="140" spans="1:27" x14ac:dyDescent="0.3">
      <c r="E140" s="21"/>
      <c r="F140" s="10"/>
      <c r="G140" s="11"/>
      <c r="H140" s="45"/>
      <c r="I140" s="21"/>
      <c r="J140" s="45"/>
      <c r="K140" s="11"/>
      <c r="L140" s="22"/>
      <c r="M140" s="12"/>
      <c r="O140" s="19"/>
      <c r="P140" s="19"/>
      <c r="Q140" s="19"/>
      <c r="R140" s="20"/>
      <c r="T140" s="9"/>
      <c r="U140" s="9"/>
      <c r="V140" s="9"/>
      <c r="W140" s="9"/>
      <c r="X140" s="9"/>
      <c r="Y140" s="9"/>
      <c r="Z140" s="9"/>
      <c r="AA140" s="9"/>
    </row>
    <row r="141" spans="1:27" x14ac:dyDescent="0.3">
      <c r="A141" s="45">
        <f>A139+1</f>
        <v>96</v>
      </c>
      <c r="C141" s="1" t="s">
        <v>34</v>
      </c>
      <c r="E141" s="16">
        <v>3747287.2055727066</v>
      </c>
      <c r="F141" s="20"/>
      <c r="G141" s="36">
        <v>37.562567711164554</v>
      </c>
      <c r="H141" s="20"/>
      <c r="I141" s="16">
        <v>3654024.745401579</v>
      </c>
      <c r="J141" s="20"/>
      <c r="K141" s="36">
        <v>36.627710764550457</v>
      </c>
      <c r="L141" s="20"/>
      <c r="M141" s="17">
        <v>-93262.460171127866</v>
      </c>
      <c r="O141" s="18">
        <v>-2.4887993648427691E-2</v>
      </c>
      <c r="P141" s="19"/>
      <c r="Q141" s="18">
        <v>-4.189822340108007E-2</v>
      </c>
      <c r="R141" s="20"/>
      <c r="T141" s="9"/>
      <c r="U141" s="9"/>
      <c r="V141" s="9"/>
      <c r="W141" s="9"/>
      <c r="X141" s="9"/>
      <c r="Y141" s="9"/>
      <c r="Z141" s="9"/>
      <c r="AA141" s="9"/>
    </row>
    <row r="142" spans="1:27" x14ac:dyDescent="0.3">
      <c r="A142" s="45">
        <f>A141+1</f>
        <v>97</v>
      </c>
      <c r="C142" s="1" t="s">
        <v>35</v>
      </c>
      <c r="E142" s="20"/>
      <c r="F142" s="20"/>
      <c r="G142" s="20"/>
      <c r="H142" s="20"/>
      <c r="I142" s="20"/>
      <c r="J142" s="20"/>
      <c r="K142" s="20"/>
      <c r="L142" s="20"/>
      <c r="M142" s="12"/>
      <c r="O142" s="18">
        <v>-4.0363914953761598E-2</v>
      </c>
      <c r="P142" s="19"/>
      <c r="Q142" s="18">
        <v>-0.11817610482388849</v>
      </c>
      <c r="R142" s="22"/>
      <c r="T142" s="9"/>
      <c r="U142" s="9"/>
      <c r="V142" s="9"/>
      <c r="W142" s="9"/>
      <c r="X142" s="9"/>
      <c r="Y142" s="9"/>
      <c r="Z142" s="9"/>
      <c r="AA142" s="9"/>
    </row>
    <row r="143" spans="1:27" x14ac:dyDescent="0.3">
      <c r="A143" s="45">
        <f>A142+1</f>
        <v>98</v>
      </c>
      <c r="C143" s="1" t="s">
        <v>36</v>
      </c>
      <c r="E143" s="16">
        <v>3354168.1814467069</v>
      </c>
      <c r="F143" s="20"/>
      <c r="G143" s="36">
        <v>33.621967711164558</v>
      </c>
      <c r="H143" s="20"/>
      <c r="I143" s="16">
        <v>3395453.1172136739</v>
      </c>
      <c r="J143" s="20"/>
      <c r="K143" s="36">
        <v>34.03580527154466</v>
      </c>
      <c r="L143" s="20"/>
      <c r="M143" s="17">
        <v>41284.93576696713</v>
      </c>
      <c r="O143" s="18">
        <v>1.2308546719669933E-2</v>
      </c>
      <c r="P143" s="19"/>
      <c r="Q143" s="18">
        <v>2.2525489206505395E-2</v>
      </c>
      <c r="R143" s="22"/>
      <c r="T143" s="9"/>
      <c r="U143" s="9"/>
      <c r="V143" s="9"/>
      <c r="W143" s="9"/>
      <c r="X143" s="9"/>
      <c r="Y143" s="9"/>
      <c r="Z143" s="9"/>
      <c r="AA143" s="9"/>
    </row>
    <row r="144" spans="1:27" x14ac:dyDescent="0.3">
      <c r="A144" s="45">
        <f>A143+1</f>
        <v>99</v>
      </c>
      <c r="C144" s="1" t="s">
        <v>37</v>
      </c>
      <c r="E144" s="20"/>
      <c r="F144" s="20"/>
      <c r="G144" s="20"/>
      <c r="H144" s="20"/>
      <c r="I144" s="20"/>
      <c r="J144" s="20"/>
      <c r="K144" s="20"/>
      <c r="L144" s="20"/>
      <c r="M144" s="12"/>
      <c r="O144" s="26">
        <v>2.1531487115774704E-2</v>
      </c>
      <c r="P144" s="19"/>
      <c r="Q144" s="26">
        <v>0.10423829922600983</v>
      </c>
      <c r="R144" s="22"/>
      <c r="T144" s="9"/>
      <c r="U144" s="9"/>
      <c r="V144" s="9"/>
      <c r="W144" s="9"/>
      <c r="X144" s="9"/>
      <c r="Y144" s="9"/>
      <c r="Z144" s="9"/>
      <c r="AA144" s="9"/>
    </row>
    <row r="145" spans="1:27" x14ac:dyDescent="0.3"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4"/>
      <c r="P145" s="24"/>
      <c r="Q145" s="24"/>
      <c r="R145" s="45"/>
      <c r="T145" s="9"/>
      <c r="U145" s="9"/>
      <c r="V145" s="9"/>
      <c r="W145" s="9"/>
      <c r="X145" s="9"/>
      <c r="Y145" s="9"/>
      <c r="Z145" s="9"/>
      <c r="AA145" s="9"/>
    </row>
    <row r="146" spans="1:27" ht="14.15" x14ac:dyDescent="0.3">
      <c r="C146" s="3" t="s">
        <v>57</v>
      </c>
      <c r="E146" s="1" t="s">
        <v>58</v>
      </c>
      <c r="H146" s="45"/>
      <c r="I146" s="45"/>
      <c r="J146" s="45"/>
      <c r="K146" s="45"/>
      <c r="L146" s="45"/>
      <c r="M146" s="45"/>
      <c r="N146" s="45"/>
      <c r="O146" s="24"/>
      <c r="P146" s="24"/>
      <c r="Q146" s="24"/>
      <c r="R146" s="45"/>
      <c r="T146" s="9"/>
      <c r="U146" s="9"/>
      <c r="V146" s="9"/>
      <c r="W146" s="9"/>
      <c r="X146" s="9"/>
      <c r="Y146" s="9"/>
      <c r="Z146" s="9"/>
      <c r="AA146" s="9"/>
    </row>
    <row r="147" spans="1:27" x14ac:dyDescent="0.3">
      <c r="A147" s="45">
        <f>A144+1</f>
        <v>100</v>
      </c>
      <c r="C147" s="1" t="s">
        <v>29</v>
      </c>
      <c r="E147" s="21">
        <v>86589.939649999986</v>
      </c>
      <c r="F147" s="10"/>
      <c r="G147" s="11">
        <v>1.9364380841437607</v>
      </c>
      <c r="H147" s="11"/>
      <c r="I147" s="21">
        <v>126866.55364706612</v>
      </c>
      <c r="J147" s="10"/>
      <c r="K147" s="11">
        <v>2.8371566844745622</v>
      </c>
      <c r="L147" s="11"/>
      <c r="M147" s="12">
        <f>I147-E147</f>
        <v>40276.613997066132</v>
      </c>
      <c r="N147" s="11"/>
      <c r="O147" s="13">
        <f>M147/E147</f>
        <v>0.46514195713573453</v>
      </c>
      <c r="P147" s="13"/>
      <c r="Q147" s="13">
        <f>O147</f>
        <v>0.46514195713573453</v>
      </c>
      <c r="R147" s="14"/>
      <c r="T147" s="9"/>
      <c r="U147" s="9"/>
      <c r="V147" s="9"/>
      <c r="W147" s="9"/>
      <c r="X147" s="9"/>
      <c r="Y147" s="9"/>
      <c r="Z147" s="9"/>
      <c r="AA147" s="9"/>
    </row>
    <row r="148" spans="1:27" x14ac:dyDescent="0.3">
      <c r="A148" s="45">
        <f>A147+1</f>
        <v>101</v>
      </c>
      <c r="C148" s="1" t="s">
        <v>30</v>
      </c>
      <c r="E148" s="21">
        <v>681920.37250000006</v>
      </c>
      <c r="F148" s="10"/>
      <c r="G148" s="11">
        <v>15.25</v>
      </c>
      <c r="H148" s="11"/>
      <c r="I148" s="21">
        <v>681920.37250000006</v>
      </c>
      <c r="J148" s="10"/>
      <c r="K148" s="11">
        <v>15.25</v>
      </c>
      <c r="L148" s="11"/>
      <c r="M148" s="12">
        <f>I148-E148</f>
        <v>0</v>
      </c>
      <c r="N148" s="11"/>
      <c r="O148" s="15">
        <f>IFERROR(M148/E148,"100.0%")</f>
        <v>0</v>
      </c>
      <c r="P148" s="13"/>
      <c r="Q148" s="15">
        <v>0</v>
      </c>
      <c r="R148" s="14"/>
      <c r="T148" s="9"/>
      <c r="U148" s="9"/>
      <c r="V148" s="9"/>
      <c r="W148" s="9"/>
      <c r="X148" s="9"/>
      <c r="Y148" s="9"/>
      <c r="Z148" s="9"/>
      <c r="AA148" s="9"/>
    </row>
    <row r="149" spans="1:27" x14ac:dyDescent="0.3">
      <c r="A149" s="45">
        <f>A148+1</f>
        <v>102</v>
      </c>
      <c r="C149" s="1" t="s">
        <v>31</v>
      </c>
      <c r="E149" s="21">
        <v>218241.34885400001</v>
      </c>
      <c r="F149" s="10"/>
      <c r="G149" s="11">
        <v>4.8806000000000003</v>
      </c>
      <c r="H149" s="11"/>
      <c r="I149" s="21">
        <v>44296.19770720035</v>
      </c>
      <c r="J149" s="10"/>
      <c r="K149" s="11">
        <v>0.99060981644862844</v>
      </c>
      <c r="L149" s="11"/>
      <c r="M149" s="12">
        <f>I149-E149</f>
        <v>-173945.15114679968</v>
      </c>
      <c r="N149" s="11"/>
      <c r="O149" s="15">
        <f>M149/E149</f>
        <v>-0.79703114034163258</v>
      </c>
      <c r="P149" s="13"/>
      <c r="Q149" s="13">
        <f>O149</f>
        <v>-0.79703114034163258</v>
      </c>
      <c r="R149" s="14"/>
      <c r="T149" s="9"/>
      <c r="U149" s="9"/>
      <c r="V149" s="9"/>
      <c r="W149" s="9"/>
      <c r="X149" s="9"/>
      <c r="Y149" s="9"/>
      <c r="Z149" s="9"/>
      <c r="AA149" s="9"/>
    </row>
    <row r="150" spans="1:27" x14ac:dyDescent="0.3">
      <c r="A150" s="45">
        <f>A149+1</f>
        <v>103</v>
      </c>
      <c r="C150" s="1" t="s">
        <v>32</v>
      </c>
      <c r="E150" s="21">
        <v>466992.48591499997</v>
      </c>
      <c r="F150" s="10"/>
      <c r="G150" s="11">
        <v>10.443499999999998</v>
      </c>
      <c r="I150" s="21">
        <v>643994.74574364827</v>
      </c>
      <c r="J150" s="10"/>
      <c r="K150" s="11">
        <v>14.401857267566291</v>
      </c>
      <c r="L150" s="11"/>
      <c r="M150" s="12">
        <f>I150-E150</f>
        <v>177002.2598286483</v>
      </c>
      <c r="O150" s="13">
        <f>M150/E150</f>
        <v>0.37902592689867287</v>
      </c>
      <c r="P150" s="13"/>
      <c r="Q150" s="13">
        <f>O150</f>
        <v>0.37902592689867287</v>
      </c>
      <c r="R150" s="14"/>
      <c r="T150" s="9"/>
      <c r="U150" s="9"/>
      <c r="V150" s="9"/>
      <c r="W150" s="9"/>
      <c r="X150" s="9"/>
      <c r="Y150" s="9"/>
      <c r="Z150" s="9"/>
      <c r="AA150" s="9"/>
    </row>
    <row r="151" spans="1:27" x14ac:dyDescent="0.3">
      <c r="A151" s="45">
        <f>A150+1</f>
        <v>104</v>
      </c>
      <c r="C151" s="1" t="s">
        <v>33</v>
      </c>
      <c r="E151" s="16">
        <f>SUM(E147:E150)</f>
        <v>1453744.146919</v>
      </c>
      <c r="F151" s="10"/>
      <c r="G151" s="36">
        <v>32.510538084143761</v>
      </c>
      <c r="I151" s="16">
        <f>SUM(I147:I150)</f>
        <v>1497077.8695979146</v>
      </c>
      <c r="J151" s="10"/>
      <c r="K151" s="36">
        <v>33.479623768489475</v>
      </c>
      <c r="L151" s="11"/>
      <c r="M151" s="17">
        <f>SUM(M147:M150)</f>
        <v>43333.722678914753</v>
      </c>
      <c r="O151" s="18">
        <f>M151/E151</f>
        <v>2.9808355734916834E-2</v>
      </c>
      <c r="P151" s="19"/>
      <c r="Q151" s="18">
        <f>(M147+M150+M149)/(E147+E150+E149)</f>
        <v>5.6144581334689726E-2</v>
      </c>
      <c r="R151" s="20"/>
      <c r="T151" s="9"/>
      <c r="U151" s="9"/>
      <c r="V151" s="9"/>
      <c r="W151" s="9"/>
      <c r="X151" s="9"/>
      <c r="Y151" s="9"/>
      <c r="Z151" s="9"/>
      <c r="AA151" s="9"/>
    </row>
    <row r="152" spans="1:27" x14ac:dyDescent="0.3">
      <c r="E152" s="21"/>
      <c r="F152" s="10"/>
      <c r="G152" s="11"/>
      <c r="H152" s="45"/>
      <c r="I152" s="21"/>
      <c r="J152" s="45"/>
      <c r="K152" s="11"/>
      <c r="L152" s="22"/>
      <c r="M152" s="12"/>
      <c r="O152" s="19"/>
      <c r="P152" s="19"/>
      <c r="Q152" s="19"/>
      <c r="R152" s="20"/>
      <c r="T152" s="9"/>
      <c r="U152" s="9"/>
      <c r="V152" s="9"/>
      <c r="W152" s="9"/>
      <c r="X152" s="9"/>
      <c r="Y152" s="9"/>
      <c r="Z152" s="9"/>
      <c r="AA152" s="9"/>
    </row>
    <row r="153" spans="1:27" x14ac:dyDescent="0.3">
      <c r="A153" s="45">
        <f>A151+1</f>
        <v>105</v>
      </c>
      <c r="C153" s="1" t="s">
        <v>34</v>
      </c>
      <c r="E153" s="16">
        <v>1630746.4067476483</v>
      </c>
      <c r="F153" s="20"/>
      <c r="G153" s="36">
        <v>36.468895351710053</v>
      </c>
      <c r="H153" s="20"/>
      <c r="I153" s="16">
        <v>1612977.7488946565</v>
      </c>
      <c r="J153" s="20"/>
      <c r="K153" s="36">
        <v>36.071529261495286</v>
      </c>
      <c r="L153" s="20"/>
      <c r="M153" s="17">
        <v>-17768.657852991833</v>
      </c>
      <c r="O153" s="18">
        <v>-1.0896027597834508E-2</v>
      </c>
      <c r="P153" s="19"/>
      <c r="Q153" s="18">
        <v>-1.8726992316437777E-2</v>
      </c>
      <c r="R153" s="20"/>
      <c r="T153" s="9"/>
      <c r="U153" s="9"/>
      <c r="V153" s="9"/>
      <c r="W153" s="9"/>
      <c r="X153" s="9"/>
      <c r="Y153" s="9"/>
      <c r="Z153" s="9"/>
      <c r="AA153" s="9"/>
    </row>
    <row r="154" spans="1:27" x14ac:dyDescent="0.3">
      <c r="A154" s="45">
        <f>A153+1</f>
        <v>106</v>
      </c>
      <c r="C154" s="1" t="s">
        <v>35</v>
      </c>
      <c r="E154" s="20"/>
      <c r="F154" s="20"/>
      <c r="G154" s="20"/>
      <c r="H154" s="20"/>
      <c r="I154" s="20"/>
      <c r="J154" s="20"/>
      <c r="K154" s="20"/>
      <c r="L154" s="20"/>
      <c r="M154" s="12"/>
      <c r="O154" s="18">
        <v>-1.8007223656368188E-2</v>
      </c>
      <c r="P154" s="19"/>
      <c r="Q154" s="18">
        <v>-5.8290137932342445E-2</v>
      </c>
      <c r="R154" s="22"/>
      <c r="T154" s="9"/>
      <c r="U154" s="9"/>
      <c r="V154" s="9"/>
      <c r="W154" s="9"/>
      <c r="X154" s="9"/>
      <c r="Y154" s="9"/>
      <c r="Z154" s="9"/>
      <c r="AA154" s="9"/>
    </row>
    <row r="155" spans="1:27" x14ac:dyDescent="0.3">
      <c r="A155" s="45">
        <f>A154+1</f>
        <v>107</v>
      </c>
      <c r="C155" s="1" t="s">
        <v>36</v>
      </c>
      <c r="E155" s="16">
        <v>1454538.1824936483</v>
      </c>
      <c r="F155" s="20"/>
      <c r="G155" s="36">
        <v>32.528295351710049</v>
      </c>
      <c r="H155" s="20"/>
      <c r="I155" s="16">
        <v>1497077.8695979146</v>
      </c>
      <c r="J155" s="20"/>
      <c r="K155" s="36">
        <v>33.479623768489475</v>
      </c>
      <c r="L155" s="20"/>
      <c r="M155" s="17">
        <v>42539.687104266479</v>
      </c>
      <c r="O155" s="18">
        <v>2.9246181101507278E-2</v>
      </c>
      <c r="P155" s="19"/>
      <c r="Q155" s="18">
        <v>5.5059159333404703E-2</v>
      </c>
      <c r="R155" s="22"/>
      <c r="T155" s="9"/>
      <c r="U155" s="9"/>
      <c r="V155" s="9"/>
      <c r="W155" s="9"/>
      <c r="X155" s="9"/>
      <c r="Y155" s="9"/>
      <c r="Z155" s="9"/>
      <c r="AA155" s="9"/>
    </row>
    <row r="156" spans="1:27" x14ac:dyDescent="0.3">
      <c r="A156" s="45">
        <f>A155+1</f>
        <v>108</v>
      </c>
      <c r="C156" s="1" t="s">
        <v>37</v>
      </c>
      <c r="E156" s="20"/>
      <c r="F156" s="20"/>
      <c r="G156" s="20"/>
      <c r="H156" s="20"/>
      <c r="I156" s="20"/>
      <c r="J156" s="20"/>
      <c r="K156" s="20"/>
      <c r="L156" s="20"/>
      <c r="M156" s="12"/>
      <c r="O156" s="26">
        <v>5.2482920933683667E-2</v>
      </c>
      <c r="P156" s="19"/>
      <c r="Q156" s="26">
        <v>0.33073140771692106</v>
      </c>
      <c r="R156" s="22"/>
      <c r="T156" s="9"/>
      <c r="U156" s="9"/>
      <c r="V156" s="9"/>
      <c r="W156" s="9"/>
      <c r="X156" s="9"/>
      <c r="Y156" s="9"/>
      <c r="Z156" s="9"/>
      <c r="AA156" s="9"/>
    </row>
    <row r="157" spans="1:27" x14ac:dyDescent="0.3">
      <c r="E157" s="45"/>
      <c r="F157" s="45"/>
      <c r="G157" s="45"/>
      <c r="H157" s="45"/>
      <c r="I157" s="45"/>
      <c r="J157" s="45"/>
      <c r="K157" s="45"/>
      <c r="L157" s="45"/>
      <c r="M157" s="23"/>
      <c r="N157" s="45"/>
      <c r="O157" s="24"/>
      <c r="P157" s="24"/>
      <c r="Q157" s="24"/>
      <c r="R157" s="45"/>
      <c r="T157" s="9"/>
      <c r="U157" s="9"/>
      <c r="V157" s="9"/>
      <c r="W157" s="9"/>
      <c r="X157" s="9"/>
      <c r="Y157" s="9"/>
      <c r="Z157" s="9"/>
      <c r="AA157" s="9"/>
    </row>
    <row r="158" spans="1:27" ht="14.15" x14ac:dyDescent="0.3">
      <c r="C158" s="3" t="s">
        <v>59</v>
      </c>
      <c r="E158" s="1" t="s">
        <v>60</v>
      </c>
      <c r="H158" s="45"/>
      <c r="I158" s="45"/>
      <c r="J158" s="45"/>
      <c r="K158" s="45"/>
      <c r="L158" s="45"/>
      <c r="M158" s="45"/>
      <c r="N158" s="45"/>
      <c r="O158" s="24"/>
      <c r="P158" s="24"/>
      <c r="Q158" s="24"/>
      <c r="R158" s="45"/>
      <c r="T158" s="9"/>
      <c r="U158" s="9"/>
      <c r="V158" s="9"/>
      <c r="W158" s="9"/>
      <c r="X158" s="9"/>
      <c r="Y158" s="9"/>
      <c r="Z158" s="9"/>
      <c r="AA158" s="9"/>
    </row>
    <row r="159" spans="1:27" x14ac:dyDescent="0.3">
      <c r="A159" s="45">
        <f>A156+1</f>
        <v>109</v>
      </c>
      <c r="C159" s="1" t="s">
        <v>29</v>
      </c>
      <c r="E159" s="21">
        <v>1168703.0270519999</v>
      </c>
      <c r="F159" s="10"/>
      <c r="G159" s="11">
        <v>1.6735720037947754</v>
      </c>
      <c r="H159" s="11"/>
      <c r="I159" s="21">
        <v>1398497.9841052862</v>
      </c>
      <c r="J159" s="10"/>
      <c r="K159" s="11">
        <v>2.0026362723349918</v>
      </c>
      <c r="L159" s="11"/>
      <c r="M159" s="12">
        <f>I159-E159</f>
        <v>229794.95705328626</v>
      </c>
      <c r="N159" s="11"/>
      <c r="O159" s="13">
        <f>M159/E159</f>
        <v>0.19662390849875144</v>
      </c>
      <c r="P159" s="13"/>
      <c r="Q159" s="13">
        <f>O159</f>
        <v>0.19662390849875144</v>
      </c>
      <c r="R159" s="14"/>
      <c r="T159" s="9"/>
      <c r="U159" s="9"/>
      <c r="V159" s="9"/>
      <c r="W159" s="9"/>
      <c r="X159" s="9"/>
      <c r="Y159" s="9"/>
      <c r="Z159" s="9"/>
      <c r="AA159" s="9"/>
    </row>
    <row r="160" spans="1:27" x14ac:dyDescent="0.3">
      <c r="A160" s="45">
        <f>A159+1</f>
        <v>110</v>
      </c>
      <c r="C160" s="1" t="s">
        <v>30</v>
      </c>
      <c r="E160" s="21">
        <v>10649509.625</v>
      </c>
      <c r="F160" s="10"/>
      <c r="G160" s="11">
        <v>15.25</v>
      </c>
      <c r="H160" s="11"/>
      <c r="I160" s="21">
        <v>10649509.625</v>
      </c>
      <c r="J160" s="10"/>
      <c r="K160" s="11">
        <v>15.25</v>
      </c>
      <c r="L160" s="11"/>
      <c r="M160" s="12">
        <f>I160-E160</f>
        <v>0</v>
      </c>
      <c r="N160" s="11"/>
      <c r="O160" s="15">
        <f>IFERROR(M160/E160,"100.0%")</f>
        <v>0</v>
      </c>
      <c r="P160" s="13"/>
      <c r="Q160" s="15">
        <v>0</v>
      </c>
      <c r="R160" s="14"/>
      <c r="T160" s="9"/>
      <c r="U160" s="9"/>
      <c r="V160" s="9"/>
      <c r="W160" s="9"/>
      <c r="X160" s="9"/>
      <c r="Y160" s="9"/>
      <c r="Z160" s="9"/>
      <c r="AA160" s="9"/>
    </row>
    <row r="161" spans="1:27" x14ac:dyDescent="0.3">
      <c r="A161" s="45">
        <f>A160+1</f>
        <v>111</v>
      </c>
      <c r="C161" s="1" t="s">
        <v>31</v>
      </c>
      <c r="E161" s="21">
        <v>3408262.0771000003</v>
      </c>
      <c r="F161" s="10"/>
      <c r="G161" s="11">
        <v>4.8806000000000003</v>
      </c>
      <c r="H161" s="11"/>
      <c r="I161" s="21">
        <v>691771.06720584596</v>
      </c>
      <c r="J161" s="10"/>
      <c r="K161" s="11">
        <v>0.99060981644862844</v>
      </c>
      <c r="L161" s="11"/>
      <c r="M161" s="12">
        <f>I161-E161</f>
        <v>-2716491.0098941545</v>
      </c>
      <c r="N161" s="11"/>
      <c r="O161" s="15">
        <f>M161/E161</f>
        <v>-0.79703114034163258</v>
      </c>
      <c r="P161" s="13"/>
      <c r="Q161" s="13">
        <f>O161</f>
        <v>-0.79703114034163258</v>
      </c>
      <c r="R161" s="14"/>
      <c r="T161" s="9"/>
      <c r="U161" s="9"/>
      <c r="V161" s="9"/>
      <c r="W161" s="9"/>
      <c r="X161" s="9"/>
      <c r="Y161" s="9"/>
      <c r="Z161" s="9"/>
      <c r="AA161" s="9"/>
    </row>
    <row r="162" spans="1:27" x14ac:dyDescent="0.3">
      <c r="A162" s="45">
        <f>A161+1</f>
        <v>112</v>
      </c>
      <c r="C162" s="1" t="s">
        <v>32</v>
      </c>
      <c r="E162" s="21">
        <v>7292993.6897499999</v>
      </c>
      <c r="F162" s="10"/>
      <c r="G162" s="11">
        <v>10.4435</v>
      </c>
      <c r="I162" s="21">
        <v>10057227.382873666</v>
      </c>
      <c r="J162" s="10"/>
      <c r="K162" s="11">
        <v>14.401857267566291</v>
      </c>
      <c r="L162" s="11"/>
      <c r="M162" s="12">
        <f>I162-E162</f>
        <v>2764233.6931236656</v>
      </c>
      <c r="O162" s="13">
        <f>M162/E162</f>
        <v>0.37902592689867282</v>
      </c>
      <c r="P162" s="13"/>
      <c r="Q162" s="13">
        <f>O162</f>
        <v>0.37902592689867282</v>
      </c>
      <c r="R162" s="14"/>
      <c r="T162" s="9"/>
      <c r="U162" s="9"/>
      <c r="V162" s="9"/>
      <c r="W162" s="9"/>
      <c r="X162" s="9"/>
      <c r="Y162" s="9"/>
      <c r="Z162" s="9"/>
      <c r="AA162" s="9"/>
    </row>
    <row r="163" spans="1:27" x14ac:dyDescent="0.3">
      <c r="A163" s="45">
        <f>A162+1</f>
        <v>113</v>
      </c>
      <c r="C163" s="1" t="s">
        <v>33</v>
      </c>
      <c r="E163" s="16">
        <f>SUM(E159:E162)</f>
        <v>22519468.418902002</v>
      </c>
      <c r="F163" s="10"/>
      <c r="G163" s="36">
        <v>32.247672003794783</v>
      </c>
      <c r="I163" s="16">
        <f>SUM(I159:I162)</f>
        <v>22797006.059184797</v>
      </c>
      <c r="J163" s="10"/>
      <c r="K163" s="36">
        <v>32.645103356349907</v>
      </c>
      <c r="L163" s="11"/>
      <c r="M163" s="17">
        <f>SUM(M159:M162)</f>
        <v>277537.64028279763</v>
      </c>
      <c r="O163" s="18">
        <f>M163/E163</f>
        <v>1.2324342436513416E-2</v>
      </c>
      <c r="P163" s="19"/>
      <c r="Q163" s="18">
        <f>(M159+M162+M161)/(E159+E162+E161)</f>
        <v>2.3381516743375526E-2</v>
      </c>
      <c r="R163" s="20"/>
      <c r="T163" s="9"/>
      <c r="U163" s="9"/>
      <c r="V163" s="9"/>
      <c r="W163" s="9"/>
      <c r="X163" s="9"/>
      <c r="Y163" s="9"/>
      <c r="Z163" s="9"/>
      <c r="AA163" s="9"/>
    </row>
    <row r="164" spans="1:27" x14ac:dyDescent="0.3">
      <c r="E164" s="21"/>
      <c r="F164" s="10"/>
      <c r="G164" s="11"/>
      <c r="H164" s="45"/>
      <c r="I164" s="21"/>
      <c r="J164" s="45"/>
      <c r="K164" s="11"/>
      <c r="L164" s="22"/>
      <c r="M164" s="12"/>
      <c r="O164" s="19"/>
      <c r="P164" s="19"/>
      <c r="Q164" s="19"/>
      <c r="R164" s="20"/>
      <c r="T164" s="9"/>
      <c r="U164" s="9"/>
      <c r="V164" s="9"/>
      <c r="W164" s="9"/>
      <c r="X164" s="9"/>
      <c r="Y164" s="9"/>
      <c r="Z164" s="9"/>
      <c r="AA164" s="9"/>
    </row>
    <row r="165" spans="1:27" x14ac:dyDescent="0.3">
      <c r="A165" s="45">
        <f>A163+1</f>
        <v>114</v>
      </c>
      <c r="C165" s="1" t="s">
        <v>34</v>
      </c>
      <c r="E165" s="16">
        <v>25283702.112025667</v>
      </c>
      <c r="F165" s="20"/>
      <c r="G165" s="36">
        <v>36.206029271361068</v>
      </c>
      <c r="H165" s="20"/>
      <c r="I165" s="16">
        <v>24607007.534257296</v>
      </c>
      <c r="J165" s="20"/>
      <c r="K165" s="36">
        <v>35.237008849355703</v>
      </c>
      <c r="L165" s="20"/>
      <c r="M165" s="17">
        <v>-676694.57776836748</v>
      </c>
      <c r="O165" s="18">
        <v>-2.6764062271027619E-2</v>
      </c>
      <c r="P165" s="19"/>
      <c r="Q165" s="18">
        <v>-4.6240650337783178E-2</v>
      </c>
      <c r="R165" s="20"/>
      <c r="T165" s="9"/>
      <c r="U165" s="9"/>
      <c r="V165" s="9"/>
      <c r="W165" s="9"/>
      <c r="X165" s="9"/>
      <c r="Y165" s="9"/>
      <c r="Z165" s="9"/>
      <c r="AA165" s="9"/>
    </row>
    <row r="166" spans="1:27" x14ac:dyDescent="0.3">
      <c r="A166" s="45">
        <f>A165+1</f>
        <v>115</v>
      </c>
      <c r="C166" s="1" t="s">
        <v>35</v>
      </c>
      <c r="E166" s="20"/>
      <c r="F166" s="20"/>
      <c r="G166" s="20"/>
      <c r="H166" s="20"/>
      <c r="I166" s="20"/>
      <c r="J166" s="20"/>
      <c r="K166" s="20"/>
      <c r="L166" s="20"/>
      <c r="M166" s="12"/>
      <c r="O166" s="18">
        <v>-4.4441972932368581E-2</v>
      </c>
      <c r="P166" s="19"/>
      <c r="Q166" s="18">
        <v>-0.14784787787752698</v>
      </c>
      <c r="R166" s="22"/>
      <c r="T166" s="9"/>
      <c r="U166" s="9"/>
      <c r="V166" s="9"/>
      <c r="W166" s="9"/>
      <c r="X166" s="9"/>
      <c r="Y166" s="9"/>
      <c r="Z166" s="9"/>
      <c r="AA166" s="9"/>
    </row>
    <row r="167" spans="1:27" x14ac:dyDescent="0.3">
      <c r="A167" s="45">
        <f>A166+1</f>
        <v>116</v>
      </c>
      <c r="C167" s="1" t="s">
        <v>36</v>
      </c>
      <c r="E167" s="16">
        <v>22531868.824925665</v>
      </c>
      <c r="F167" s="20"/>
      <c r="G167" s="36">
        <v>32.265429271361064</v>
      </c>
      <c r="H167" s="20"/>
      <c r="I167" s="16">
        <v>22797006.059184797</v>
      </c>
      <c r="J167" s="20"/>
      <c r="K167" s="36">
        <v>32.645103356349907</v>
      </c>
      <c r="L167" s="20"/>
      <c r="M167" s="17">
        <v>265137.23425913218</v>
      </c>
      <c r="O167" s="18">
        <v>1.1767210093369026E-2</v>
      </c>
      <c r="P167" s="19"/>
      <c r="Q167" s="18">
        <v>2.2313517862748239E-2</v>
      </c>
      <c r="R167" s="22"/>
      <c r="T167" s="9"/>
      <c r="U167" s="9"/>
      <c r="V167" s="9"/>
      <c r="W167" s="9"/>
      <c r="X167" s="9"/>
      <c r="Y167" s="9"/>
      <c r="Z167" s="9"/>
      <c r="AA167" s="9"/>
    </row>
    <row r="168" spans="1:27" x14ac:dyDescent="0.3">
      <c r="A168" s="45">
        <f>A167+1</f>
        <v>117</v>
      </c>
      <c r="C168" s="1" t="s">
        <v>37</v>
      </c>
      <c r="E168" s="20"/>
      <c r="F168" s="20"/>
      <c r="G168" s="20"/>
      <c r="H168" s="20"/>
      <c r="I168" s="20"/>
      <c r="J168" s="20"/>
      <c r="K168" s="20"/>
      <c r="L168" s="20"/>
      <c r="M168" s="12"/>
      <c r="O168" s="26">
        <v>2.1254096599951557E-2</v>
      </c>
      <c r="P168" s="19"/>
      <c r="Q168" s="26">
        <v>0.14527018365576941</v>
      </c>
      <c r="R168" s="22"/>
      <c r="T168" s="9"/>
      <c r="U168" s="9"/>
      <c r="V168" s="9"/>
      <c r="W168" s="9"/>
      <c r="X168" s="9"/>
      <c r="Y168" s="9"/>
      <c r="Z168" s="9"/>
      <c r="AA168" s="9"/>
    </row>
    <row r="169" spans="1:27" x14ac:dyDescent="0.3">
      <c r="E169" s="45"/>
      <c r="F169" s="45"/>
      <c r="G169" s="45"/>
      <c r="H169" s="45"/>
      <c r="I169" s="45"/>
      <c r="J169" s="45"/>
      <c r="K169" s="45"/>
      <c r="L169" s="45"/>
      <c r="M169" s="23"/>
      <c r="N169" s="45"/>
      <c r="O169" s="24"/>
      <c r="P169" s="24"/>
      <c r="Q169" s="24"/>
      <c r="R169" s="45"/>
      <c r="T169" s="9"/>
      <c r="U169" s="9"/>
      <c r="V169" s="9"/>
      <c r="W169" s="9"/>
      <c r="X169" s="9"/>
      <c r="Y169" s="9"/>
      <c r="Z169" s="9"/>
      <c r="AA169" s="9"/>
    </row>
    <row r="170" spans="1:27" ht="14.15" x14ac:dyDescent="0.3">
      <c r="C170" s="3" t="s">
        <v>61</v>
      </c>
      <c r="E170" s="1" t="s">
        <v>62</v>
      </c>
      <c r="H170" s="45"/>
      <c r="I170" s="45"/>
      <c r="J170" s="45"/>
      <c r="K170" s="45"/>
      <c r="L170" s="45"/>
      <c r="M170" s="45"/>
      <c r="N170" s="45"/>
      <c r="O170" s="24"/>
      <c r="P170" s="24"/>
      <c r="Q170" s="24"/>
      <c r="R170" s="45"/>
      <c r="T170" s="9"/>
      <c r="U170" s="9"/>
      <c r="V170" s="9"/>
      <c r="W170" s="9"/>
      <c r="X170" s="9"/>
      <c r="Y170" s="9"/>
      <c r="Z170" s="9"/>
      <c r="AA170" s="9"/>
    </row>
    <row r="171" spans="1:27" x14ac:dyDescent="0.3">
      <c r="A171" s="45">
        <f>A168+1</f>
        <v>118</v>
      </c>
      <c r="C171" s="1" t="s">
        <v>29</v>
      </c>
      <c r="E171" s="21">
        <v>3558585.47477875</v>
      </c>
      <c r="F171" s="10"/>
      <c r="G171" s="11">
        <v>1.7274686770770633</v>
      </c>
      <c r="H171" s="11"/>
      <c r="I171" s="21">
        <v>3540125.3139712107</v>
      </c>
      <c r="J171" s="10"/>
      <c r="K171" s="11">
        <v>1.7185074339666071</v>
      </c>
      <c r="L171" s="11"/>
      <c r="M171" s="12">
        <f>I171-E171</f>
        <v>-18460.160807539243</v>
      </c>
      <c r="N171" s="11"/>
      <c r="O171" s="13">
        <f>M171/E171</f>
        <v>-5.1874996226378344E-3</v>
      </c>
      <c r="P171" s="13"/>
      <c r="Q171" s="13">
        <f>O171</f>
        <v>-5.1874996226378344E-3</v>
      </c>
      <c r="R171" s="14"/>
      <c r="T171" s="9"/>
      <c r="U171" s="9"/>
      <c r="V171" s="9"/>
      <c r="W171" s="9"/>
      <c r="X171" s="9"/>
      <c r="Y171" s="9"/>
      <c r="Z171" s="9"/>
      <c r="AA171" s="9"/>
    </row>
    <row r="172" spans="1:27" x14ac:dyDescent="0.3">
      <c r="A172" s="45">
        <f>A171+1</f>
        <v>119</v>
      </c>
      <c r="C172" s="1" t="s">
        <v>30</v>
      </c>
      <c r="E172" s="21">
        <v>31415000</v>
      </c>
      <c r="F172" s="10"/>
      <c r="G172" s="11">
        <v>15.25</v>
      </c>
      <c r="H172" s="11"/>
      <c r="I172" s="21">
        <v>31415000</v>
      </c>
      <c r="J172" s="10"/>
      <c r="K172" s="11">
        <v>15.25</v>
      </c>
      <c r="L172" s="11"/>
      <c r="M172" s="12">
        <f>I172-E172</f>
        <v>0</v>
      </c>
      <c r="N172" s="11"/>
      <c r="O172" s="15">
        <f>IFERROR(M172/E172,"100.0%")</f>
        <v>0</v>
      </c>
      <c r="P172" s="13"/>
      <c r="Q172" s="15">
        <v>0</v>
      </c>
      <c r="R172" s="14"/>
      <c r="T172" s="9"/>
      <c r="U172" s="9"/>
      <c r="V172" s="9"/>
      <c r="W172" s="9"/>
      <c r="X172" s="9"/>
      <c r="Y172" s="9"/>
      <c r="Z172" s="9"/>
      <c r="AA172" s="9"/>
    </row>
    <row r="173" spans="1:27" x14ac:dyDescent="0.3">
      <c r="A173" s="45">
        <f>A172+1</f>
        <v>120</v>
      </c>
      <c r="C173" s="1" t="s">
        <v>32</v>
      </c>
      <c r="E173" s="21">
        <v>21513610</v>
      </c>
      <c r="F173" s="10"/>
      <c r="G173" s="11">
        <v>10.4435</v>
      </c>
      <c r="I173" s="21">
        <v>29667825.971186556</v>
      </c>
      <c r="J173" s="10"/>
      <c r="K173" s="11">
        <v>14.401857267566291</v>
      </c>
      <c r="L173" s="11"/>
      <c r="M173" s="12">
        <f>I173-E173</f>
        <v>8154215.9711865559</v>
      </c>
      <c r="O173" s="13">
        <f>M173/E173</f>
        <v>0.37902592689867282</v>
      </c>
      <c r="P173" s="13"/>
      <c r="Q173" s="13">
        <f>O173</f>
        <v>0.37902592689867282</v>
      </c>
      <c r="R173" s="14"/>
      <c r="T173" s="9"/>
      <c r="U173" s="9"/>
      <c r="V173" s="9"/>
      <c r="W173" s="9"/>
      <c r="X173" s="9"/>
      <c r="Y173" s="9"/>
      <c r="Z173" s="9"/>
      <c r="AA173" s="9"/>
    </row>
    <row r="174" spans="1:27" x14ac:dyDescent="0.3">
      <c r="A174" s="45">
        <f>A173+1</f>
        <v>121</v>
      </c>
      <c r="C174" s="1" t="s">
        <v>33</v>
      </c>
      <c r="E174" s="16">
        <f>SUM(E171:E173)</f>
        <v>56487195.474778749</v>
      </c>
      <c r="F174" s="10"/>
      <c r="G174" s="36">
        <v>27.420968677077063</v>
      </c>
      <c r="I174" s="16">
        <f>SUM(I171:I173)</f>
        <v>64622951.28515777</v>
      </c>
      <c r="J174" s="10"/>
      <c r="K174" s="36">
        <v>31.3703647015329</v>
      </c>
      <c r="L174" s="11"/>
      <c r="M174" s="17">
        <f>SUM(M171:M173)</f>
        <v>8135755.8103790171</v>
      </c>
      <c r="O174" s="18">
        <f>M174/E174</f>
        <v>0.14402831901986693</v>
      </c>
      <c r="P174" s="19"/>
      <c r="Q174" s="18">
        <f>(M171+M173)/(E171+E173)</f>
        <v>0.3244931549198849</v>
      </c>
      <c r="R174" s="20"/>
      <c r="T174" s="9"/>
      <c r="U174" s="9"/>
      <c r="V174" s="9"/>
      <c r="W174" s="9"/>
      <c r="X174" s="9"/>
      <c r="Y174" s="9"/>
      <c r="Z174" s="9"/>
      <c r="AA174" s="9"/>
    </row>
    <row r="175" spans="1:27" x14ac:dyDescent="0.3">
      <c r="E175" s="21"/>
      <c r="F175" s="10"/>
      <c r="G175" s="11"/>
      <c r="H175" s="45"/>
      <c r="I175" s="21"/>
      <c r="J175" s="45"/>
      <c r="K175" s="11"/>
      <c r="L175" s="22"/>
      <c r="M175" s="12"/>
      <c r="O175" s="19"/>
      <c r="P175" s="19"/>
      <c r="Q175" s="19"/>
      <c r="R175" s="20"/>
      <c r="T175" s="9"/>
      <c r="U175" s="9"/>
      <c r="V175" s="9"/>
      <c r="W175" s="9"/>
      <c r="X175" s="9"/>
      <c r="Y175" s="9"/>
      <c r="Z175" s="9"/>
      <c r="AA175" s="9"/>
    </row>
    <row r="176" spans="1:27" x14ac:dyDescent="0.3">
      <c r="A176" s="45">
        <f>A174+1</f>
        <v>122</v>
      </c>
      <c r="C176" s="48" t="s">
        <v>63</v>
      </c>
      <c r="E176" s="16">
        <v>64641411.445965305</v>
      </c>
      <c r="F176" s="20"/>
      <c r="G176" s="36">
        <v>31.379325944643348</v>
      </c>
      <c r="H176" s="20"/>
      <c r="I176" s="16">
        <v>64622951.28515777</v>
      </c>
      <c r="J176" s="20"/>
      <c r="K176" s="36">
        <v>31.3703647015329</v>
      </c>
      <c r="L176" s="20"/>
      <c r="M176" s="17">
        <v>-18460.160807535052</v>
      </c>
      <c r="O176" s="18">
        <v>-2.8557793517497941E-4</v>
      </c>
      <c r="P176" s="19"/>
      <c r="Q176" s="18">
        <v>-5.5558695640532901E-4</v>
      </c>
      <c r="R176" s="20"/>
      <c r="T176" s="9"/>
      <c r="U176" s="9"/>
      <c r="V176" s="9"/>
      <c r="W176" s="9"/>
      <c r="X176" s="9"/>
      <c r="Y176" s="9"/>
      <c r="Z176" s="9"/>
      <c r="AA176" s="9"/>
    </row>
    <row r="177" spans="1:27" x14ac:dyDescent="0.3">
      <c r="A177" s="45">
        <f>A176+1</f>
        <v>123</v>
      </c>
      <c r="C177" s="48" t="s">
        <v>64</v>
      </c>
      <c r="E177" s="20"/>
      <c r="F177" s="20"/>
      <c r="G177" s="20"/>
      <c r="H177" s="20"/>
      <c r="I177" s="20"/>
      <c r="J177" s="20"/>
      <c r="K177" s="20"/>
      <c r="L177" s="20"/>
      <c r="M177" s="12"/>
      <c r="O177" s="26">
        <f>SUM(M171:M172)/SUM(E171:E172)</f>
        <v>-5.2783152075876845E-4</v>
      </c>
      <c r="P177" s="19"/>
      <c r="Q177" s="26">
        <f>(M171)/(E171)</f>
        <v>-5.1874996226378344E-3</v>
      </c>
      <c r="R177" s="22"/>
      <c r="T177" s="9"/>
      <c r="U177" s="9"/>
      <c r="V177" s="9"/>
      <c r="W177" s="9"/>
      <c r="X177" s="9"/>
      <c r="Y177" s="9"/>
      <c r="Z177" s="9"/>
      <c r="AA177" s="9"/>
    </row>
    <row r="178" spans="1:27" x14ac:dyDescent="0.3">
      <c r="E178" s="45"/>
      <c r="F178" s="45"/>
      <c r="G178" s="45"/>
      <c r="H178" s="45"/>
      <c r="I178" s="45"/>
      <c r="J178" s="45"/>
      <c r="K178" s="45"/>
      <c r="L178" s="45"/>
      <c r="M178" s="23"/>
      <c r="N178" s="45"/>
      <c r="O178" s="24"/>
      <c r="P178" s="24"/>
      <c r="Q178" s="24"/>
      <c r="R178" s="45"/>
      <c r="T178" s="9"/>
      <c r="U178" s="9"/>
      <c r="V178" s="9"/>
      <c r="W178" s="9"/>
      <c r="X178" s="9"/>
      <c r="Y178" s="9"/>
      <c r="Z178" s="9"/>
      <c r="AA178" s="9"/>
    </row>
    <row r="179" spans="1:27" ht="14.15" x14ac:dyDescent="0.3">
      <c r="C179" s="3" t="s">
        <v>65</v>
      </c>
      <c r="E179" s="1" t="s">
        <v>66</v>
      </c>
      <c r="H179" s="45"/>
      <c r="I179" s="45"/>
      <c r="J179" s="45"/>
      <c r="K179" s="45"/>
      <c r="L179" s="45"/>
      <c r="M179" s="45"/>
      <c r="N179" s="45"/>
      <c r="O179" s="24"/>
      <c r="P179" s="24"/>
      <c r="Q179" s="24"/>
      <c r="R179" s="45"/>
      <c r="T179" s="9"/>
      <c r="U179" s="9"/>
      <c r="V179" s="9"/>
      <c r="W179" s="9"/>
      <c r="X179" s="9"/>
      <c r="Y179" s="9"/>
      <c r="Z179" s="9"/>
      <c r="AA179" s="9"/>
    </row>
    <row r="180" spans="1:27" x14ac:dyDescent="0.3">
      <c r="A180" s="45">
        <f>A177+1</f>
        <v>124</v>
      </c>
      <c r="C180" s="1" t="s">
        <v>29</v>
      </c>
      <c r="E180" s="21">
        <v>22647.762031000002</v>
      </c>
      <c r="F180" s="10"/>
      <c r="G180" s="11">
        <v>3.7836636551964946</v>
      </c>
      <c r="H180" s="11"/>
      <c r="I180" s="21">
        <v>14141.237952858859</v>
      </c>
      <c r="J180" s="10"/>
      <c r="K180" s="11">
        <v>2.3625154665824977</v>
      </c>
      <c r="L180" s="11"/>
      <c r="M180" s="12">
        <f>I180-E180</f>
        <v>-8506.524078141143</v>
      </c>
      <c r="N180" s="11"/>
      <c r="O180" s="13">
        <f>M180/E180</f>
        <v>-0.37560108881829068</v>
      </c>
      <c r="P180" s="13"/>
      <c r="Q180" s="13">
        <f>O180</f>
        <v>-0.37560108881829068</v>
      </c>
      <c r="R180" s="14"/>
      <c r="T180" s="9"/>
      <c r="U180" s="9"/>
      <c r="V180" s="9"/>
      <c r="W180" s="9"/>
      <c r="X180" s="9"/>
      <c r="Y180" s="9"/>
      <c r="Z180" s="9"/>
      <c r="AA180" s="9"/>
    </row>
    <row r="181" spans="1:27" x14ac:dyDescent="0.3">
      <c r="A181" s="45">
        <f>A180+1</f>
        <v>125</v>
      </c>
      <c r="C181" s="1" t="s">
        <v>30</v>
      </c>
      <c r="E181" s="21">
        <v>91281.467499999999</v>
      </c>
      <c r="F181" s="10"/>
      <c r="G181" s="11">
        <v>15.25</v>
      </c>
      <c r="H181" s="11"/>
      <c r="I181" s="21">
        <v>91281.467499999999</v>
      </c>
      <c r="J181" s="10"/>
      <c r="K181" s="11">
        <v>15.25</v>
      </c>
      <c r="L181" s="11"/>
      <c r="M181" s="12">
        <f>I181-E181</f>
        <v>0</v>
      </c>
      <c r="N181" s="11"/>
      <c r="O181" s="15">
        <f>IFERROR(M181/E181,"100.0%")</f>
        <v>0</v>
      </c>
      <c r="P181" s="13"/>
      <c r="Q181" s="15">
        <v>0</v>
      </c>
      <c r="R181" s="14"/>
      <c r="T181" s="9"/>
      <c r="U181" s="9"/>
      <c r="V181" s="9"/>
      <c r="W181" s="9"/>
      <c r="X181" s="9"/>
      <c r="Y181" s="9"/>
      <c r="Z181" s="9"/>
      <c r="AA181" s="9"/>
    </row>
    <row r="182" spans="1:27" x14ac:dyDescent="0.3">
      <c r="A182" s="45">
        <f>A181+1</f>
        <v>126</v>
      </c>
      <c r="C182" s="1" t="s">
        <v>31</v>
      </c>
      <c r="E182" s="21">
        <v>24170.93901569863</v>
      </c>
      <c r="F182" s="10"/>
      <c r="G182" s="11">
        <v>4.0381342465753427</v>
      </c>
      <c r="H182" s="11"/>
      <c r="I182" s="21">
        <v>3631.5121121214702</v>
      </c>
      <c r="J182" s="10"/>
      <c r="K182" s="11">
        <v>0.60670102296342265</v>
      </c>
      <c r="L182" s="11"/>
      <c r="M182" s="12">
        <f>I182-E182</f>
        <v>-20539.426903577161</v>
      </c>
      <c r="N182" s="11"/>
      <c r="O182" s="15">
        <f>M182/E182</f>
        <v>-0.84975709426254142</v>
      </c>
      <c r="P182" s="13"/>
      <c r="Q182" s="13">
        <f>O182</f>
        <v>-0.84975709426254142</v>
      </c>
      <c r="R182" s="14"/>
      <c r="T182" s="9"/>
      <c r="U182" s="9"/>
      <c r="V182" s="9"/>
      <c r="W182" s="9"/>
      <c r="X182" s="9"/>
      <c r="Y182" s="9"/>
      <c r="Z182" s="9"/>
      <c r="AA182" s="9"/>
    </row>
    <row r="183" spans="1:27" x14ac:dyDescent="0.3">
      <c r="A183" s="45">
        <f>A182+1</f>
        <v>127</v>
      </c>
      <c r="C183" s="1" t="s">
        <v>32</v>
      </c>
      <c r="E183" s="21">
        <v>62535.287324999998</v>
      </c>
      <c r="F183" s="10"/>
      <c r="G183" s="11">
        <v>10.4475</v>
      </c>
      <c r="I183" s="21">
        <v>86204.764990753509</v>
      </c>
      <c r="J183" s="10"/>
      <c r="K183" s="11">
        <v>14.401857267566291</v>
      </c>
      <c r="L183" s="11"/>
      <c r="M183" s="12">
        <f>I183-E183</f>
        <v>23669.477665753511</v>
      </c>
      <c r="O183" s="13">
        <f>M183/E183</f>
        <v>0.37849794377279633</v>
      </c>
      <c r="P183" s="13"/>
      <c r="Q183" s="13">
        <f>O183</f>
        <v>0.37849794377279633</v>
      </c>
      <c r="R183" s="14"/>
      <c r="T183" s="9"/>
      <c r="U183" s="9"/>
      <c r="V183" s="9"/>
      <c r="W183" s="9"/>
      <c r="X183" s="9"/>
      <c r="Y183" s="9"/>
      <c r="Z183" s="9"/>
      <c r="AA183" s="9"/>
    </row>
    <row r="184" spans="1:27" x14ac:dyDescent="0.3">
      <c r="A184" s="45">
        <f>A183+1</f>
        <v>128</v>
      </c>
      <c r="C184" s="1" t="s">
        <v>33</v>
      </c>
      <c r="E184" s="16">
        <f>SUM(E180:E183)</f>
        <v>200635.45587169862</v>
      </c>
      <c r="F184" s="10"/>
      <c r="G184" s="36">
        <v>33.519297901771836</v>
      </c>
      <c r="I184" s="16">
        <f>SUM(I180:I183)</f>
        <v>195258.98255573385</v>
      </c>
      <c r="J184" s="10"/>
      <c r="K184" s="36">
        <v>32.621073757112214</v>
      </c>
      <c r="L184" s="11"/>
      <c r="M184" s="17">
        <f>SUM(M180:M183)</f>
        <v>-5376.4733159647949</v>
      </c>
      <c r="O184" s="18">
        <f>M184/E184</f>
        <v>-2.6797224312152063E-2</v>
      </c>
      <c r="P184" s="19"/>
      <c r="Q184" s="18">
        <f>(M180+M183+M182)/(E180+E183+E182)</f>
        <v>-4.9165772515675811E-2</v>
      </c>
      <c r="R184" s="20"/>
      <c r="T184" s="9"/>
      <c r="U184" s="9"/>
      <c r="V184" s="9"/>
      <c r="W184" s="9"/>
      <c r="X184" s="9"/>
      <c r="Y184" s="9"/>
      <c r="Z184" s="9"/>
      <c r="AA184" s="9"/>
    </row>
    <row r="185" spans="1:27" x14ac:dyDescent="0.3">
      <c r="E185" s="21"/>
      <c r="F185" s="10"/>
      <c r="G185" s="11"/>
      <c r="H185" s="45"/>
      <c r="I185" s="21"/>
      <c r="J185" s="45"/>
      <c r="K185" s="11"/>
      <c r="L185" s="22"/>
      <c r="M185" s="12"/>
      <c r="O185" s="19"/>
      <c r="P185" s="19"/>
      <c r="Q185" s="19"/>
      <c r="R185" s="20"/>
      <c r="T185" s="9"/>
      <c r="U185" s="9"/>
      <c r="V185" s="9"/>
      <c r="W185" s="9"/>
      <c r="X185" s="9"/>
      <c r="Y185" s="9"/>
      <c r="Z185" s="9"/>
      <c r="AA185" s="9"/>
    </row>
    <row r="186" spans="1:27" x14ac:dyDescent="0.3">
      <c r="A186" s="45">
        <f>A184+1</f>
        <v>129</v>
      </c>
      <c r="C186" s="1" t="s">
        <v>34</v>
      </c>
      <c r="E186" s="16">
        <v>224304.93353745213</v>
      </c>
      <c r="F186" s="20"/>
      <c r="G186" s="36">
        <v>37.47365516933813</v>
      </c>
      <c r="H186" s="20"/>
      <c r="I186" s="16">
        <v>210773.27350805386</v>
      </c>
      <c r="J186" s="20"/>
      <c r="K186" s="36">
        <v>35.212979250118011</v>
      </c>
      <c r="L186" s="20"/>
      <c r="M186" s="17">
        <v>-13531.660029398279</v>
      </c>
      <c r="O186" s="18">
        <v>-6.0327072686249684E-2</v>
      </c>
      <c r="P186" s="19"/>
      <c r="Q186" s="18">
        <v>-0.10172385694407109</v>
      </c>
      <c r="R186" s="20"/>
      <c r="T186" s="9"/>
      <c r="U186" s="9"/>
      <c r="V186" s="9"/>
      <c r="W186" s="9"/>
      <c r="X186" s="9"/>
      <c r="Y186" s="9"/>
      <c r="Z186" s="9"/>
      <c r="AA186" s="9"/>
    </row>
    <row r="187" spans="1:27" x14ac:dyDescent="0.3">
      <c r="A187" s="45">
        <f>A186+1</f>
        <v>130</v>
      </c>
      <c r="C187" s="1" t="s">
        <v>35</v>
      </c>
      <c r="E187" s="20"/>
      <c r="F187" s="20"/>
      <c r="G187" s="20"/>
      <c r="H187" s="20"/>
      <c r="I187" s="20"/>
      <c r="J187" s="20"/>
      <c r="K187" s="20"/>
      <c r="L187" s="20"/>
      <c r="M187" s="12"/>
      <c r="O187" s="18">
        <v>-9.798438460864399E-2</v>
      </c>
      <c r="P187" s="19"/>
      <c r="Q187" s="18">
        <v>-0.28902254284887829</v>
      </c>
      <c r="R187" s="22"/>
      <c r="T187" s="9"/>
      <c r="U187" s="9"/>
      <c r="V187" s="9"/>
      <c r="W187" s="9"/>
      <c r="X187" s="9"/>
      <c r="Y187" s="9"/>
      <c r="Z187" s="9"/>
      <c r="AA187" s="9"/>
    </row>
    <row r="188" spans="1:27" x14ac:dyDescent="0.3">
      <c r="A188" s="45">
        <f>A187+1</f>
        <v>131</v>
      </c>
      <c r="C188" s="1" t="s">
        <v>36</v>
      </c>
      <c r="E188" s="16">
        <v>200717.80233545214</v>
      </c>
      <c r="F188" s="20"/>
      <c r="G188" s="36">
        <v>33.533055169338127</v>
      </c>
      <c r="H188" s="20"/>
      <c r="I188" s="16">
        <v>195258.98255573385</v>
      </c>
      <c r="J188" s="20"/>
      <c r="K188" s="36">
        <v>32.621073757112214</v>
      </c>
      <c r="L188" s="20"/>
      <c r="M188" s="17">
        <v>-5458.8197797183038</v>
      </c>
      <c r="O188" s="18">
        <v>-2.7196490377047786E-2</v>
      </c>
      <c r="P188" s="19"/>
      <c r="Q188" s="18">
        <v>-4.9881237231913463E-2</v>
      </c>
      <c r="R188" s="22"/>
      <c r="T188" s="9"/>
      <c r="U188" s="9"/>
      <c r="V188" s="9"/>
      <c r="W188" s="9"/>
      <c r="X188" s="9"/>
      <c r="Y188" s="9"/>
      <c r="Z188" s="9"/>
      <c r="AA188" s="9"/>
    </row>
    <row r="189" spans="1:27" x14ac:dyDescent="0.3">
      <c r="A189" s="45">
        <f>A188+1</f>
        <v>132</v>
      </c>
      <c r="C189" s="1" t="s">
        <v>37</v>
      </c>
      <c r="E189" s="20"/>
      <c r="F189" s="20"/>
      <c r="G189" s="20"/>
      <c r="H189" s="20"/>
      <c r="I189" s="20"/>
      <c r="J189" s="20"/>
      <c r="K189" s="20"/>
      <c r="L189" s="20"/>
      <c r="M189" s="12"/>
      <c r="O189" s="26">
        <v>-4.7669854073353848E-2</v>
      </c>
      <c r="P189" s="19"/>
      <c r="Q189" s="26">
        <v>-0.23497421036159502</v>
      </c>
      <c r="R189" s="22"/>
      <c r="T189" s="9"/>
      <c r="U189" s="9"/>
      <c r="V189" s="9"/>
      <c r="W189" s="9"/>
      <c r="X189" s="9"/>
      <c r="Y189" s="9"/>
      <c r="Z189" s="9"/>
      <c r="AA189" s="9"/>
    </row>
    <row r="190" spans="1:27" x14ac:dyDescent="0.3">
      <c r="E190" s="45"/>
      <c r="F190" s="45"/>
      <c r="G190" s="45"/>
      <c r="H190" s="45"/>
      <c r="I190" s="45"/>
      <c r="J190" s="45"/>
      <c r="K190" s="45"/>
      <c r="L190" s="45"/>
      <c r="M190" s="23"/>
      <c r="N190" s="45"/>
      <c r="O190" s="24"/>
      <c r="P190" s="24"/>
      <c r="Q190" s="24"/>
      <c r="R190" s="45"/>
      <c r="T190" s="9"/>
      <c r="U190" s="9"/>
      <c r="V190" s="9"/>
      <c r="W190" s="9"/>
      <c r="X190" s="9"/>
      <c r="Y190" s="9"/>
      <c r="Z190" s="9"/>
      <c r="AA190" s="9"/>
    </row>
    <row r="191" spans="1:27" ht="14.15" x14ac:dyDescent="0.3">
      <c r="C191" s="3" t="s">
        <v>67</v>
      </c>
      <c r="E191" s="1" t="s">
        <v>68</v>
      </c>
      <c r="H191" s="45"/>
      <c r="I191" s="45"/>
      <c r="J191" s="45"/>
      <c r="K191" s="45"/>
      <c r="L191" s="45"/>
      <c r="M191" s="23"/>
      <c r="N191" s="45"/>
      <c r="O191" s="24"/>
      <c r="P191" s="24"/>
      <c r="Q191" s="24"/>
      <c r="R191" s="45"/>
      <c r="T191" s="9"/>
      <c r="U191" s="9"/>
      <c r="V191" s="9"/>
      <c r="W191" s="9"/>
      <c r="X191" s="9"/>
      <c r="Y191" s="9"/>
      <c r="Z191" s="9"/>
      <c r="AA191" s="9"/>
    </row>
    <row r="192" spans="1:27" x14ac:dyDescent="0.3">
      <c r="A192" s="45">
        <f>A189+1</f>
        <v>133</v>
      </c>
      <c r="C192" s="1" t="s">
        <v>29</v>
      </c>
      <c r="E192" s="21">
        <v>15264.210843999999</v>
      </c>
      <c r="F192" s="10"/>
      <c r="G192" s="11">
        <v>4.5002213651426342</v>
      </c>
      <c r="H192" s="11"/>
      <c r="I192" s="21">
        <v>9536.642441105203</v>
      </c>
      <c r="J192" s="10"/>
      <c r="K192" s="11">
        <v>2.8116096209492092</v>
      </c>
      <c r="L192" s="11"/>
      <c r="M192" s="12">
        <f>I192-E192</f>
        <v>-5727.5684028947962</v>
      </c>
      <c r="N192" s="11"/>
      <c r="O192" s="13">
        <f>M192/E192</f>
        <v>-0.37522859592483737</v>
      </c>
      <c r="P192" s="13"/>
      <c r="Q192" s="13">
        <f>O192</f>
        <v>-0.37522859592483737</v>
      </c>
      <c r="R192" s="14"/>
      <c r="T192" s="9"/>
      <c r="U192" s="9"/>
      <c r="V192" s="9"/>
      <c r="W192" s="9"/>
      <c r="X192" s="9"/>
      <c r="Y192" s="9"/>
      <c r="Z192" s="9"/>
      <c r="AA192" s="9"/>
    </row>
    <row r="193" spans="1:27" x14ac:dyDescent="0.3">
      <c r="A193" s="45">
        <f>A192+1</f>
        <v>134</v>
      </c>
      <c r="C193" s="1" t="s">
        <v>30</v>
      </c>
      <c r="E193" s="21">
        <v>51726.17</v>
      </c>
      <c r="F193" s="10"/>
      <c r="G193" s="11">
        <v>15.25</v>
      </c>
      <c r="H193" s="11"/>
      <c r="I193" s="21">
        <v>51726.17</v>
      </c>
      <c r="J193" s="10"/>
      <c r="K193" s="11">
        <v>15.25</v>
      </c>
      <c r="L193" s="11"/>
      <c r="M193" s="12">
        <f>I193-E193</f>
        <v>0</v>
      </c>
      <c r="N193" s="11"/>
      <c r="O193" s="15">
        <f>IFERROR(M193/E193,"100.0%")</f>
        <v>0</v>
      </c>
      <c r="P193" s="13"/>
      <c r="Q193" s="15">
        <v>0</v>
      </c>
      <c r="R193" s="14"/>
      <c r="T193" s="9"/>
      <c r="U193" s="9"/>
      <c r="V193" s="9"/>
      <c r="W193" s="9"/>
      <c r="X193" s="9"/>
      <c r="Y193" s="9"/>
      <c r="Z193" s="9"/>
      <c r="AA193" s="9"/>
    </row>
    <row r="194" spans="1:27" x14ac:dyDescent="0.3">
      <c r="A194" s="45">
        <f>A193+1</f>
        <v>135</v>
      </c>
      <c r="C194" s="1" t="s">
        <v>31</v>
      </c>
      <c r="E194" s="21">
        <v>14695.845144438357</v>
      </c>
      <c r="F194" s="10"/>
      <c r="G194" s="11">
        <v>4.3326547945205487</v>
      </c>
      <c r="H194" s="11"/>
      <c r="I194" s="21">
        <v>2058.5523126240496</v>
      </c>
      <c r="J194" s="10"/>
      <c r="K194" s="11">
        <v>0.60690599685839408</v>
      </c>
      <c r="L194" s="11"/>
      <c r="M194" s="12">
        <f>I194-E194</f>
        <v>-12637.292831814308</v>
      </c>
      <c r="N194" s="11"/>
      <c r="O194" s="15">
        <f>M194/E194</f>
        <v>-0.85992283584975659</v>
      </c>
      <c r="P194" s="13"/>
      <c r="Q194" s="13">
        <f>O194</f>
        <v>-0.85992283584975659</v>
      </c>
      <c r="R194" s="14"/>
      <c r="T194" s="9"/>
      <c r="U194" s="9"/>
      <c r="V194" s="9"/>
      <c r="W194" s="9"/>
      <c r="X194" s="9"/>
      <c r="Y194" s="9"/>
      <c r="Z194" s="9"/>
      <c r="AA194" s="9"/>
    </row>
    <row r="195" spans="1:27" x14ac:dyDescent="0.3">
      <c r="A195" s="45">
        <f>A194+1</f>
        <v>136</v>
      </c>
      <c r="C195" s="1" t="s">
        <v>32</v>
      </c>
      <c r="E195" s="21">
        <v>35436.666299999997</v>
      </c>
      <c r="F195" s="10"/>
      <c r="G195" s="11">
        <v>10.4475</v>
      </c>
      <c r="I195" s="21">
        <v>48849.371628712739</v>
      </c>
      <c r="J195" s="10"/>
      <c r="K195" s="11">
        <v>14.401857267566287</v>
      </c>
      <c r="L195" s="11"/>
      <c r="M195" s="12">
        <f>I195-E195</f>
        <v>13412.705328712742</v>
      </c>
      <c r="O195" s="13">
        <f>M195/E195</f>
        <v>0.37849794377279622</v>
      </c>
      <c r="P195" s="13"/>
      <c r="Q195" s="13">
        <f>O195</f>
        <v>0.37849794377279622</v>
      </c>
      <c r="R195" s="14"/>
      <c r="T195" s="9"/>
      <c r="U195" s="9"/>
      <c r="V195" s="9"/>
      <c r="W195" s="9"/>
      <c r="X195" s="9"/>
      <c r="Y195" s="9"/>
      <c r="Z195" s="9"/>
      <c r="AA195" s="9"/>
    </row>
    <row r="196" spans="1:27" x14ac:dyDescent="0.3">
      <c r="A196" s="45">
        <f>A195+1</f>
        <v>137</v>
      </c>
      <c r="C196" s="1" t="s">
        <v>33</v>
      </c>
      <c r="E196" s="16">
        <f>SUM(E192:E195)</f>
        <v>117122.89228843835</v>
      </c>
      <c r="F196" s="10"/>
      <c r="G196" s="36">
        <v>34.530376159663177</v>
      </c>
      <c r="I196" s="16">
        <f>SUM(I192:I195)</f>
        <v>112170.73638244199</v>
      </c>
      <c r="J196" s="10"/>
      <c r="K196" s="36">
        <v>33.070372885373885</v>
      </c>
      <c r="L196" s="11"/>
      <c r="M196" s="17">
        <f>SUM(M192:M195)</f>
        <v>-4952.155905996362</v>
      </c>
      <c r="O196" s="18">
        <f>M196/E196</f>
        <v>-4.2281707779216172E-2</v>
      </c>
      <c r="P196" s="19"/>
      <c r="Q196" s="18">
        <f>(M192+M195+M194)/(E192+E195+E194)</f>
        <v>-7.5724833488663476E-2</v>
      </c>
      <c r="R196" s="20"/>
      <c r="T196" s="9"/>
      <c r="U196" s="9"/>
      <c r="V196" s="9"/>
      <c r="W196" s="9"/>
      <c r="X196" s="9"/>
      <c r="Y196" s="9"/>
      <c r="Z196" s="9"/>
      <c r="AA196" s="9"/>
    </row>
    <row r="197" spans="1:27" ht="9.75" customHeight="1" x14ac:dyDescent="0.3">
      <c r="E197" s="21"/>
      <c r="F197" s="10"/>
      <c r="G197" s="11"/>
      <c r="H197" s="45"/>
      <c r="I197" s="21"/>
      <c r="J197" s="45"/>
      <c r="K197" s="11"/>
      <c r="L197" s="22"/>
      <c r="M197" s="12"/>
      <c r="O197" s="19"/>
      <c r="P197" s="19"/>
      <c r="Q197" s="19"/>
      <c r="R197" s="20"/>
      <c r="T197" s="9"/>
      <c r="U197" s="9"/>
      <c r="V197" s="9"/>
      <c r="W197" s="9"/>
      <c r="X197" s="9"/>
      <c r="Y197" s="9"/>
      <c r="Z197" s="9"/>
      <c r="AA197" s="9"/>
    </row>
    <row r="198" spans="1:27" x14ac:dyDescent="0.3">
      <c r="A198" s="45">
        <f>A196+1</f>
        <v>138</v>
      </c>
      <c r="C198" s="1" t="s">
        <v>34</v>
      </c>
      <c r="E198" s="16">
        <v>130535.5976171511</v>
      </c>
      <c r="F198" s="20"/>
      <c r="G198" s="36">
        <v>38.484733427229472</v>
      </c>
      <c r="H198" s="20"/>
      <c r="I198" s="16">
        <v>120962.16878605849</v>
      </c>
      <c r="J198" s="20"/>
      <c r="K198" s="36">
        <v>35.662278378379689</v>
      </c>
      <c r="L198" s="20"/>
      <c r="M198" s="17">
        <v>-9573.4288310925931</v>
      </c>
      <c r="O198" s="18">
        <v>-7.3339602421483366E-2</v>
      </c>
      <c r="P198" s="19"/>
      <c r="Q198" s="18">
        <v>-0.1214756802650493</v>
      </c>
      <c r="R198" s="20"/>
      <c r="T198" s="9"/>
      <c r="U198" s="9"/>
      <c r="V198" s="9"/>
      <c r="W198" s="9"/>
      <c r="X198" s="9"/>
      <c r="Y198" s="9"/>
      <c r="Z198" s="9"/>
      <c r="AA198" s="9"/>
    </row>
    <row r="199" spans="1:27" x14ac:dyDescent="0.3">
      <c r="A199" s="45">
        <f>A198+1</f>
        <v>139</v>
      </c>
      <c r="C199" s="1" t="s">
        <v>35</v>
      </c>
      <c r="E199" s="20"/>
      <c r="F199" s="20"/>
      <c r="G199" s="20"/>
      <c r="H199" s="20"/>
      <c r="I199" s="20"/>
      <c r="J199" s="20"/>
      <c r="K199" s="20"/>
      <c r="L199" s="20"/>
      <c r="M199" s="12"/>
      <c r="O199" s="18">
        <v>-0.11719759011081735</v>
      </c>
      <c r="P199" s="19"/>
      <c r="Q199" s="18">
        <v>-0.3195397510200581</v>
      </c>
      <c r="R199" s="22"/>
      <c r="T199" s="9"/>
      <c r="U199" s="9"/>
      <c r="V199" s="9"/>
      <c r="W199" s="9"/>
      <c r="X199" s="9"/>
      <c r="Y199" s="9"/>
      <c r="Z199" s="9"/>
      <c r="AA199" s="9"/>
    </row>
    <row r="200" spans="1:27" x14ac:dyDescent="0.3">
      <c r="A200" s="45">
        <f>A199+1</f>
        <v>140</v>
      </c>
      <c r="C200" s="1" t="s">
        <v>36</v>
      </c>
      <c r="E200" s="16">
        <v>117169.55528915109</v>
      </c>
      <c r="F200" s="20"/>
      <c r="G200" s="36">
        <v>34.544133427229468</v>
      </c>
      <c r="H200" s="20"/>
      <c r="I200" s="16">
        <v>112170.73638244199</v>
      </c>
      <c r="J200" s="20"/>
      <c r="K200" s="36">
        <v>33.070372885373885</v>
      </c>
      <c r="L200" s="20"/>
      <c r="M200" s="17">
        <v>-4998.8189067091025</v>
      </c>
      <c r="O200" s="18">
        <v>-4.2663120930799936E-2</v>
      </c>
      <c r="P200" s="19"/>
      <c r="Q200" s="18">
        <v>-7.6383868050569556E-2</v>
      </c>
      <c r="R200" s="22"/>
      <c r="T200" s="9"/>
      <c r="U200" s="9"/>
      <c r="V200" s="9"/>
      <c r="W200" s="9"/>
      <c r="X200" s="9"/>
      <c r="Y200" s="9"/>
      <c r="Z200" s="9"/>
      <c r="AA200" s="9"/>
    </row>
    <row r="201" spans="1:27" x14ac:dyDescent="0.3">
      <c r="A201" s="45">
        <f>A200+1</f>
        <v>141</v>
      </c>
      <c r="C201" s="1" t="s">
        <v>37</v>
      </c>
      <c r="E201" s="20"/>
      <c r="F201" s="20"/>
      <c r="G201" s="20"/>
      <c r="H201" s="20"/>
      <c r="I201" s="20"/>
      <c r="J201" s="20"/>
      <c r="K201" s="20"/>
      <c r="L201" s="20"/>
      <c r="M201" s="12"/>
      <c r="O201" s="26">
        <v>-7.3167527352590092E-2</v>
      </c>
      <c r="P201" s="19"/>
      <c r="Q201" s="26">
        <v>-0.30124230394161622</v>
      </c>
      <c r="R201" s="22"/>
      <c r="T201" s="9"/>
      <c r="U201" s="9"/>
      <c r="V201" s="9"/>
      <c r="W201" s="9"/>
      <c r="X201" s="9"/>
      <c r="Y201" s="9"/>
      <c r="Z201" s="9"/>
      <c r="AA201" s="9"/>
    </row>
    <row r="202" spans="1:27" x14ac:dyDescent="0.3">
      <c r="E202" s="45"/>
      <c r="F202" s="45"/>
      <c r="G202" s="45"/>
      <c r="H202" s="45"/>
      <c r="I202" s="45"/>
      <c r="J202" s="45"/>
      <c r="K202" s="45"/>
      <c r="L202" s="45"/>
      <c r="M202" s="27"/>
      <c r="N202" s="45"/>
      <c r="O202" s="24"/>
      <c r="P202" s="24"/>
      <c r="Q202" s="19"/>
      <c r="R202" s="45"/>
      <c r="T202" s="9"/>
      <c r="U202" s="9"/>
      <c r="V202" s="9"/>
      <c r="W202" s="9"/>
      <c r="X202" s="9"/>
      <c r="Y202" s="9"/>
      <c r="Z202" s="9"/>
      <c r="AA202" s="9"/>
    </row>
    <row r="203" spans="1:27" ht="14.15" x14ac:dyDescent="0.3">
      <c r="C203" s="3" t="s">
        <v>69</v>
      </c>
      <c r="E203" s="1" t="s">
        <v>70</v>
      </c>
      <c r="M203" s="22"/>
      <c r="O203" s="19"/>
      <c r="P203" s="19"/>
      <c r="Q203" s="19"/>
      <c r="T203" s="9"/>
      <c r="U203" s="9"/>
      <c r="V203" s="9"/>
      <c r="W203" s="9"/>
      <c r="X203" s="9"/>
      <c r="Y203" s="9"/>
      <c r="Z203" s="9"/>
      <c r="AA203" s="9"/>
    </row>
    <row r="204" spans="1:27" x14ac:dyDescent="0.3">
      <c r="A204" s="45">
        <f>A201+1</f>
        <v>142</v>
      </c>
      <c r="C204" s="1" t="s">
        <v>29</v>
      </c>
      <c r="E204" s="21">
        <v>24781.046229</v>
      </c>
      <c r="F204" s="10"/>
      <c r="G204" s="11">
        <v>4.1400622201023447</v>
      </c>
      <c r="H204" s="11"/>
      <c r="I204" s="21">
        <v>11470.146685685981</v>
      </c>
      <c r="J204" s="10"/>
      <c r="K204" s="11">
        <v>1.916267800544631</v>
      </c>
      <c r="L204" s="11"/>
      <c r="M204" s="12">
        <f>I204-E204</f>
        <v>-13310.899543314019</v>
      </c>
      <c r="N204" s="11"/>
      <c r="O204" s="13">
        <f>M204/E204</f>
        <v>-0.53714033783355564</v>
      </c>
      <c r="P204" s="13"/>
      <c r="Q204" s="13">
        <f>O204</f>
        <v>-0.53714033783355564</v>
      </c>
      <c r="R204" s="25"/>
      <c r="S204" s="25"/>
      <c r="T204" s="9"/>
      <c r="U204" s="9"/>
      <c r="V204" s="9"/>
      <c r="W204" s="9"/>
      <c r="X204" s="9"/>
      <c r="Y204" s="9"/>
      <c r="Z204" s="9"/>
      <c r="AA204" s="9"/>
    </row>
    <row r="205" spans="1:27" x14ac:dyDescent="0.3">
      <c r="A205" s="45">
        <f>A204+1</f>
        <v>143</v>
      </c>
      <c r="C205" s="1" t="s">
        <v>30</v>
      </c>
      <c r="E205" s="21">
        <v>91281.467499999999</v>
      </c>
      <c r="F205" s="10"/>
      <c r="G205" s="11">
        <v>15.25</v>
      </c>
      <c r="H205" s="11"/>
      <c r="I205" s="21">
        <v>91281.467499999999</v>
      </c>
      <c r="J205" s="10"/>
      <c r="K205" s="11">
        <v>15.25</v>
      </c>
      <c r="L205" s="11"/>
      <c r="M205" s="12">
        <f>I205-E205</f>
        <v>0</v>
      </c>
      <c r="N205" s="11"/>
      <c r="O205" s="15">
        <f>IFERROR(M205/E205,"100.0%")</f>
        <v>0</v>
      </c>
      <c r="P205" s="13"/>
      <c r="Q205" s="15">
        <v>0</v>
      </c>
      <c r="R205" s="25"/>
      <c r="S205" s="25"/>
      <c r="T205" s="9"/>
      <c r="U205" s="9"/>
      <c r="V205" s="9"/>
      <c r="W205" s="9"/>
      <c r="X205" s="9"/>
      <c r="Y205" s="9"/>
      <c r="Z205" s="9"/>
      <c r="AA205" s="9"/>
    </row>
    <row r="206" spans="1:27" x14ac:dyDescent="0.3">
      <c r="A206" s="45">
        <f>A205+1</f>
        <v>144</v>
      </c>
      <c r="C206" s="1" t="s">
        <v>31</v>
      </c>
      <c r="E206" s="21">
        <v>25933.84182391781</v>
      </c>
      <c r="F206" s="10"/>
      <c r="G206" s="11">
        <v>4.3326547945205487</v>
      </c>
      <c r="H206" s="11"/>
      <c r="I206" s="21">
        <v>3632.7390182153827</v>
      </c>
      <c r="J206" s="10"/>
      <c r="K206" s="11">
        <v>0.60690599685839386</v>
      </c>
      <c r="L206" s="11"/>
      <c r="M206" s="12">
        <f>I206-E206</f>
        <v>-22301.102805702427</v>
      </c>
      <c r="N206" s="11"/>
      <c r="O206" s="15">
        <f>M206/E206</f>
        <v>-0.85992283584975659</v>
      </c>
      <c r="P206" s="13"/>
      <c r="Q206" s="13">
        <f>O206</f>
        <v>-0.85992283584975659</v>
      </c>
      <c r="R206" s="25"/>
      <c r="S206" s="25"/>
      <c r="T206" s="9"/>
      <c r="U206" s="9"/>
      <c r="V206" s="9"/>
      <c r="W206" s="9"/>
      <c r="X206" s="9"/>
      <c r="Y206" s="9"/>
      <c r="Z206" s="9"/>
      <c r="AA206" s="9"/>
    </row>
    <row r="207" spans="1:27" x14ac:dyDescent="0.3">
      <c r="A207" s="45">
        <f>A206+1</f>
        <v>145</v>
      </c>
      <c r="C207" s="1" t="s">
        <v>32</v>
      </c>
      <c r="E207" s="21">
        <v>62535.287324999998</v>
      </c>
      <c r="F207" s="10"/>
      <c r="G207" s="11">
        <v>10.4475</v>
      </c>
      <c r="I207" s="21">
        <v>86204.764990753509</v>
      </c>
      <c r="J207" s="10"/>
      <c r="K207" s="11">
        <v>14.401857267566291</v>
      </c>
      <c r="L207" s="11"/>
      <c r="M207" s="12">
        <f>I207-E207</f>
        <v>23669.477665753511</v>
      </c>
      <c r="O207" s="13">
        <f>M207/E207</f>
        <v>0.37849794377279633</v>
      </c>
      <c r="P207" s="13"/>
      <c r="Q207" s="13">
        <f>O207</f>
        <v>0.37849794377279633</v>
      </c>
      <c r="R207" s="14"/>
      <c r="T207" s="9"/>
      <c r="U207" s="9"/>
      <c r="V207" s="9"/>
      <c r="W207" s="9"/>
      <c r="X207" s="9"/>
      <c r="Y207" s="9"/>
      <c r="Z207" s="9"/>
      <c r="AA207" s="9"/>
    </row>
    <row r="208" spans="1:27" x14ac:dyDescent="0.3">
      <c r="A208" s="45">
        <f>A207+1</f>
        <v>146</v>
      </c>
      <c r="C208" s="1" t="s">
        <v>33</v>
      </c>
      <c r="E208" s="16">
        <f>SUM(E204:E207)</f>
        <v>204531.64287791779</v>
      </c>
      <c r="F208" s="10"/>
      <c r="G208" s="36">
        <v>34.170217014622892</v>
      </c>
      <c r="I208" s="16">
        <f>SUM(I204:I207)</f>
        <v>192589.11819465487</v>
      </c>
      <c r="J208" s="10"/>
      <c r="K208" s="36">
        <v>32.175031064969311</v>
      </c>
      <c r="L208" s="11"/>
      <c r="M208" s="17">
        <f>SUM(M204:M207)</f>
        <v>-11942.524683262935</v>
      </c>
      <c r="O208" s="18">
        <f>M208/E208</f>
        <v>-5.8389618912860673E-2</v>
      </c>
      <c r="P208" s="19"/>
      <c r="Q208" s="18">
        <f>(M204+M207+M206)/(E204+E207+E206)</f>
        <v>-0.10545259328217833</v>
      </c>
      <c r="R208" s="20"/>
      <c r="T208" s="9"/>
      <c r="U208" s="9"/>
      <c r="V208" s="9"/>
      <c r="W208" s="9"/>
      <c r="X208" s="9"/>
      <c r="Y208" s="9"/>
      <c r="Z208" s="9"/>
      <c r="AA208" s="9"/>
    </row>
    <row r="209" spans="1:27" x14ac:dyDescent="0.3">
      <c r="E209" s="21"/>
      <c r="F209" s="10"/>
      <c r="G209" s="11"/>
      <c r="H209" s="45"/>
      <c r="I209" s="21"/>
      <c r="J209" s="45"/>
      <c r="K209" s="11"/>
      <c r="L209" s="22"/>
      <c r="M209" s="12"/>
      <c r="O209" s="19"/>
      <c r="P209" s="19"/>
      <c r="Q209" s="19"/>
      <c r="R209" s="20"/>
      <c r="T209" s="9"/>
      <c r="U209" s="9"/>
      <c r="V209" s="9"/>
      <c r="W209" s="9"/>
      <c r="X209" s="9"/>
      <c r="Y209" s="9"/>
      <c r="Z209" s="9"/>
      <c r="AA209" s="9"/>
    </row>
    <row r="210" spans="1:27" x14ac:dyDescent="0.3">
      <c r="A210" s="45">
        <f>A208+1</f>
        <v>147</v>
      </c>
      <c r="C210" s="1" t="s">
        <v>34</v>
      </c>
      <c r="E210" s="16">
        <v>228201.12054367131</v>
      </c>
      <c r="F210" s="20"/>
      <c r="G210" s="36">
        <v>38.12457428218918</v>
      </c>
      <c r="H210" s="20"/>
      <c r="I210" s="16">
        <v>208103.40914697491</v>
      </c>
      <c r="J210" s="20"/>
      <c r="K210" s="36">
        <v>34.766936557975114</v>
      </c>
      <c r="L210" s="20"/>
      <c r="M210" s="17">
        <v>-20097.711396696421</v>
      </c>
      <c r="O210" s="18">
        <v>-8.8070169632888731E-2</v>
      </c>
      <c r="P210" s="19"/>
      <c r="Q210" s="18">
        <v>-0.14678470876847854</v>
      </c>
      <c r="R210" s="20"/>
      <c r="T210" s="9"/>
      <c r="U210" s="9"/>
      <c r="V210" s="9"/>
      <c r="W210" s="9"/>
      <c r="X210" s="9"/>
      <c r="Y210" s="9"/>
      <c r="Z210" s="9"/>
      <c r="AA210" s="9"/>
    </row>
    <row r="211" spans="1:27" x14ac:dyDescent="0.3">
      <c r="A211" s="45">
        <f>A210+1</f>
        <v>148</v>
      </c>
      <c r="C211" s="1" t="s">
        <v>35</v>
      </c>
      <c r="E211" s="20"/>
      <c r="F211" s="20"/>
      <c r="G211" s="20"/>
      <c r="H211" s="20"/>
      <c r="I211" s="20"/>
      <c r="J211" s="20"/>
      <c r="K211" s="20"/>
      <c r="L211" s="20"/>
      <c r="M211" s="12"/>
      <c r="O211" s="18">
        <v>-0.14153681140926608</v>
      </c>
      <c r="P211" s="19"/>
      <c r="Q211" s="18">
        <v>-0.39628819402550425</v>
      </c>
      <c r="R211" s="22"/>
      <c r="T211" s="9"/>
      <c r="U211" s="9"/>
      <c r="V211" s="9"/>
      <c r="W211" s="9"/>
      <c r="X211" s="9"/>
      <c r="Y211" s="9"/>
      <c r="Z211" s="9"/>
      <c r="AA211" s="9"/>
    </row>
    <row r="212" spans="1:27" x14ac:dyDescent="0.3">
      <c r="A212" s="45">
        <f>A211+1</f>
        <v>149</v>
      </c>
      <c r="C212" s="1" t="s">
        <v>36</v>
      </c>
      <c r="E212" s="16">
        <v>204613.98934167132</v>
      </c>
      <c r="F212" s="20"/>
      <c r="G212" s="36">
        <v>34.183974282189183</v>
      </c>
      <c r="H212" s="20"/>
      <c r="I212" s="16">
        <v>192589.11819465487</v>
      </c>
      <c r="J212" s="20"/>
      <c r="K212" s="36">
        <v>32.175031064969311</v>
      </c>
      <c r="L212" s="20"/>
      <c r="M212" s="17">
        <v>-12024.871147016445</v>
      </c>
      <c r="O212" s="18">
        <v>-5.8768568003123731E-2</v>
      </c>
      <c r="P212" s="19"/>
      <c r="Q212" s="18">
        <v>-0.10610256395613894</v>
      </c>
      <c r="R212" s="22"/>
      <c r="T212" s="9"/>
      <c r="U212" s="9"/>
      <c r="V212" s="9"/>
      <c r="W212" s="9"/>
      <c r="X212" s="9"/>
      <c r="Y212" s="9"/>
      <c r="Z212" s="9"/>
      <c r="AA212" s="9"/>
    </row>
    <row r="213" spans="1:27" x14ac:dyDescent="0.3">
      <c r="A213" s="45">
        <f>A212+1</f>
        <v>150</v>
      </c>
      <c r="C213" s="1" t="s">
        <v>37</v>
      </c>
      <c r="E213" s="20"/>
      <c r="F213" s="20"/>
      <c r="G213" s="20"/>
      <c r="H213" s="20"/>
      <c r="I213" s="20"/>
      <c r="J213" s="20"/>
      <c r="K213" s="20"/>
      <c r="L213" s="20"/>
      <c r="M213" s="12"/>
      <c r="O213" s="26">
        <v>-0.10155349984710239</v>
      </c>
      <c r="P213" s="19"/>
      <c r="Q213" s="26">
        <v>-0.44326817042410971</v>
      </c>
      <c r="R213" s="22"/>
      <c r="T213" s="9"/>
      <c r="U213" s="9"/>
      <c r="V213" s="9"/>
      <c r="W213" s="9"/>
      <c r="X213" s="9"/>
      <c r="Y213" s="9"/>
      <c r="Z213" s="9"/>
      <c r="AA213" s="9"/>
    </row>
    <row r="214" spans="1:27" x14ac:dyDescent="0.3"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24"/>
      <c r="P214" s="24"/>
      <c r="Q214" s="24"/>
      <c r="R214" s="45"/>
      <c r="T214" s="9"/>
      <c r="U214" s="9"/>
      <c r="V214" s="9"/>
      <c r="W214" s="9"/>
      <c r="X214" s="9"/>
      <c r="Y214" s="9"/>
      <c r="Z214" s="9"/>
      <c r="AA214" s="9"/>
    </row>
    <row r="215" spans="1:27" ht="14.15" x14ac:dyDescent="0.3">
      <c r="C215" s="3" t="s">
        <v>71</v>
      </c>
      <c r="E215" s="1" t="s">
        <v>72</v>
      </c>
      <c r="H215" s="45"/>
      <c r="I215" s="45"/>
      <c r="J215" s="45"/>
      <c r="K215" s="45"/>
      <c r="L215" s="45"/>
      <c r="M215" s="45"/>
      <c r="N215" s="45"/>
      <c r="O215" s="24"/>
      <c r="P215" s="24"/>
      <c r="Q215" s="24"/>
      <c r="R215" s="45"/>
      <c r="T215" s="9"/>
      <c r="U215" s="9"/>
      <c r="V215" s="9"/>
      <c r="W215" s="9"/>
      <c r="X215" s="9"/>
      <c r="Y215" s="9"/>
      <c r="Z215" s="9"/>
      <c r="AA215" s="9"/>
    </row>
    <row r="216" spans="1:27" x14ac:dyDescent="0.3">
      <c r="A216" s="45">
        <f>A213+1</f>
        <v>151</v>
      </c>
      <c r="C216" s="1" t="s">
        <v>29</v>
      </c>
      <c r="E216" s="21">
        <v>89197.835131999993</v>
      </c>
      <c r="F216" s="10"/>
      <c r="G216" s="11">
        <v>0.8941134943444945</v>
      </c>
      <c r="H216" s="11"/>
      <c r="I216" s="21">
        <v>59820.314679100273</v>
      </c>
      <c r="J216" s="10"/>
      <c r="K216" s="11">
        <v>0.59963507535094074</v>
      </c>
      <c r="L216" s="11"/>
      <c r="M216" s="12">
        <f>I216-E216</f>
        <v>-29377.52045289972</v>
      </c>
      <c r="N216" s="11"/>
      <c r="O216" s="13">
        <f>M216/E216</f>
        <v>-0.32935239301968716</v>
      </c>
      <c r="P216" s="13"/>
      <c r="Q216" s="13">
        <f>O216</f>
        <v>-0.32935239301968716</v>
      </c>
      <c r="R216" s="14"/>
      <c r="T216" s="9"/>
      <c r="U216" s="9"/>
      <c r="V216" s="9"/>
      <c r="W216" s="9"/>
      <c r="X216" s="9"/>
      <c r="Y216" s="9"/>
      <c r="Z216" s="9"/>
      <c r="AA216" s="9"/>
    </row>
    <row r="217" spans="1:27" x14ac:dyDescent="0.3">
      <c r="A217" s="45">
        <f>A216+1</f>
        <v>152</v>
      </c>
      <c r="C217" s="1" t="s">
        <v>30</v>
      </c>
      <c r="E217" s="21">
        <v>1521358.3</v>
      </c>
      <c r="F217" s="10"/>
      <c r="G217" s="11">
        <v>15.25</v>
      </c>
      <c r="H217" s="11"/>
      <c r="I217" s="21">
        <v>1521358.3</v>
      </c>
      <c r="J217" s="10"/>
      <c r="K217" s="11">
        <v>15.25</v>
      </c>
      <c r="L217" s="11"/>
      <c r="M217" s="12">
        <f>I217-E217</f>
        <v>0</v>
      </c>
      <c r="N217" s="11"/>
      <c r="O217" s="15">
        <f>IFERROR(M217/E217,"100.0%")</f>
        <v>0</v>
      </c>
      <c r="P217" s="13"/>
      <c r="Q217" s="15">
        <v>0</v>
      </c>
      <c r="R217" s="14"/>
      <c r="T217" s="9"/>
      <c r="U217" s="9"/>
      <c r="V217" s="9"/>
      <c r="W217" s="9"/>
      <c r="X217" s="9"/>
      <c r="Y217" s="9"/>
      <c r="Z217" s="9"/>
      <c r="AA217" s="9"/>
    </row>
    <row r="218" spans="1:27" x14ac:dyDescent="0.3">
      <c r="A218" s="45">
        <f>A217+1</f>
        <v>153</v>
      </c>
      <c r="C218" s="1" t="s">
        <v>31</v>
      </c>
      <c r="E218" s="21">
        <v>366634.43600767123</v>
      </c>
      <c r="F218" s="10"/>
      <c r="G218" s="11">
        <v>3.6751205479452058</v>
      </c>
      <c r="H218" s="11"/>
      <c r="I218" s="21">
        <v>60545.670533789613</v>
      </c>
      <c r="J218" s="10"/>
      <c r="K218" s="11">
        <v>0.60690599685839397</v>
      </c>
      <c r="L218" s="11"/>
      <c r="M218" s="12">
        <f>I218-E218</f>
        <v>-306088.76547388162</v>
      </c>
      <c r="N218" s="11"/>
      <c r="O218" s="15">
        <f>M218/E218</f>
        <v>-0.83486092797752698</v>
      </c>
      <c r="P218" s="13"/>
      <c r="Q218" s="13">
        <f>O218</f>
        <v>-0.83486092797752698</v>
      </c>
      <c r="R218" s="14"/>
      <c r="T218" s="9"/>
      <c r="U218" s="9"/>
      <c r="V218" s="9"/>
      <c r="W218" s="9"/>
      <c r="X218" s="9"/>
      <c r="Y218" s="9"/>
      <c r="Z218" s="9"/>
      <c r="AA218" s="9"/>
    </row>
    <row r="219" spans="1:27" x14ac:dyDescent="0.3">
      <c r="A219" s="45">
        <f>A218+1</f>
        <v>154</v>
      </c>
      <c r="C219" s="1" t="s">
        <v>32</v>
      </c>
      <c r="E219" s="21">
        <v>1041856.0922</v>
      </c>
      <c r="F219" s="10"/>
      <c r="G219" s="11">
        <v>10.4435</v>
      </c>
      <c r="I219" s="21">
        <v>1436746.5632411339</v>
      </c>
      <c r="J219" s="10"/>
      <c r="K219" s="11">
        <v>14.401857267566287</v>
      </c>
      <c r="L219" s="11"/>
      <c r="M219" s="12">
        <f>I219-E219</f>
        <v>394890.47104113398</v>
      </c>
      <c r="O219" s="13">
        <f>M219/E219</f>
        <v>0.3790259268986727</v>
      </c>
      <c r="P219" s="13"/>
      <c r="Q219" s="13">
        <f>O219</f>
        <v>0.3790259268986727</v>
      </c>
      <c r="R219" s="14"/>
      <c r="T219" s="9"/>
      <c r="U219" s="9"/>
      <c r="V219" s="9"/>
      <c r="W219" s="9"/>
      <c r="X219" s="9"/>
      <c r="Y219" s="9"/>
      <c r="Z219" s="9"/>
      <c r="AA219" s="9"/>
    </row>
    <row r="220" spans="1:27" x14ac:dyDescent="0.3">
      <c r="A220" s="45">
        <f>A219+1</f>
        <v>155</v>
      </c>
      <c r="C220" s="1" t="s">
        <v>33</v>
      </c>
      <c r="E220" s="16">
        <f>SUM(E216:E219)</f>
        <v>3019046.6633396712</v>
      </c>
      <c r="F220" s="10"/>
      <c r="G220" s="36">
        <v>30.262734042289701</v>
      </c>
      <c r="I220" s="16">
        <f>SUM(I216:I219)</f>
        <v>3078470.8484540237</v>
      </c>
      <c r="J220" s="10"/>
      <c r="K220" s="36">
        <v>30.858398339775622</v>
      </c>
      <c r="L220" s="11"/>
      <c r="M220" s="17">
        <f>SUM(M216:M219)</f>
        <v>59424.185114352615</v>
      </c>
      <c r="O220" s="18">
        <f>M220/E220</f>
        <v>1.9683095937516097E-2</v>
      </c>
      <c r="P220" s="19"/>
      <c r="Q220" s="18">
        <f>(M216+M219+M218)/(E216+E219+E218)</f>
        <v>3.9677269697044035E-2</v>
      </c>
      <c r="R220" s="20"/>
      <c r="T220" s="9"/>
      <c r="U220" s="9"/>
      <c r="V220" s="9"/>
      <c r="W220" s="9"/>
      <c r="X220" s="9"/>
      <c r="Y220" s="9"/>
      <c r="Z220" s="9"/>
      <c r="AA220" s="9"/>
    </row>
    <row r="221" spans="1:27" x14ac:dyDescent="0.3">
      <c r="E221" s="21"/>
      <c r="F221" s="10"/>
      <c r="G221" s="11"/>
      <c r="H221" s="45"/>
      <c r="I221" s="21"/>
      <c r="J221" s="45"/>
      <c r="K221" s="11"/>
      <c r="L221" s="22"/>
      <c r="M221" s="12"/>
      <c r="O221" s="19"/>
      <c r="P221" s="19"/>
      <c r="Q221" s="19"/>
      <c r="R221" s="20"/>
      <c r="T221" s="9"/>
      <c r="U221" s="9"/>
      <c r="V221" s="9"/>
      <c r="W221" s="9"/>
      <c r="X221" s="9"/>
      <c r="Y221" s="9"/>
      <c r="Z221" s="9"/>
      <c r="AA221" s="9"/>
    </row>
    <row r="222" spans="1:27" x14ac:dyDescent="0.3">
      <c r="A222" s="45">
        <f>A220+1</f>
        <v>156</v>
      </c>
      <c r="C222" s="1" t="s">
        <v>34</v>
      </c>
      <c r="E222" s="16">
        <v>3413937.1343808053</v>
      </c>
      <c r="F222" s="20"/>
      <c r="G222" s="36">
        <v>34.221091309855986</v>
      </c>
      <c r="H222" s="20"/>
      <c r="I222" s="16">
        <v>3337042.4507228741</v>
      </c>
      <c r="J222" s="20"/>
      <c r="K222" s="36">
        <v>33.450303832781422</v>
      </c>
      <c r="L222" s="20"/>
      <c r="M222" s="17">
        <v>-76894.683657931135</v>
      </c>
      <c r="O222" s="18">
        <v>-2.2523755016911794E-2</v>
      </c>
      <c r="P222" s="19"/>
      <c r="Q222" s="18">
        <v>-4.0629580264268758E-2</v>
      </c>
      <c r="R222" s="20"/>
      <c r="T222" s="9"/>
      <c r="U222" s="9"/>
      <c r="V222" s="9"/>
      <c r="W222" s="9"/>
      <c r="X222" s="9"/>
      <c r="Y222" s="9"/>
      <c r="Z222" s="9"/>
      <c r="AA222" s="9"/>
    </row>
    <row r="223" spans="1:27" x14ac:dyDescent="0.3">
      <c r="A223" s="45">
        <f>A222+1</f>
        <v>157</v>
      </c>
      <c r="C223" s="1" t="s">
        <v>35</v>
      </c>
      <c r="E223" s="20"/>
      <c r="F223" s="20"/>
      <c r="G223" s="20"/>
      <c r="H223" s="20"/>
      <c r="I223" s="20"/>
      <c r="J223" s="20"/>
      <c r="K223" s="20"/>
      <c r="L223" s="20"/>
      <c r="M223" s="12"/>
      <c r="O223" s="18">
        <v>-3.8890881223254223E-2</v>
      </c>
      <c r="P223" s="19"/>
      <c r="Q223" s="18">
        <v>-0.16869074114844734</v>
      </c>
      <c r="R223" s="22"/>
      <c r="T223" s="9"/>
      <c r="U223" s="9"/>
      <c r="V223" s="9"/>
      <c r="W223" s="9"/>
      <c r="X223" s="9"/>
      <c r="Y223" s="9"/>
      <c r="Z223" s="9"/>
      <c r="AA223" s="9"/>
    </row>
    <row r="224" spans="1:27" x14ac:dyDescent="0.3">
      <c r="A224" s="45">
        <f>A223+1</f>
        <v>158</v>
      </c>
      <c r="C224" s="1" t="s">
        <v>36</v>
      </c>
      <c r="E224" s="16">
        <v>3020818.1496608052</v>
      </c>
      <c r="F224" s="20"/>
      <c r="G224" s="36">
        <v>30.280491309855989</v>
      </c>
      <c r="H224" s="20"/>
      <c r="I224" s="16">
        <v>3078470.8484540237</v>
      </c>
      <c r="J224" s="20"/>
      <c r="K224" s="36">
        <v>30.858398339775622</v>
      </c>
      <c r="L224" s="20"/>
      <c r="M224" s="17">
        <v>57652.698793218668</v>
      </c>
      <c r="O224" s="18">
        <v>1.9085127252592891E-2</v>
      </c>
      <c r="P224" s="19"/>
      <c r="Q224" s="18">
        <v>3.8448978014489925E-2</v>
      </c>
      <c r="R224" s="22"/>
      <c r="T224" s="9"/>
      <c r="U224" s="9"/>
      <c r="V224" s="9"/>
      <c r="W224" s="9"/>
      <c r="X224" s="9"/>
      <c r="Y224" s="9"/>
      <c r="Z224" s="9"/>
      <c r="AA224" s="9"/>
    </row>
    <row r="225" spans="1:27" x14ac:dyDescent="0.3">
      <c r="A225" s="45">
        <f>A224+1</f>
        <v>159</v>
      </c>
      <c r="C225" s="1" t="s">
        <v>37</v>
      </c>
      <c r="E225" s="20"/>
      <c r="F225" s="20"/>
      <c r="G225" s="20"/>
      <c r="H225" s="20"/>
      <c r="I225" s="20"/>
      <c r="J225" s="20"/>
      <c r="K225" s="20"/>
      <c r="L225" s="20"/>
      <c r="M225" s="12"/>
      <c r="O225" s="26">
        <v>3.6395260976510323E-2</v>
      </c>
      <c r="P225" s="19"/>
      <c r="Q225" s="26">
        <v>0.91930597301841921</v>
      </c>
      <c r="R225" s="22"/>
      <c r="T225" s="9"/>
      <c r="U225" s="9"/>
      <c r="V225" s="9"/>
      <c r="W225" s="9"/>
      <c r="X225" s="9"/>
      <c r="Y225" s="9"/>
      <c r="Z225" s="9"/>
      <c r="AA225" s="9"/>
    </row>
    <row r="226" spans="1:27" x14ac:dyDescent="0.3">
      <c r="E226" s="45"/>
      <c r="F226" s="45"/>
      <c r="G226" s="45"/>
      <c r="H226" s="45"/>
      <c r="I226" s="45"/>
      <c r="J226" s="45"/>
      <c r="K226" s="45"/>
      <c r="L226" s="45"/>
      <c r="M226" s="27"/>
      <c r="N226" s="45"/>
      <c r="O226" s="24"/>
      <c r="P226" s="24"/>
      <c r="Q226" s="19"/>
      <c r="R226" s="45"/>
      <c r="T226" s="9"/>
      <c r="U226" s="9"/>
      <c r="V226" s="9"/>
      <c r="W226" s="9"/>
      <c r="X226" s="9"/>
      <c r="Y226" s="9"/>
      <c r="Z226" s="9"/>
      <c r="AA226" s="9"/>
    </row>
    <row r="227" spans="1:27" ht="14.6" x14ac:dyDescent="0.35">
      <c r="C227" s="3" t="s">
        <v>73</v>
      </c>
      <c r="E227" s="51" t="s">
        <v>74</v>
      </c>
      <c r="F227" s="51"/>
      <c r="G227" s="51"/>
      <c r="H227" s="52"/>
      <c r="I227" s="52"/>
      <c r="M227" s="22"/>
      <c r="O227" s="19"/>
      <c r="P227" s="19"/>
      <c r="Q227" s="19"/>
      <c r="T227" s="9"/>
      <c r="U227" s="9"/>
      <c r="V227" s="9"/>
      <c r="W227" s="9"/>
      <c r="X227" s="9"/>
      <c r="Y227" s="9"/>
      <c r="Z227" s="9"/>
      <c r="AA227" s="9"/>
    </row>
    <row r="228" spans="1:27" x14ac:dyDescent="0.3">
      <c r="A228" s="45">
        <f>A225+1</f>
        <v>160</v>
      </c>
      <c r="C228" s="1" t="s">
        <v>29</v>
      </c>
      <c r="E228" s="21">
        <v>98867.548546000005</v>
      </c>
      <c r="F228" s="10"/>
      <c r="G228" s="11">
        <v>0.99104199463899856</v>
      </c>
      <c r="H228" s="11"/>
      <c r="I228" s="21">
        <v>76798.770988203236</v>
      </c>
      <c r="J228" s="10"/>
      <c r="K228" s="11">
        <v>0.7698259773333066</v>
      </c>
      <c r="L228" s="11"/>
      <c r="M228" s="12">
        <f>I228-E228</f>
        <v>-22068.77755779677</v>
      </c>
      <c r="N228" s="11"/>
      <c r="O228" s="13">
        <f>M228/E228</f>
        <v>-0.22321558370114589</v>
      </c>
      <c r="P228" s="13"/>
      <c r="Q228" s="13">
        <f>O228</f>
        <v>-0.22321558370114589</v>
      </c>
      <c r="R228" s="25"/>
      <c r="S228" s="25"/>
      <c r="T228" s="9"/>
      <c r="U228" s="9"/>
      <c r="V228" s="9"/>
      <c r="W228" s="9"/>
      <c r="X228" s="9"/>
      <c r="Y228" s="9"/>
      <c r="Z228" s="9"/>
      <c r="AA228" s="9"/>
    </row>
    <row r="229" spans="1:27" x14ac:dyDescent="0.3">
      <c r="A229" s="45">
        <f>A228+1</f>
        <v>161</v>
      </c>
      <c r="C229" s="1" t="s">
        <v>30</v>
      </c>
      <c r="E229" s="21">
        <v>1521358.4524999999</v>
      </c>
      <c r="F229" s="10"/>
      <c r="G229" s="11">
        <v>15.25</v>
      </c>
      <c r="H229" s="11"/>
      <c r="I229" s="21">
        <v>1521358.4524999999</v>
      </c>
      <c r="J229" s="10"/>
      <c r="K229" s="11">
        <v>15.25</v>
      </c>
      <c r="L229" s="11"/>
      <c r="M229" s="12">
        <f>I229-E229</f>
        <v>0</v>
      </c>
      <c r="N229" s="11"/>
      <c r="O229" s="15">
        <f>IFERROR(M229/E229,"100.0%")</f>
        <v>0</v>
      </c>
      <c r="P229" s="13"/>
      <c r="Q229" s="15">
        <v>0</v>
      </c>
      <c r="R229" s="25"/>
      <c r="S229" s="25"/>
      <c r="T229" s="9"/>
      <c r="U229" s="9"/>
      <c r="V229" s="9"/>
      <c r="W229" s="9"/>
      <c r="X229" s="9"/>
      <c r="Y229" s="9"/>
      <c r="Z229" s="9"/>
      <c r="AA229" s="9"/>
    </row>
    <row r="230" spans="1:27" x14ac:dyDescent="0.3">
      <c r="A230" s="45">
        <f>A229+1</f>
        <v>162</v>
      </c>
      <c r="C230" s="1" t="s">
        <v>31</v>
      </c>
      <c r="E230" s="21">
        <v>366634.47275887674</v>
      </c>
      <c r="F230" s="10"/>
      <c r="G230" s="11">
        <v>3.6751205479452058</v>
      </c>
      <c r="H230" s="11"/>
      <c r="I230" s="21">
        <v>60545.676602849577</v>
      </c>
      <c r="J230" s="10"/>
      <c r="K230" s="11">
        <v>0.60690599685839397</v>
      </c>
      <c r="L230" s="11"/>
      <c r="M230" s="12">
        <f>I230-E230</f>
        <v>-306088.79615602718</v>
      </c>
      <c r="N230" s="11"/>
      <c r="O230" s="15">
        <f>M230/E230</f>
        <v>-0.83486092797752698</v>
      </c>
      <c r="P230" s="13"/>
      <c r="Q230" s="13">
        <f>O230</f>
        <v>-0.83486092797752698</v>
      </c>
      <c r="R230" s="25"/>
      <c r="S230" s="25"/>
      <c r="T230" s="9"/>
      <c r="U230" s="9"/>
      <c r="V230" s="9"/>
      <c r="W230" s="9"/>
      <c r="X230" s="9"/>
      <c r="Y230" s="9"/>
      <c r="Z230" s="9"/>
      <c r="AA230" s="9"/>
    </row>
    <row r="231" spans="1:27" x14ac:dyDescent="0.3">
      <c r="A231" s="45">
        <f>A230+1</f>
        <v>163</v>
      </c>
      <c r="C231" s="1" t="s">
        <v>32</v>
      </c>
      <c r="E231" s="21">
        <v>1041856.1966349999</v>
      </c>
      <c r="F231" s="10"/>
      <c r="G231" s="11">
        <v>10.4435</v>
      </c>
      <c r="I231" s="21">
        <v>1436746.7072597069</v>
      </c>
      <c r="J231" s="10"/>
      <c r="K231" s="11">
        <v>14.401857267566291</v>
      </c>
      <c r="L231" s="11"/>
      <c r="M231" s="12">
        <f>I231-E231</f>
        <v>394890.51062470698</v>
      </c>
      <c r="O231" s="13">
        <f>M231/E231</f>
        <v>0.37902592689867298</v>
      </c>
      <c r="P231" s="13"/>
      <c r="Q231" s="13">
        <f>O231</f>
        <v>0.37902592689867298</v>
      </c>
      <c r="R231" s="14"/>
      <c r="T231" s="9"/>
      <c r="U231" s="9"/>
      <c r="V231" s="9"/>
      <c r="W231" s="9"/>
      <c r="X231" s="9"/>
      <c r="Y231" s="9"/>
      <c r="Z231" s="9"/>
      <c r="AA231" s="9"/>
    </row>
    <row r="232" spans="1:27" x14ac:dyDescent="0.3">
      <c r="A232" s="45">
        <f>A231+1</f>
        <v>164</v>
      </c>
      <c r="C232" s="1" t="s">
        <v>33</v>
      </c>
      <c r="E232" s="16">
        <f>SUM(E228:E231)</f>
        <v>3028716.6704398766</v>
      </c>
      <c r="F232" s="10"/>
      <c r="G232" s="36">
        <v>30.359662542584203</v>
      </c>
      <c r="I232" s="16">
        <f>SUM(I228:I231)</f>
        <v>3095449.6073507597</v>
      </c>
      <c r="J232" s="10"/>
      <c r="K232" s="36">
        <v>31.028589241757992</v>
      </c>
      <c r="L232" s="11"/>
      <c r="M232" s="17">
        <f>SUM(M228:M231)</f>
        <v>66732.936910883058</v>
      </c>
      <c r="O232" s="18">
        <f>M232/E232</f>
        <v>2.2033403639961834E-2</v>
      </c>
      <c r="P232" s="19"/>
      <c r="Q232" s="18">
        <f>(M228+M231+M230)/(E228+E231+E230)</f>
        <v>4.4271451945966538E-2</v>
      </c>
      <c r="R232" s="20"/>
      <c r="T232" s="9"/>
      <c r="U232" s="9"/>
      <c r="V232" s="9"/>
      <c r="W232" s="9"/>
      <c r="X232" s="9"/>
      <c r="Y232" s="9"/>
      <c r="Z232" s="9"/>
      <c r="AA232" s="9"/>
    </row>
    <row r="233" spans="1:27" x14ac:dyDescent="0.3">
      <c r="E233" s="21"/>
      <c r="F233" s="10"/>
      <c r="G233" s="11"/>
      <c r="H233" s="45"/>
      <c r="I233" s="21"/>
      <c r="J233" s="45"/>
      <c r="K233" s="11"/>
      <c r="L233" s="22"/>
      <c r="M233" s="12"/>
      <c r="O233" s="19"/>
      <c r="P233" s="19"/>
      <c r="Q233" s="19"/>
      <c r="R233" s="20"/>
      <c r="T233" s="9"/>
      <c r="U233" s="9"/>
      <c r="V233" s="9"/>
      <c r="W233" s="9"/>
      <c r="X233" s="9"/>
      <c r="Y233" s="9"/>
      <c r="Z233" s="9"/>
      <c r="AA233" s="9"/>
    </row>
    <row r="234" spans="1:27" x14ac:dyDescent="0.3">
      <c r="A234" s="45">
        <f>A232+1</f>
        <v>165</v>
      </c>
      <c r="C234" s="1" t="s">
        <v>34</v>
      </c>
      <c r="E234" s="16">
        <v>3423607.1810645834</v>
      </c>
      <c r="F234" s="20"/>
      <c r="G234" s="36">
        <v>34.318019810150489</v>
      </c>
      <c r="H234" s="20"/>
      <c r="I234" s="16">
        <v>3354021.2355386652</v>
      </c>
      <c r="J234" s="20"/>
      <c r="K234" s="36">
        <v>33.620494734763795</v>
      </c>
      <c r="L234" s="20"/>
      <c r="M234" s="17">
        <v>-69585.945525918825</v>
      </c>
      <c r="O234" s="18">
        <v>-2.0325329935860462E-2</v>
      </c>
      <c r="P234" s="19"/>
      <c r="Q234" s="18">
        <v>-3.65808868635321E-2</v>
      </c>
      <c r="R234" s="20"/>
      <c r="T234" s="9"/>
      <c r="U234" s="9"/>
      <c r="V234" s="9"/>
      <c r="W234" s="9"/>
      <c r="X234" s="9"/>
      <c r="Y234" s="9"/>
      <c r="Z234" s="9"/>
      <c r="AA234" s="9"/>
    </row>
    <row r="235" spans="1:27" x14ac:dyDescent="0.3">
      <c r="A235" s="45">
        <f>A234+1</f>
        <v>166</v>
      </c>
      <c r="C235" s="1" t="s">
        <v>35</v>
      </c>
      <c r="E235" s="20"/>
      <c r="F235" s="20"/>
      <c r="G235" s="20"/>
      <c r="H235" s="20"/>
      <c r="I235" s="20"/>
      <c r="J235" s="20"/>
      <c r="K235" s="20"/>
      <c r="L235" s="20"/>
      <c r="M235" s="12"/>
      <c r="O235" s="18">
        <v>-3.50230660095927E-2</v>
      </c>
      <c r="P235" s="19"/>
      <c r="Q235" s="18">
        <v>-0.14948580745333451</v>
      </c>
      <c r="R235" s="22"/>
      <c r="T235" s="9"/>
      <c r="U235" s="9"/>
      <c r="V235" s="9"/>
      <c r="W235" s="9"/>
      <c r="X235" s="9"/>
      <c r="Y235" s="9"/>
      <c r="Z235" s="9"/>
      <c r="AA235" s="9"/>
    </row>
    <row r="236" spans="1:27" x14ac:dyDescent="0.3">
      <c r="A236" s="45">
        <f>A235+1</f>
        <v>167</v>
      </c>
      <c r="C236" s="1" t="s">
        <v>36</v>
      </c>
      <c r="E236" s="16">
        <v>3030488.1569385836</v>
      </c>
      <c r="F236" s="20"/>
      <c r="G236" s="36">
        <v>30.377419810150496</v>
      </c>
      <c r="H236" s="20"/>
      <c r="I236" s="16">
        <v>3095449.6073507597</v>
      </c>
      <c r="J236" s="20"/>
      <c r="K236" s="36">
        <v>31.028589241757992</v>
      </c>
      <c r="L236" s="20"/>
      <c r="M236" s="17">
        <v>64961.450412176098</v>
      </c>
      <c r="O236" s="18">
        <v>2.1435969074302712E-2</v>
      </c>
      <c r="P236" s="19"/>
      <c r="Q236" s="18">
        <v>4.3045637642088977E-2</v>
      </c>
      <c r="R236" s="22"/>
      <c r="T236" s="9"/>
      <c r="U236" s="9"/>
      <c r="V236" s="9"/>
      <c r="W236" s="9"/>
      <c r="X236" s="9"/>
      <c r="Y236" s="9"/>
      <c r="Z236" s="9"/>
      <c r="AA236" s="9"/>
    </row>
    <row r="237" spans="1:27" x14ac:dyDescent="0.3">
      <c r="A237" s="45">
        <f>A236+1</f>
        <v>168</v>
      </c>
      <c r="C237" s="1" t="s">
        <v>37</v>
      </c>
      <c r="E237" s="20"/>
      <c r="F237" s="20"/>
      <c r="G237" s="20"/>
      <c r="H237" s="20"/>
      <c r="I237" s="20"/>
      <c r="J237" s="20"/>
      <c r="K237" s="20"/>
      <c r="L237" s="20"/>
      <c r="M237" s="12"/>
      <c r="O237" s="26">
        <v>4.076034442428865E-2</v>
      </c>
      <c r="P237" s="19"/>
      <c r="Q237" s="26">
        <v>0.89746836887176562</v>
      </c>
      <c r="R237" s="22"/>
      <c r="T237" s="9"/>
      <c r="U237" s="9"/>
      <c r="V237" s="9"/>
      <c r="W237" s="9"/>
      <c r="X237" s="9"/>
      <c r="Y237" s="9"/>
      <c r="Z237" s="9"/>
      <c r="AA237" s="9"/>
    </row>
    <row r="238" spans="1:27" x14ac:dyDescent="0.3"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24"/>
      <c r="P238" s="24"/>
      <c r="Q238" s="24"/>
      <c r="R238" s="45"/>
      <c r="T238" s="9"/>
      <c r="U238" s="9"/>
      <c r="V238" s="9"/>
      <c r="W238" s="9"/>
      <c r="X238" s="9"/>
      <c r="Y238" s="9"/>
      <c r="Z238" s="9"/>
      <c r="AA238" s="9"/>
    </row>
    <row r="239" spans="1:27" ht="14.15" x14ac:dyDescent="0.3">
      <c r="C239" s="3" t="s">
        <v>75</v>
      </c>
      <c r="E239" s="1" t="s">
        <v>76</v>
      </c>
      <c r="M239" s="22"/>
      <c r="O239" s="19"/>
      <c r="P239" s="19"/>
      <c r="Q239" s="19"/>
      <c r="T239" s="9"/>
      <c r="U239" s="9"/>
      <c r="V239" s="9"/>
      <c r="W239" s="9"/>
      <c r="X239" s="9"/>
      <c r="Y239" s="9"/>
      <c r="Z239" s="9"/>
      <c r="AA239" s="9"/>
    </row>
    <row r="240" spans="1:27" x14ac:dyDescent="0.3">
      <c r="A240" s="45">
        <f>A237+1</f>
        <v>169</v>
      </c>
      <c r="C240" s="1" t="s">
        <v>29</v>
      </c>
      <c r="E240" s="21">
        <v>601901.70037600002</v>
      </c>
      <c r="F240" s="10"/>
      <c r="G240" s="11">
        <v>0.86191770832208625</v>
      </c>
      <c r="H240" s="11"/>
      <c r="I240" s="21">
        <v>382934.78243703872</v>
      </c>
      <c r="J240" s="10"/>
      <c r="K240" s="11">
        <v>0.54835909237133917</v>
      </c>
      <c r="L240" s="11"/>
      <c r="M240" s="12">
        <f>I240-E240</f>
        <v>-218966.9179389613</v>
      </c>
      <c r="N240" s="11"/>
      <c r="O240" s="13">
        <f>M240/E240</f>
        <v>-0.36379182481487521</v>
      </c>
      <c r="P240" s="13"/>
      <c r="Q240" s="13">
        <f>O240</f>
        <v>-0.36379182481487521</v>
      </c>
      <c r="R240" s="25"/>
      <c r="S240" s="25"/>
      <c r="T240" s="9"/>
      <c r="U240" s="9"/>
      <c r="V240" s="9"/>
      <c r="W240" s="9"/>
      <c r="X240" s="9"/>
      <c r="Y240" s="9"/>
      <c r="Z240" s="9"/>
      <c r="AA240" s="9"/>
    </row>
    <row r="241" spans="1:27" x14ac:dyDescent="0.3">
      <c r="A241" s="45">
        <f>A240+1</f>
        <v>170</v>
      </c>
      <c r="C241" s="1" t="s">
        <v>30</v>
      </c>
      <c r="E241" s="21">
        <v>10649509.625</v>
      </c>
      <c r="F241" s="10"/>
      <c r="G241" s="11">
        <v>15.25</v>
      </c>
      <c r="H241" s="11"/>
      <c r="I241" s="21">
        <v>10649509.625</v>
      </c>
      <c r="J241" s="10"/>
      <c r="K241" s="11">
        <v>15.25</v>
      </c>
      <c r="L241" s="11"/>
      <c r="M241" s="12">
        <f>I241-E241</f>
        <v>0</v>
      </c>
      <c r="N241" s="11"/>
      <c r="O241" s="15">
        <f>IFERROR(M241/E241,"100.0%")</f>
        <v>0</v>
      </c>
      <c r="P241" s="13"/>
      <c r="Q241" s="15">
        <v>0</v>
      </c>
      <c r="R241" s="25"/>
      <c r="S241" s="25"/>
      <c r="T241" s="9"/>
      <c r="U241" s="9"/>
      <c r="V241" s="9"/>
      <c r="W241" s="9"/>
      <c r="X241" s="9"/>
      <c r="Y241" s="9"/>
      <c r="Z241" s="9"/>
      <c r="AA241" s="9"/>
    </row>
    <row r="242" spans="1:27" x14ac:dyDescent="0.3">
      <c r="A242" s="45">
        <f>A241+1</f>
        <v>171</v>
      </c>
      <c r="C242" s="1" t="s">
        <v>31</v>
      </c>
      <c r="E242" s="21">
        <v>2566441.419565754</v>
      </c>
      <c r="F242" s="10"/>
      <c r="G242" s="11">
        <v>3.6751205479452063</v>
      </c>
      <c r="H242" s="11"/>
      <c r="I242" s="21">
        <v>423819.75442712696</v>
      </c>
      <c r="J242" s="10"/>
      <c r="K242" s="11">
        <v>0.60690599685839397</v>
      </c>
      <c r="L242" s="11"/>
      <c r="M242" s="12">
        <f>I242-E242</f>
        <v>-2142621.6651386269</v>
      </c>
      <c r="N242" s="11"/>
      <c r="O242" s="15">
        <f>M242/E242</f>
        <v>-0.83486092797752698</v>
      </c>
      <c r="P242" s="13"/>
      <c r="Q242" s="13">
        <f>O242</f>
        <v>-0.83486092797752698</v>
      </c>
      <c r="R242" s="25"/>
      <c r="S242" s="25"/>
      <c r="T242" s="9"/>
      <c r="U242" s="9"/>
      <c r="V242" s="9"/>
      <c r="W242" s="9"/>
      <c r="X242" s="9"/>
      <c r="Y242" s="9"/>
      <c r="Z242" s="9"/>
      <c r="AA242" s="9"/>
    </row>
    <row r="243" spans="1:27" x14ac:dyDescent="0.3">
      <c r="A243" s="45">
        <f>A242+1</f>
        <v>172</v>
      </c>
      <c r="C243" s="1" t="s">
        <v>32</v>
      </c>
      <c r="E243" s="21">
        <v>7292993.6897499999</v>
      </c>
      <c r="F243" s="10"/>
      <c r="G243" s="11">
        <v>10.4435</v>
      </c>
      <c r="I243" s="21">
        <v>10057227.382873666</v>
      </c>
      <c r="J243" s="10"/>
      <c r="K243" s="11">
        <v>14.401857267566291</v>
      </c>
      <c r="L243" s="11"/>
      <c r="M243" s="12">
        <f>I243-E243</f>
        <v>2764233.6931236656</v>
      </c>
      <c r="O243" s="13">
        <f>M243/E243</f>
        <v>0.37902592689867282</v>
      </c>
      <c r="P243" s="13"/>
      <c r="Q243" s="13">
        <f>O243</f>
        <v>0.37902592689867282</v>
      </c>
      <c r="R243" s="14"/>
      <c r="T243" s="9"/>
      <c r="U243" s="9"/>
      <c r="V243" s="9"/>
      <c r="W243" s="9"/>
      <c r="X243" s="9"/>
      <c r="Y243" s="9"/>
      <c r="Z243" s="9"/>
      <c r="AA243" s="9"/>
    </row>
    <row r="244" spans="1:27" x14ac:dyDescent="0.3">
      <c r="A244" s="45">
        <f>A243+1</f>
        <v>173</v>
      </c>
      <c r="C244" s="1" t="s">
        <v>33</v>
      </c>
      <c r="E244" s="16">
        <f>SUM(E240:E243)</f>
        <v>21110846.434691753</v>
      </c>
      <c r="F244" s="10"/>
      <c r="G244" s="36">
        <v>30.230538256267291</v>
      </c>
      <c r="I244" s="16">
        <f>SUM(I240:I243)</f>
        <v>21513491.544737831</v>
      </c>
      <c r="J244" s="10"/>
      <c r="K244" s="36">
        <v>30.807122356796025</v>
      </c>
      <c r="L244" s="11"/>
      <c r="M244" s="17">
        <f>SUM(M240:M243)</f>
        <v>402645.11004607752</v>
      </c>
      <c r="O244" s="18">
        <f>M244/E244</f>
        <v>1.9072902230220627E-2</v>
      </c>
      <c r="P244" s="19"/>
      <c r="Q244" s="18">
        <f>(M240+M243+M242)/(E240+E243+E242)</f>
        <v>3.8488877413167005E-2</v>
      </c>
      <c r="R244" s="20"/>
      <c r="T244" s="9"/>
      <c r="U244" s="9"/>
      <c r="V244" s="9"/>
      <c r="W244" s="9"/>
      <c r="X244" s="9"/>
      <c r="Y244" s="9"/>
      <c r="Z244" s="9"/>
      <c r="AA244" s="9"/>
    </row>
    <row r="245" spans="1:27" x14ac:dyDescent="0.3">
      <c r="E245" s="21"/>
      <c r="F245" s="10"/>
      <c r="G245" s="11"/>
      <c r="H245" s="45"/>
      <c r="I245" s="21"/>
      <c r="J245" s="45"/>
      <c r="K245" s="11"/>
      <c r="L245" s="22"/>
      <c r="M245" s="12"/>
      <c r="O245" s="19"/>
      <c r="P245" s="19"/>
      <c r="Q245" s="19"/>
      <c r="R245" s="20"/>
      <c r="T245" s="9"/>
      <c r="U245" s="9"/>
      <c r="V245" s="9"/>
      <c r="W245" s="9"/>
      <c r="X245" s="9"/>
      <c r="Y245" s="9"/>
      <c r="Z245" s="9"/>
      <c r="AA245" s="9"/>
    </row>
    <row r="246" spans="1:27" x14ac:dyDescent="0.3">
      <c r="A246" s="45">
        <f>A244+1</f>
        <v>174</v>
      </c>
      <c r="C246" s="1" t="s">
        <v>34</v>
      </c>
      <c r="E246" s="16">
        <v>23875080.127815418</v>
      </c>
      <c r="F246" s="20"/>
      <c r="G246" s="36">
        <v>34.18889552383358</v>
      </c>
      <c r="H246" s="20"/>
      <c r="I246" s="16">
        <v>23323493.019810334</v>
      </c>
      <c r="J246" s="20"/>
      <c r="K246" s="36">
        <v>33.399027849801826</v>
      </c>
      <c r="L246" s="20"/>
      <c r="M246" s="17">
        <v>-551587.10800508747</v>
      </c>
      <c r="O246" s="18">
        <v>-2.3103047405586153E-2</v>
      </c>
      <c r="P246" s="19"/>
      <c r="Q246" s="18">
        <v>-4.1706110741133416E-2</v>
      </c>
      <c r="R246" s="20"/>
      <c r="T246" s="9"/>
      <c r="U246" s="9"/>
      <c r="V246" s="9"/>
      <c r="W246" s="9"/>
      <c r="X246" s="9"/>
      <c r="Y246" s="9"/>
      <c r="Z246" s="9"/>
      <c r="AA246" s="9"/>
    </row>
    <row r="247" spans="1:27" x14ac:dyDescent="0.3">
      <c r="A247" s="45">
        <f>A246+1</f>
        <v>175</v>
      </c>
      <c r="C247" s="1" t="s">
        <v>35</v>
      </c>
      <c r="E247" s="20"/>
      <c r="F247" s="20"/>
      <c r="G247" s="20"/>
      <c r="H247" s="20"/>
      <c r="I247" s="20"/>
      <c r="J247" s="20"/>
      <c r="K247" s="20"/>
      <c r="L247" s="20"/>
      <c r="M247" s="12"/>
      <c r="O247" s="18">
        <v>-3.9918438717405261E-2</v>
      </c>
      <c r="P247" s="19"/>
      <c r="Q247" s="18">
        <v>-0.1740932364721999</v>
      </c>
      <c r="R247" s="22"/>
      <c r="T247" s="9"/>
      <c r="U247" s="9"/>
      <c r="V247" s="9"/>
      <c r="W247" s="9"/>
      <c r="X247" s="9"/>
      <c r="Y247" s="9"/>
      <c r="Z247" s="9"/>
      <c r="AA247" s="9"/>
    </row>
    <row r="248" spans="1:27" x14ac:dyDescent="0.3">
      <c r="A248" s="45">
        <f>A247+1</f>
        <v>176</v>
      </c>
      <c r="C248" s="1" t="s">
        <v>36</v>
      </c>
      <c r="E248" s="16">
        <v>21123246.84071542</v>
      </c>
      <c r="F248" s="20"/>
      <c r="G248" s="36">
        <v>30.24829552383358</v>
      </c>
      <c r="H248" s="20"/>
      <c r="I248" s="16">
        <v>21513491.544737831</v>
      </c>
      <c r="J248" s="20"/>
      <c r="K248" s="36">
        <v>30.807122356796025</v>
      </c>
      <c r="L248" s="20"/>
      <c r="M248" s="17">
        <v>390244.70402241219</v>
      </c>
      <c r="O248" s="18">
        <v>1.8474655291638633E-2</v>
      </c>
      <c r="P248" s="19"/>
      <c r="Q248" s="18">
        <v>3.7259356043119522E-2</v>
      </c>
      <c r="R248" s="22"/>
      <c r="T248" s="9"/>
      <c r="U248" s="9"/>
      <c r="V248" s="9"/>
      <c r="W248" s="9"/>
      <c r="X248" s="9"/>
      <c r="Y248" s="9"/>
      <c r="Z248" s="9"/>
      <c r="AA248" s="9"/>
    </row>
    <row r="249" spans="1:27" x14ac:dyDescent="0.3">
      <c r="A249" s="45">
        <f>A248+1</f>
        <v>177</v>
      </c>
      <c r="C249" s="1" t="s">
        <v>37</v>
      </c>
      <c r="E249" s="20"/>
      <c r="F249" s="20"/>
      <c r="G249" s="20"/>
      <c r="H249" s="20"/>
      <c r="I249" s="20"/>
      <c r="J249" s="20"/>
      <c r="K249" s="20"/>
      <c r="L249" s="20"/>
      <c r="M249" s="12"/>
      <c r="O249" s="26">
        <v>3.5265138066052436E-2</v>
      </c>
      <c r="P249" s="19"/>
      <c r="Q249" s="26">
        <v>0.93693995495822946</v>
      </c>
      <c r="R249" s="22"/>
      <c r="T249" s="9"/>
      <c r="U249" s="9"/>
      <c r="V249" s="9"/>
      <c r="W249" s="9"/>
      <c r="X249" s="9"/>
      <c r="Y249" s="9"/>
      <c r="Z249" s="9"/>
      <c r="AA249" s="9"/>
    </row>
    <row r="250" spans="1:27" x14ac:dyDescent="0.3">
      <c r="E250" s="20"/>
      <c r="F250" s="20"/>
      <c r="G250" s="20"/>
      <c r="H250" s="20"/>
      <c r="I250" s="20"/>
      <c r="J250" s="20"/>
      <c r="K250" s="20"/>
      <c r="L250" s="20"/>
      <c r="M250" s="12"/>
      <c r="O250" s="13"/>
      <c r="P250" s="28"/>
      <c r="Q250" s="13"/>
      <c r="R250" s="22"/>
      <c r="T250" s="9"/>
      <c r="U250" s="9"/>
      <c r="V250" s="9"/>
      <c r="W250" s="9"/>
      <c r="X250" s="9"/>
      <c r="Y250" s="9"/>
      <c r="Z250" s="9"/>
      <c r="AA250" s="9"/>
    </row>
    <row r="251" spans="1:27" ht="14.15" x14ac:dyDescent="0.3">
      <c r="C251" s="3" t="s">
        <v>77</v>
      </c>
      <c r="E251" s="1" t="s">
        <v>78</v>
      </c>
      <c r="M251" s="22"/>
      <c r="O251" s="19"/>
      <c r="P251" s="19"/>
      <c r="Q251" s="19"/>
      <c r="T251" s="9"/>
      <c r="U251" s="9"/>
      <c r="V251" s="9"/>
      <c r="W251" s="9"/>
      <c r="X251" s="9"/>
      <c r="Y251" s="9"/>
      <c r="Z251" s="9"/>
      <c r="AA251" s="9"/>
    </row>
    <row r="252" spans="1:27" x14ac:dyDescent="0.3">
      <c r="A252" s="45">
        <f>A249+1</f>
        <v>178</v>
      </c>
      <c r="C252" s="1" t="s">
        <v>29</v>
      </c>
      <c r="E252" s="21">
        <v>6325520.9663999993</v>
      </c>
      <c r="F252" s="10"/>
      <c r="G252" s="11">
        <v>4.5083880945593044</v>
      </c>
      <c r="H252" s="11"/>
      <c r="I252" s="21">
        <v>4893961.0340630589</v>
      </c>
      <c r="J252" s="10"/>
      <c r="K252" s="11">
        <v>3.4880724889548667</v>
      </c>
      <c r="L252" s="11"/>
      <c r="M252" s="12">
        <f>I252-E252</f>
        <v>-1431559.9323369404</v>
      </c>
      <c r="N252" s="11"/>
      <c r="O252" s="13"/>
      <c r="P252" s="13"/>
      <c r="Q252" s="13">
        <f>M252/E252</f>
        <v>-0.22631494543154987</v>
      </c>
      <c r="R252" s="25"/>
      <c r="S252" s="25"/>
      <c r="T252" s="9"/>
      <c r="U252" s="9"/>
      <c r="V252" s="9"/>
      <c r="W252" s="9"/>
      <c r="X252" s="9"/>
      <c r="Y252" s="9"/>
      <c r="Z252" s="9"/>
      <c r="AA252" s="9"/>
    </row>
    <row r="253" spans="1:27" x14ac:dyDescent="0.3">
      <c r="A253" s="45">
        <f>A252+1</f>
        <v>179</v>
      </c>
      <c r="C253" s="1" t="s">
        <v>31</v>
      </c>
      <c r="E253" s="21">
        <v>6587242.5053808214</v>
      </c>
      <c r="F253" s="10"/>
      <c r="G253" s="11">
        <v>4.6949248678462023</v>
      </c>
      <c r="H253" s="11"/>
      <c r="I253" s="21">
        <v>1433450.2378927171</v>
      </c>
      <c r="J253" s="10"/>
      <c r="K253" s="11">
        <v>1.0216628829445988</v>
      </c>
      <c r="L253" s="11"/>
      <c r="M253" s="12">
        <f>I253-E253</f>
        <v>-5153792.2674881043</v>
      </c>
      <c r="N253" s="11"/>
      <c r="O253" s="13"/>
      <c r="P253" s="13"/>
      <c r="Q253" s="13">
        <f>M253/E253</f>
        <v>-0.78238993983874194</v>
      </c>
      <c r="R253" s="25"/>
      <c r="S253" s="25"/>
      <c r="T253" s="9"/>
      <c r="U253" s="9"/>
      <c r="V253" s="9"/>
      <c r="W253" s="9"/>
      <c r="X253" s="9"/>
      <c r="Y253" s="9"/>
      <c r="Z253" s="9"/>
      <c r="AA253" s="9"/>
    </row>
    <row r="254" spans="1:27" x14ac:dyDescent="0.3">
      <c r="A254" s="45">
        <f>A253+1</f>
        <v>180</v>
      </c>
      <c r="C254" s="1" t="s">
        <v>32</v>
      </c>
      <c r="E254" s="21">
        <v>14652675.030400001</v>
      </c>
      <c r="F254" s="10"/>
      <c r="G254" s="11">
        <v>10.4434</v>
      </c>
      <c r="I254" s="21">
        <v>20206612.250402488</v>
      </c>
      <c r="J254" s="10"/>
      <c r="K254" s="11">
        <v>14.401857267566291</v>
      </c>
      <c r="L254" s="11"/>
      <c r="M254" s="12">
        <f>I254-E254</f>
        <v>5553937.2200024873</v>
      </c>
      <c r="O254" s="13"/>
      <c r="P254" s="13"/>
      <c r="Q254" s="13">
        <f>M254/E254</f>
        <v>0.37903913165887443</v>
      </c>
      <c r="R254" s="14"/>
      <c r="T254" s="9"/>
      <c r="U254" s="9"/>
      <c r="V254" s="9"/>
      <c r="W254" s="9"/>
      <c r="X254" s="9"/>
      <c r="Y254" s="9"/>
      <c r="Z254" s="9"/>
      <c r="AA254" s="9"/>
    </row>
    <row r="255" spans="1:27" x14ac:dyDescent="0.3">
      <c r="A255" s="45">
        <f>A254+1</f>
        <v>181</v>
      </c>
      <c r="C255" s="1" t="s">
        <v>33</v>
      </c>
      <c r="E255" s="16">
        <f>SUM(E252:E254)</f>
        <v>27565438.502180822</v>
      </c>
      <c r="F255" s="10"/>
      <c r="G255" s="36">
        <v>19.646712962405509</v>
      </c>
      <c r="I255" s="16">
        <f>SUM(I252:I254)</f>
        <v>26534023.522358265</v>
      </c>
      <c r="J255" s="10"/>
      <c r="K255" s="36">
        <v>18.911592639465756</v>
      </c>
      <c r="L255" s="11"/>
      <c r="M255" s="17">
        <f>SUM(M252:M254)</f>
        <v>-1031414.9798225574</v>
      </c>
      <c r="O255" s="13"/>
      <c r="P255" s="19"/>
      <c r="Q255" s="18">
        <f>(M252+M254+M253)/(E252+E254+E253)</f>
        <v>-3.7416962539556835E-2</v>
      </c>
      <c r="R255" s="20"/>
      <c r="T255" s="9"/>
      <c r="U255" s="9"/>
      <c r="V255" s="9"/>
      <c r="W255" s="9"/>
      <c r="X255" s="9"/>
      <c r="Y255" s="9"/>
      <c r="Z255" s="9"/>
      <c r="AA255" s="9"/>
    </row>
    <row r="256" spans="1:27" x14ac:dyDescent="0.3">
      <c r="E256" s="21"/>
      <c r="F256" s="10"/>
      <c r="G256" s="11"/>
      <c r="H256" s="45"/>
      <c r="I256" s="21"/>
      <c r="J256" s="45"/>
      <c r="K256" s="11"/>
      <c r="L256" s="22"/>
      <c r="M256" s="12"/>
      <c r="O256" s="13"/>
      <c r="P256" s="19"/>
      <c r="Q256" s="19"/>
      <c r="R256" s="20"/>
      <c r="T256" s="9"/>
      <c r="U256" s="9"/>
      <c r="V256" s="9"/>
      <c r="W256" s="9"/>
      <c r="X256" s="9"/>
      <c r="Y256" s="9"/>
      <c r="Z256" s="9"/>
      <c r="AA256" s="9"/>
    </row>
    <row r="257" spans="1:27" x14ac:dyDescent="0.3">
      <c r="A257" s="45">
        <f>A255+1</f>
        <v>182</v>
      </c>
      <c r="C257" s="1" t="s">
        <v>34</v>
      </c>
      <c r="E257" s="16">
        <v>33119375.722183309</v>
      </c>
      <c r="F257" s="20"/>
      <c r="G257" s="36">
        <v>23.605170229971797</v>
      </c>
      <c r="H257" s="20"/>
      <c r="I257" s="16">
        <v>30170612.075753011</v>
      </c>
      <c r="J257" s="20"/>
      <c r="K257" s="36">
        <v>21.503498132471556</v>
      </c>
      <c r="L257" s="20"/>
      <c r="M257" s="17">
        <v>-2948763.6464302987</v>
      </c>
      <c r="O257" s="13"/>
      <c r="P257" s="19"/>
      <c r="Q257" s="18">
        <v>-8.9034396999675969E-2</v>
      </c>
      <c r="R257" s="20"/>
      <c r="T257" s="9"/>
      <c r="U257" s="9"/>
      <c r="V257" s="9"/>
      <c r="W257" s="9"/>
      <c r="X257" s="9"/>
      <c r="Y257" s="9"/>
      <c r="Z257" s="9"/>
      <c r="AA257" s="9"/>
    </row>
    <row r="258" spans="1:27" x14ac:dyDescent="0.3">
      <c r="A258" s="45">
        <f>A257+1</f>
        <v>183</v>
      </c>
      <c r="C258" s="1" t="s">
        <v>35</v>
      </c>
      <c r="E258" s="20"/>
      <c r="F258" s="20"/>
      <c r="G258" s="20"/>
      <c r="H258" s="20"/>
      <c r="I258" s="20"/>
      <c r="J258" s="20"/>
      <c r="K258" s="20"/>
      <c r="L258" s="20"/>
      <c r="M258" s="12"/>
      <c r="O258" s="13"/>
      <c r="P258" s="19"/>
      <c r="Q258" s="18">
        <v>-0.22836038566604594</v>
      </c>
      <c r="R258" s="22"/>
      <c r="T258" s="9"/>
      <c r="U258" s="9"/>
      <c r="V258" s="9"/>
      <c r="W258" s="9"/>
      <c r="X258" s="9"/>
      <c r="Y258" s="9"/>
      <c r="Z258" s="9"/>
      <c r="AA258" s="9"/>
    </row>
    <row r="259" spans="1:27" x14ac:dyDescent="0.3">
      <c r="A259" s="45">
        <f>A258+1</f>
        <v>184</v>
      </c>
      <c r="C259" s="1" t="s">
        <v>36</v>
      </c>
      <c r="E259" s="16">
        <v>27590493.248583309</v>
      </c>
      <c r="F259" s="20"/>
      <c r="G259" s="36">
        <v>19.664570229971797</v>
      </c>
      <c r="H259" s="20"/>
      <c r="I259" s="16">
        <v>26534023.522358265</v>
      </c>
      <c r="J259" s="20"/>
      <c r="K259" s="36">
        <v>18.911592639465756</v>
      </c>
      <c r="L259" s="20"/>
      <c r="M259" s="17">
        <v>-1056469.726225045</v>
      </c>
      <c r="O259" s="13"/>
      <c r="P259" s="19"/>
      <c r="Q259" s="18">
        <v>-3.8291077897974576E-2</v>
      </c>
      <c r="R259" s="22"/>
      <c r="T259" s="9"/>
      <c r="U259" s="9"/>
      <c r="V259" s="9"/>
      <c r="W259" s="9"/>
      <c r="X259" s="9"/>
      <c r="Y259" s="9"/>
      <c r="Z259" s="9"/>
      <c r="AA259" s="9"/>
    </row>
    <row r="260" spans="1:27" x14ac:dyDescent="0.3">
      <c r="A260" s="45">
        <f>A259+1</f>
        <v>185</v>
      </c>
      <c r="C260" s="1" t="s">
        <v>37</v>
      </c>
      <c r="E260" s="20"/>
      <c r="F260" s="20"/>
      <c r="G260" s="20"/>
      <c r="H260" s="20"/>
      <c r="I260" s="20"/>
      <c r="J260" s="20"/>
      <c r="K260" s="20"/>
      <c r="L260" s="20"/>
      <c r="M260" s="12"/>
      <c r="O260" s="13"/>
      <c r="P260" s="19"/>
      <c r="Q260" s="26">
        <v>-0.14307783758775761</v>
      </c>
      <c r="R260" s="22"/>
      <c r="T260" s="9"/>
      <c r="U260" s="9"/>
      <c r="V260" s="9"/>
      <c r="W260" s="9"/>
      <c r="X260" s="9"/>
      <c r="Y260" s="9"/>
      <c r="Z260" s="9"/>
      <c r="AA260" s="9"/>
    </row>
    <row r="261" spans="1:27" x14ac:dyDescent="0.3"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13"/>
      <c r="P261" s="24"/>
      <c r="Q261" s="24"/>
      <c r="R261" s="45"/>
      <c r="T261" s="9"/>
      <c r="U261" s="9"/>
      <c r="V261" s="9"/>
      <c r="W261" s="9"/>
      <c r="X261" s="9"/>
      <c r="Y261" s="9"/>
      <c r="Z261" s="9"/>
      <c r="AA261" s="9"/>
    </row>
    <row r="262" spans="1:27" x14ac:dyDescent="0.3">
      <c r="A262" s="3" t="s">
        <v>79</v>
      </c>
      <c r="B262" s="3"/>
      <c r="G262" s="11"/>
      <c r="M262" s="22"/>
      <c r="O262" s="13"/>
      <c r="P262" s="19"/>
      <c r="Q262" s="19"/>
      <c r="T262" s="1"/>
    </row>
    <row r="263" spans="1:27" x14ac:dyDescent="0.3">
      <c r="A263" s="49" t="s">
        <v>80</v>
      </c>
      <c r="B263" s="29"/>
      <c r="C263" s="30" t="s">
        <v>81</v>
      </c>
      <c r="E263" s="21"/>
      <c r="G263" s="11"/>
      <c r="I263" s="21"/>
      <c r="K263" s="11"/>
      <c r="L263" s="11"/>
      <c r="M263" s="12"/>
      <c r="O263" s="20"/>
      <c r="P263" s="20"/>
      <c r="Q263" s="20"/>
      <c r="T263" s="1"/>
    </row>
    <row r="264" spans="1:27" x14ac:dyDescent="0.3">
      <c r="A264" s="49" t="s">
        <v>82</v>
      </c>
      <c r="B264" s="30"/>
      <c r="C264" s="30" t="s">
        <v>83</v>
      </c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</row>
    <row r="265" spans="1:27" x14ac:dyDescent="0.3">
      <c r="A265" s="49" t="s">
        <v>84</v>
      </c>
      <c r="B265" s="30"/>
      <c r="C265" s="29" t="s">
        <v>85</v>
      </c>
    </row>
    <row r="769" spans="3:17" x14ac:dyDescent="0.3"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</row>
  </sheetData>
  <mergeCells count="6">
    <mergeCell ref="E227:I227"/>
    <mergeCell ref="A4:Q4"/>
    <mergeCell ref="A5:Q5"/>
    <mergeCell ref="E8:G8"/>
    <mergeCell ref="I8:M8"/>
    <mergeCell ref="O8:Q8"/>
  </mergeCells>
  <printOptions horizontalCentered="1"/>
  <pageMargins left="0.7" right="0.7" top="0.75" bottom="0.75" header="0.3" footer="0.3"/>
  <pageSetup scale="54" fitToHeight="0" orientation="portrait" blackAndWhite="1" r:id="rId1"/>
  <headerFooter>
    <oddHeader xml:space="preserve">&amp;R&amp;"Arial,Regular"&amp;10Filed: 2025-02-28
EB-2025-0064
Phase 3 Exhibit 8
Tab 2
Schedule 10
Attachment 10
Page &amp;P of 9&amp;"-,Regular"&amp;11
</oddHeader>
  </headerFooter>
  <rowBreaks count="5" manualBreakCount="5">
    <brk id="73" max="16" man="1"/>
    <brk id="133" max="16" man="1"/>
    <brk id="202" max="16" man="1"/>
    <brk id="444" max="18" man="1"/>
    <brk id="600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A8C98-72FA-4C11-B5D2-0DF3AC69163A}">
  <sheetPr>
    <pageSetUpPr fitToPage="1"/>
  </sheetPr>
  <dimension ref="A1:AB464"/>
  <sheetViews>
    <sheetView view="pageBreakPreview" topLeftCell="A48" zoomScale="70" zoomScaleNormal="100" zoomScaleSheetLayoutView="70" zoomScalePageLayoutView="70" workbookViewId="0">
      <selection activeCell="A94" sqref="A1:XFD1048576"/>
    </sheetView>
  </sheetViews>
  <sheetFormatPr defaultColWidth="9.07421875" defaultRowHeight="12.45" x14ac:dyDescent="0.3"/>
  <cols>
    <col min="1" max="1" width="5.69140625" style="1" customWidth="1"/>
    <col min="2" max="2" width="1.69140625" style="1" customWidth="1"/>
    <col min="3" max="3" width="35.69140625" style="1" customWidth="1"/>
    <col min="4" max="4" width="1.69140625" style="1" customWidth="1"/>
    <col min="5" max="5" width="17.3046875" style="1" customWidth="1"/>
    <col min="6" max="6" width="1.69140625" style="1" customWidth="1"/>
    <col min="7" max="7" width="17.3046875" style="1" customWidth="1"/>
    <col min="8" max="8" width="1.69140625" style="1" customWidth="1"/>
    <col min="9" max="9" width="14.3046875" style="1" customWidth="1"/>
    <col min="10" max="10" width="1.69140625" style="1" customWidth="1"/>
    <col min="11" max="11" width="14.3046875" style="1" customWidth="1"/>
    <col min="12" max="12" width="1.69140625" style="1" customWidth="1"/>
    <col min="13" max="13" width="14.3046875" style="1" customWidth="1"/>
    <col min="14" max="14" width="1.69140625" style="1" customWidth="1"/>
    <col min="15" max="15" width="16.4609375" style="1" customWidth="1"/>
    <col min="16" max="16" width="1.69140625" style="1" customWidth="1"/>
    <col min="17" max="17" width="16.4609375" style="1" customWidth="1"/>
    <col min="18" max="16384" width="9.07421875" style="1"/>
  </cols>
  <sheetData>
    <row r="1" spans="1:28" x14ac:dyDescent="0.3">
      <c r="A1" s="45"/>
      <c r="M1" s="47"/>
      <c r="N1" s="47"/>
      <c r="O1" s="47"/>
      <c r="P1" s="47"/>
      <c r="R1" s="2"/>
    </row>
    <row r="2" spans="1:28" x14ac:dyDescent="0.3">
      <c r="A2" s="45"/>
      <c r="C2" s="3"/>
      <c r="D2" s="3"/>
      <c r="E2" s="3"/>
      <c r="F2" s="3"/>
      <c r="G2" s="3"/>
      <c r="H2" s="3"/>
      <c r="I2" s="3"/>
      <c r="J2" s="3"/>
      <c r="K2" s="3"/>
      <c r="M2" s="47"/>
      <c r="N2" s="47"/>
      <c r="O2" s="47"/>
      <c r="P2" s="47"/>
      <c r="R2" s="2"/>
    </row>
    <row r="3" spans="1:28" x14ac:dyDescent="0.3">
      <c r="A3" s="45"/>
      <c r="C3" s="3"/>
      <c r="D3" s="3"/>
      <c r="E3" s="3"/>
      <c r="F3" s="3"/>
      <c r="G3" s="3"/>
      <c r="H3" s="3"/>
      <c r="I3" s="3"/>
      <c r="J3" s="3"/>
      <c r="K3" s="3"/>
      <c r="M3" s="47" t="s">
        <v>0</v>
      </c>
      <c r="N3" s="47"/>
      <c r="O3" s="47"/>
      <c r="P3" s="47"/>
      <c r="R3" s="2"/>
    </row>
    <row r="4" spans="1:28" x14ac:dyDescent="0.3">
      <c r="A4" s="53" t="s">
        <v>1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</row>
    <row r="5" spans="1:28" x14ac:dyDescent="0.3">
      <c r="A5" s="53" t="s">
        <v>86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</row>
    <row r="6" spans="1:28" x14ac:dyDescent="0.3">
      <c r="A6" s="4"/>
      <c r="B6" s="4"/>
      <c r="E6" s="5"/>
      <c r="F6" s="5"/>
      <c r="G6" s="5"/>
      <c r="H6" s="5"/>
      <c r="I6" s="5"/>
      <c r="J6" s="5"/>
      <c r="K6" s="5"/>
      <c r="L6" s="5"/>
      <c r="M6" s="5"/>
      <c r="N6" s="6"/>
      <c r="O6" s="6"/>
      <c r="P6" s="45"/>
      <c r="R6" s="2"/>
    </row>
    <row r="7" spans="1:28" ht="12.75" customHeight="1" x14ac:dyDescent="0.3">
      <c r="A7" s="45"/>
      <c r="E7" s="5"/>
      <c r="F7" s="5"/>
      <c r="G7" s="5"/>
      <c r="H7" s="5"/>
      <c r="I7" s="5"/>
      <c r="J7" s="5"/>
      <c r="K7" s="5"/>
      <c r="L7" s="5"/>
      <c r="M7" s="5"/>
      <c r="N7" s="6"/>
      <c r="O7" s="6"/>
      <c r="R7" s="7"/>
    </row>
    <row r="8" spans="1:28" x14ac:dyDescent="0.3">
      <c r="A8" s="45"/>
      <c r="E8" s="55" t="s">
        <v>87</v>
      </c>
      <c r="F8" s="55"/>
      <c r="G8" s="55"/>
      <c r="I8" s="55" t="s">
        <v>4</v>
      </c>
      <c r="J8" s="55"/>
      <c r="K8" s="55"/>
      <c r="L8" s="55"/>
      <c r="M8" s="55"/>
      <c r="O8" s="55" t="s">
        <v>5</v>
      </c>
      <c r="P8" s="55"/>
      <c r="Q8" s="55"/>
      <c r="R8" s="45"/>
      <c r="S8" s="45"/>
      <c r="T8" s="2"/>
    </row>
    <row r="9" spans="1:28" x14ac:dyDescent="0.3">
      <c r="A9" s="45"/>
      <c r="E9" s="45" t="s">
        <v>6</v>
      </c>
      <c r="F9" s="45"/>
      <c r="G9" s="45"/>
      <c r="I9" s="45" t="s">
        <v>6</v>
      </c>
      <c r="J9" s="45"/>
      <c r="K9" s="45"/>
      <c r="L9" s="45"/>
      <c r="M9" s="45" t="s">
        <v>7</v>
      </c>
      <c r="O9" s="45" t="s">
        <v>8</v>
      </c>
      <c r="P9" s="45"/>
      <c r="Q9" s="45" t="s">
        <v>9</v>
      </c>
      <c r="R9" s="45"/>
      <c r="S9" s="45"/>
      <c r="T9" s="2"/>
    </row>
    <row r="10" spans="1:28" x14ac:dyDescent="0.3">
      <c r="A10" s="45" t="s">
        <v>10</v>
      </c>
      <c r="E10" s="45" t="s">
        <v>11</v>
      </c>
      <c r="F10" s="45"/>
      <c r="G10" s="45" t="s">
        <v>12</v>
      </c>
      <c r="I10" s="45" t="s">
        <v>11</v>
      </c>
      <c r="J10" s="45"/>
      <c r="K10" s="45" t="s">
        <v>12</v>
      </c>
      <c r="L10" s="45"/>
      <c r="M10" s="45" t="s">
        <v>13</v>
      </c>
      <c r="O10" s="45" t="s">
        <v>14</v>
      </c>
      <c r="Q10" s="45" t="s">
        <v>14</v>
      </c>
      <c r="R10" s="45"/>
      <c r="S10" s="45"/>
      <c r="T10" s="2"/>
    </row>
    <row r="11" spans="1:28" ht="14.15" x14ac:dyDescent="0.3">
      <c r="A11" s="46" t="s">
        <v>15</v>
      </c>
      <c r="C11" s="8" t="s">
        <v>16</v>
      </c>
      <c r="E11" s="46" t="s">
        <v>17</v>
      </c>
      <c r="F11" s="45"/>
      <c r="G11" s="46" t="s">
        <v>18</v>
      </c>
      <c r="I11" s="46" t="s">
        <v>17</v>
      </c>
      <c r="J11" s="45"/>
      <c r="K11" s="46" t="s">
        <v>18</v>
      </c>
      <c r="L11" s="45"/>
      <c r="M11" s="46" t="s">
        <v>17</v>
      </c>
      <c r="O11" s="46" t="s">
        <v>19</v>
      </c>
      <c r="P11" s="45"/>
      <c r="Q11" s="46" t="s">
        <v>19</v>
      </c>
      <c r="R11" s="45"/>
      <c r="S11" s="45"/>
      <c r="T11" s="2"/>
      <c r="U11" s="3"/>
    </row>
    <row r="12" spans="1:28" x14ac:dyDescent="0.3">
      <c r="A12" s="45"/>
      <c r="E12" s="45" t="s">
        <v>20</v>
      </c>
      <c r="F12" s="45"/>
      <c r="G12" s="45" t="s">
        <v>21</v>
      </c>
      <c r="H12" s="45"/>
      <c r="I12" s="45" t="s">
        <v>22</v>
      </c>
      <c r="J12" s="45"/>
      <c r="K12" s="45" t="s">
        <v>23</v>
      </c>
      <c r="L12" s="45"/>
      <c r="M12" s="45" t="s">
        <v>24</v>
      </c>
      <c r="N12" s="45"/>
      <c r="O12" s="45" t="s">
        <v>25</v>
      </c>
      <c r="P12" s="45"/>
      <c r="Q12" s="45" t="s">
        <v>26</v>
      </c>
      <c r="R12" s="45"/>
      <c r="S12" s="45"/>
      <c r="T12" s="2"/>
    </row>
    <row r="13" spans="1:28" x14ac:dyDescent="0.3">
      <c r="A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T13" s="2"/>
    </row>
    <row r="14" spans="1:28" ht="14.15" x14ac:dyDescent="0.3">
      <c r="A14" s="45"/>
      <c r="C14" s="3" t="s">
        <v>88</v>
      </c>
      <c r="E14" s="44" t="s">
        <v>89</v>
      </c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T14" s="9"/>
    </row>
    <row r="15" spans="1:28" x14ac:dyDescent="0.3">
      <c r="A15" s="45">
        <v>1</v>
      </c>
      <c r="C15" s="1" t="s">
        <v>29</v>
      </c>
      <c r="E15" s="35">
        <v>543.68087780000008</v>
      </c>
      <c r="F15" s="10"/>
      <c r="G15" s="11">
        <v>24.712767172727276</v>
      </c>
      <c r="H15" s="11"/>
      <c r="I15" s="35">
        <v>506.37274575045637</v>
      </c>
      <c r="J15" s="45"/>
      <c r="K15" s="11">
        <v>23.016942988657107</v>
      </c>
      <c r="L15" s="11"/>
      <c r="M15" s="12">
        <f>I15-E15</f>
        <v>-37.308132049543701</v>
      </c>
      <c r="N15" s="11"/>
      <c r="O15" s="13">
        <f>M15/E15</f>
        <v>-6.8621379880989625E-2</v>
      </c>
      <c r="P15" s="13"/>
      <c r="Q15" s="13">
        <f>O15</f>
        <v>-6.8621379880989625E-2</v>
      </c>
      <c r="R15" s="14"/>
      <c r="S15" s="33"/>
      <c r="T15" s="33"/>
      <c r="U15" s="33"/>
      <c r="V15" s="33"/>
      <c r="W15" s="33"/>
      <c r="X15" s="33"/>
      <c r="Y15" s="33"/>
      <c r="Z15" s="33"/>
      <c r="AA15" s="33"/>
      <c r="AB15" s="33"/>
    </row>
    <row r="16" spans="1:28" x14ac:dyDescent="0.3">
      <c r="A16" s="45">
        <f>A15+1</f>
        <v>2</v>
      </c>
      <c r="C16" s="1" t="s">
        <v>30</v>
      </c>
      <c r="E16" s="35">
        <v>335.5</v>
      </c>
      <c r="F16" s="10"/>
      <c r="G16" s="11">
        <v>15.25</v>
      </c>
      <c r="H16" s="11"/>
      <c r="I16" s="35">
        <v>335.5</v>
      </c>
      <c r="J16" s="10"/>
      <c r="K16" s="11">
        <v>15.25</v>
      </c>
      <c r="L16" s="11"/>
      <c r="M16" s="12">
        <f>I16-E16</f>
        <v>0</v>
      </c>
      <c r="N16" s="11"/>
      <c r="O16" s="15">
        <f>IFERROR(M16/E16,"100.0%")</f>
        <v>0</v>
      </c>
      <c r="P16" s="13"/>
      <c r="Q16" s="15">
        <v>0</v>
      </c>
      <c r="R16" s="14"/>
      <c r="S16" s="33"/>
      <c r="T16" s="33"/>
      <c r="U16" s="33"/>
    </row>
    <row r="17" spans="1:26" x14ac:dyDescent="0.3">
      <c r="A17" s="45">
        <f>A16+1</f>
        <v>3</v>
      </c>
      <c r="C17" s="1" t="s">
        <v>31</v>
      </c>
      <c r="E17" s="35">
        <v>173.09819999999996</v>
      </c>
      <c r="F17" s="10"/>
      <c r="G17" s="11">
        <v>7.8680999999999983</v>
      </c>
      <c r="H17" s="11"/>
      <c r="I17" s="35">
        <v>31.911608474605519</v>
      </c>
      <c r="J17" s="10"/>
      <c r="K17" s="11">
        <v>1.4505276579366144</v>
      </c>
      <c r="L17" s="11"/>
      <c r="M17" s="12">
        <f>I17-E17</f>
        <v>-141.18659152539445</v>
      </c>
      <c r="O17" s="13">
        <f>M17/E17</f>
        <v>-0.81564448114073096</v>
      </c>
      <c r="P17" s="13"/>
      <c r="Q17" s="13">
        <f>O17</f>
        <v>-0.81564448114073096</v>
      </c>
      <c r="R17" s="14"/>
      <c r="S17" s="33"/>
      <c r="T17" s="33"/>
      <c r="U17" s="33"/>
      <c r="V17" s="33"/>
      <c r="W17" s="33"/>
      <c r="X17" s="33"/>
      <c r="Y17" s="33"/>
      <c r="Z17" s="33"/>
    </row>
    <row r="18" spans="1:26" x14ac:dyDescent="0.3">
      <c r="A18" s="45">
        <f>A17+1</f>
        <v>4</v>
      </c>
      <c r="C18" s="1" t="s">
        <v>32</v>
      </c>
      <c r="E18" s="35">
        <v>354.96178254437189</v>
      </c>
      <c r="F18" s="10"/>
      <c r="G18" s="11">
        <v>16.134626479289633</v>
      </c>
      <c r="I18" s="35">
        <v>316.84085988645836</v>
      </c>
      <c r="J18" s="45"/>
      <c r="K18" s="11">
        <v>14.401857267566291</v>
      </c>
      <c r="L18" s="11"/>
      <c r="M18" s="12">
        <f>I18-E18</f>
        <v>-38.120922657913525</v>
      </c>
      <c r="O18" s="13">
        <f>M18/E18</f>
        <v>-0.10739444225421149</v>
      </c>
      <c r="P18" s="13"/>
      <c r="Q18" s="13">
        <f>O18</f>
        <v>-0.10739444225421149</v>
      </c>
      <c r="R18" s="14"/>
      <c r="S18" s="33"/>
      <c r="T18" s="33"/>
      <c r="U18" s="33"/>
    </row>
    <row r="19" spans="1:26" x14ac:dyDescent="0.3">
      <c r="A19" s="45">
        <f>A18+1</f>
        <v>5</v>
      </c>
      <c r="C19" s="1" t="s">
        <v>90</v>
      </c>
      <c r="E19" s="34">
        <f>SUM(E15:E18)</f>
        <v>1407.2408603443719</v>
      </c>
      <c r="F19" s="45"/>
      <c r="G19" s="36">
        <v>63.965493652016903</v>
      </c>
      <c r="H19" s="45"/>
      <c r="I19" s="34">
        <f>SUM(I15:I18)</f>
        <v>1190.6252141115201</v>
      </c>
      <c r="J19" s="45"/>
      <c r="K19" s="36">
        <v>54.11932791416001</v>
      </c>
      <c r="L19" s="11"/>
      <c r="M19" s="17">
        <f>SUM(M15:M18)</f>
        <v>-216.61564623285167</v>
      </c>
      <c r="O19" s="18">
        <f>M19/E19</f>
        <v>-0.15392933245261423</v>
      </c>
      <c r="P19" s="19"/>
      <c r="Q19" s="18">
        <f>(M15+M18+M17)/(E15+E18+E17)</f>
        <v>-0.20211569255953227</v>
      </c>
      <c r="R19" s="20"/>
      <c r="S19" s="33"/>
      <c r="T19" s="33"/>
      <c r="U19" s="33"/>
      <c r="V19" s="33"/>
      <c r="W19" s="33"/>
      <c r="X19" s="33"/>
      <c r="Y19" s="33"/>
      <c r="Z19" s="33"/>
    </row>
    <row r="20" spans="1:26" x14ac:dyDescent="0.3">
      <c r="A20" s="45"/>
      <c r="E20" s="35"/>
      <c r="F20" s="45"/>
      <c r="G20" s="11"/>
      <c r="H20" s="45"/>
      <c r="I20" s="35"/>
      <c r="J20" s="45"/>
      <c r="K20" s="11"/>
      <c r="L20" s="11"/>
      <c r="M20" s="22"/>
      <c r="O20" s="19"/>
      <c r="P20" s="19"/>
      <c r="Q20" s="19"/>
      <c r="R20" s="20"/>
      <c r="S20" s="33"/>
      <c r="T20" s="33"/>
      <c r="U20" s="33"/>
    </row>
    <row r="21" spans="1:26" x14ac:dyDescent="0.3">
      <c r="A21" s="45">
        <f>A19+1</f>
        <v>6</v>
      </c>
      <c r="C21" s="1" t="s">
        <v>91</v>
      </c>
      <c r="E21" s="34">
        <f>SUM(E15:E17)+I18</f>
        <v>1369.1199376864583</v>
      </c>
      <c r="F21" s="45"/>
      <c r="G21" s="36">
        <v>62.232724440293566</v>
      </c>
      <c r="H21" s="45"/>
      <c r="I21" s="34">
        <f>SUM(I15:I18)</f>
        <v>1190.6252141115201</v>
      </c>
      <c r="J21" s="10"/>
      <c r="K21" s="36">
        <v>54.11932791416001</v>
      </c>
      <c r="L21" s="11"/>
      <c r="M21" s="17">
        <f>M15+M16+M17</f>
        <v>-178.49472357493815</v>
      </c>
      <c r="O21" s="18">
        <f>M21/E21</f>
        <v>-0.13037186784129293</v>
      </c>
      <c r="P21" s="19"/>
      <c r="Q21" s="18">
        <f>(M21-M16)/(E21-E16)</f>
        <v>-0.17268893242758182</v>
      </c>
      <c r="R21" s="20"/>
      <c r="S21" s="33"/>
      <c r="T21" s="33"/>
      <c r="U21" s="33"/>
      <c r="V21" s="33"/>
      <c r="W21" s="33"/>
      <c r="X21" s="33"/>
      <c r="Y21" s="33"/>
      <c r="Z21" s="33"/>
    </row>
    <row r="22" spans="1:26" x14ac:dyDescent="0.3">
      <c r="A22" s="45">
        <f>A21+1</f>
        <v>7</v>
      </c>
      <c r="C22" s="1" t="s">
        <v>92</v>
      </c>
      <c r="E22" s="20"/>
      <c r="F22" s="20"/>
      <c r="G22" s="20"/>
      <c r="H22" s="20"/>
      <c r="I22" s="20"/>
      <c r="J22" s="20"/>
      <c r="K22" s="20"/>
      <c r="L22" s="20"/>
      <c r="M22" s="22"/>
      <c r="O22" s="28">
        <v>-0.1696267913528387</v>
      </c>
      <c r="P22" s="19"/>
      <c r="Q22" s="28">
        <v>-0.24902334499325718</v>
      </c>
      <c r="R22" s="22"/>
      <c r="S22" s="33"/>
      <c r="T22" s="33"/>
      <c r="U22" s="33"/>
    </row>
    <row r="23" spans="1:26" x14ac:dyDescent="0.3">
      <c r="A23" s="45"/>
      <c r="E23" s="45"/>
      <c r="F23" s="45"/>
      <c r="G23" s="45"/>
      <c r="H23" s="45"/>
      <c r="I23" s="45"/>
      <c r="J23" s="45"/>
      <c r="K23" s="45"/>
      <c r="L23" s="45"/>
      <c r="M23" s="27"/>
      <c r="N23" s="45"/>
      <c r="O23" s="24"/>
      <c r="P23" s="24"/>
      <c r="Q23" s="19"/>
      <c r="R23" s="45"/>
      <c r="S23" s="33"/>
      <c r="T23" s="33"/>
      <c r="U23" s="33"/>
      <c r="V23" s="33"/>
      <c r="W23" s="33"/>
      <c r="X23" s="33"/>
      <c r="Y23" s="33"/>
      <c r="Z23" s="33"/>
    </row>
    <row r="24" spans="1:26" ht="14.15" x14ac:dyDescent="0.3">
      <c r="A24" s="45"/>
      <c r="C24" s="3" t="s">
        <v>93</v>
      </c>
      <c r="E24" s="44" t="s">
        <v>94</v>
      </c>
      <c r="F24" s="45"/>
      <c r="G24" s="45"/>
      <c r="H24" s="45"/>
      <c r="I24" s="45"/>
      <c r="J24" s="45"/>
      <c r="K24" s="45"/>
      <c r="L24" s="45"/>
      <c r="M24" s="45"/>
      <c r="N24" s="45"/>
      <c r="O24" s="24"/>
      <c r="P24" s="24"/>
      <c r="Q24" s="24"/>
      <c r="R24" s="45"/>
      <c r="S24" s="33"/>
      <c r="T24" s="33"/>
      <c r="U24" s="33"/>
    </row>
    <row r="25" spans="1:26" x14ac:dyDescent="0.3">
      <c r="A25" s="45">
        <f>A22+1</f>
        <v>8</v>
      </c>
      <c r="C25" s="1" t="s">
        <v>29</v>
      </c>
      <c r="E25" s="35">
        <v>4147.6476000000002</v>
      </c>
      <c r="F25" s="10"/>
      <c r="G25" s="11">
        <v>10.369119</v>
      </c>
      <c r="H25" s="11"/>
      <c r="I25" s="35">
        <v>3294.7664063429943</v>
      </c>
      <c r="J25" s="45"/>
      <c r="K25" s="11">
        <v>8.236916015857485</v>
      </c>
      <c r="L25" s="11"/>
      <c r="M25" s="12">
        <f>I25-E25</f>
        <v>-852.88119365700595</v>
      </c>
      <c r="N25" s="11"/>
      <c r="O25" s="13">
        <f>M25/E25</f>
        <v>-0.2056301007002152</v>
      </c>
      <c r="P25" s="13"/>
      <c r="Q25" s="13">
        <f>O25</f>
        <v>-0.2056301007002152</v>
      </c>
      <c r="R25" s="14"/>
      <c r="S25" s="33"/>
      <c r="T25" s="33"/>
      <c r="U25" s="33"/>
      <c r="V25" s="33"/>
      <c r="W25" s="33"/>
      <c r="X25" s="33"/>
      <c r="Y25" s="33"/>
      <c r="Z25" s="33"/>
    </row>
    <row r="26" spans="1:26" x14ac:dyDescent="0.3">
      <c r="A26" s="45">
        <f>A25+1</f>
        <v>9</v>
      </c>
      <c r="C26" s="1" t="s">
        <v>30</v>
      </c>
      <c r="E26" s="35">
        <v>6100</v>
      </c>
      <c r="F26" s="10"/>
      <c r="G26" s="11">
        <v>15.25</v>
      </c>
      <c r="H26" s="11"/>
      <c r="I26" s="35">
        <v>6100</v>
      </c>
      <c r="J26" s="10"/>
      <c r="K26" s="11">
        <v>15.25</v>
      </c>
      <c r="L26" s="11"/>
      <c r="M26" s="12">
        <f>I26-E26</f>
        <v>0</v>
      </c>
      <c r="N26" s="11"/>
      <c r="O26" s="15">
        <f>IFERROR(M26/E26,"100.0%")</f>
        <v>0</v>
      </c>
      <c r="P26" s="13"/>
      <c r="Q26" s="15">
        <v>0</v>
      </c>
      <c r="R26" s="14"/>
      <c r="S26" s="33"/>
      <c r="T26" s="33"/>
      <c r="U26" s="33"/>
    </row>
    <row r="27" spans="1:26" x14ac:dyDescent="0.3">
      <c r="A27" s="45">
        <f>A26+1</f>
        <v>10</v>
      </c>
      <c r="C27" s="1" t="s">
        <v>31</v>
      </c>
      <c r="E27" s="35">
        <v>3147.24</v>
      </c>
      <c r="F27" s="10"/>
      <c r="G27" s="11">
        <v>7.8681000000000001</v>
      </c>
      <c r="H27" s="11"/>
      <c r="I27" s="35">
        <v>575.07282700086455</v>
      </c>
      <c r="J27" s="10"/>
      <c r="K27" s="11">
        <v>1.4376820675021613</v>
      </c>
      <c r="L27" s="11"/>
      <c r="M27" s="12">
        <f>I27-E27</f>
        <v>-2572.1671729991353</v>
      </c>
      <c r="O27" s="13">
        <f>M27/E27</f>
        <v>-0.81727709771073564</v>
      </c>
      <c r="P27" s="13"/>
      <c r="Q27" s="13">
        <f>O27</f>
        <v>-0.81727709771073564</v>
      </c>
      <c r="R27" s="14"/>
      <c r="S27" s="33"/>
      <c r="T27" s="33"/>
      <c r="U27" s="33"/>
      <c r="V27" s="33"/>
      <c r="W27" s="33"/>
      <c r="X27" s="33"/>
      <c r="Y27" s="33"/>
      <c r="Z27" s="33"/>
    </row>
    <row r="28" spans="1:26" x14ac:dyDescent="0.3">
      <c r="A28" s="45">
        <f>A27+1</f>
        <v>11</v>
      </c>
      <c r="C28" s="1" t="s">
        <v>32</v>
      </c>
      <c r="E28" s="35">
        <v>6453.8505917158536</v>
      </c>
      <c r="F28" s="10"/>
      <c r="G28" s="11">
        <v>16.134626479289636</v>
      </c>
      <c r="I28" s="35">
        <v>5760.7429070265161</v>
      </c>
      <c r="J28" s="45"/>
      <c r="K28" s="11">
        <v>14.401857267566291</v>
      </c>
      <c r="L28" s="11"/>
      <c r="M28" s="12">
        <f>I28-E28</f>
        <v>-693.10768468933747</v>
      </c>
      <c r="O28" s="13">
        <f>M28/E28</f>
        <v>-0.10739444225421158</v>
      </c>
      <c r="P28" s="13"/>
      <c r="Q28" s="13">
        <f>O28</f>
        <v>-0.10739444225421158</v>
      </c>
      <c r="R28" s="14"/>
      <c r="S28" s="33"/>
      <c r="T28" s="33"/>
      <c r="U28" s="33"/>
    </row>
    <row r="29" spans="1:26" x14ac:dyDescent="0.3">
      <c r="A29" s="45">
        <f>A28+1</f>
        <v>12</v>
      </c>
      <c r="C29" s="1" t="s">
        <v>90</v>
      </c>
      <c r="E29" s="34">
        <f>SUM(E25:E28)</f>
        <v>19848.738191715853</v>
      </c>
      <c r="F29" s="45"/>
      <c r="G29" s="36">
        <v>49.621845479289632</v>
      </c>
      <c r="H29" s="45"/>
      <c r="I29" s="34">
        <f>SUM(I25:I28)</f>
        <v>15730.582140370374</v>
      </c>
      <c r="J29" s="45"/>
      <c r="K29" s="36">
        <v>39.32645535092594</v>
      </c>
      <c r="L29" s="11"/>
      <c r="M29" s="17">
        <f>SUM(M25:M28)</f>
        <v>-4118.1560513454788</v>
      </c>
      <c r="O29" s="18">
        <f>M29/E29</f>
        <v>-0.20747696964758439</v>
      </c>
      <c r="P29" s="19"/>
      <c r="Q29" s="18">
        <f>(M25+M28+M27)/(E25+E28+E27)</f>
        <v>-0.29952974548797701</v>
      </c>
      <c r="R29" s="20"/>
      <c r="S29" s="33"/>
      <c r="T29" s="33"/>
      <c r="U29" s="33"/>
      <c r="V29" s="33"/>
      <c r="W29" s="33"/>
      <c r="X29" s="33"/>
      <c r="Y29" s="33"/>
      <c r="Z29" s="33"/>
    </row>
    <row r="30" spans="1:26" x14ac:dyDescent="0.3">
      <c r="A30" s="45"/>
      <c r="E30" s="35"/>
      <c r="F30" s="45"/>
      <c r="G30" s="11"/>
      <c r="H30" s="45"/>
      <c r="I30" s="35"/>
      <c r="J30" s="45"/>
      <c r="K30" s="11"/>
      <c r="L30" s="11"/>
      <c r="M30" s="22"/>
      <c r="O30" s="19"/>
      <c r="P30" s="19"/>
      <c r="Q30" s="19"/>
      <c r="R30" s="20"/>
      <c r="S30" s="33"/>
      <c r="T30" s="33"/>
      <c r="U30" s="33"/>
    </row>
    <row r="31" spans="1:26" x14ac:dyDescent="0.3">
      <c r="A31" s="45">
        <f>A29+1</f>
        <v>13</v>
      </c>
      <c r="C31" s="1" t="s">
        <v>91</v>
      </c>
      <c r="E31" s="34">
        <f>SUM(E25:E27)+I28</f>
        <v>19155.630507026515</v>
      </c>
      <c r="F31" s="45"/>
      <c r="G31" s="36">
        <v>47.889076267566288</v>
      </c>
      <c r="H31" s="45"/>
      <c r="I31" s="34">
        <f>SUM(I25:I28)</f>
        <v>15730.582140370374</v>
      </c>
      <c r="J31" s="10"/>
      <c r="K31" s="36">
        <v>39.32645535092594</v>
      </c>
      <c r="L31" s="11"/>
      <c r="M31" s="17">
        <f>M25+M26+M27</f>
        <v>-3425.0483666561413</v>
      </c>
      <c r="O31" s="18">
        <f>M31/E31</f>
        <v>-0.17880112927631342</v>
      </c>
      <c r="P31" s="19"/>
      <c r="Q31" s="18">
        <f>(M31-M26)/(E31-E26)</f>
        <v>-0.26234262411246911</v>
      </c>
      <c r="R31" s="20"/>
      <c r="S31" s="33"/>
      <c r="T31" s="33"/>
      <c r="U31" s="33"/>
      <c r="V31" s="33"/>
      <c r="W31" s="33"/>
      <c r="X31" s="33"/>
      <c r="Y31" s="33"/>
      <c r="Z31" s="33"/>
    </row>
    <row r="32" spans="1:26" x14ac:dyDescent="0.3">
      <c r="A32" s="45">
        <f>A31+1</f>
        <v>14</v>
      </c>
      <c r="C32" s="1" t="s">
        <v>92</v>
      </c>
      <c r="E32" s="20"/>
      <c r="F32" s="20"/>
      <c r="G32" s="20"/>
      <c r="H32" s="20"/>
      <c r="I32" s="20"/>
      <c r="J32" s="20"/>
      <c r="K32" s="20"/>
      <c r="L32" s="20"/>
      <c r="M32" s="22"/>
      <c r="O32" s="28">
        <v>-0.25569817895718222</v>
      </c>
      <c r="P32" s="19"/>
      <c r="Q32" s="28">
        <v>-0.46951352158683579</v>
      </c>
      <c r="R32" s="22"/>
      <c r="S32" s="33"/>
      <c r="T32" s="33"/>
      <c r="U32" s="33"/>
    </row>
    <row r="33" spans="1:26" x14ac:dyDescent="0.3">
      <c r="A33" s="45"/>
      <c r="E33" s="45"/>
      <c r="F33" s="45"/>
      <c r="G33" s="45"/>
      <c r="H33" s="45"/>
      <c r="I33" s="45"/>
      <c r="J33" s="45"/>
      <c r="K33" s="45"/>
      <c r="L33" s="45"/>
      <c r="M33" s="27"/>
      <c r="N33" s="45"/>
      <c r="O33" s="24"/>
      <c r="P33" s="24"/>
      <c r="Q33" s="19"/>
      <c r="R33" s="45"/>
      <c r="S33" s="33"/>
      <c r="T33" s="33"/>
      <c r="U33" s="33"/>
      <c r="V33" s="33"/>
      <c r="W33" s="33"/>
      <c r="X33" s="33"/>
      <c r="Y33" s="33"/>
      <c r="Z33" s="33"/>
    </row>
    <row r="34" spans="1:26" ht="14.15" x14ac:dyDescent="0.3">
      <c r="A34" s="45"/>
      <c r="C34" s="3" t="s">
        <v>95</v>
      </c>
      <c r="E34" s="44" t="s">
        <v>96</v>
      </c>
      <c r="M34" s="22"/>
      <c r="O34" s="19"/>
      <c r="P34" s="19"/>
      <c r="Q34" s="19"/>
      <c r="S34" s="33"/>
      <c r="T34" s="33"/>
      <c r="U34" s="33"/>
    </row>
    <row r="35" spans="1:26" x14ac:dyDescent="0.3">
      <c r="A35" s="45">
        <f>A32+1</f>
        <v>15</v>
      </c>
      <c r="C35" s="1" t="s">
        <v>29</v>
      </c>
      <c r="E35" s="35">
        <v>5864.6144344199993</v>
      </c>
      <c r="F35" s="10"/>
      <c r="G35" s="11">
        <v>9.7743573906999988</v>
      </c>
      <c r="H35" s="11"/>
      <c r="I35" s="35">
        <v>4779.5477758757061</v>
      </c>
      <c r="J35" s="45"/>
      <c r="K35" s="11">
        <v>7.9659129597928438</v>
      </c>
      <c r="L35" s="11"/>
      <c r="M35" s="12">
        <f>I35-E35</f>
        <v>-1085.0666585442932</v>
      </c>
      <c r="N35" s="11"/>
      <c r="O35" s="13">
        <f>M35/E35</f>
        <v>-0.18501926608779773</v>
      </c>
      <c r="P35" s="13"/>
      <c r="Q35" s="13">
        <f>O35</f>
        <v>-0.18501926608779773</v>
      </c>
      <c r="R35" s="25"/>
      <c r="S35" s="33"/>
      <c r="T35" s="33"/>
      <c r="U35" s="33"/>
      <c r="V35" s="33"/>
      <c r="W35" s="33"/>
      <c r="X35" s="33"/>
      <c r="Y35" s="33"/>
      <c r="Z35" s="33"/>
    </row>
    <row r="36" spans="1:26" x14ac:dyDescent="0.3">
      <c r="A36" s="45">
        <f>A35+1</f>
        <v>16</v>
      </c>
      <c r="C36" s="1" t="s">
        <v>30</v>
      </c>
      <c r="E36" s="35">
        <v>9150</v>
      </c>
      <c r="F36" s="10"/>
      <c r="G36" s="11">
        <v>15.25</v>
      </c>
      <c r="H36" s="11"/>
      <c r="I36" s="35">
        <v>9150</v>
      </c>
      <c r="J36" s="10"/>
      <c r="K36" s="11">
        <v>15.25</v>
      </c>
      <c r="L36" s="11"/>
      <c r="M36" s="12">
        <f>I36-E36</f>
        <v>0</v>
      </c>
      <c r="N36" s="11"/>
      <c r="O36" s="15">
        <f>IFERROR(M36/E36,"100.0%")</f>
        <v>0</v>
      </c>
      <c r="P36" s="13"/>
      <c r="Q36" s="15">
        <v>0</v>
      </c>
      <c r="R36" s="25"/>
      <c r="S36" s="33"/>
      <c r="T36" s="33"/>
      <c r="U36" s="33"/>
    </row>
    <row r="37" spans="1:26" x14ac:dyDescent="0.3">
      <c r="A37" s="45">
        <f>A36+1</f>
        <v>17</v>
      </c>
      <c r="C37" s="1" t="s">
        <v>31</v>
      </c>
      <c r="E37" s="35">
        <v>3726</v>
      </c>
      <c r="F37" s="10"/>
      <c r="G37" s="11">
        <v>6.21</v>
      </c>
      <c r="H37" s="11"/>
      <c r="I37" s="35">
        <v>862.60924050129677</v>
      </c>
      <c r="J37" s="10"/>
      <c r="K37" s="11">
        <v>1.4376820675021613</v>
      </c>
      <c r="L37" s="11"/>
      <c r="M37" s="12">
        <f>I37-E37</f>
        <v>-2863.3907594987031</v>
      </c>
      <c r="O37" s="13">
        <f>M37/E37</f>
        <v>-0.76848920008016719</v>
      </c>
      <c r="P37" s="13"/>
      <c r="Q37" s="13">
        <f>O37</f>
        <v>-0.76848920008016719</v>
      </c>
      <c r="R37" s="25"/>
      <c r="S37" s="33"/>
      <c r="T37" s="33"/>
      <c r="U37" s="33"/>
      <c r="V37" s="33"/>
      <c r="W37" s="33"/>
      <c r="X37" s="33"/>
      <c r="Y37" s="33"/>
      <c r="Z37" s="33"/>
    </row>
    <row r="38" spans="1:26" x14ac:dyDescent="0.3">
      <c r="A38" s="45">
        <f>A37+1</f>
        <v>18</v>
      </c>
      <c r="C38" s="1" t="s">
        <v>32</v>
      </c>
      <c r="E38" s="35">
        <v>9680.77588757378</v>
      </c>
      <c r="F38" s="10"/>
      <c r="G38" s="11">
        <v>16.134626479289633</v>
      </c>
      <c r="I38" s="35">
        <v>8641.1143605397738</v>
      </c>
      <c r="J38" s="45"/>
      <c r="K38" s="11">
        <v>14.401857267566291</v>
      </c>
      <c r="L38" s="11"/>
      <c r="M38" s="12">
        <f>I38-E38</f>
        <v>-1039.6615270340062</v>
      </c>
      <c r="O38" s="13">
        <f>M38/E38</f>
        <v>-0.10739444225421159</v>
      </c>
      <c r="P38" s="13"/>
      <c r="Q38" s="13">
        <f>O38</f>
        <v>-0.10739444225421159</v>
      </c>
      <c r="R38" s="14"/>
      <c r="S38" s="33"/>
      <c r="T38" s="33"/>
      <c r="U38" s="33"/>
    </row>
    <row r="39" spans="1:26" x14ac:dyDescent="0.3">
      <c r="A39" s="45">
        <f>A38+1</f>
        <v>19</v>
      </c>
      <c r="C39" s="1" t="s">
        <v>33</v>
      </c>
      <c r="E39" s="34">
        <f>SUM(E35:E38)</f>
        <v>28421.390321993778</v>
      </c>
      <c r="F39" s="45"/>
      <c r="G39" s="36">
        <v>47.368983869989627</v>
      </c>
      <c r="H39" s="45"/>
      <c r="I39" s="34">
        <f>SUM(I35:I38)</f>
        <v>23433.271376916775</v>
      </c>
      <c r="J39" s="45"/>
      <c r="K39" s="36">
        <v>39.05545229486129</v>
      </c>
      <c r="L39" s="11"/>
      <c r="M39" s="17">
        <f>SUM(M35:M38)</f>
        <v>-4988.1189450770025</v>
      </c>
      <c r="O39" s="18">
        <f>M39/E39</f>
        <v>-0.17550580350099787</v>
      </c>
      <c r="P39" s="19"/>
      <c r="Q39" s="18">
        <f>(M35+M38+M37)/(E35+E38+E37)</f>
        <v>-0.25883544787031959</v>
      </c>
      <c r="R39" s="20"/>
      <c r="S39" s="33"/>
      <c r="T39" s="33"/>
      <c r="U39" s="33"/>
      <c r="V39" s="33"/>
      <c r="W39" s="33"/>
      <c r="X39" s="33"/>
      <c r="Y39" s="33"/>
      <c r="Z39" s="33"/>
    </row>
    <row r="40" spans="1:26" x14ac:dyDescent="0.3">
      <c r="A40" s="45"/>
      <c r="E40" s="35"/>
      <c r="F40" s="45"/>
      <c r="G40" s="11"/>
      <c r="H40" s="45"/>
      <c r="I40" s="35"/>
      <c r="J40" s="45"/>
      <c r="K40" s="11"/>
      <c r="L40" s="11"/>
      <c r="M40" s="12"/>
      <c r="O40" s="19"/>
      <c r="P40" s="19"/>
      <c r="Q40" s="19"/>
      <c r="R40" s="20"/>
      <c r="S40" s="33"/>
      <c r="T40" s="33"/>
      <c r="U40" s="33"/>
    </row>
    <row r="41" spans="1:26" x14ac:dyDescent="0.3">
      <c r="A41" s="45">
        <f>A39+1</f>
        <v>20</v>
      </c>
      <c r="C41" s="1" t="s">
        <v>91</v>
      </c>
      <c r="E41" s="34">
        <f>SUM(E35:E37)+I38</f>
        <v>27381.728794959774</v>
      </c>
      <c r="F41" s="45"/>
      <c r="G41" s="36">
        <v>45.63621465826629</v>
      </c>
      <c r="H41" s="45"/>
      <c r="I41" s="34">
        <f>SUM(I35:I38)</f>
        <v>23433.271376916775</v>
      </c>
      <c r="J41" s="10"/>
      <c r="K41" s="36">
        <v>39.05545229486129</v>
      </c>
      <c r="L41" s="11"/>
      <c r="M41" s="17">
        <f>M35+M36+M37</f>
        <v>-3948.4574180429963</v>
      </c>
      <c r="O41" s="18">
        <f>M41/E41</f>
        <v>-0.1442004428431049</v>
      </c>
      <c r="P41" s="19"/>
      <c r="Q41" s="18">
        <f>(M41-M36)/(E41-E36)</f>
        <v>-0.21657065341683676</v>
      </c>
      <c r="R41" s="20"/>
      <c r="S41" s="33"/>
      <c r="T41" s="33"/>
      <c r="U41" s="33"/>
      <c r="V41" s="33"/>
      <c r="W41" s="33"/>
      <c r="X41" s="33"/>
      <c r="Y41" s="33"/>
      <c r="Z41" s="33"/>
    </row>
    <row r="42" spans="1:26" x14ac:dyDescent="0.3">
      <c r="A42" s="45">
        <f>A41+1</f>
        <v>21</v>
      </c>
      <c r="C42" s="1" t="s">
        <v>92</v>
      </c>
      <c r="E42" s="20"/>
      <c r="F42" s="20"/>
      <c r="G42" s="20"/>
      <c r="H42" s="20"/>
      <c r="I42" s="20"/>
      <c r="J42" s="20"/>
      <c r="K42" s="20"/>
      <c r="L42" s="20"/>
      <c r="M42" s="12"/>
      <c r="O42" s="28">
        <v>-0.2106898592818307</v>
      </c>
      <c r="P42" s="19"/>
      <c r="Q42" s="28">
        <v>-0.4117001517517247</v>
      </c>
      <c r="R42" s="22"/>
      <c r="S42" s="33"/>
      <c r="T42" s="33"/>
      <c r="U42" s="33"/>
    </row>
    <row r="43" spans="1:26" x14ac:dyDescent="0.3">
      <c r="A43" s="45"/>
      <c r="H43" s="45"/>
      <c r="I43" s="45"/>
      <c r="J43" s="45"/>
      <c r="K43" s="45"/>
      <c r="M43" s="12"/>
      <c r="O43" s="19"/>
      <c r="P43" s="19"/>
      <c r="Q43" s="19"/>
      <c r="S43" s="33"/>
      <c r="T43" s="33"/>
      <c r="U43" s="33"/>
      <c r="V43" s="33"/>
      <c r="W43" s="33"/>
      <c r="X43" s="33"/>
      <c r="Y43" s="33"/>
      <c r="Z43" s="33"/>
    </row>
    <row r="44" spans="1:26" ht="14.15" x14ac:dyDescent="0.3">
      <c r="A44" s="45"/>
      <c r="C44" s="3" t="s">
        <v>97</v>
      </c>
      <c r="E44" s="44" t="s">
        <v>98</v>
      </c>
      <c r="M44" s="12"/>
      <c r="O44" s="19"/>
      <c r="P44" s="19"/>
      <c r="Q44" s="13"/>
      <c r="S44" s="33"/>
      <c r="T44" s="33"/>
      <c r="U44" s="33"/>
    </row>
    <row r="45" spans="1:26" x14ac:dyDescent="0.3">
      <c r="A45" s="45">
        <f>A42+1</f>
        <v>22</v>
      </c>
      <c r="C45" s="1" t="s">
        <v>29</v>
      </c>
      <c r="E45" s="35">
        <v>8330.1790182299992</v>
      </c>
      <c r="F45" s="10"/>
      <c r="G45" s="11">
        <v>8.957181740032258</v>
      </c>
      <c r="H45" s="11"/>
      <c r="I45" s="35">
        <v>7216.2549848088856</v>
      </c>
      <c r="J45" s="45"/>
      <c r="K45" s="11">
        <v>7.7594139621600915</v>
      </c>
      <c r="L45" s="11"/>
      <c r="M45" s="12">
        <f>I45-E45</f>
        <v>-1113.9240334211136</v>
      </c>
      <c r="N45" s="11"/>
      <c r="O45" s="13">
        <f>M45/E45</f>
        <v>-0.13372149998017699</v>
      </c>
      <c r="P45" s="13"/>
      <c r="Q45" s="13">
        <f>O45</f>
        <v>-0.13372149998017699</v>
      </c>
      <c r="R45" s="14"/>
      <c r="S45" s="33"/>
      <c r="T45" s="33"/>
      <c r="U45" s="33"/>
      <c r="V45" s="33"/>
      <c r="W45" s="33"/>
      <c r="X45" s="33"/>
      <c r="Y45" s="33"/>
      <c r="Z45" s="33"/>
    </row>
    <row r="46" spans="1:26" x14ac:dyDescent="0.3">
      <c r="A46" s="45">
        <f>A45+1</f>
        <v>23</v>
      </c>
      <c r="C46" s="1" t="s">
        <v>30</v>
      </c>
      <c r="E46" s="35">
        <v>14182.5</v>
      </c>
      <c r="F46" s="10"/>
      <c r="G46" s="11">
        <v>15.25</v>
      </c>
      <c r="H46" s="11"/>
      <c r="I46" s="35">
        <v>14182.5</v>
      </c>
      <c r="J46" s="10"/>
      <c r="K46" s="11">
        <v>15.25</v>
      </c>
      <c r="L46" s="11"/>
      <c r="M46" s="12">
        <f>I46-E46</f>
        <v>0</v>
      </c>
      <c r="N46" s="11"/>
      <c r="O46" s="15">
        <f>IFERROR(M46/E46,"100.0%")</f>
        <v>0</v>
      </c>
      <c r="P46" s="13"/>
      <c r="Q46" s="15">
        <v>0</v>
      </c>
      <c r="R46" s="14"/>
      <c r="S46" s="33"/>
      <c r="T46" s="33"/>
      <c r="U46" s="33"/>
    </row>
    <row r="47" spans="1:26" x14ac:dyDescent="0.3">
      <c r="A47" s="45">
        <f>A46+1</f>
        <v>24</v>
      </c>
      <c r="C47" s="1" t="s">
        <v>31</v>
      </c>
      <c r="E47" s="35">
        <v>5775.3</v>
      </c>
      <c r="F47" s="10"/>
      <c r="G47" s="11">
        <v>6.21</v>
      </c>
      <c r="H47" s="11"/>
      <c r="I47" s="35">
        <v>1337.0443227770102</v>
      </c>
      <c r="J47" s="10"/>
      <c r="K47" s="11">
        <v>1.4376820675021615</v>
      </c>
      <c r="L47" s="11"/>
      <c r="M47" s="12">
        <f>I47-E47</f>
        <v>-4438.25567722299</v>
      </c>
      <c r="O47" s="13">
        <f>M47/E47</f>
        <v>-0.76848920008016719</v>
      </c>
      <c r="P47" s="13"/>
      <c r="Q47" s="13">
        <f>O47</f>
        <v>-0.76848920008016719</v>
      </c>
      <c r="R47" s="14"/>
      <c r="S47" s="33"/>
      <c r="T47" s="33"/>
      <c r="U47" s="33"/>
      <c r="V47" s="33"/>
      <c r="W47" s="33"/>
      <c r="X47" s="33"/>
      <c r="Y47" s="33"/>
      <c r="Z47" s="33"/>
    </row>
    <row r="48" spans="1:26" x14ac:dyDescent="0.3">
      <c r="A48" s="45">
        <f>A47+1</f>
        <v>25</v>
      </c>
      <c r="C48" s="1" t="s">
        <v>32</v>
      </c>
      <c r="E48" s="35">
        <v>15005.202625739357</v>
      </c>
      <c r="F48" s="10"/>
      <c r="G48" s="11">
        <v>16.134626479289633</v>
      </c>
      <c r="I48" s="35">
        <v>13393.727258836649</v>
      </c>
      <c r="J48" s="45"/>
      <c r="K48" s="11">
        <v>14.401857267566291</v>
      </c>
      <c r="L48" s="11"/>
      <c r="M48" s="12">
        <f>I48-E48</f>
        <v>-1611.4753669027086</v>
      </c>
      <c r="O48" s="13">
        <f>M48/E48</f>
        <v>-0.10739444225421153</v>
      </c>
      <c r="P48" s="13"/>
      <c r="Q48" s="13">
        <f>O48</f>
        <v>-0.10739444225421153</v>
      </c>
      <c r="R48" s="14"/>
      <c r="S48" s="33"/>
      <c r="T48" s="33"/>
      <c r="U48" s="33"/>
    </row>
    <row r="49" spans="1:26" x14ac:dyDescent="0.3">
      <c r="A49" s="45">
        <f>A48+1</f>
        <v>26</v>
      </c>
      <c r="C49" s="1" t="s">
        <v>33</v>
      </c>
      <c r="E49" s="34">
        <f>SUM(E45:E48)</f>
        <v>43293.181643969358</v>
      </c>
      <c r="F49" s="45"/>
      <c r="G49" s="36">
        <v>46.551808219321892</v>
      </c>
      <c r="H49" s="45"/>
      <c r="I49" s="34">
        <f>SUM(I45:I48)</f>
        <v>36129.526566422544</v>
      </c>
      <c r="J49" s="45"/>
      <c r="K49" s="36">
        <v>38.848953297228547</v>
      </c>
      <c r="L49" s="11"/>
      <c r="M49" s="17">
        <f>SUM(M45:M48)</f>
        <v>-7163.6550775468122</v>
      </c>
      <c r="O49" s="18">
        <f>M49/E49</f>
        <v>-0.16546843649558135</v>
      </c>
      <c r="P49" s="19"/>
      <c r="Q49" s="18">
        <f>(M45+M48+M47)/(E45+E48+E47)</f>
        <v>-0.24608338496363771</v>
      </c>
      <c r="R49" s="20"/>
      <c r="S49" s="33"/>
      <c r="T49" s="33"/>
      <c r="U49" s="33"/>
      <c r="V49" s="33"/>
      <c r="W49" s="33"/>
      <c r="X49" s="33"/>
      <c r="Y49" s="33"/>
      <c r="Z49" s="33"/>
    </row>
    <row r="50" spans="1:26" x14ac:dyDescent="0.3">
      <c r="A50" s="45"/>
      <c r="E50" s="35"/>
      <c r="F50" s="45"/>
      <c r="G50" s="11"/>
      <c r="H50" s="45"/>
      <c r="I50" s="35"/>
      <c r="J50" s="45"/>
      <c r="K50" s="11"/>
      <c r="L50" s="11"/>
      <c r="M50" s="12"/>
      <c r="O50" s="19"/>
      <c r="P50" s="19"/>
      <c r="Q50" s="19"/>
      <c r="R50" s="20"/>
      <c r="S50" s="33"/>
      <c r="T50" s="33"/>
      <c r="U50" s="33"/>
    </row>
    <row r="51" spans="1:26" x14ac:dyDescent="0.3">
      <c r="A51" s="45">
        <f>A49+1</f>
        <v>27</v>
      </c>
      <c r="C51" s="1" t="s">
        <v>91</v>
      </c>
      <c r="E51" s="34">
        <f>SUM(E45:E47)+I48</f>
        <v>41681.706277066645</v>
      </c>
      <c r="F51" s="45"/>
      <c r="G51" s="36">
        <v>44.819039007598541</v>
      </c>
      <c r="H51" s="45"/>
      <c r="I51" s="34">
        <f>SUM(I45:I48)</f>
        <v>36129.526566422544</v>
      </c>
      <c r="J51" s="10"/>
      <c r="K51" s="36">
        <v>38.848953297228547</v>
      </c>
      <c r="L51" s="11"/>
      <c r="M51" s="17">
        <f>M45+M46+M47</f>
        <v>-5552.1797106441036</v>
      </c>
      <c r="O51" s="18">
        <f>M51/E51</f>
        <v>-0.13320423290106345</v>
      </c>
      <c r="P51" s="19"/>
      <c r="Q51" s="18">
        <f>(M51-M46)/(E51-E46)</f>
        <v>-0.20190327148730919</v>
      </c>
      <c r="R51" s="20"/>
      <c r="S51" s="33"/>
      <c r="T51" s="33"/>
      <c r="U51" s="33"/>
      <c r="V51" s="33"/>
      <c r="W51" s="33"/>
      <c r="X51" s="33"/>
      <c r="Y51" s="33"/>
      <c r="Z51" s="33"/>
    </row>
    <row r="52" spans="1:26" x14ac:dyDescent="0.3">
      <c r="A52" s="45">
        <f>A51+1</f>
        <v>28</v>
      </c>
      <c r="C52" s="1" t="s">
        <v>92</v>
      </c>
      <c r="E52" s="20"/>
      <c r="F52" s="20"/>
      <c r="G52" s="20"/>
      <c r="H52" s="20"/>
      <c r="I52" s="20"/>
      <c r="J52" s="20"/>
      <c r="K52" s="20"/>
      <c r="L52" s="20"/>
      <c r="M52" s="12"/>
      <c r="O52" s="28">
        <v>-0.19627346679895508</v>
      </c>
      <c r="P52" s="19"/>
      <c r="Q52" s="28">
        <v>-0.39361865722308587</v>
      </c>
      <c r="R52" s="22"/>
      <c r="S52" s="33"/>
      <c r="T52" s="33"/>
      <c r="U52" s="33"/>
    </row>
    <row r="53" spans="1:26" x14ac:dyDescent="0.3">
      <c r="A53" s="45"/>
      <c r="M53" s="12"/>
      <c r="O53" s="19"/>
      <c r="P53" s="19"/>
      <c r="Q53" s="19"/>
      <c r="S53" s="33"/>
      <c r="T53" s="33"/>
      <c r="U53" s="33"/>
      <c r="V53" s="33"/>
      <c r="W53" s="33"/>
      <c r="X53" s="33"/>
      <c r="Y53" s="33"/>
      <c r="Z53" s="33"/>
    </row>
    <row r="54" spans="1:26" ht="14.15" x14ac:dyDescent="0.3">
      <c r="A54" s="45"/>
      <c r="C54" s="3" t="s">
        <v>99</v>
      </c>
      <c r="E54" s="44" t="s">
        <v>100</v>
      </c>
      <c r="M54" s="12"/>
      <c r="O54" s="19"/>
      <c r="P54" s="19"/>
      <c r="Q54" s="13"/>
      <c r="S54" s="33"/>
      <c r="T54" s="33"/>
      <c r="U54" s="33"/>
    </row>
    <row r="55" spans="1:26" x14ac:dyDescent="0.3">
      <c r="A55" s="45">
        <f>A52+1</f>
        <v>29</v>
      </c>
      <c r="C55" s="1" t="s">
        <v>29</v>
      </c>
      <c r="E55" s="35">
        <v>19249.419224820002</v>
      </c>
      <c r="F55" s="10"/>
      <c r="G55" s="11">
        <v>7.6997676899280014</v>
      </c>
      <c r="H55" s="11"/>
      <c r="I55" s="35">
        <v>18809.073576011142</v>
      </c>
      <c r="J55" s="45"/>
      <c r="K55" s="11">
        <v>7.5236294304044566</v>
      </c>
      <c r="L55" s="11"/>
      <c r="M55" s="12">
        <f>I55-E55</f>
        <v>-440.34564880885955</v>
      </c>
      <c r="N55" s="11"/>
      <c r="O55" s="13">
        <f>M55/E55</f>
        <v>-2.2875788805154309E-2</v>
      </c>
      <c r="P55" s="13"/>
      <c r="Q55" s="13">
        <f>O55</f>
        <v>-2.2875788805154309E-2</v>
      </c>
      <c r="R55" s="14"/>
      <c r="S55" s="33"/>
      <c r="T55" s="33"/>
      <c r="U55" s="33"/>
      <c r="V55" s="33"/>
      <c r="W55" s="33"/>
      <c r="X55" s="33"/>
      <c r="Y55" s="33"/>
      <c r="Z55" s="33"/>
    </row>
    <row r="56" spans="1:26" x14ac:dyDescent="0.3">
      <c r="A56" s="45">
        <f>A55+1</f>
        <v>30</v>
      </c>
      <c r="C56" s="1" t="s">
        <v>30</v>
      </c>
      <c r="E56" s="35">
        <v>38125</v>
      </c>
      <c r="F56" s="10"/>
      <c r="G56" s="11">
        <v>15.25</v>
      </c>
      <c r="H56" s="11"/>
      <c r="I56" s="35">
        <v>38125</v>
      </c>
      <c r="J56" s="10"/>
      <c r="K56" s="11">
        <v>15.25</v>
      </c>
      <c r="L56" s="11"/>
      <c r="M56" s="12">
        <f>I56-E56</f>
        <v>0</v>
      </c>
      <c r="N56" s="11"/>
      <c r="O56" s="15">
        <f>IFERROR(M56/E56,"100.0%")</f>
        <v>0</v>
      </c>
      <c r="P56" s="13"/>
      <c r="Q56" s="15">
        <v>0</v>
      </c>
      <c r="R56" s="14"/>
      <c r="S56" s="33"/>
      <c r="T56" s="33"/>
      <c r="U56" s="33"/>
    </row>
    <row r="57" spans="1:26" x14ac:dyDescent="0.3">
      <c r="A57" s="45">
        <f>A56+1</f>
        <v>31</v>
      </c>
      <c r="C57" s="1" t="s">
        <v>31</v>
      </c>
      <c r="E57" s="35">
        <v>15525</v>
      </c>
      <c r="F57" s="10"/>
      <c r="G57" s="11">
        <v>6.21</v>
      </c>
      <c r="H57" s="11"/>
      <c r="I57" s="35">
        <v>3594.2051687554031</v>
      </c>
      <c r="J57" s="10"/>
      <c r="K57" s="11">
        <v>1.4376820675021611</v>
      </c>
      <c r="L57" s="11"/>
      <c r="M57" s="12">
        <f>I57-E57</f>
        <v>-11930.794831244597</v>
      </c>
      <c r="O57" s="13">
        <f>M57/E57</f>
        <v>-0.7684892000801673</v>
      </c>
      <c r="P57" s="13"/>
      <c r="Q57" s="13">
        <f>O57</f>
        <v>-0.7684892000801673</v>
      </c>
      <c r="R57" s="14"/>
      <c r="S57" s="33"/>
      <c r="T57" s="33"/>
      <c r="U57" s="33"/>
      <c r="V57" s="33"/>
      <c r="W57" s="33"/>
      <c r="X57" s="33"/>
      <c r="Y57" s="33"/>
      <c r="Z57" s="33"/>
    </row>
    <row r="58" spans="1:26" x14ac:dyDescent="0.3">
      <c r="A58" s="45">
        <f>A57+1</f>
        <v>32</v>
      </c>
      <c r="C58" s="1" t="s">
        <v>32</v>
      </c>
      <c r="E58" s="35">
        <v>40336.566198224078</v>
      </c>
      <c r="F58" s="10"/>
      <c r="G58" s="11">
        <v>16.134626479289633</v>
      </c>
      <c r="I58" s="35">
        <v>36004.643168915718</v>
      </c>
      <c r="J58" s="45"/>
      <c r="K58" s="11">
        <v>14.401857267566287</v>
      </c>
      <c r="L58" s="11"/>
      <c r="M58" s="12">
        <f>I58-E58</f>
        <v>-4331.9230293083601</v>
      </c>
      <c r="O58" s="13">
        <f>M58/E58</f>
        <v>-0.10739444225421162</v>
      </c>
      <c r="P58" s="13"/>
      <c r="Q58" s="13">
        <f>O58</f>
        <v>-0.10739444225421162</v>
      </c>
      <c r="R58" s="14"/>
      <c r="S58" s="33"/>
      <c r="T58" s="33"/>
      <c r="U58" s="33"/>
    </row>
    <row r="59" spans="1:26" x14ac:dyDescent="0.3">
      <c r="A59" s="45">
        <f>A58+1</f>
        <v>33</v>
      </c>
      <c r="C59" s="1" t="s">
        <v>33</v>
      </c>
      <c r="E59" s="34">
        <f>SUM(E55:E58)</f>
        <v>113235.98542304407</v>
      </c>
      <c r="F59" s="45"/>
      <c r="G59" s="36">
        <v>45.294394169217625</v>
      </c>
      <c r="H59" s="45"/>
      <c r="I59" s="34">
        <f>SUM(I55:I58)</f>
        <v>96532.921913682265</v>
      </c>
      <c r="J59" s="45"/>
      <c r="K59" s="36">
        <v>38.613168765472906</v>
      </c>
      <c r="L59" s="11"/>
      <c r="M59" s="17">
        <f>SUM(M55:M58)</f>
        <v>-16703.063509361818</v>
      </c>
      <c r="O59" s="18">
        <f>M59/E59</f>
        <v>-0.1475066733155542</v>
      </c>
      <c r="P59" s="19"/>
      <c r="Q59" s="18">
        <f>(M55+M58+M57)/(E55+E58+E57)</f>
        <v>-0.22237843659334167</v>
      </c>
      <c r="R59" s="20"/>
      <c r="S59" s="33"/>
      <c r="T59" s="33"/>
      <c r="U59" s="33"/>
      <c r="V59" s="33"/>
      <c r="W59" s="33"/>
      <c r="X59" s="33"/>
      <c r="Y59" s="33"/>
      <c r="Z59" s="33"/>
    </row>
    <row r="60" spans="1:26" x14ac:dyDescent="0.3">
      <c r="A60" s="45"/>
      <c r="E60" s="35"/>
      <c r="F60" s="45"/>
      <c r="G60" s="11"/>
      <c r="H60" s="45"/>
      <c r="I60" s="35"/>
      <c r="J60" s="45"/>
      <c r="K60" s="11"/>
      <c r="L60" s="11"/>
      <c r="M60" s="12"/>
      <c r="O60" s="19"/>
      <c r="P60" s="19"/>
      <c r="Q60" s="19"/>
      <c r="R60" s="20"/>
      <c r="S60" s="33"/>
      <c r="T60" s="33"/>
      <c r="U60" s="33"/>
    </row>
    <row r="61" spans="1:26" x14ac:dyDescent="0.3">
      <c r="A61" s="45">
        <f>A59+1</f>
        <v>34</v>
      </c>
      <c r="C61" s="1" t="s">
        <v>91</v>
      </c>
      <c r="E61" s="34">
        <f>SUM(E55:E57)+I58</f>
        <v>108904.06239373572</v>
      </c>
      <c r="F61" s="45"/>
      <c r="G61" s="36">
        <v>43.561624957494288</v>
      </c>
      <c r="H61" s="45"/>
      <c r="I61" s="34">
        <f>SUM(I55:I58)</f>
        <v>96532.921913682265</v>
      </c>
      <c r="J61" s="10"/>
      <c r="K61" s="36">
        <v>38.613168765472906</v>
      </c>
      <c r="L61" s="11"/>
      <c r="M61" s="17">
        <f>M55+M56+M57</f>
        <v>-12371.140480053456</v>
      </c>
      <c r="O61" s="18">
        <f>M61/E61</f>
        <v>-0.11359668508348554</v>
      </c>
      <c r="P61" s="19"/>
      <c r="Q61" s="18">
        <f>(M61-M56)/(E61-E56)</f>
        <v>-0.17478531166793701</v>
      </c>
      <c r="R61" s="20"/>
      <c r="S61" s="33"/>
      <c r="T61" s="33"/>
      <c r="U61" s="33"/>
      <c r="V61" s="33"/>
      <c r="W61" s="33"/>
      <c r="X61" s="33"/>
      <c r="Y61" s="33"/>
      <c r="Z61" s="33"/>
    </row>
    <row r="62" spans="1:26" x14ac:dyDescent="0.3">
      <c r="A62" s="45">
        <f>A61+1</f>
        <v>35</v>
      </c>
      <c r="C62" s="1" t="s">
        <v>92</v>
      </c>
      <c r="E62" s="20"/>
      <c r="F62" s="20"/>
      <c r="G62" s="20"/>
      <c r="H62" s="20"/>
      <c r="I62" s="20"/>
      <c r="J62" s="20"/>
      <c r="K62" s="20"/>
      <c r="L62" s="20"/>
      <c r="M62" s="12"/>
      <c r="O62" s="28">
        <v>-0.16970149572661425</v>
      </c>
      <c r="P62" s="19"/>
      <c r="Q62" s="28">
        <v>-0.3557540501272739</v>
      </c>
      <c r="R62" s="22"/>
      <c r="S62" s="33"/>
      <c r="T62" s="33"/>
      <c r="U62" s="33"/>
    </row>
    <row r="63" spans="1:26" x14ac:dyDescent="0.3">
      <c r="A63" s="45"/>
      <c r="M63" s="12"/>
      <c r="O63" s="19"/>
      <c r="P63" s="19"/>
      <c r="Q63" s="19"/>
      <c r="S63" s="33"/>
      <c r="T63" s="33"/>
      <c r="U63" s="33"/>
      <c r="V63" s="33"/>
      <c r="W63" s="33"/>
      <c r="X63" s="33"/>
      <c r="Y63" s="33"/>
      <c r="Z63" s="33"/>
    </row>
    <row r="64" spans="1:26" ht="14.15" x14ac:dyDescent="0.3">
      <c r="A64" s="45"/>
      <c r="C64" s="3" t="s">
        <v>101</v>
      </c>
      <c r="E64" s="44" t="s">
        <v>102</v>
      </c>
      <c r="M64" s="12"/>
      <c r="O64" s="19"/>
      <c r="P64" s="19"/>
      <c r="Q64" s="19"/>
      <c r="S64" s="33"/>
      <c r="T64" s="33"/>
      <c r="U64" s="33"/>
    </row>
    <row r="65" spans="1:26" x14ac:dyDescent="0.3">
      <c r="A65" s="45">
        <f>A62+1</f>
        <v>36</v>
      </c>
      <c r="C65" s="1" t="s">
        <v>29</v>
      </c>
      <c r="E65" s="35">
        <v>94660.608000000022</v>
      </c>
      <c r="F65" s="10"/>
      <c r="G65" s="11">
        <v>3.1553536000000006</v>
      </c>
      <c r="H65" s="11"/>
      <c r="I65" s="35">
        <v>113480.98568533419</v>
      </c>
      <c r="J65" s="45"/>
      <c r="K65" s="11">
        <v>3.7826995228444731</v>
      </c>
      <c r="L65" s="11"/>
      <c r="M65" s="12">
        <f>I65-E65</f>
        <v>18820.37768533417</v>
      </c>
      <c r="N65" s="11"/>
      <c r="O65" s="13">
        <f>M65/E65</f>
        <v>0.19881953098520311</v>
      </c>
      <c r="P65" s="13"/>
      <c r="Q65" s="13">
        <f>O65</f>
        <v>0.19881953098520311</v>
      </c>
      <c r="R65" s="14"/>
      <c r="S65" s="33"/>
      <c r="T65" s="33"/>
      <c r="U65" s="33"/>
      <c r="V65" s="33"/>
      <c r="W65" s="33"/>
      <c r="X65" s="33"/>
      <c r="Y65" s="33"/>
      <c r="Z65" s="33"/>
    </row>
    <row r="66" spans="1:26" x14ac:dyDescent="0.3">
      <c r="A66" s="45">
        <f>A65+1</f>
        <v>37</v>
      </c>
      <c r="C66" s="1" t="s">
        <v>30</v>
      </c>
      <c r="E66" s="35">
        <v>457500</v>
      </c>
      <c r="F66" s="10"/>
      <c r="G66" s="11">
        <v>15.25</v>
      </c>
      <c r="H66" s="11"/>
      <c r="I66" s="35">
        <v>457500</v>
      </c>
      <c r="J66" s="10"/>
      <c r="K66" s="11">
        <v>15.25</v>
      </c>
      <c r="L66" s="11"/>
      <c r="M66" s="12">
        <f>I66-E66</f>
        <v>0</v>
      </c>
      <c r="N66" s="11"/>
      <c r="O66" s="15">
        <f>IFERROR(M66/E66,"100.0%")</f>
        <v>0</v>
      </c>
      <c r="P66" s="13"/>
      <c r="Q66" s="15">
        <v>0</v>
      </c>
      <c r="R66" s="14"/>
      <c r="S66" s="33"/>
      <c r="T66" s="33"/>
      <c r="U66" s="33"/>
    </row>
    <row r="67" spans="1:26" x14ac:dyDescent="0.3">
      <c r="A67" s="45">
        <f>A66+1</f>
        <v>38</v>
      </c>
      <c r="C67" s="1" t="s">
        <v>31</v>
      </c>
      <c r="E67" s="35">
        <v>67877.706399999995</v>
      </c>
      <c r="F67" s="10"/>
      <c r="G67" s="11">
        <v>2.2625902133333331</v>
      </c>
      <c r="H67" s="11"/>
      <c r="I67" s="35">
        <v>29718.294493458856</v>
      </c>
      <c r="J67" s="10"/>
      <c r="K67" s="11">
        <v>0.99060981644862856</v>
      </c>
      <c r="L67" s="11"/>
      <c r="M67" s="12">
        <f>I67-E67</f>
        <v>-38159.411906541136</v>
      </c>
      <c r="O67" s="13">
        <f>M67/E67</f>
        <v>-0.56217886446648024</v>
      </c>
      <c r="P67" s="13"/>
      <c r="Q67" s="13">
        <f>O67</f>
        <v>-0.56217886446648024</v>
      </c>
      <c r="R67" s="14"/>
      <c r="S67" s="33"/>
      <c r="T67" s="33"/>
      <c r="U67" s="33"/>
      <c r="V67" s="33"/>
      <c r="W67" s="33"/>
      <c r="X67" s="33"/>
      <c r="Y67" s="33"/>
      <c r="Z67" s="33"/>
    </row>
    <row r="68" spans="1:26" x14ac:dyDescent="0.3">
      <c r="A68" s="45">
        <f>A67+1</f>
        <v>39</v>
      </c>
      <c r="C68" s="1" t="s">
        <v>32</v>
      </c>
      <c r="E68" s="35">
        <v>471078.79437868891</v>
      </c>
      <c r="F68" s="10"/>
      <c r="G68" s="11">
        <v>15.702626479289631</v>
      </c>
      <c r="I68" s="35">
        <v>432055.71802698867</v>
      </c>
      <c r="J68" s="45"/>
      <c r="K68" s="11">
        <v>14.401857267566291</v>
      </c>
      <c r="L68" s="11"/>
      <c r="M68" s="12">
        <f>I68-E68</f>
        <v>-39023.076351700234</v>
      </c>
      <c r="O68" s="13">
        <f>M68/E68</f>
        <v>-8.2837684093099981E-2</v>
      </c>
      <c r="P68" s="13"/>
      <c r="Q68" s="13">
        <f>O68</f>
        <v>-8.2837684093099981E-2</v>
      </c>
      <c r="R68" s="14"/>
      <c r="S68" s="33"/>
      <c r="T68" s="33"/>
      <c r="U68" s="33"/>
    </row>
    <row r="69" spans="1:26" x14ac:dyDescent="0.3">
      <c r="A69" s="45">
        <f>A68+1</f>
        <v>40</v>
      </c>
      <c r="C69" s="1" t="s">
        <v>33</v>
      </c>
      <c r="E69" s="34">
        <f>SUM(E65:E68)</f>
        <v>1091117.1087786891</v>
      </c>
      <c r="F69" s="45"/>
      <c r="G69" s="36">
        <v>36.370570292622965</v>
      </c>
      <c r="H69" s="45"/>
      <c r="I69" s="34">
        <f>SUM(I65:I68)</f>
        <v>1032754.9982057817</v>
      </c>
      <c r="J69" s="45"/>
      <c r="K69" s="36">
        <v>34.425166606859392</v>
      </c>
      <c r="L69" s="11"/>
      <c r="M69" s="17">
        <f>SUM(M65:M68)</f>
        <v>-58362.110572907201</v>
      </c>
      <c r="O69" s="18">
        <f>M69/E69</f>
        <v>-5.3488402027013555E-2</v>
      </c>
      <c r="P69" s="19"/>
      <c r="Q69" s="18">
        <f>(M65+M68+M67)/(E65+E68+E67)</f>
        <v>-9.2109429755458258E-2</v>
      </c>
      <c r="R69" s="20"/>
      <c r="S69" s="33"/>
      <c r="T69" s="33"/>
      <c r="U69" s="33"/>
      <c r="V69" s="33"/>
      <c r="W69" s="33"/>
      <c r="X69" s="33"/>
      <c r="Y69" s="33"/>
      <c r="Z69" s="33"/>
    </row>
    <row r="70" spans="1:26" x14ac:dyDescent="0.3">
      <c r="A70" s="45"/>
      <c r="E70" s="35"/>
      <c r="F70" s="45"/>
      <c r="G70" s="11"/>
      <c r="H70" s="45"/>
      <c r="I70" s="35"/>
      <c r="J70" s="45"/>
      <c r="K70" s="11"/>
      <c r="L70" s="11"/>
      <c r="M70" s="12"/>
      <c r="O70" s="19"/>
      <c r="P70" s="19"/>
      <c r="Q70" s="19"/>
      <c r="R70" s="20"/>
      <c r="S70" s="33"/>
      <c r="T70" s="33"/>
      <c r="U70" s="33"/>
    </row>
    <row r="71" spans="1:26" x14ac:dyDescent="0.3">
      <c r="A71" s="45">
        <f>A69+1</f>
        <v>41</v>
      </c>
      <c r="C71" s="1" t="s">
        <v>91</v>
      </c>
      <c r="E71" s="34">
        <f>SUM(E65:E67)+I68</f>
        <v>1052094.0324269887</v>
      </c>
      <c r="F71" s="45"/>
      <c r="G71" s="36">
        <v>35.069801080899623</v>
      </c>
      <c r="H71" s="45"/>
      <c r="I71" s="34">
        <f>SUM(I65:I68)</f>
        <v>1032754.9982057817</v>
      </c>
      <c r="J71" s="10"/>
      <c r="K71" s="36">
        <v>34.425166606859392</v>
      </c>
      <c r="L71" s="11"/>
      <c r="M71" s="17">
        <f>M65+M66+M67</f>
        <v>-19339.034221206966</v>
      </c>
      <c r="O71" s="18">
        <f>M71/E71</f>
        <v>-1.8381469360296006E-2</v>
      </c>
      <c r="P71" s="19"/>
      <c r="Q71" s="18">
        <f>(M71-M66)/(E71-E66)</f>
        <v>-3.2524770123019429E-2</v>
      </c>
      <c r="R71" s="20"/>
      <c r="S71" s="33"/>
      <c r="T71" s="33"/>
      <c r="U71" s="33"/>
      <c r="V71" s="33"/>
      <c r="W71" s="33"/>
      <c r="X71" s="33"/>
      <c r="Y71" s="33"/>
      <c r="Z71" s="33"/>
    </row>
    <row r="72" spans="1:26" x14ac:dyDescent="0.3">
      <c r="A72" s="45">
        <f>A71+1</f>
        <v>42</v>
      </c>
      <c r="C72" s="1" t="s">
        <v>92</v>
      </c>
      <c r="E72" s="20"/>
      <c r="F72" s="20"/>
      <c r="G72" s="20"/>
      <c r="H72" s="20"/>
      <c r="I72" s="35"/>
      <c r="J72" s="20"/>
      <c r="K72" s="20"/>
      <c r="L72" s="20"/>
      <c r="M72" s="12"/>
      <c r="O72" s="28">
        <v>-3.1190063213949959E-2</v>
      </c>
      <c r="P72" s="19"/>
      <c r="Q72" s="28">
        <v>-0.11898138781982458</v>
      </c>
      <c r="R72" s="22"/>
      <c r="S72" s="33"/>
      <c r="T72" s="33"/>
      <c r="U72" s="33"/>
    </row>
    <row r="73" spans="1:26" x14ac:dyDescent="0.3">
      <c r="A73" s="45"/>
      <c r="M73" s="12"/>
      <c r="O73" s="19"/>
      <c r="P73" s="19"/>
      <c r="Q73" s="19"/>
      <c r="S73" s="33"/>
      <c r="T73" s="33"/>
      <c r="U73" s="33"/>
      <c r="V73" s="33"/>
      <c r="W73" s="33"/>
      <c r="X73" s="33"/>
      <c r="Y73" s="33"/>
      <c r="Z73" s="33"/>
    </row>
    <row r="74" spans="1:26" ht="14.15" x14ac:dyDescent="0.3">
      <c r="A74" s="45"/>
      <c r="C74" s="3" t="s">
        <v>103</v>
      </c>
      <c r="E74" s="44" t="s">
        <v>104</v>
      </c>
      <c r="M74" s="12"/>
      <c r="O74" s="19"/>
      <c r="P74" s="19"/>
      <c r="Q74" s="19"/>
      <c r="S74" s="33"/>
      <c r="T74" s="33"/>
      <c r="U74" s="33"/>
    </row>
    <row r="75" spans="1:26" x14ac:dyDescent="0.3">
      <c r="A75" s="45">
        <f>A72+1</f>
        <v>43</v>
      </c>
      <c r="C75" s="1" t="s">
        <v>29</v>
      </c>
      <c r="E75" s="35">
        <v>367582.51200000005</v>
      </c>
      <c r="F75" s="10"/>
      <c r="G75" s="11">
        <v>2.4505500800000002</v>
      </c>
      <c r="H75" s="11"/>
      <c r="I75" s="35">
        <v>382310.34672678192</v>
      </c>
      <c r="J75" s="45"/>
      <c r="K75" s="11">
        <v>2.548735644845213</v>
      </c>
      <c r="L75" s="11"/>
      <c r="M75" s="12">
        <f>I75-E75</f>
        <v>14727.834726781875</v>
      </c>
      <c r="N75" s="11"/>
      <c r="O75" s="13">
        <f>M75/E75</f>
        <v>4.0066744869467222E-2</v>
      </c>
      <c r="P75" s="13"/>
      <c r="Q75" s="13">
        <f>O75</f>
        <v>4.0066744869467222E-2</v>
      </c>
      <c r="R75" s="14"/>
      <c r="S75" s="33"/>
      <c r="T75" s="33"/>
      <c r="U75" s="33"/>
      <c r="V75" s="33"/>
      <c r="W75" s="33"/>
      <c r="X75" s="33"/>
      <c r="Y75" s="33"/>
      <c r="Z75" s="33"/>
    </row>
    <row r="76" spans="1:26" x14ac:dyDescent="0.3">
      <c r="A76" s="45">
        <f>A75+1</f>
        <v>44</v>
      </c>
      <c r="C76" s="1" t="s">
        <v>30</v>
      </c>
      <c r="E76" s="35">
        <v>2287500</v>
      </c>
      <c r="F76" s="10"/>
      <c r="G76" s="11">
        <v>15.25</v>
      </c>
      <c r="H76" s="11"/>
      <c r="I76" s="35">
        <v>2287500</v>
      </c>
      <c r="J76" s="10"/>
      <c r="K76" s="11">
        <v>15.25</v>
      </c>
      <c r="L76" s="11"/>
      <c r="M76" s="12">
        <f>I76-E76</f>
        <v>0</v>
      </c>
      <c r="N76" s="11"/>
      <c r="O76" s="15">
        <f>IFERROR(M76/E76,"100.0%")</f>
        <v>0</v>
      </c>
      <c r="P76" s="13"/>
      <c r="Q76" s="15">
        <v>0</v>
      </c>
      <c r="R76" s="14"/>
      <c r="S76" s="33"/>
      <c r="T76" s="33"/>
      <c r="U76" s="33"/>
    </row>
    <row r="77" spans="1:26" x14ac:dyDescent="0.3">
      <c r="A77" s="45">
        <f>A76+1</f>
        <v>45</v>
      </c>
      <c r="C77" s="1" t="s">
        <v>31</v>
      </c>
      <c r="E77" s="35">
        <v>290904.45599999995</v>
      </c>
      <c r="F77" s="10"/>
      <c r="G77" s="11">
        <v>1.9393630399999997</v>
      </c>
      <c r="H77" s="11"/>
      <c r="I77" s="35">
        <v>148591.47246729428</v>
      </c>
      <c r="J77" s="10"/>
      <c r="K77" s="11">
        <v>0.99060981644862856</v>
      </c>
      <c r="L77" s="11"/>
      <c r="M77" s="12">
        <f>I77-E77</f>
        <v>-142312.98353270566</v>
      </c>
      <c r="O77" s="13">
        <f>M77/E77</f>
        <v>-0.48920867521089362</v>
      </c>
      <c r="P77" s="13"/>
      <c r="Q77" s="13">
        <f>O77</f>
        <v>-0.48920867521089362</v>
      </c>
      <c r="R77" s="14"/>
      <c r="S77" s="33"/>
      <c r="T77" s="33"/>
      <c r="U77" s="33"/>
      <c r="V77" s="33"/>
      <c r="W77" s="33"/>
      <c r="X77" s="33"/>
      <c r="Y77" s="33"/>
      <c r="Z77" s="33"/>
    </row>
    <row r="78" spans="1:26" x14ac:dyDescent="0.3">
      <c r="A78" s="45">
        <f>A77+1</f>
        <v>46</v>
      </c>
      <c r="C78" s="1" t="s">
        <v>32</v>
      </c>
      <c r="E78" s="35">
        <v>2355393.9718934447</v>
      </c>
      <c r="F78" s="10"/>
      <c r="G78" s="11">
        <v>15.702626479289631</v>
      </c>
      <c r="I78" s="35">
        <v>2160278.5901349434</v>
      </c>
      <c r="J78" s="45"/>
      <c r="K78" s="11">
        <v>14.401857267566291</v>
      </c>
      <c r="L78" s="11"/>
      <c r="M78" s="12">
        <f>I78-E78</f>
        <v>-195115.38175850129</v>
      </c>
      <c r="O78" s="13">
        <f>M78/E78</f>
        <v>-8.2837684093100022E-2</v>
      </c>
      <c r="P78" s="13"/>
      <c r="Q78" s="13">
        <f>O78</f>
        <v>-8.2837684093100022E-2</v>
      </c>
      <c r="R78" s="14"/>
      <c r="S78" s="33"/>
      <c r="T78" s="33"/>
      <c r="U78" s="33"/>
    </row>
    <row r="79" spans="1:26" x14ac:dyDescent="0.3">
      <c r="A79" s="45">
        <f>A78+1</f>
        <v>47</v>
      </c>
      <c r="C79" s="1" t="s">
        <v>33</v>
      </c>
      <c r="E79" s="34">
        <f>SUM(E75:E78)</f>
        <v>5301380.939893445</v>
      </c>
      <c r="F79" s="45"/>
      <c r="G79" s="36">
        <v>35.342539599289637</v>
      </c>
      <c r="H79" s="45"/>
      <c r="I79" s="34">
        <f>SUM(I75:I78)</f>
        <v>4978680.4093290195</v>
      </c>
      <c r="J79" s="45"/>
      <c r="K79" s="36">
        <v>33.191202728860134</v>
      </c>
      <c r="L79" s="11"/>
      <c r="M79" s="17">
        <f>SUM(M75:M78)</f>
        <v>-322700.53056442505</v>
      </c>
      <c r="O79" s="18">
        <f>M79/E79</f>
        <v>-6.0871032325949238E-2</v>
      </c>
      <c r="P79" s="19"/>
      <c r="Q79" s="18">
        <f>(M75+M78+M77)/(E75+E78+E77)</f>
        <v>-0.10707142617778195</v>
      </c>
      <c r="R79" s="20"/>
      <c r="S79" s="33"/>
      <c r="T79" s="33"/>
      <c r="U79" s="33"/>
      <c r="V79" s="33"/>
      <c r="W79" s="33"/>
      <c r="X79" s="33"/>
      <c r="Y79" s="33"/>
      <c r="Z79" s="33"/>
    </row>
    <row r="80" spans="1:26" x14ac:dyDescent="0.3">
      <c r="A80" s="45"/>
      <c r="E80" s="35"/>
      <c r="F80" s="45"/>
      <c r="G80" s="11"/>
      <c r="H80" s="45"/>
      <c r="I80" s="35"/>
      <c r="J80" s="45"/>
      <c r="K80" s="11"/>
      <c r="L80" s="11"/>
      <c r="M80" s="12"/>
      <c r="O80" s="19"/>
      <c r="P80" s="19"/>
      <c r="Q80" s="19"/>
      <c r="R80" s="20"/>
      <c r="S80" s="33"/>
      <c r="T80" s="33"/>
      <c r="U80" s="33"/>
    </row>
    <row r="81" spans="1:26" x14ac:dyDescent="0.3">
      <c r="A81" s="45">
        <f>A79+1</f>
        <v>48</v>
      </c>
      <c r="C81" s="1" t="s">
        <v>91</v>
      </c>
      <c r="E81" s="34">
        <f>SUM(E75:E77)+I78</f>
        <v>5106265.5581349432</v>
      </c>
      <c r="F81" s="45"/>
      <c r="G81" s="36">
        <v>34.041770387566288</v>
      </c>
      <c r="H81" s="45"/>
      <c r="I81" s="34">
        <f>SUM(I75:I78)</f>
        <v>4978680.4093290195</v>
      </c>
      <c r="J81" s="10"/>
      <c r="K81" s="36">
        <v>33.191202728860134</v>
      </c>
      <c r="L81" s="11"/>
      <c r="M81" s="17">
        <f>M75+M76+M77</f>
        <v>-127585.14880592379</v>
      </c>
      <c r="O81" s="18">
        <f>M81/E81</f>
        <v>-2.498599952418536E-2</v>
      </c>
      <c r="P81" s="19"/>
      <c r="Q81" s="18">
        <f>(M81-M76)/(E81-E76)</f>
        <v>-4.5262774138031342E-2</v>
      </c>
      <c r="R81" s="20"/>
      <c r="S81" s="33"/>
      <c r="T81" s="33"/>
      <c r="U81" s="33"/>
      <c r="V81" s="33"/>
      <c r="W81" s="33"/>
      <c r="X81" s="33"/>
      <c r="Y81" s="33"/>
      <c r="Z81" s="33"/>
    </row>
    <row r="82" spans="1:26" x14ac:dyDescent="0.3">
      <c r="A82" s="45">
        <f>A81+1</f>
        <v>49</v>
      </c>
      <c r="C82" s="1" t="s">
        <v>92</v>
      </c>
      <c r="E82" s="20"/>
      <c r="F82" s="20"/>
      <c r="G82" s="20"/>
      <c r="H82" s="20"/>
      <c r="I82" s="20"/>
      <c r="J82" s="20"/>
      <c r="K82" s="20"/>
      <c r="L82" s="20"/>
      <c r="M82" s="12"/>
      <c r="O82" s="28">
        <v>-4.3308117174917435E-2</v>
      </c>
      <c r="P82" s="19"/>
      <c r="Q82" s="28">
        <v>-0.19375500959940598</v>
      </c>
      <c r="R82" s="22"/>
      <c r="S82" s="33"/>
      <c r="T82" s="33"/>
      <c r="U82" s="33"/>
    </row>
    <row r="83" spans="1:26" x14ac:dyDescent="0.3">
      <c r="A83" s="45"/>
      <c r="M83" s="12"/>
      <c r="O83" s="19"/>
      <c r="P83" s="19"/>
      <c r="Q83" s="19"/>
      <c r="S83" s="33"/>
      <c r="T83" s="33"/>
      <c r="U83" s="33"/>
      <c r="V83" s="33"/>
      <c r="W83" s="33"/>
      <c r="X83" s="33"/>
      <c r="Y83" s="33"/>
      <c r="Z83" s="33"/>
    </row>
    <row r="84" spans="1:26" ht="14.15" x14ac:dyDescent="0.3">
      <c r="A84" s="45"/>
      <c r="C84" s="3" t="s">
        <v>105</v>
      </c>
      <c r="E84" s="44" t="s">
        <v>106</v>
      </c>
      <c r="M84" s="12"/>
      <c r="O84" s="19"/>
      <c r="P84" s="19"/>
      <c r="Q84" s="19"/>
      <c r="S84" s="33"/>
      <c r="T84" s="33"/>
      <c r="U84" s="33"/>
    </row>
    <row r="85" spans="1:26" x14ac:dyDescent="0.3">
      <c r="A85" s="45">
        <f>A82+1</f>
        <v>50</v>
      </c>
      <c r="C85" s="1" t="s">
        <v>29</v>
      </c>
      <c r="E85" s="35">
        <v>94660.608000000022</v>
      </c>
      <c r="F85" s="10"/>
      <c r="G85" s="11">
        <v>3.1553536000000006</v>
      </c>
      <c r="H85" s="11"/>
      <c r="I85" s="35">
        <v>64308.830978106089</v>
      </c>
      <c r="J85" s="45"/>
      <c r="K85" s="11">
        <v>2.143627699270203</v>
      </c>
      <c r="L85" s="11"/>
      <c r="M85" s="12">
        <f>I85-E85</f>
        <v>-30351.777021893933</v>
      </c>
      <c r="N85" s="11"/>
      <c r="O85" s="13">
        <f>M85/E85</f>
        <v>-0.32063788373188906</v>
      </c>
      <c r="P85" s="13"/>
      <c r="Q85" s="13">
        <f>O85</f>
        <v>-0.32063788373188906</v>
      </c>
      <c r="R85" s="14"/>
      <c r="S85" s="33"/>
      <c r="T85" s="33"/>
      <c r="U85" s="33"/>
      <c r="V85" s="33"/>
      <c r="W85" s="33"/>
      <c r="X85" s="33"/>
      <c r="Y85" s="33"/>
      <c r="Z85" s="33"/>
    </row>
    <row r="86" spans="1:26" x14ac:dyDescent="0.3">
      <c r="A86" s="45">
        <f>A85+1</f>
        <v>51</v>
      </c>
      <c r="C86" s="1" t="s">
        <v>30</v>
      </c>
      <c r="E86" s="35">
        <v>457500</v>
      </c>
      <c r="F86" s="10"/>
      <c r="G86" s="11">
        <v>15.25</v>
      </c>
      <c r="H86" s="11"/>
      <c r="I86" s="35">
        <v>457500</v>
      </c>
      <c r="J86" s="10"/>
      <c r="K86" s="11">
        <v>15.25</v>
      </c>
      <c r="L86" s="11"/>
      <c r="M86" s="12">
        <f>I86-E86</f>
        <v>0</v>
      </c>
      <c r="N86" s="11"/>
      <c r="O86" s="15">
        <f>IFERROR(M86/E86,"100.0%")</f>
        <v>0</v>
      </c>
      <c r="P86" s="13"/>
      <c r="Q86" s="15">
        <v>0</v>
      </c>
      <c r="R86" s="14"/>
      <c r="S86" s="33"/>
      <c r="T86" s="33"/>
      <c r="U86" s="33"/>
    </row>
    <row r="87" spans="1:26" x14ac:dyDescent="0.3">
      <c r="A87" s="45">
        <f>A86+1</f>
        <v>52</v>
      </c>
      <c r="C87" s="1" t="s">
        <v>31</v>
      </c>
      <c r="E87" s="35">
        <v>67877.706399999995</v>
      </c>
      <c r="F87" s="10"/>
      <c r="G87" s="11">
        <v>2.2625902133333331</v>
      </c>
      <c r="H87" s="11"/>
      <c r="I87" s="35">
        <v>0</v>
      </c>
      <c r="J87" s="10"/>
      <c r="K87" s="11">
        <v>0</v>
      </c>
      <c r="L87" s="11"/>
      <c r="M87" s="12">
        <f>I87-E87</f>
        <v>-67877.706399999995</v>
      </c>
      <c r="O87" s="13">
        <f>M87/E87</f>
        <v>-1</v>
      </c>
      <c r="P87" s="13"/>
      <c r="Q87" s="13">
        <f>O87</f>
        <v>-1</v>
      </c>
      <c r="R87" s="14"/>
      <c r="S87" s="33"/>
      <c r="T87" s="33"/>
      <c r="U87" s="33"/>
      <c r="V87" s="33"/>
      <c r="W87" s="33"/>
      <c r="X87" s="33"/>
      <c r="Y87" s="33"/>
      <c r="Z87" s="33"/>
    </row>
    <row r="88" spans="1:26" x14ac:dyDescent="0.3">
      <c r="A88" s="45">
        <f>A87+1</f>
        <v>53</v>
      </c>
      <c r="C88" s="1" t="s">
        <v>32</v>
      </c>
      <c r="E88" s="35">
        <v>471078.79437868891</v>
      </c>
      <c r="F88" s="10"/>
      <c r="G88" s="11">
        <v>15.702626479289631</v>
      </c>
      <c r="I88" s="35">
        <v>432055.71802698867</v>
      </c>
      <c r="J88" s="45"/>
      <c r="K88" s="11">
        <v>14.401857267566291</v>
      </c>
      <c r="L88" s="11"/>
      <c r="M88" s="12">
        <f>I88-E88</f>
        <v>-39023.076351700234</v>
      </c>
      <c r="O88" s="13">
        <f>M88/E88</f>
        <v>-8.2837684093099981E-2</v>
      </c>
      <c r="P88" s="13"/>
      <c r="Q88" s="13">
        <f>O88</f>
        <v>-8.2837684093099981E-2</v>
      </c>
      <c r="R88" s="14"/>
      <c r="S88" s="33"/>
      <c r="T88" s="33"/>
      <c r="U88" s="33"/>
    </row>
    <row r="89" spans="1:26" x14ac:dyDescent="0.3">
      <c r="A89" s="45">
        <f>A88+1</f>
        <v>54</v>
      </c>
      <c r="C89" s="1" t="s">
        <v>33</v>
      </c>
      <c r="E89" s="34">
        <f>SUM(E85:E88)</f>
        <v>1091117.1087786891</v>
      </c>
      <c r="F89" s="45"/>
      <c r="G89" s="36">
        <v>36.370570292622965</v>
      </c>
      <c r="H89" s="45"/>
      <c r="I89" s="34">
        <f>SUM(I85:I88)</f>
        <v>953864.54900509468</v>
      </c>
      <c r="J89" s="45"/>
      <c r="K89" s="36">
        <v>31.79548496683649</v>
      </c>
      <c r="L89" s="11"/>
      <c r="M89" s="17">
        <f>SUM(M85:M88)</f>
        <v>-137252.55977359417</v>
      </c>
      <c r="O89" s="18">
        <f>M89/E89</f>
        <v>-0.12579086027458952</v>
      </c>
      <c r="P89" s="19"/>
      <c r="Q89" s="18">
        <f>(M85+M88+M87)/(E85+E88+E87)</f>
        <v>-0.2166175090160547</v>
      </c>
      <c r="R89" s="20"/>
      <c r="S89" s="33"/>
      <c r="T89" s="33"/>
      <c r="U89" s="33"/>
      <c r="V89" s="33"/>
      <c r="W89" s="33"/>
      <c r="X89" s="33"/>
      <c r="Y89" s="33"/>
      <c r="Z89" s="33"/>
    </row>
    <row r="90" spans="1:26" x14ac:dyDescent="0.3">
      <c r="A90" s="45"/>
      <c r="E90" s="35"/>
      <c r="F90" s="45"/>
      <c r="G90" s="11"/>
      <c r="H90" s="45"/>
      <c r="I90" s="35"/>
      <c r="J90" s="45"/>
      <c r="K90" s="11"/>
      <c r="L90" s="11"/>
      <c r="M90" s="12"/>
      <c r="O90" s="19"/>
      <c r="P90" s="19"/>
      <c r="Q90" s="19"/>
      <c r="R90" s="20"/>
      <c r="S90" s="33"/>
      <c r="T90" s="33"/>
      <c r="U90" s="33"/>
    </row>
    <row r="91" spans="1:26" x14ac:dyDescent="0.3">
      <c r="A91" s="45">
        <f>A89+1</f>
        <v>55</v>
      </c>
      <c r="C91" s="1" t="s">
        <v>91</v>
      </c>
      <c r="E91" s="34">
        <f>SUM(E85:E87)+I88</f>
        <v>1052094.0324269887</v>
      </c>
      <c r="F91" s="45"/>
      <c r="G91" s="36">
        <v>35.069801080899623</v>
      </c>
      <c r="H91" s="45"/>
      <c r="I91" s="34">
        <f>SUM(I85:I88)</f>
        <v>953864.54900509468</v>
      </c>
      <c r="J91" s="10"/>
      <c r="K91" s="36">
        <v>31.79548496683649</v>
      </c>
      <c r="L91" s="11"/>
      <c r="M91" s="17">
        <f>M85+M86+M87</f>
        <v>-98229.483421893936</v>
      </c>
      <c r="O91" s="18">
        <f>M91/E91</f>
        <v>-9.3365688231589403E-2</v>
      </c>
      <c r="P91" s="19"/>
      <c r="Q91" s="18">
        <f>(M91-M86)/(E91-E86)</f>
        <v>-0.16520428740420584</v>
      </c>
      <c r="R91" s="20"/>
      <c r="S91" s="33"/>
      <c r="T91" s="33"/>
      <c r="U91" s="33"/>
      <c r="V91" s="33"/>
      <c r="W91" s="33"/>
      <c r="X91" s="33"/>
      <c r="Y91" s="33"/>
      <c r="Z91" s="33"/>
    </row>
    <row r="92" spans="1:26" x14ac:dyDescent="0.3">
      <c r="A92" s="45">
        <f>A91+1</f>
        <v>56</v>
      </c>
      <c r="C92" s="1" t="s">
        <v>92</v>
      </c>
      <c r="E92" s="20"/>
      <c r="F92" s="20"/>
      <c r="G92" s="20"/>
      <c r="H92" s="20"/>
      <c r="I92" s="20"/>
      <c r="J92" s="20"/>
      <c r="K92" s="20"/>
      <c r="L92" s="20"/>
      <c r="M92" s="12"/>
      <c r="O92" s="28">
        <v>-0.15842486043293769</v>
      </c>
      <c r="P92" s="19"/>
      <c r="Q92" s="28">
        <v>-0.60434663534257693</v>
      </c>
      <c r="R92" s="22"/>
      <c r="S92" s="33"/>
      <c r="T92" s="33"/>
      <c r="U92" s="33"/>
    </row>
    <row r="93" spans="1:26" x14ac:dyDescent="0.3">
      <c r="A93" s="45"/>
      <c r="M93" s="12"/>
      <c r="O93" s="19"/>
      <c r="P93" s="19"/>
      <c r="Q93" s="19"/>
      <c r="S93" s="33"/>
      <c r="T93" s="33"/>
      <c r="U93" s="33"/>
      <c r="V93" s="33"/>
      <c r="W93" s="33"/>
      <c r="X93" s="33"/>
      <c r="Y93" s="33"/>
      <c r="Z93" s="33"/>
    </row>
    <row r="94" spans="1:26" ht="14.15" x14ac:dyDescent="0.3">
      <c r="A94" s="45"/>
      <c r="C94" s="3" t="s">
        <v>107</v>
      </c>
      <c r="E94" s="44" t="s">
        <v>104</v>
      </c>
      <c r="M94" s="12"/>
      <c r="O94" s="19"/>
      <c r="P94" s="19"/>
      <c r="Q94" s="19"/>
      <c r="S94" s="33"/>
      <c r="T94" s="33"/>
      <c r="U94" s="33"/>
    </row>
    <row r="95" spans="1:26" x14ac:dyDescent="0.3">
      <c r="A95" s="45">
        <f>A92+1</f>
        <v>57</v>
      </c>
      <c r="C95" s="1" t="s">
        <v>29</v>
      </c>
      <c r="E95" s="35">
        <v>367582.51200000005</v>
      </c>
      <c r="F95" s="10"/>
      <c r="G95" s="11">
        <v>2.4505500800000002</v>
      </c>
      <c r="H95" s="11"/>
      <c r="I95" s="35">
        <v>171950.79084714261</v>
      </c>
      <c r="J95" s="45"/>
      <c r="K95" s="11">
        <v>1.1463386056476172</v>
      </c>
      <c r="L95" s="11"/>
      <c r="M95" s="12">
        <f>I95-E95</f>
        <v>-195631.72115285744</v>
      </c>
      <c r="N95" s="11"/>
      <c r="O95" s="13">
        <f>M95/E95</f>
        <v>-0.53221172054250887</v>
      </c>
      <c r="P95" s="13"/>
      <c r="Q95" s="13">
        <f>O95</f>
        <v>-0.53221172054250887</v>
      </c>
      <c r="R95" s="14"/>
      <c r="S95" s="33"/>
      <c r="T95" s="33"/>
      <c r="U95" s="33"/>
      <c r="V95" s="33"/>
      <c r="W95" s="33"/>
      <c r="X95" s="33"/>
      <c r="Y95" s="33"/>
      <c r="Z95" s="33"/>
    </row>
    <row r="96" spans="1:26" x14ac:dyDescent="0.3">
      <c r="A96" s="45">
        <f>A95+1</f>
        <v>58</v>
      </c>
      <c r="C96" s="1" t="s">
        <v>30</v>
      </c>
      <c r="E96" s="35">
        <v>2287500</v>
      </c>
      <c r="F96" s="10"/>
      <c r="G96" s="11">
        <v>15.25</v>
      </c>
      <c r="H96" s="11"/>
      <c r="I96" s="35">
        <v>2287500</v>
      </c>
      <c r="J96" s="10"/>
      <c r="K96" s="11">
        <v>15.25</v>
      </c>
      <c r="L96" s="11"/>
      <c r="M96" s="12">
        <f>I96-E96</f>
        <v>0</v>
      </c>
      <c r="N96" s="11"/>
      <c r="O96" s="15">
        <f>IFERROR(M96/E96,"100.0%")</f>
        <v>0</v>
      </c>
      <c r="P96" s="13"/>
      <c r="Q96" s="15">
        <v>0</v>
      </c>
      <c r="R96" s="14"/>
      <c r="S96" s="33"/>
      <c r="T96" s="33"/>
      <c r="U96" s="33"/>
    </row>
    <row r="97" spans="1:26" x14ac:dyDescent="0.3">
      <c r="A97" s="45">
        <f>A96+1</f>
        <v>59</v>
      </c>
      <c r="C97" s="1" t="s">
        <v>31</v>
      </c>
      <c r="E97" s="35">
        <v>290904.45599999995</v>
      </c>
      <c r="F97" s="10"/>
      <c r="G97" s="11">
        <v>1.9393630399999997</v>
      </c>
      <c r="H97" s="11"/>
      <c r="I97" s="35">
        <v>0</v>
      </c>
      <c r="J97" s="10"/>
      <c r="K97" s="11">
        <v>0</v>
      </c>
      <c r="L97" s="11"/>
      <c r="M97" s="12">
        <f>I97-E97</f>
        <v>-290904.45599999995</v>
      </c>
      <c r="O97" s="13">
        <f>M97/E97</f>
        <v>-1</v>
      </c>
      <c r="P97" s="13"/>
      <c r="Q97" s="13">
        <f>O97</f>
        <v>-1</v>
      </c>
      <c r="R97" s="14"/>
      <c r="S97" s="33"/>
      <c r="T97" s="33"/>
      <c r="U97" s="33"/>
      <c r="V97" s="33"/>
      <c r="W97" s="33"/>
      <c r="X97" s="33"/>
      <c r="Y97" s="33"/>
      <c r="Z97" s="33"/>
    </row>
    <row r="98" spans="1:26" x14ac:dyDescent="0.3">
      <c r="A98" s="45">
        <f>A97+1</f>
        <v>60</v>
      </c>
      <c r="C98" s="1" t="s">
        <v>32</v>
      </c>
      <c r="E98" s="35">
        <v>2355393.9718934447</v>
      </c>
      <c r="F98" s="10"/>
      <c r="G98" s="11">
        <v>15.702626479289631</v>
      </c>
      <c r="I98" s="35">
        <v>2160278.5901349434</v>
      </c>
      <c r="J98" s="45"/>
      <c r="K98" s="11">
        <v>14.401857267566291</v>
      </c>
      <c r="L98" s="11"/>
      <c r="M98" s="12">
        <f>I98-E98</f>
        <v>-195115.38175850129</v>
      </c>
      <c r="O98" s="13">
        <f>M98/E98</f>
        <v>-8.2837684093100022E-2</v>
      </c>
      <c r="P98" s="13"/>
      <c r="Q98" s="13">
        <f>O98</f>
        <v>-8.2837684093100022E-2</v>
      </c>
      <c r="R98" s="14"/>
      <c r="S98" s="33"/>
      <c r="T98" s="33"/>
      <c r="U98" s="33"/>
    </row>
    <row r="99" spans="1:26" x14ac:dyDescent="0.3">
      <c r="A99" s="45">
        <f>A98+1</f>
        <v>61</v>
      </c>
      <c r="C99" s="1" t="s">
        <v>33</v>
      </c>
      <c r="E99" s="34">
        <f>SUM(E95:E98)</f>
        <v>5301380.939893445</v>
      </c>
      <c r="F99" s="45"/>
      <c r="G99" s="36">
        <v>35.342539599289637</v>
      </c>
      <c r="H99" s="45"/>
      <c r="I99" s="34">
        <f>SUM(I95:I98)</f>
        <v>4619729.3809820861</v>
      </c>
      <c r="J99" s="45"/>
      <c r="K99" s="36">
        <v>30.798195873213906</v>
      </c>
      <c r="L99" s="11"/>
      <c r="M99" s="17">
        <f>SUM(M95:M98)</f>
        <v>-681651.5589113587</v>
      </c>
      <c r="O99" s="18">
        <f>M99/E99</f>
        <v>-0.12857999955857907</v>
      </c>
      <c r="P99" s="19"/>
      <c r="Q99" s="18">
        <f>(M95+M98+M97)/(E95+E98+E97)</f>
        <v>-0.22617069901090997</v>
      </c>
      <c r="R99" s="20"/>
      <c r="S99" s="33"/>
      <c r="T99" s="33"/>
      <c r="U99" s="33"/>
      <c r="V99" s="33"/>
      <c r="W99" s="33"/>
      <c r="X99" s="33"/>
      <c r="Y99" s="33"/>
      <c r="Z99" s="33"/>
    </row>
    <row r="100" spans="1:26" x14ac:dyDescent="0.3">
      <c r="A100" s="45"/>
      <c r="E100" s="35"/>
      <c r="F100" s="45"/>
      <c r="G100" s="11"/>
      <c r="H100" s="45"/>
      <c r="I100" s="35"/>
      <c r="J100" s="45"/>
      <c r="K100" s="11"/>
      <c r="L100" s="11"/>
      <c r="M100" s="12"/>
      <c r="O100" s="19"/>
      <c r="P100" s="19"/>
      <c r="Q100" s="19"/>
      <c r="R100" s="20"/>
      <c r="S100" s="33"/>
      <c r="T100" s="33"/>
      <c r="U100" s="33"/>
    </row>
    <row r="101" spans="1:26" x14ac:dyDescent="0.3">
      <c r="A101" s="45">
        <f>A99+1</f>
        <v>62</v>
      </c>
      <c r="C101" s="1" t="s">
        <v>91</v>
      </c>
      <c r="E101" s="34">
        <f>SUM(E95:E97)+I98</f>
        <v>5106265.5581349432</v>
      </c>
      <c r="F101" s="45"/>
      <c r="G101" s="36">
        <v>34.041770387566288</v>
      </c>
      <c r="H101" s="45"/>
      <c r="I101" s="34">
        <f>SUM(I95:I98)</f>
        <v>4619729.3809820861</v>
      </c>
      <c r="J101" s="10"/>
      <c r="K101" s="36">
        <v>30.798195873213906</v>
      </c>
      <c r="L101" s="11"/>
      <c r="M101" s="17">
        <f>M95+M96+M97</f>
        <v>-486536.17715285742</v>
      </c>
      <c r="O101" s="18">
        <f>M101/E101</f>
        <v>-9.5282192360274368E-2</v>
      </c>
      <c r="P101" s="19"/>
      <c r="Q101" s="18">
        <f>(M101-M96)/(E101-E96)</f>
        <v>-0.17260611679772958</v>
      </c>
      <c r="R101" s="20"/>
      <c r="S101" s="33"/>
      <c r="T101" s="33"/>
      <c r="U101" s="33"/>
      <c r="V101" s="33"/>
      <c r="W101" s="33"/>
      <c r="X101" s="33"/>
      <c r="Y101" s="33"/>
      <c r="Z101" s="33"/>
    </row>
    <row r="102" spans="1:26" x14ac:dyDescent="0.3">
      <c r="A102" s="45">
        <f>A101+1</f>
        <v>63</v>
      </c>
      <c r="C102" s="1" t="s">
        <v>92</v>
      </c>
      <c r="E102" s="20"/>
      <c r="F102" s="20"/>
      <c r="G102" s="20"/>
      <c r="H102" s="20"/>
      <c r="I102" s="20"/>
      <c r="J102" s="20"/>
      <c r="K102" s="20"/>
      <c r="L102" s="20"/>
      <c r="M102" s="12"/>
      <c r="O102" s="28">
        <v>-0.16515218242230101</v>
      </c>
      <c r="P102" s="19"/>
      <c r="Q102" s="28">
        <v>-0.73886986500370255</v>
      </c>
      <c r="R102" s="22"/>
      <c r="T102" s="9"/>
    </row>
    <row r="103" spans="1:26" x14ac:dyDescent="0.3">
      <c r="A103" s="45"/>
      <c r="M103" s="12"/>
      <c r="O103" s="19"/>
      <c r="P103" s="19"/>
      <c r="Q103" s="19"/>
      <c r="S103" s="33"/>
      <c r="T103" s="33"/>
      <c r="U103" s="33"/>
      <c r="V103" s="33"/>
      <c r="W103" s="33"/>
      <c r="X103" s="33"/>
      <c r="Y103" s="33"/>
      <c r="Z103" s="33"/>
    </row>
    <row r="104" spans="1:26" ht="14.15" collapsed="1" x14ac:dyDescent="0.3">
      <c r="A104" s="45"/>
      <c r="C104" s="3" t="s">
        <v>108</v>
      </c>
      <c r="E104" s="44" t="s">
        <v>109</v>
      </c>
      <c r="M104" s="12"/>
      <c r="O104" s="19"/>
      <c r="P104" s="19"/>
      <c r="Q104" s="19"/>
      <c r="T104" s="9"/>
    </row>
    <row r="105" spans="1:26" x14ac:dyDescent="0.3">
      <c r="A105" s="45">
        <f>A102+1</f>
        <v>64</v>
      </c>
      <c r="C105" s="1" t="s">
        <v>29</v>
      </c>
      <c r="E105" s="35">
        <v>81607.585900449107</v>
      </c>
      <c r="F105" s="10"/>
      <c r="G105" s="11">
        <v>3.5871466329867743</v>
      </c>
      <c r="H105" s="11"/>
      <c r="I105" s="35">
        <v>30403.298967092345</v>
      </c>
      <c r="J105" s="45"/>
      <c r="K105" s="11">
        <v>1.3364087458062568</v>
      </c>
      <c r="L105" s="11"/>
      <c r="M105" s="12">
        <f>I105-E105</f>
        <v>-51204.286933356765</v>
      </c>
      <c r="N105" s="11"/>
      <c r="O105" s="13">
        <f>M105/E105</f>
        <v>-0.62744518623329326</v>
      </c>
      <c r="P105" s="13"/>
      <c r="Q105" s="13">
        <f>O105</f>
        <v>-0.62744518623329326</v>
      </c>
      <c r="R105" s="14"/>
      <c r="S105" s="33"/>
      <c r="T105" s="33"/>
      <c r="U105" s="33"/>
      <c r="V105" s="33"/>
      <c r="W105" s="33"/>
      <c r="X105" s="33"/>
      <c r="Y105" s="33"/>
      <c r="Z105" s="33"/>
    </row>
    <row r="106" spans="1:26" x14ac:dyDescent="0.3">
      <c r="A106" s="45">
        <f>A105+1</f>
        <v>65</v>
      </c>
      <c r="C106" s="1" t="s">
        <v>30</v>
      </c>
      <c r="E106" s="35">
        <v>346937.5</v>
      </c>
      <c r="F106" s="10"/>
      <c r="G106" s="11">
        <v>15.25</v>
      </c>
      <c r="H106" s="11"/>
      <c r="I106" s="35">
        <v>346937.5</v>
      </c>
      <c r="J106" s="10"/>
      <c r="K106" s="11">
        <v>15.25</v>
      </c>
      <c r="L106" s="11"/>
      <c r="M106" s="12">
        <f>I106-E106</f>
        <v>0</v>
      </c>
      <c r="N106" s="11"/>
      <c r="O106" s="15">
        <f>IFERROR(M106/E106,"100.0%")</f>
        <v>0</v>
      </c>
      <c r="P106" s="13"/>
      <c r="Q106" s="15">
        <v>0</v>
      </c>
      <c r="R106" s="14"/>
      <c r="S106" s="33"/>
      <c r="T106" s="33"/>
      <c r="U106" s="33"/>
    </row>
    <row r="107" spans="1:26" x14ac:dyDescent="0.3">
      <c r="A107" s="45">
        <f>A106+1</f>
        <v>66</v>
      </c>
      <c r="C107" s="1" t="s">
        <v>31</v>
      </c>
      <c r="E107" s="35">
        <v>20788.95</v>
      </c>
      <c r="F107" s="10"/>
      <c r="G107" s="11">
        <v>0.91380000000000006</v>
      </c>
      <c r="H107" s="11"/>
      <c r="I107" s="35">
        <v>13807.111428528464</v>
      </c>
      <c r="J107" s="10"/>
      <c r="K107" s="11">
        <v>0.60690599685839408</v>
      </c>
      <c r="L107" s="11"/>
      <c r="M107" s="12">
        <f>I107-E107</f>
        <v>-6981.8385714715369</v>
      </c>
      <c r="O107" s="13">
        <f>M107/E107</f>
        <v>-0.33584373291924491</v>
      </c>
      <c r="P107" s="13"/>
      <c r="Q107" s="13">
        <f>O107</f>
        <v>-0.33584373291924491</v>
      </c>
      <c r="R107" s="14"/>
      <c r="S107" s="33"/>
      <c r="T107" s="33"/>
      <c r="U107" s="33"/>
      <c r="V107" s="33"/>
      <c r="W107" s="33"/>
      <c r="X107" s="33"/>
      <c r="Y107" s="33"/>
      <c r="Z107" s="33"/>
    </row>
    <row r="108" spans="1:26" x14ac:dyDescent="0.3">
      <c r="A108" s="45">
        <f>A107+1</f>
        <v>67</v>
      </c>
      <c r="C108" s="1" t="s">
        <v>32</v>
      </c>
      <c r="E108" s="35">
        <v>218556.9754332513</v>
      </c>
      <c r="F108" s="10"/>
      <c r="G108" s="11">
        <v>9.6069000190440121</v>
      </c>
      <c r="I108" s="35">
        <v>327642.25283713307</v>
      </c>
      <c r="J108" s="45"/>
      <c r="K108" s="11">
        <v>14.401857267566291</v>
      </c>
      <c r="L108" s="11"/>
      <c r="M108" s="12">
        <f>I108-E108</f>
        <v>109085.27740388177</v>
      </c>
      <c r="O108" s="13">
        <f>M108/E108</f>
        <v>0.49911597279217068</v>
      </c>
      <c r="P108" s="13"/>
      <c r="Q108" s="13">
        <f>O108</f>
        <v>0.49911597279217068</v>
      </c>
      <c r="R108" s="14"/>
      <c r="S108" s="33"/>
      <c r="T108" s="33"/>
      <c r="U108" s="33"/>
    </row>
    <row r="109" spans="1:26" x14ac:dyDescent="0.3">
      <c r="A109" s="45">
        <f>A108+1</f>
        <v>68</v>
      </c>
      <c r="C109" s="1" t="s">
        <v>33</v>
      </c>
      <c r="E109" s="34">
        <f>SUM(E105:E108)</f>
        <v>667891.01133370039</v>
      </c>
      <c r="F109" s="45"/>
      <c r="G109" s="36">
        <v>29.357846652030783</v>
      </c>
      <c r="H109" s="45"/>
      <c r="I109" s="34">
        <f>SUM(I105:I108)</f>
        <v>718790.16323275387</v>
      </c>
      <c r="J109" s="45"/>
      <c r="K109" s="36">
        <v>31.595172010230936</v>
      </c>
      <c r="L109" s="11"/>
      <c r="M109" s="17">
        <f>SUM(M105:M108)</f>
        <v>50899.151899053468</v>
      </c>
      <c r="O109" s="18">
        <f>M109/E109</f>
        <v>7.6208769148448041E-2</v>
      </c>
      <c r="P109" s="19"/>
      <c r="Q109" s="18">
        <f>(M105+M108+M107)/(E105+E108+E107)</f>
        <v>0.15858730346194222</v>
      </c>
      <c r="R109" s="20"/>
      <c r="S109" s="33"/>
      <c r="T109" s="33"/>
      <c r="U109" s="33"/>
      <c r="V109" s="33"/>
      <c r="W109" s="33"/>
      <c r="X109" s="33"/>
      <c r="Y109" s="33"/>
      <c r="Z109" s="33"/>
    </row>
    <row r="110" spans="1:26" x14ac:dyDescent="0.3">
      <c r="A110" s="45"/>
      <c r="E110" s="35"/>
      <c r="F110" s="45"/>
      <c r="G110" s="11"/>
      <c r="H110" s="45"/>
      <c r="I110" s="35"/>
      <c r="J110" s="45"/>
      <c r="K110" s="11"/>
      <c r="L110" s="11"/>
      <c r="M110" s="12"/>
      <c r="O110" s="19"/>
      <c r="P110" s="19"/>
      <c r="Q110" s="19"/>
      <c r="R110" s="20"/>
      <c r="S110" s="33"/>
      <c r="T110" s="33"/>
      <c r="U110" s="33"/>
    </row>
    <row r="111" spans="1:26" x14ac:dyDescent="0.3">
      <c r="A111" s="45">
        <f>A109+1</f>
        <v>69</v>
      </c>
      <c r="C111" s="1" t="s">
        <v>91</v>
      </c>
      <c r="E111" s="34">
        <f>SUM(E105:E107)+I108</f>
        <v>776976.28873758216</v>
      </c>
      <c r="F111" s="45"/>
      <c r="G111" s="36">
        <v>34.152803900553067</v>
      </c>
      <c r="H111" s="45"/>
      <c r="I111" s="34">
        <f>SUM(I105:I108)</f>
        <v>718790.16323275387</v>
      </c>
      <c r="J111" s="10"/>
      <c r="K111" s="36">
        <v>31.595172010230936</v>
      </c>
      <c r="L111" s="11"/>
      <c r="M111" s="17">
        <f>M105+M106+M107</f>
        <v>-58186.125504828306</v>
      </c>
      <c r="O111" s="18">
        <f>M111/E111</f>
        <v>-7.4887903721448351E-2</v>
      </c>
      <c r="P111" s="19"/>
      <c r="Q111" s="18">
        <f>(M111-M106)/(E111-E106)</f>
        <v>-0.13530436562627049</v>
      </c>
      <c r="R111" s="20"/>
      <c r="S111" s="33"/>
      <c r="T111" s="33"/>
      <c r="U111" s="33"/>
      <c r="V111" s="33"/>
      <c r="W111" s="33"/>
      <c r="X111" s="33"/>
      <c r="Y111" s="33"/>
      <c r="Z111" s="33"/>
    </row>
    <row r="112" spans="1:26" x14ac:dyDescent="0.3">
      <c r="A112" s="45">
        <f>A111+1</f>
        <v>70</v>
      </c>
      <c r="C112" s="1" t="s">
        <v>92</v>
      </c>
      <c r="E112" s="20"/>
      <c r="F112" s="20"/>
      <c r="G112" s="20"/>
      <c r="H112" s="20"/>
      <c r="I112" s="20"/>
      <c r="J112" s="20"/>
      <c r="K112" s="20"/>
      <c r="L112" s="20"/>
      <c r="M112" s="12"/>
      <c r="O112" s="28">
        <v>-0.12949414212129606</v>
      </c>
      <c r="P112" s="19"/>
      <c r="Q112" s="28">
        <v>-0.56824310503430908</v>
      </c>
      <c r="R112" s="20"/>
      <c r="S112" s="33"/>
      <c r="T112" s="33"/>
      <c r="U112" s="33"/>
    </row>
    <row r="113" spans="1:26" x14ac:dyDescent="0.3">
      <c r="A113" s="45"/>
      <c r="M113" s="12"/>
      <c r="O113" s="19"/>
      <c r="P113" s="19"/>
      <c r="Q113" s="19"/>
      <c r="S113" s="33"/>
      <c r="T113" s="33"/>
      <c r="U113" s="33"/>
      <c r="V113" s="33"/>
      <c r="W113" s="33"/>
      <c r="X113" s="33"/>
      <c r="Y113" s="33"/>
      <c r="Z113" s="33"/>
    </row>
    <row r="114" spans="1:26" ht="14.15" x14ac:dyDescent="0.3">
      <c r="A114" s="45"/>
      <c r="C114" s="3" t="s">
        <v>110</v>
      </c>
      <c r="E114" s="44" t="s">
        <v>111</v>
      </c>
      <c r="M114" s="12"/>
      <c r="O114" s="19"/>
      <c r="P114" s="19"/>
      <c r="Q114" s="19"/>
      <c r="S114" s="33"/>
      <c r="T114" s="33"/>
      <c r="U114" s="33"/>
    </row>
    <row r="115" spans="1:26" x14ac:dyDescent="0.3">
      <c r="A115" s="45">
        <f>A112+1</f>
        <v>71</v>
      </c>
      <c r="C115" s="1" t="s">
        <v>29</v>
      </c>
      <c r="E115" s="35">
        <v>339465.23999999987</v>
      </c>
      <c r="F115" s="10"/>
      <c r="G115" s="11">
        <v>1.2572786666666662</v>
      </c>
      <c r="H115" s="11"/>
      <c r="I115" s="35">
        <v>245371.25945646138</v>
      </c>
      <c r="J115" s="45"/>
      <c r="K115" s="11">
        <v>0.90878244243133843</v>
      </c>
      <c r="L115" s="11"/>
      <c r="M115" s="12">
        <f>I115-E115</f>
        <v>-94093.980543538491</v>
      </c>
      <c r="N115" s="11"/>
      <c r="O115" s="13">
        <f>M115/E115</f>
        <v>-0.27718296148241428</v>
      </c>
      <c r="P115" s="13"/>
      <c r="Q115" s="13">
        <f>O115</f>
        <v>-0.27718296148241428</v>
      </c>
      <c r="R115" s="14"/>
      <c r="S115" s="33"/>
      <c r="T115" s="33"/>
      <c r="U115" s="33"/>
      <c r="V115" s="33"/>
      <c r="W115" s="33"/>
      <c r="X115" s="33"/>
      <c r="Y115" s="33"/>
      <c r="Z115" s="33"/>
    </row>
    <row r="116" spans="1:26" x14ac:dyDescent="0.3">
      <c r="A116" s="45">
        <f>A115+1</f>
        <v>72</v>
      </c>
      <c r="C116" s="1" t="s">
        <v>30</v>
      </c>
      <c r="E116" s="35">
        <v>4117500</v>
      </c>
      <c r="F116" s="10"/>
      <c r="G116" s="11">
        <v>15.25</v>
      </c>
      <c r="H116" s="11"/>
      <c r="I116" s="35">
        <v>4117500</v>
      </c>
      <c r="J116" s="10"/>
      <c r="K116" s="11">
        <v>15.25</v>
      </c>
      <c r="L116" s="11"/>
      <c r="M116" s="12">
        <f>I116-E116</f>
        <v>0</v>
      </c>
      <c r="N116" s="11"/>
      <c r="O116" s="15">
        <f>IFERROR(M116/E116,"100.0%")</f>
        <v>0</v>
      </c>
      <c r="P116" s="13"/>
      <c r="Q116" s="15">
        <v>0</v>
      </c>
      <c r="R116" s="14"/>
      <c r="S116" s="33"/>
      <c r="T116" s="33"/>
      <c r="U116" s="33"/>
    </row>
    <row r="117" spans="1:26" x14ac:dyDescent="0.3">
      <c r="A117" s="45">
        <f>A116+1</f>
        <v>73</v>
      </c>
      <c r="C117" s="1" t="s">
        <v>31</v>
      </c>
      <c r="E117" s="35">
        <v>1115631.3599999999</v>
      </c>
      <c r="F117" s="10"/>
      <c r="G117" s="11">
        <v>4.1319679999999996</v>
      </c>
      <c r="H117" s="11"/>
      <c r="I117" s="35">
        <v>1100420.3999999999</v>
      </c>
      <c r="J117" s="10"/>
      <c r="K117" s="11">
        <v>4.075631111111111</v>
      </c>
      <c r="L117" s="11"/>
      <c r="M117" s="12">
        <f>I117-E117</f>
        <v>-15210.959999999963</v>
      </c>
      <c r="O117" s="13">
        <f>M117/E117</f>
        <v>-1.3634396222063859E-2</v>
      </c>
      <c r="P117" s="13"/>
      <c r="Q117" s="13">
        <f>O117</f>
        <v>-1.3634396222063859E-2</v>
      </c>
      <c r="R117" s="14"/>
      <c r="S117" s="33"/>
      <c r="T117" s="33"/>
      <c r="U117" s="33"/>
      <c r="V117" s="33"/>
      <c r="W117" s="33"/>
      <c r="X117" s="33"/>
      <c r="Y117" s="33"/>
      <c r="Z117" s="33"/>
    </row>
    <row r="118" spans="1:26" x14ac:dyDescent="0.3">
      <c r="A118" s="45">
        <f>A117+1</f>
        <v>74</v>
      </c>
      <c r="C118" s="1" t="s">
        <v>32</v>
      </c>
      <c r="E118" s="35">
        <v>4239709.1494082008</v>
      </c>
      <c r="F118" s="10"/>
      <c r="G118" s="11">
        <v>15.702626479289632</v>
      </c>
      <c r="I118" s="35">
        <v>3888501.4622428976</v>
      </c>
      <c r="J118" s="45"/>
      <c r="K118" s="11">
        <v>14.401857267566287</v>
      </c>
      <c r="L118" s="11"/>
      <c r="M118" s="12">
        <f>I118-E118</f>
        <v>-351207.68716530316</v>
      </c>
      <c r="O118" s="13">
        <f>M118/E118</f>
        <v>-8.2837684093100217E-2</v>
      </c>
      <c r="P118" s="13"/>
      <c r="Q118" s="13">
        <f>O118</f>
        <v>-8.2837684093100217E-2</v>
      </c>
      <c r="R118" s="14"/>
      <c r="S118" s="33"/>
      <c r="T118" s="33"/>
      <c r="U118" s="33"/>
    </row>
    <row r="119" spans="1:26" x14ac:dyDescent="0.3">
      <c r="A119" s="45">
        <f>A118+1</f>
        <v>75</v>
      </c>
      <c r="C119" s="1" t="s">
        <v>33</v>
      </c>
      <c r="E119" s="34">
        <f>SUM(E115:E118)</f>
        <v>9812305.7494082004</v>
      </c>
      <c r="F119" s="45"/>
      <c r="G119" s="36">
        <v>36.341873145956299</v>
      </c>
      <c r="H119" s="45"/>
      <c r="I119" s="34">
        <f>SUM(I115:I118)</f>
        <v>9351793.1216993593</v>
      </c>
      <c r="J119" s="45"/>
      <c r="K119" s="36">
        <v>34.636270821108738</v>
      </c>
      <c r="L119" s="11"/>
      <c r="M119" s="17">
        <f>SUM(M115:M118)</f>
        <v>-460512.62770884158</v>
      </c>
      <c r="O119" s="18">
        <f>M119/E119</f>
        <v>-4.6932152286083828E-2</v>
      </c>
      <c r="P119" s="19"/>
      <c r="Q119" s="18">
        <f>(M115+M118+M117)/(E115+E118+E117)</f>
        <v>-8.0865379430492018E-2</v>
      </c>
      <c r="R119" s="20"/>
      <c r="S119" s="33"/>
      <c r="T119" s="33"/>
      <c r="U119" s="33"/>
      <c r="V119" s="33"/>
      <c r="W119" s="33"/>
      <c r="X119" s="33"/>
      <c r="Y119" s="33"/>
      <c r="Z119" s="33"/>
    </row>
    <row r="120" spans="1:26" x14ac:dyDescent="0.3">
      <c r="A120" s="45"/>
      <c r="E120" s="35"/>
      <c r="F120" s="10"/>
      <c r="G120" s="11"/>
      <c r="H120" s="45"/>
      <c r="I120" s="35"/>
      <c r="J120" s="45"/>
      <c r="K120" s="11"/>
      <c r="L120" s="22"/>
      <c r="M120" s="12"/>
      <c r="O120" s="19"/>
      <c r="P120" s="19"/>
      <c r="Q120" s="19"/>
      <c r="R120" s="20"/>
      <c r="S120" s="33"/>
      <c r="T120" s="33"/>
      <c r="U120" s="33"/>
    </row>
    <row r="121" spans="1:26" x14ac:dyDescent="0.3">
      <c r="A121" s="45">
        <f>A119+1</f>
        <v>76</v>
      </c>
      <c r="C121" s="1" t="s">
        <v>91</v>
      </c>
      <c r="E121" s="34">
        <f>SUM(E115:E117)+I118</f>
        <v>9461098.0622428972</v>
      </c>
      <c r="F121" s="45"/>
      <c r="G121" s="36">
        <f>SUM(G115:G117)+K118</f>
        <v>35.04110393423295</v>
      </c>
      <c r="H121" s="45"/>
      <c r="I121" s="34">
        <f>SUM(I115:I118)</f>
        <v>9351793.1216993593</v>
      </c>
      <c r="J121" s="10"/>
      <c r="K121" s="36">
        <v>34.636270821108738</v>
      </c>
      <c r="L121" s="11"/>
      <c r="M121" s="17">
        <f>M115+M116+M117</f>
        <v>-109304.94054353845</v>
      </c>
      <c r="O121" s="18">
        <f>M121/E121</f>
        <v>-1.1553092444919238E-2</v>
      </c>
      <c r="P121" s="19"/>
      <c r="Q121" s="18">
        <f>(M121-M116)/(E121-E116)</f>
        <v>-2.0455307317343269E-2</v>
      </c>
      <c r="R121" s="20"/>
      <c r="S121" s="33"/>
      <c r="T121" s="33"/>
      <c r="U121" s="33"/>
      <c r="V121" s="33"/>
      <c r="W121" s="33"/>
      <c r="X121" s="33"/>
      <c r="Y121" s="33"/>
      <c r="Z121" s="33"/>
    </row>
    <row r="122" spans="1:26" x14ac:dyDescent="0.3">
      <c r="A122" s="45">
        <f>A121+1</f>
        <v>77</v>
      </c>
      <c r="C122" s="1" t="s">
        <v>92</v>
      </c>
      <c r="E122" s="35"/>
      <c r="F122" s="20"/>
      <c r="G122" s="20"/>
      <c r="H122" s="20"/>
      <c r="I122" s="35"/>
      <c r="J122" s="20"/>
      <c r="K122" s="20"/>
      <c r="L122" s="22"/>
      <c r="M122" s="12"/>
      <c r="O122" s="28">
        <v>-1.9614723330868503E-2</v>
      </c>
      <c r="P122" s="19"/>
      <c r="Q122" s="28">
        <v>-7.5118683215628798E-2</v>
      </c>
      <c r="R122" s="20"/>
      <c r="S122" s="33"/>
      <c r="T122" s="33"/>
      <c r="U122" s="33"/>
    </row>
    <row r="123" spans="1:26" x14ac:dyDescent="0.3">
      <c r="A123" s="45">
        <f>A122+1</f>
        <v>78</v>
      </c>
      <c r="C123" s="1" t="s">
        <v>63</v>
      </c>
      <c r="E123" s="34">
        <f>SUM(E115:E116)+I118+I117</f>
        <v>9445887.1022428982</v>
      </c>
      <c r="F123" s="20"/>
      <c r="G123" s="36">
        <v>34.984767045344064</v>
      </c>
      <c r="H123" s="20"/>
      <c r="I123" s="34">
        <f>SUM(I115:I118)</f>
        <v>9351793.1216993593</v>
      </c>
      <c r="J123" s="20"/>
      <c r="K123" s="36">
        <v>34.636270821108738</v>
      </c>
      <c r="L123" s="22"/>
      <c r="M123" s="17">
        <f>I123-E123</f>
        <v>-94093.980543538928</v>
      </c>
      <c r="O123" s="18">
        <f>M123/E123</f>
        <v>-9.9613704382721865E-3</v>
      </c>
      <c r="P123" s="19"/>
      <c r="Q123" s="18">
        <f>(M123-M116)/(E123-E116)</f>
        <v>-1.7658998630923718E-2</v>
      </c>
      <c r="R123" s="20"/>
      <c r="S123" s="33"/>
      <c r="T123" s="33"/>
      <c r="U123" s="33"/>
    </row>
    <row r="124" spans="1:26" x14ac:dyDescent="0.3">
      <c r="A124" s="45">
        <f>A123+1</f>
        <v>79</v>
      </c>
      <c r="C124" s="1" t="s">
        <v>64</v>
      </c>
      <c r="E124" s="20"/>
      <c r="F124" s="20"/>
      <c r="G124" s="20"/>
      <c r="H124" s="20"/>
      <c r="I124" s="20"/>
      <c r="J124" s="20"/>
      <c r="K124" s="20"/>
      <c r="L124" s="22"/>
      <c r="M124" s="12"/>
      <c r="O124" s="28">
        <v>-2.1111670268161777E-2</v>
      </c>
      <c r="P124" s="19"/>
      <c r="Q124" s="28">
        <v>-0.27718296148241439</v>
      </c>
      <c r="R124" s="20"/>
      <c r="S124" s="33"/>
      <c r="T124" s="33"/>
      <c r="U124" s="33"/>
    </row>
    <row r="125" spans="1:26" x14ac:dyDescent="0.3">
      <c r="A125" s="45"/>
      <c r="M125" s="12"/>
      <c r="O125" s="19"/>
      <c r="P125" s="19"/>
      <c r="Q125" s="19"/>
      <c r="S125" s="33"/>
      <c r="T125" s="33"/>
      <c r="U125" s="33"/>
      <c r="V125" s="33"/>
      <c r="W125" s="33"/>
      <c r="X125" s="33"/>
      <c r="Y125" s="33"/>
      <c r="Z125" s="33"/>
    </row>
    <row r="126" spans="1:26" ht="14.15" x14ac:dyDescent="0.3">
      <c r="A126" s="45"/>
      <c r="C126" s="3" t="s">
        <v>112</v>
      </c>
      <c r="E126" s="44" t="s">
        <v>113</v>
      </c>
      <c r="M126" s="12"/>
      <c r="O126" s="19"/>
      <c r="P126" s="19"/>
      <c r="Q126" s="19"/>
      <c r="S126" s="33"/>
      <c r="T126" s="33"/>
      <c r="U126" s="33"/>
    </row>
    <row r="127" spans="1:26" x14ac:dyDescent="0.3">
      <c r="A127" s="45">
        <f>A124+1</f>
        <v>80</v>
      </c>
      <c r="C127" s="1" t="s">
        <v>29</v>
      </c>
      <c r="E127" s="35">
        <v>2767122.2399999993</v>
      </c>
      <c r="F127" s="10"/>
      <c r="G127" s="11">
        <v>1.1529675999999998</v>
      </c>
      <c r="H127" s="11"/>
      <c r="I127" s="35">
        <v>1612267.4901191222</v>
      </c>
      <c r="J127" s="45"/>
      <c r="K127" s="11">
        <v>0.67177812088296762</v>
      </c>
      <c r="L127" s="11"/>
      <c r="M127" s="12">
        <f>I127-E127</f>
        <v>-1154854.7498808771</v>
      </c>
      <c r="N127" s="11"/>
      <c r="O127" s="13">
        <f>M127/E127</f>
        <v>-0.41734865673331345</v>
      </c>
      <c r="P127" s="13"/>
      <c r="Q127" s="13">
        <f>O127</f>
        <v>-0.41734865673331345</v>
      </c>
      <c r="R127" s="14"/>
      <c r="S127" s="33"/>
      <c r="T127" s="33"/>
      <c r="U127" s="33"/>
      <c r="V127" s="33"/>
      <c r="W127" s="33"/>
      <c r="X127" s="33"/>
      <c r="Y127" s="33"/>
      <c r="Z127" s="33"/>
    </row>
    <row r="128" spans="1:26" x14ac:dyDescent="0.3">
      <c r="A128" s="45">
        <f>A127+1</f>
        <v>81</v>
      </c>
      <c r="C128" s="1" t="s">
        <v>30</v>
      </c>
      <c r="E128" s="35">
        <v>36600000</v>
      </c>
      <c r="F128" s="10"/>
      <c r="G128" s="11">
        <v>15.25</v>
      </c>
      <c r="H128" s="11"/>
      <c r="I128" s="35">
        <v>36600000</v>
      </c>
      <c r="J128" s="10"/>
      <c r="K128" s="11">
        <v>15.25</v>
      </c>
      <c r="L128" s="11"/>
      <c r="M128" s="12">
        <f>I128-E128</f>
        <v>0</v>
      </c>
      <c r="N128" s="11"/>
      <c r="O128" s="15">
        <f>IFERROR(M128/E128,"100.0%")</f>
        <v>0</v>
      </c>
      <c r="P128" s="13"/>
      <c r="Q128" s="15">
        <v>0</v>
      </c>
      <c r="R128" s="14"/>
      <c r="S128" s="33"/>
      <c r="T128" s="33"/>
      <c r="U128" s="33"/>
    </row>
    <row r="129" spans="1:26" x14ac:dyDescent="0.3">
      <c r="A129" s="45">
        <f>A128+1</f>
        <v>82</v>
      </c>
      <c r="C129" s="1" t="s">
        <v>31</v>
      </c>
      <c r="E129" s="35">
        <v>9482866.5599999987</v>
      </c>
      <c r="F129" s="10"/>
      <c r="G129" s="11">
        <v>3.9511943999999994</v>
      </c>
      <c r="H129" s="11"/>
      <c r="I129" s="35">
        <v>9353573.3999999985</v>
      </c>
      <c r="J129" s="10"/>
      <c r="K129" s="11">
        <v>3.8973222499999993</v>
      </c>
      <c r="L129" s="11"/>
      <c r="M129" s="12">
        <f>I129-E129</f>
        <v>-129293.16000000015</v>
      </c>
      <c r="O129" s="13">
        <f>M129/E129</f>
        <v>-1.3634396222063907E-2</v>
      </c>
      <c r="P129" s="13"/>
      <c r="Q129" s="13">
        <f>O129</f>
        <v>-1.3634396222063907E-2</v>
      </c>
      <c r="R129" s="14"/>
      <c r="S129" s="33"/>
      <c r="T129" s="33"/>
      <c r="U129" s="33"/>
      <c r="V129" s="33"/>
      <c r="W129" s="33"/>
      <c r="X129" s="33"/>
      <c r="Y129" s="33"/>
      <c r="Z129" s="33"/>
    </row>
    <row r="130" spans="1:26" x14ac:dyDescent="0.3">
      <c r="A130" s="45">
        <f>A129+1</f>
        <v>83</v>
      </c>
      <c r="C130" s="1" t="s">
        <v>32</v>
      </c>
      <c r="E130" s="35">
        <v>37686303.550295115</v>
      </c>
      <c r="F130" s="10"/>
      <c r="G130" s="11">
        <v>15.702626479289631</v>
      </c>
      <c r="I130" s="35">
        <v>34564457.442159094</v>
      </c>
      <c r="J130" s="45"/>
      <c r="K130" s="11">
        <v>14.401857267566291</v>
      </c>
      <c r="L130" s="11"/>
      <c r="M130" s="12">
        <f>I130-E130</f>
        <v>-3121846.1081360206</v>
      </c>
      <c r="O130" s="13">
        <f>M130/E130</f>
        <v>-8.2837684093100022E-2</v>
      </c>
      <c r="P130" s="13"/>
      <c r="Q130" s="13">
        <f>O130</f>
        <v>-8.2837684093100022E-2</v>
      </c>
      <c r="R130" s="14"/>
      <c r="S130" s="33"/>
      <c r="T130" s="33"/>
      <c r="U130" s="33"/>
    </row>
    <row r="131" spans="1:26" x14ac:dyDescent="0.3">
      <c r="A131" s="45">
        <f>A130+1</f>
        <v>84</v>
      </c>
      <c r="C131" s="1" t="s">
        <v>33</v>
      </c>
      <c r="E131" s="34">
        <f>SUM(E127:E130)</f>
        <v>86536292.350295112</v>
      </c>
      <c r="F131" s="45"/>
      <c r="G131" s="36">
        <v>36.056788479289629</v>
      </c>
      <c r="H131" s="45"/>
      <c r="I131" s="34">
        <f>SUM(I127:I130)</f>
        <v>82130298.332278222</v>
      </c>
      <c r="J131" s="45"/>
      <c r="K131" s="36">
        <v>34.220957638449256</v>
      </c>
      <c r="L131" s="11"/>
      <c r="M131" s="17">
        <f>SUM(M127:M130)</f>
        <v>-4405994.0180168981</v>
      </c>
      <c r="O131" s="18">
        <f>M131/E131</f>
        <v>-5.0914984896529049E-2</v>
      </c>
      <c r="P131" s="19"/>
      <c r="Q131" s="18">
        <f>(M127+M130+M129)/(E127+E130+E129)</f>
        <v>-8.8232301811867697E-2</v>
      </c>
      <c r="R131" s="20"/>
      <c r="S131" s="33"/>
      <c r="T131" s="33"/>
      <c r="U131" s="33"/>
      <c r="V131" s="33"/>
      <c r="W131" s="33"/>
      <c r="X131" s="33"/>
      <c r="Y131" s="33"/>
      <c r="Z131" s="33"/>
    </row>
    <row r="132" spans="1:26" x14ac:dyDescent="0.3">
      <c r="A132" s="45"/>
      <c r="E132" s="35"/>
      <c r="F132" s="10"/>
      <c r="G132" s="11"/>
      <c r="H132" s="45"/>
      <c r="I132" s="35"/>
      <c r="J132" s="45"/>
      <c r="K132" s="11"/>
      <c r="L132" s="22"/>
      <c r="M132" s="12"/>
      <c r="O132" s="19"/>
      <c r="P132" s="19"/>
      <c r="Q132" s="19"/>
      <c r="R132" s="20"/>
      <c r="S132" s="33"/>
      <c r="T132" s="33"/>
      <c r="U132" s="33"/>
    </row>
    <row r="133" spans="1:26" s="2" customFormat="1" x14ac:dyDescent="0.3">
      <c r="A133" s="45">
        <f>A131+1</f>
        <v>85</v>
      </c>
      <c r="B133" s="1"/>
      <c r="C133" s="1" t="s">
        <v>91</v>
      </c>
      <c r="D133" s="1"/>
      <c r="E133" s="34">
        <f>SUM(E127:E129)+I130</f>
        <v>83414446.242159098</v>
      </c>
      <c r="F133" s="45"/>
      <c r="G133" s="36">
        <f>SUM(G127:G129)+K130</f>
        <v>34.756019267566288</v>
      </c>
      <c r="H133" s="45"/>
      <c r="I133" s="34">
        <f>SUM(I127:I130)</f>
        <v>82130298.332278222</v>
      </c>
      <c r="J133" s="10"/>
      <c r="K133" s="36">
        <v>34.220957638449256</v>
      </c>
      <c r="L133" s="11"/>
      <c r="M133" s="17">
        <f>M127+M128+M129</f>
        <v>-1284147.9098808772</v>
      </c>
      <c r="N133" s="1"/>
      <c r="O133" s="18">
        <f>M133/E133</f>
        <v>-1.5394790323883332E-2</v>
      </c>
      <c r="P133" s="19"/>
      <c r="Q133" s="18">
        <f>(M133-M128)/(E133-E128)</f>
        <v>-2.743059061808208E-2</v>
      </c>
      <c r="R133" s="20"/>
      <c r="S133" s="33"/>
      <c r="T133" s="33"/>
      <c r="U133" s="33"/>
      <c r="V133" s="33"/>
      <c r="W133" s="33"/>
      <c r="X133" s="33"/>
      <c r="Y133" s="33"/>
      <c r="Z133" s="33"/>
    </row>
    <row r="134" spans="1:26" s="2" customFormat="1" x14ac:dyDescent="0.3">
      <c r="A134" s="45">
        <f>A133+1</f>
        <v>86</v>
      </c>
      <c r="B134" s="1"/>
      <c r="C134" s="1" t="s">
        <v>92</v>
      </c>
      <c r="D134" s="1"/>
      <c r="E134" s="35"/>
      <c r="F134" s="20"/>
      <c r="G134" s="20"/>
      <c r="H134" s="20"/>
      <c r="I134" s="35"/>
      <c r="J134" s="20"/>
      <c r="K134" s="20"/>
      <c r="L134" s="22"/>
      <c r="M134" s="12"/>
      <c r="N134" s="1"/>
      <c r="O134" s="28">
        <v>-2.6287578388981683E-2</v>
      </c>
      <c r="P134" s="19"/>
      <c r="Q134" s="28">
        <v>-0.10482849664979918</v>
      </c>
      <c r="R134" s="20"/>
      <c r="S134" s="33"/>
      <c r="T134" s="33"/>
      <c r="U134" s="33"/>
      <c r="V134" s="1"/>
      <c r="W134" s="1"/>
      <c r="X134" s="1"/>
      <c r="Y134" s="1"/>
      <c r="Z134" s="1"/>
    </row>
    <row r="135" spans="1:26" s="2" customFormat="1" x14ac:dyDescent="0.3">
      <c r="A135" s="45">
        <f t="shared" ref="A135:A136" si="0">A134+1</f>
        <v>87</v>
      </c>
      <c r="B135" s="1"/>
      <c r="C135" s="1" t="s">
        <v>63</v>
      </c>
      <c r="D135" s="1"/>
      <c r="E135" s="34">
        <f>SUM(E127:E128)+I130+I129</f>
        <v>83285153.082159102</v>
      </c>
      <c r="F135" s="20"/>
      <c r="G135" s="36">
        <v>34.702147117566291</v>
      </c>
      <c r="H135" s="20"/>
      <c r="I135" s="34">
        <f>SUM(I127:I130)</f>
        <v>82130298.332278222</v>
      </c>
      <c r="J135" s="20"/>
      <c r="K135" s="36">
        <v>34.220957638449256</v>
      </c>
      <c r="L135" s="22"/>
      <c r="M135" s="17">
        <f>I135-E135</f>
        <v>-1154854.7498808801</v>
      </c>
      <c r="N135" s="1"/>
      <c r="O135" s="18">
        <f>M135/E135</f>
        <v>-1.386627396532056E-2</v>
      </c>
      <c r="P135" s="19"/>
      <c r="Q135" s="18">
        <f>(M135-M128)/(E135-E128)</f>
        <v>-2.4737088209789163E-2</v>
      </c>
      <c r="R135" s="20"/>
      <c r="S135" s="33"/>
      <c r="T135" s="33"/>
      <c r="U135" s="33"/>
      <c r="V135" s="1"/>
      <c r="W135" s="1"/>
      <c r="X135" s="1"/>
      <c r="Y135" s="1"/>
      <c r="Z135" s="1"/>
    </row>
    <row r="136" spans="1:26" s="2" customFormat="1" x14ac:dyDescent="0.3">
      <c r="A136" s="45">
        <f t="shared" si="0"/>
        <v>88</v>
      </c>
      <c r="B136" s="1"/>
      <c r="C136" s="1" t="s">
        <v>64</v>
      </c>
      <c r="D136" s="1"/>
      <c r="E136" s="20"/>
      <c r="F136" s="20"/>
      <c r="G136" s="20"/>
      <c r="H136" s="20"/>
      <c r="I136" s="20"/>
      <c r="J136" s="20"/>
      <c r="K136" s="20"/>
      <c r="L136" s="22"/>
      <c r="M136" s="12"/>
      <c r="N136" s="1"/>
      <c r="O136" s="28">
        <v>-2.9335513600419E-2</v>
      </c>
      <c r="P136" s="19"/>
      <c r="Q136" s="28">
        <v>-0.41734865673331351</v>
      </c>
      <c r="R136" s="20"/>
      <c r="S136" s="33"/>
      <c r="T136" s="33"/>
      <c r="U136" s="33"/>
      <c r="V136" s="1"/>
      <c r="W136" s="1"/>
      <c r="X136" s="1"/>
      <c r="Y136" s="1"/>
      <c r="Z136" s="1"/>
    </row>
    <row r="137" spans="1:26" x14ac:dyDescent="0.3">
      <c r="A137" s="45"/>
      <c r="M137" s="12"/>
      <c r="O137" s="19"/>
      <c r="P137" s="19"/>
      <c r="Q137" s="19"/>
      <c r="T137" s="2"/>
    </row>
    <row r="138" spans="1:26" s="2" customFormat="1" x14ac:dyDescent="0.3">
      <c r="A138" s="3" t="s">
        <v>79</v>
      </c>
      <c r="B138" s="3"/>
      <c r="C138" s="1"/>
      <c r="D138" s="1"/>
      <c r="E138" s="1"/>
      <c r="F138" s="1"/>
      <c r="G138" s="11"/>
      <c r="H138" s="1"/>
      <c r="I138" s="1"/>
      <c r="J138" s="1"/>
      <c r="K138" s="1"/>
      <c r="L138" s="1"/>
      <c r="M138" s="12"/>
      <c r="N138" s="1"/>
      <c r="O138" s="13"/>
      <c r="P138" s="19"/>
      <c r="Q138" s="19"/>
      <c r="R138" s="1"/>
      <c r="S138" s="1"/>
      <c r="U138" s="1"/>
      <c r="V138" s="1"/>
      <c r="W138" s="1"/>
      <c r="X138" s="1"/>
      <c r="Y138" s="1"/>
    </row>
    <row r="139" spans="1:26" s="2" customFormat="1" x14ac:dyDescent="0.3">
      <c r="A139" s="49" t="s">
        <v>80</v>
      </c>
      <c r="B139" s="29"/>
      <c r="C139" s="30" t="s">
        <v>81</v>
      </c>
      <c r="D139" s="1"/>
      <c r="E139" s="21"/>
      <c r="F139" s="1"/>
      <c r="G139" s="11"/>
      <c r="H139" s="1"/>
      <c r="I139" s="21"/>
      <c r="J139" s="1"/>
      <c r="K139" s="11"/>
      <c r="L139" s="11"/>
      <c r="M139" s="12"/>
      <c r="N139" s="1"/>
      <c r="O139" s="20"/>
      <c r="P139" s="20"/>
      <c r="Q139" s="20"/>
      <c r="R139" s="1"/>
      <c r="S139" s="1"/>
      <c r="U139" s="1"/>
      <c r="V139" s="1"/>
      <c r="W139" s="1"/>
      <c r="X139" s="1"/>
      <c r="Y139" s="1"/>
    </row>
    <row r="140" spans="1:26" s="2" customFormat="1" ht="12.75" customHeight="1" x14ac:dyDescent="0.3">
      <c r="A140" s="49" t="s">
        <v>82</v>
      </c>
      <c r="B140" s="30"/>
      <c r="C140" s="30" t="s">
        <v>83</v>
      </c>
      <c r="D140" s="37"/>
      <c r="E140" s="37"/>
      <c r="F140" s="37"/>
      <c r="G140" s="37"/>
      <c r="H140" s="37"/>
      <c r="I140" s="37"/>
      <c r="J140" s="37"/>
      <c r="K140" s="37"/>
      <c r="L140" s="37"/>
      <c r="M140" s="38"/>
      <c r="N140" s="37"/>
      <c r="O140" s="37"/>
      <c r="P140" s="37"/>
      <c r="Q140" s="37"/>
      <c r="R140" s="1"/>
      <c r="S140" s="1"/>
      <c r="U140" s="1"/>
      <c r="V140" s="1"/>
      <c r="W140" s="1"/>
      <c r="X140" s="1"/>
      <c r="Y140" s="1"/>
    </row>
    <row r="141" spans="1:26" x14ac:dyDescent="0.3">
      <c r="A141" s="49" t="s">
        <v>84</v>
      </c>
      <c r="B141" s="30"/>
      <c r="C141" s="29" t="s">
        <v>114</v>
      </c>
      <c r="M141" s="12"/>
      <c r="T141" s="2"/>
    </row>
    <row r="142" spans="1:26" x14ac:dyDescent="0.3">
      <c r="M142" s="12"/>
    </row>
    <row r="143" spans="1:26" x14ac:dyDescent="0.3">
      <c r="M143" s="12"/>
    </row>
    <row r="144" spans="1:26" x14ac:dyDescent="0.3">
      <c r="M144" s="12"/>
    </row>
    <row r="145" spans="13:13" x14ac:dyDescent="0.3">
      <c r="M145" s="12"/>
    </row>
    <row r="146" spans="13:13" x14ac:dyDescent="0.3">
      <c r="M146" s="12"/>
    </row>
    <row r="147" spans="13:13" x14ac:dyDescent="0.3">
      <c r="M147" s="12"/>
    </row>
    <row r="148" spans="13:13" x14ac:dyDescent="0.3">
      <c r="M148" s="12"/>
    </row>
    <row r="149" spans="13:13" x14ac:dyDescent="0.3">
      <c r="M149" s="12"/>
    </row>
    <row r="150" spans="13:13" x14ac:dyDescent="0.3">
      <c r="M150" s="12"/>
    </row>
    <row r="151" spans="13:13" x14ac:dyDescent="0.3">
      <c r="M151" s="12"/>
    </row>
    <row r="152" spans="13:13" x14ac:dyDescent="0.3">
      <c r="M152" s="12"/>
    </row>
    <row r="153" spans="13:13" x14ac:dyDescent="0.3">
      <c r="M153" s="12"/>
    </row>
    <row r="154" spans="13:13" x14ac:dyDescent="0.3">
      <c r="M154" s="12"/>
    </row>
    <row r="155" spans="13:13" x14ac:dyDescent="0.3">
      <c r="M155" s="12"/>
    </row>
    <row r="156" spans="13:13" x14ac:dyDescent="0.3">
      <c r="M156" s="12"/>
    </row>
    <row r="157" spans="13:13" x14ac:dyDescent="0.3">
      <c r="M157" s="12"/>
    </row>
    <row r="158" spans="13:13" x14ac:dyDescent="0.3">
      <c r="M158" s="12"/>
    </row>
    <row r="159" spans="13:13" x14ac:dyDescent="0.3">
      <c r="M159" s="12"/>
    </row>
    <row r="160" spans="13:13" x14ac:dyDescent="0.3">
      <c r="M160" s="12"/>
    </row>
    <row r="161" spans="13:13" x14ac:dyDescent="0.3">
      <c r="M161" s="12"/>
    </row>
    <row r="162" spans="13:13" x14ac:dyDescent="0.3">
      <c r="M162" s="12"/>
    </row>
    <row r="163" spans="13:13" x14ac:dyDescent="0.3">
      <c r="M163" s="12"/>
    </row>
    <row r="164" spans="13:13" x14ac:dyDescent="0.3">
      <c r="M164" s="12"/>
    </row>
    <row r="165" spans="13:13" x14ac:dyDescent="0.3">
      <c r="M165" s="12"/>
    </row>
    <row r="166" spans="13:13" x14ac:dyDescent="0.3">
      <c r="M166" s="12"/>
    </row>
    <row r="167" spans="13:13" x14ac:dyDescent="0.3">
      <c r="M167" s="12"/>
    </row>
    <row r="168" spans="13:13" x14ac:dyDescent="0.3">
      <c r="M168" s="12"/>
    </row>
    <row r="169" spans="13:13" x14ac:dyDescent="0.3">
      <c r="M169" s="12"/>
    </row>
    <row r="170" spans="13:13" x14ac:dyDescent="0.3">
      <c r="M170" s="12"/>
    </row>
    <row r="171" spans="13:13" x14ac:dyDescent="0.3">
      <c r="M171" s="12"/>
    </row>
    <row r="172" spans="13:13" x14ac:dyDescent="0.3">
      <c r="M172" s="12"/>
    </row>
    <row r="173" spans="13:13" x14ac:dyDescent="0.3">
      <c r="M173" s="12"/>
    </row>
    <row r="174" spans="13:13" x14ac:dyDescent="0.3">
      <c r="M174" s="12"/>
    </row>
    <row r="175" spans="13:13" x14ac:dyDescent="0.3">
      <c r="M175" s="12"/>
    </row>
    <row r="176" spans="13:13" x14ac:dyDescent="0.3">
      <c r="M176" s="12"/>
    </row>
    <row r="177" spans="13:13" x14ac:dyDescent="0.3">
      <c r="M177" s="12"/>
    </row>
    <row r="178" spans="13:13" x14ac:dyDescent="0.3">
      <c r="M178" s="12"/>
    </row>
    <row r="179" spans="13:13" x14ac:dyDescent="0.3">
      <c r="M179" s="12"/>
    </row>
    <row r="180" spans="13:13" x14ac:dyDescent="0.3">
      <c r="M180" s="12"/>
    </row>
    <row r="181" spans="13:13" x14ac:dyDescent="0.3">
      <c r="M181" s="12"/>
    </row>
    <row r="182" spans="13:13" x14ac:dyDescent="0.3">
      <c r="M182" s="12"/>
    </row>
    <row r="183" spans="13:13" x14ac:dyDescent="0.3">
      <c r="M183" s="12"/>
    </row>
    <row r="184" spans="13:13" x14ac:dyDescent="0.3">
      <c r="M184" s="12"/>
    </row>
    <row r="185" spans="13:13" x14ac:dyDescent="0.3">
      <c r="M185" s="12"/>
    </row>
    <row r="186" spans="13:13" x14ac:dyDescent="0.3">
      <c r="M186" s="12"/>
    </row>
    <row r="187" spans="13:13" x14ac:dyDescent="0.3">
      <c r="M187" s="12"/>
    </row>
    <row r="188" spans="13:13" x14ac:dyDescent="0.3">
      <c r="M188" s="12"/>
    </row>
    <row r="189" spans="13:13" x14ac:dyDescent="0.3">
      <c r="M189" s="12"/>
    </row>
    <row r="190" spans="13:13" x14ac:dyDescent="0.3">
      <c r="M190" s="12"/>
    </row>
    <row r="191" spans="13:13" x14ac:dyDescent="0.3">
      <c r="M191" s="12"/>
    </row>
    <row r="192" spans="13:13" x14ac:dyDescent="0.3">
      <c r="M192" s="12"/>
    </row>
    <row r="193" spans="13:13" x14ac:dyDescent="0.3">
      <c r="M193" s="12"/>
    </row>
    <row r="194" spans="13:13" x14ac:dyDescent="0.3">
      <c r="M194" s="12"/>
    </row>
    <row r="195" spans="13:13" x14ac:dyDescent="0.3">
      <c r="M195" s="12"/>
    </row>
    <row r="196" spans="13:13" x14ac:dyDescent="0.3">
      <c r="M196" s="12"/>
    </row>
    <row r="197" spans="13:13" x14ac:dyDescent="0.3">
      <c r="M197" s="12"/>
    </row>
    <row r="198" spans="13:13" x14ac:dyDescent="0.3">
      <c r="M198" s="12"/>
    </row>
    <row r="199" spans="13:13" x14ac:dyDescent="0.3">
      <c r="M199" s="12"/>
    </row>
    <row r="200" spans="13:13" x14ac:dyDescent="0.3">
      <c r="M200" s="12"/>
    </row>
    <row r="201" spans="13:13" x14ac:dyDescent="0.3">
      <c r="M201" s="12"/>
    </row>
    <row r="202" spans="13:13" x14ac:dyDescent="0.3">
      <c r="M202" s="12"/>
    </row>
    <row r="203" spans="13:13" x14ac:dyDescent="0.3">
      <c r="M203" s="12"/>
    </row>
    <row r="204" spans="13:13" x14ac:dyDescent="0.3">
      <c r="M204" s="12"/>
    </row>
    <row r="205" spans="13:13" x14ac:dyDescent="0.3">
      <c r="M205" s="12"/>
    </row>
    <row r="206" spans="13:13" x14ac:dyDescent="0.3">
      <c r="M206" s="12"/>
    </row>
    <row r="207" spans="13:13" x14ac:dyDescent="0.3">
      <c r="M207" s="12"/>
    </row>
    <row r="208" spans="13:13" x14ac:dyDescent="0.3">
      <c r="M208" s="12"/>
    </row>
    <row r="209" spans="13:13" x14ac:dyDescent="0.3">
      <c r="M209" s="12"/>
    </row>
    <row r="210" spans="13:13" x14ac:dyDescent="0.3">
      <c r="M210" s="12"/>
    </row>
    <row r="211" spans="13:13" x14ac:dyDescent="0.3">
      <c r="M211" s="12"/>
    </row>
    <row r="212" spans="13:13" x14ac:dyDescent="0.3">
      <c r="M212" s="12"/>
    </row>
    <row r="213" spans="13:13" x14ac:dyDescent="0.3">
      <c r="M213" s="12"/>
    </row>
    <row r="214" spans="13:13" x14ac:dyDescent="0.3">
      <c r="M214" s="12"/>
    </row>
    <row r="215" spans="13:13" x14ac:dyDescent="0.3">
      <c r="M215" s="12"/>
    </row>
    <row r="216" spans="13:13" x14ac:dyDescent="0.3">
      <c r="M216" s="12"/>
    </row>
    <row r="217" spans="13:13" x14ac:dyDescent="0.3">
      <c r="M217" s="12"/>
    </row>
    <row r="218" spans="13:13" x14ac:dyDescent="0.3">
      <c r="M218" s="12"/>
    </row>
    <row r="219" spans="13:13" x14ac:dyDescent="0.3">
      <c r="M219" s="12"/>
    </row>
    <row r="220" spans="13:13" x14ac:dyDescent="0.3">
      <c r="M220" s="12"/>
    </row>
    <row r="221" spans="13:13" x14ac:dyDescent="0.3">
      <c r="M221" s="12"/>
    </row>
    <row r="222" spans="13:13" x14ac:dyDescent="0.3">
      <c r="M222" s="12"/>
    </row>
    <row r="223" spans="13:13" x14ac:dyDescent="0.3">
      <c r="M223" s="12"/>
    </row>
    <row r="224" spans="13:13" x14ac:dyDescent="0.3">
      <c r="M224" s="12"/>
    </row>
    <row r="225" spans="13:13" x14ac:dyDescent="0.3">
      <c r="M225" s="12"/>
    </row>
    <row r="226" spans="13:13" x14ac:dyDescent="0.3">
      <c r="M226" s="12"/>
    </row>
    <row r="227" spans="13:13" x14ac:dyDescent="0.3">
      <c r="M227" s="12"/>
    </row>
    <row r="228" spans="13:13" x14ac:dyDescent="0.3">
      <c r="M228" s="12"/>
    </row>
    <row r="229" spans="13:13" x14ac:dyDescent="0.3">
      <c r="M229" s="12"/>
    </row>
    <row r="230" spans="13:13" x14ac:dyDescent="0.3">
      <c r="M230" s="12"/>
    </row>
    <row r="231" spans="13:13" x14ac:dyDescent="0.3">
      <c r="M231" s="12"/>
    </row>
    <row r="232" spans="13:13" x14ac:dyDescent="0.3">
      <c r="M232" s="12"/>
    </row>
    <row r="233" spans="13:13" x14ac:dyDescent="0.3">
      <c r="M233" s="12"/>
    </row>
    <row r="234" spans="13:13" x14ac:dyDescent="0.3">
      <c r="M234" s="12"/>
    </row>
    <row r="235" spans="13:13" x14ac:dyDescent="0.3">
      <c r="M235" s="12"/>
    </row>
    <row r="236" spans="13:13" x14ac:dyDescent="0.3">
      <c r="M236" s="12"/>
    </row>
    <row r="237" spans="13:13" x14ac:dyDescent="0.3">
      <c r="M237" s="12"/>
    </row>
    <row r="238" spans="13:13" x14ac:dyDescent="0.3">
      <c r="M238" s="12"/>
    </row>
    <row r="239" spans="13:13" x14ac:dyDescent="0.3">
      <c r="M239" s="12"/>
    </row>
    <row r="240" spans="13:13" x14ac:dyDescent="0.3">
      <c r="M240" s="12"/>
    </row>
    <row r="241" spans="13:13" x14ac:dyDescent="0.3">
      <c r="M241" s="12"/>
    </row>
    <row r="242" spans="13:13" x14ac:dyDescent="0.3">
      <c r="M242" s="12"/>
    </row>
    <row r="243" spans="13:13" x14ac:dyDescent="0.3">
      <c r="M243" s="12"/>
    </row>
    <row r="244" spans="13:13" x14ac:dyDescent="0.3">
      <c r="M244" s="12"/>
    </row>
    <row r="245" spans="13:13" x14ac:dyDescent="0.3">
      <c r="M245" s="12"/>
    </row>
    <row r="246" spans="13:13" x14ac:dyDescent="0.3">
      <c r="M246" s="12"/>
    </row>
    <row r="247" spans="13:13" x14ac:dyDescent="0.3">
      <c r="M247" s="12"/>
    </row>
    <row r="248" spans="13:13" x14ac:dyDescent="0.3">
      <c r="M248" s="12"/>
    </row>
    <row r="249" spans="13:13" x14ac:dyDescent="0.3">
      <c r="M249" s="12"/>
    </row>
    <row r="250" spans="13:13" x14ac:dyDescent="0.3">
      <c r="M250" s="12"/>
    </row>
    <row r="251" spans="13:13" x14ac:dyDescent="0.3">
      <c r="M251" s="12"/>
    </row>
    <row r="252" spans="13:13" x14ac:dyDescent="0.3">
      <c r="M252" s="12"/>
    </row>
    <row r="253" spans="13:13" x14ac:dyDescent="0.3">
      <c r="M253" s="12"/>
    </row>
    <row r="254" spans="13:13" x14ac:dyDescent="0.3">
      <c r="M254" s="12"/>
    </row>
    <row r="255" spans="13:13" x14ac:dyDescent="0.3">
      <c r="M255" s="12"/>
    </row>
    <row r="256" spans="13:13" x14ac:dyDescent="0.3">
      <c r="M256" s="12"/>
    </row>
    <row r="257" spans="13:13" x14ac:dyDescent="0.3">
      <c r="M257" s="12"/>
    </row>
    <row r="258" spans="13:13" x14ac:dyDescent="0.3">
      <c r="M258" s="12"/>
    </row>
    <row r="259" spans="13:13" x14ac:dyDescent="0.3">
      <c r="M259" s="12"/>
    </row>
    <row r="260" spans="13:13" x14ac:dyDescent="0.3">
      <c r="M260" s="12"/>
    </row>
    <row r="261" spans="13:13" x14ac:dyDescent="0.3">
      <c r="M261" s="12"/>
    </row>
    <row r="262" spans="13:13" x14ac:dyDescent="0.3">
      <c r="M262" s="12"/>
    </row>
    <row r="263" spans="13:13" x14ac:dyDescent="0.3">
      <c r="M263" s="12"/>
    </row>
    <row r="264" spans="13:13" x14ac:dyDescent="0.3">
      <c r="M264" s="12"/>
    </row>
    <row r="265" spans="13:13" x14ac:dyDescent="0.3">
      <c r="M265" s="12"/>
    </row>
    <row r="266" spans="13:13" x14ac:dyDescent="0.3">
      <c r="M266" s="12"/>
    </row>
    <row r="267" spans="13:13" x14ac:dyDescent="0.3">
      <c r="M267" s="12"/>
    </row>
    <row r="268" spans="13:13" x14ac:dyDescent="0.3">
      <c r="M268" s="12"/>
    </row>
    <row r="269" spans="13:13" x14ac:dyDescent="0.3">
      <c r="M269" s="12"/>
    </row>
    <row r="270" spans="13:13" x14ac:dyDescent="0.3">
      <c r="M270" s="12"/>
    </row>
    <row r="271" spans="13:13" x14ac:dyDescent="0.3">
      <c r="M271" s="12"/>
    </row>
    <row r="272" spans="13:13" x14ac:dyDescent="0.3">
      <c r="M272" s="12"/>
    </row>
    <row r="273" spans="13:13" x14ac:dyDescent="0.3">
      <c r="M273" s="12"/>
    </row>
    <row r="274" spans="13:13" x14ac:dyDescent="0.3">
      <c r="M274" s="12"/>
    </row>
    <row r="275" spans="13:13" x14ac:dyDescent="0.3">
      <c r="M275" s="12"/>
    </row>
    <row r="276" spans="13:13" x14ac:dyDescent="0.3">
      <c r="M276" s="12"/>
    </row>
    <row r="277" spans="13:13" x14ac:dyDescent="0.3">
      <c r="M277" s="12"/>
    </row>
    <row r="278" spans="13:13" x14ac:dyDescent="0.3">
      <c r="M278" s="12"/>
    </row>
    <row r="279" spans="13:13" x14ac:dyDescent="0.3">
      <c r="M279" s="12"/>
    </row>
    <row r="280" spans="13:13" x14ac:dyDescent="0.3">
      <c r="M280" s="12"/>
    </row>
    <row r="281" spans="13:13" x14ac:dyDescent="0.3">
      <c r="M281" s="12"/>
    </row>
    <row r="282" spans="13:13" x14ac:dyDescent="0.3">
      <c r="M282" s="12"/>
    </row>
    <row r="283" spans="13:13" x14ac:dyDescent="0.3">
      <c r="M283" s="12"/>
    </row>
    <row r="284" spans="13:13" x14ac:dyDescent="0.3">
      <c r="M284" s="12"/>
    </row>
    <row r="285" spans="13:13" x14ac:dyDescent="0.3">
      <c r="M285" s="12"/>
    </row>
    <row r="286" spans="13:13" x14ac:dyDescent="0.3">
      <c r="M286" s="12"/>
    </row>
    <row r="287" spans="13:13" x14ac:dyDescent="0.3">
      <c r="M287" s="12"/>
    </row>
    <row r="288" spans="13:13" x14ac:dyDescent="0.3">
      <c r="M288" s="12"/>
    </row>
    <row r="289" spans="13:13" x14ac:dyDescent="0.3">
      <c r="M289" s="12"/>
    </row>
    <row r="290" spans="13:13" x14ac:dyDescent="0.3">
      <c r="M290" s="12"/>
    </row>
    <row r="291" spans="13:13" x14ac:dyDescent="0.3">
      <c r="M291" s="12"/>
    </row>
    <row r="292" spans="13:13" x14ac:dyDescent="0.3">
      <c r="M292" s="12"/>
    </row>
    <row r="293" spans="13:13" x14ac:dyDescent="0.3">
      <c r="M293" s="12"/>
    </row>
    <row r="294" spans="13:13" x14ac:dyDescent="0.3">
      <c r="M294" s="12"/>
    </row>
    <row r="295" spans="13:13" x14ac:dyDescent="0.3">
      <c r="M295" s="12"/>
    </row>
    <row r="296" spans="13:13" x14ac:dyDescent="0.3">
      <c r="M296" s="12"/>
    </row>
    <row r="297" spans="13:13" x14ac:dyDescent="0.3">
      <c r="M297" s="12"/>
    </row>
    <row r="298" spans="13:13" x14ac:dyDescent="0.3">
      <c r="M298" s="12"/>
    </row>
    <row r="299" spans="13:13" x14ac:dyDescent="0.3">
      <c r="M299" s="12"/>
    </row>
    <row r="300" spans="13:13" x14ac:dyDescent="0.3">
      <c r="M300" s="12"/>
    </row>
    <row r="301" spans="13:13" x14ac:dyDescent="0.3">
      <c r="M301" s="12"/>
    </row>
    <row r="302" spans="13:13" x14ac:dyDescent="0.3">
      <c r="M302" s="12"/>
    </row>
    <row r="303" spans="13:13" x14ac:dyDescent="0.3">
      <c r="M303" s="12"/>
    </row>
    <row r="304" spans="13:13" x14ac:dyDescent="0.3">
      <c r="M304" s="12"/>
    </row>
    <row r="305" spans="13:13" x14ac:dyDescent="0.3">
      <c r="M305" s="12"/>
    </row>
    <row r="306" spans="13:13" x14ac:dyDescent="0.3">
      <c r="M306" s="12"/>
    </row>
    <row r="307" spans="13:13" x14ac:dyDescent="0.3">
      <c r="M307" s="12"/>
    </row>
    <row r="308" spans="13:13" x14ac:dyDescent="0.3">
      <c r="M308" s="12"/>
    </row>
    <row r="309" spans="13:13" x14ac:dyDescent="0.3">
      <c r="M309" s="12"/>
    </row>
    <row r="310" spans="13:13" x14ac:dyDescent="0.3">
      <c r="M310" s="12"/>
    </row>
    <row r="311" spans="13:13" x14ac:dyDescent="0.3">
      <c r="M311" s="12"/>
    </row>
    <row r="312" spans="13:13" x14ac:dyDescent="0.3">
      <c r="M312" s="12"/>
    </row>
    <row r="313" spans="13:13" x14ac:dyDescent="0.3">
      <c r="M313" s="12"/>
    </row>
    <row r="314" spans="13:13" x14ac:dyDescent="0.3">
      <c r="M314" s="12"/>
    </row>
    <row r="315" spans="13:13" x14ac:dyDescent="0.3">
      <c r="M315" s="12"/>
    </row>
    <row r="316" spans="13:13" x14ac:dyDescent="0.3">
      <c r="M316" s="12"/>
    </row>
    <row r="317" spans="13:13" x14ac:dyDescent="0.3">
      <c r="M317" s="12"/>
    </row>
    <row r="318" spans="13:13" x14ac:dyDescent="0.3">
      <c r="M318" s="12"/>
    </row>
    <row r="319" spans="13:13" x14ac:dyDescent="0.3">
      <c r="M319" s="12"/>
    </row>
    <row r="320" spans="13:13" x14ac:dyDescent="0.3">
      <c r="M320" s="12"/>
    </row>
    <row r="321" spans="13:13" x14ac:dyDescent="0.3">
      <c r="M321" s="12"/>
    </row>
    <row r="322" spans="13:13" x14ac:dyDescent="0.3">
      <c r="M322" s="12"/>
    </row>
    <row r="323" spans="13:13" x14ac:dyDescent="0.3">
      <c r="M323" s="12"/>
    </row>
    <row r="324" spans="13:13" x14ac:dyDescent="0.3">
      <c r="M324" s="12"/>
    </row>
    <row r="325" spans="13:13" x14ac:dyDescent="0.3">
      <c r="M325" s="12"/>
    </row>
    <row r="326" spans="13:13" x14ac:dyDescent="0.3">
      <c r="M326" s="12"/>
    </row>
    <row r="327" spans="13:13" x14ac:dyDescent="0.3">
      <c r="M327" s="12"/>
    </row>
    <row r="328" spans="13:13" x14ac:dyDescent="0.3">
      <c r="M328" s="12"/>
    </row>
    <row r="329" spans="13:13" x14ac:dyDescent="0.3">
      <c r="M329" s="12"/>
    </row>
    <row r="330" spans="13:13" x14ac:dyDescent="0.3">
      <c r="M330" s="12"/>
    </row>
    <row r="331" spans="13:13" x14ac:dyDescent="0.3">
      <c r="M331" s="12"/>
    </row>
    <row r="332" spans="13:13" x14ac:dyDescent="0.3">
      <c r="M332" s="12"/>
    </row>
    <row r="333" spans="13:13" x14ac:dyDescent="0.3">
      <c r="M333" s="12"/>
    </row>
    <row r="334" spans="13:13" x14ac:dyDescent="0.3">
      <c r="M334" s="12"/>
    </row>
    <row r="335" spans="13:13" x14ac:dyDescent="0.3">
      <c r="M335" s="12"/>
    </row>
    <row r="336" spans="13:13" x14ac:dyDescent="0.3">
      <c r="M336" s="12"/>
    </row>
    <row r="337" spans="13:13" x14ac:dyDescent="0.3">
      <c r="M337" s="12"/>
    </row>
    <row r="338" spans="13:13" x14ac:dyDescent="0.3">
      <c r="M338" s="12"/>
    </row>
    <row r="339" spans="13:13" x14ac:dyDescent="0.3">
      <c r="M339" s="12"/>
    </row>
    <row r="340" spans="13:13" x14ac:dyDescent="0.3">
      <c r="M340" s="12"/>
    </row>
    <row r="341" spans="13:13" x14ac:dyDescent="0.3">
      <c r="M341" s="12"/>
    </row>
    <row r="342" spans="13:13" x14ac:dyDescent="0.3">
      <c r="M342" s="12"/>
    </row>
    <row r="343" spans="13:13" x14ac:dyDescent="0.3">
      <c r="M343" s="12"/>
    </row>
    <row r="344" spans="13:13" x14ac:dyDescent="0.3">
      <c r="M344" s="12"/>
    </row>
    <row r="345" spans="13:13" x14ac:dyDescent="0.3">
      <c r="M345" s="12"/>
    </row>
    <row r="346" spans="13:13" x14ac:dyDescent="0.3">
      <c r="M346" s="12"/>
    </row>
    <row r="347" spans="13:13" x14ac:dyDescent="0.3">
      <c r="M347" s="12"/>
    </row>
    <row r="348" spans="13:13" x14ac:dyDescent="0.3">
      <c r="M348" s="12"/>
    </row>
    <row r="349" spans="13:13" x14ac:dyDescent="0.3">
      <c r="M349" s="12"/>
    </row>
    <row r="350" spans="13:13" x14ac:dyDescent="0.3">
      <c r="M350" s="12"/>
    </row>
    <row r="351" spans="13:13" x14ac:dyDescent="0.3">
      <c r="M351" s="12"/>
    </row>
    <row r="352" spans="13:13" x14ac:dyDescent="0.3">
      <c r="M352" s="12"/>
    </row>
    <row r="464" spans="1:20" ht="12" customHeight="1" x14ac:dyDescent="0.3">
      <c r="A464" s="45"/>
      <c r="B464" s="39"/>
      <c r="T464" s="2"/>
    </row>
  </sheetData>
  <mergeCells count="5">
    <mergeCell ref="A4:Q4"/>
    <mergeCell ref="A5:Q5"/>
    <mergeCell ref="E8:G8"/>
    <mergeCell ref="I8:M8"/>
    <mergeCell ref="O8:Q8"/>
  </mergeCells>
  <printOptions horizontalCentered="1"/>
  <pageMargins left="0.7" right="0.7" top="0.75" bottom="0.75" header="0.3" footer="0.3"/>
  <pageSetup scale="54" firstPageNumber="5" fitToHeight="0" orientation="portrait" blackAndWhite="1" useFirstPageNumber="1" r:id="rId1"/>
  <headerFooter>
    <oddHeader xml:space="preserve">&amp;R&amp;"Arial,Regular"&amp;10Filed: 2025-02-28
EB-2025-0064
Phase 3 Exhibit 8
Tab 2
Schedule 10
Attachment 10
Page &amp;P of 9&amp;"-,Regular"&amp;11
</oddHeader>
  </headerFooter>
  <rowBreaks count="1" manualBreakCount="1">
    <brk id="73" max="16" man="1"/>
  </rowBreaks>
  <colBreaks count="1" manualBreakCount="1">
    <brk id="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C9D3E-46E1-4795-8EA8-7C46965D872C}">
  <sheetPr>
    <pageSetUpPr fitToPage="1"/>
  </sheetPr>
  <dimension ref="A1:S216"/>
  <sheetViews>
    <sheetView tabSelected="1" view="pageBreakPreview" topLeftCell="A87" zoomScale="70" zoomScaleNormal="100" zoomScaleSheetLayoutView="70" zoomScalePageLayoutView="70" workbookViewId="0">
      <selection sqref="A1:XFD1048576"/>
    </sheetView>
  </sheetViews>
  <sheetFormatPr defaultColWidth="9.07421875" defaultRowHeight="12.45" x14ac:dyDescent="0.3"/>
  <cols>
    <col min="1" max="1" width="5.69140625" style="1" customWidth="1"/>
    <col min="2" max="2" width="1.69140625" style="1" customWidth="1"/>
    <col min="3" max="3" width="35.69140625" style="1" customWidth="1"/>
    <col min="4" max="4" width="1.69140625" style="1" customWidth="1"/>
    <col min="5" max="5" width="17.3046875" style="1" customWidth="1"/>
    <col min="6" max="6" width="1.69140625" style="1" customWidth="1"/>
    <col min="7" max="7" width="17.3046875" style="1" customWidth="1"/>
    <col min="8" max="8" width="1.69140625" style="1" customWidth="1"/>
    <col min="9" max="9" width="14.3046875" style="1" customWidth="1"/>
    <col min="10" max="10" width="1.69140625" style="1" customWidth="1"/>
    <col min="11" max="11" width="14.3046875" style="1" customWidth="1"/>
    <col min="12" max="12" width="1.69140625" style="1" customWidth="1"/>
    <col min="13" max="13" width="14.3046875" style="1" customWidth="1"/>
    <col min="14" max="14" width="1.69140625" style="1" customWidth="1"/>
    <col min="15" max="15" width="16.4609375" style="1" customWidth="1"/>
    <col min="16" max="16" width="1.69140625" style="1" customWidth="1"/>
    <col min="17" max="17" width="16.4609375" style="1" customWidth="1"/>
    <col min="18" max="16384" width="9.07421875" style="1"/>
  </cols>
  <sheetData>
    <row r="1" spans="1:19" s="2" customFormat="1" x14ac:dyDescent="0.3">
      <c r="A1" s="45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40"/>
      <c r="P1" s="40"/>
      <c r="Q1" s="40"/>
      <c r="R1" s="40"/>
      <c r="S1" s="1"/>
    </row>
    <row r="2" spans="1:19" s="2" customFormat="1" x14ac:dyDescent="0.3">
      <c r="A2" s="45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41"/>
      <c r="P2" s="41"/>
      <c r="Q2" s="40"/>
      <c r="R2" s="41"/>
      <c r="S2" s="1"/>
    </row>
    <row r="3" spans="1:19" s="2" customFormat="1" x14ac:dyDescent="0.3">
      <c r="A3" s="4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42"/>
      <c r="P3" s="42"/>
      <c r="Q3" s="41"/>
      <c r="R3" s="42"/>
      <c r="S3" s="1"/>
    </row>
    <row r="4" spans="1:19" x14ac:dyDescent="0.3">
      <c r="A4" s="53" t="s">
        <v>1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</row>
    <row r="5" spans="1:19" x14ac:dyDescent="0.3">
      <c r="A5" s="53" t="s">
        <v>115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</row>
    <row r="6" spans="1:19" x14ac:dyDescent="0.3">
      <c r="A6" s="45"/>
      <c r="E6" s="54"/>
      <c r="F6" s="54"/>
      <c r="G6" s="54"/>
      <c r="I6" s="54"/>
      <c r="J6" s="54"/>
      <c r="K6" s="54"/>
    </row>
    <row r="7" spans="1:19" x14ac:dyDescent="0.3">
      <c r="A7" s="45"/>
      <c r="M7" s="50"/>
      <c r="N7" s="50"/>
      <c r="O7" s="54"/>
      <c r="P7" s="54"/>
      <c r="Q7" s="54"/>
    </row>
    <row r="8" spans="1:19" ht="12.75" customHeight="1" x14ac:dyDescent="0.3">
      <c r="A8" s="45"/>
      <c r="E8" s="55" t="s">
        <v>116</v>
      </c>
      <c r="F8" s="55"/>
      <c r="G8" s="55"/>
      <c r="I8" s="55" t="s">
        <v>117</v>
      </c>
      <c r="J8" s="55"/>
      <c r="K8" s="55"/>
      <c r="L8" s="55"/>
      <c r="M8" s="55"/>
      <c r="O8" s="55" t="s">
        <v>5</v>
      </c>
      <c r="P8" s="55"/>
      <c r="Q8" s="55"/>
      <c r="R8" s="45"/>
    </row>
    <row r="9" spans="1:19" x14ac:dyDescent="0.3">
      <c r="A9" s="45"/>
      <c r="E9" s="45" t="s">
        <v>6</v>
      </c>
      <c r="F9" s="45"/>
      <c r="G9" s="45"/>
      <c r="I9" s="45" t="s">
        <v>6</v>
      </c>
      <c r="J9" s="45"/>
      <c r="K9" s="45"/>
      <c r="L9" s="45"/>
      <c r="M9" s="45" t="s">
        <v>7</v>
      </c>
      <c r="O9" s="45" t="s">
        <v>8</v>
      </c>
      <c r="P9" s="45"/>
      <c r="Q9" s="45" t="s">
        <v>9</v>
      </c>
      <c r="R9" s="45"/>
    </row>
    <row r="10" spans="1:19" x14ac:dyDescent="0.3">
      <c r="A10" s="45" t="s">
        <v>10</v>
      </c>
      <c r="E10" s="45" t="s">
        <v>11</v>
      </c>
      <c r="F10" s="45"/>
      <c r="G10" s="45" t="s">
        <v>12</v>
      </c>
      <c r="I10" s="45" t="s">
        <v>11</v>
      </c>
      <c r="J10" s="45"/>
      <c r="K10" s="45" t="s">
        <v>12</v>
      </c>
      <c r="L10" s="45"/>
      <c r="M10" s="45" t="s">
        <v>13</v>
      </c>
      <c r="O10" s="45" t="s">
        <v>14</v>
      </c>
      <c r="Q10" s="45" t="s">
        <v>14</v>
      </c>
      <c r="R10" s="45"/>
    </row>
    <row r="11" spans="1:19" ht="14.15" x14ac:dyDescent="0.3">
      <c r="A11" s="46" t="s">
        <v>15</v>
      </c>
      <c r="C11" s="8" t="s">
        <v>16</v>
      </c>
      <c r="E11" s="46" t="s">
        <v>17</v>
      </c>
      <c r="F11" s="45"/>
      <c r="G11" s="46" t="s">
        <v>18</v>
      </c>
      <c r="I11" s="46" t="s">
        <v>17</v>
      </c>
      <c r="J11" s="45"/>
      <c r="K11" s="46" t="s">
        <v>18</v>
      </c>
      <c r="L11" s="45"/>
      <c r="M11" s="46" t="s">
        <v>17</v>
      </c>
      <c r="O11" s="46" t="s">
        <v>19</v>
      </c>
      <c r="P11" s="45"/>
      <c r="Q11" s="46" t="s">
        <v>19</v>
      </c>
      <c r="R11" s="45"/>
    </row>
    <row r="12" spans="1:19" x14ac:dyDescent="0.3">
      <c r="A12" s="45"/>
      <c r="E12" s="45" t="s">
        <v>20</v>
      </c>
      <c r="F12" s="45"/>
      <c r="G12" s="45" t="s">
        <v>21</v>
      </c>
      <c r="H12" s="45"/>
      <c r="I12" s="45" t="s">
        <v>22</v>
      </c>
      <c r="J12" s="45"/>
      <c r="K12" s="45" t="s">
        <v>23</v>
      </c>
      <c r="L12" s="45"/>
      <c r="M12" s="45" t="s">
        <v>24</v>
      </c>
      <c r="N12" s="45"/>
      <c r="O12" s="45" t="s">
        <v>25</v>
      </c>
      <c r="P12" s="45"/>
      <c r="Q12" s="45" t="s">
        <v>26</v>
      </c>
      <c r="R12" s="45"/>
    </row>
    <row r="13" spans="1:19" x14ac:dyDescent="0.3">
      <c r="A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</row>
    <row r="14" spans="1:19" ht="14.15" x14ac:dyDescent="0.3">
      <c r="A14" s="45"/>
      <c r="C14" s="3" t="s">
        <v>118</v>
      </c>
      <c r="E14" s="44" t="s">
        <v>89</v>
      </c>
      <c r="I14" s="10"/>
    </row>
    <row r="15" spans="1:19" x14ac:dyDescent="0.3">
      <c r="A15" s="45">
        <f>1</f>
        <v>1</v>
      </c>
      <c r="C15" s="1" t="s">
        <v>29</v>
      </c>
      <c r="E15" s="35">
        <v>453.19532400000003</v>
      </c>
      <c r="F15" s="10"/>
      <c r="G15" s="11">
        <v>20.599787454545456</v>
      </c>
      <c r="H15" s="11"/>
      <c r="I15" s="35">
        <v>506.37274575045637</v>
      </c>
      <c r="J15" s="10"/>
      <c r="K15" s="11">
        <v>23.016942988657107</v>
      </c>
      <c r="L15" s="11"/>
      <c r="M15" s="12">
        <f>I15-E15</f>
        <v>53.177421750456347</v>
      </c>
      <c r="N15" s="11"/>
      <c r="O15" s="13">
        <f>M15/E15</f>
        <v>0.11733885795886179</v>
      </c>
      <c r="P15" s="13"/>
      <c r="Q15" s="13">
        <f>O15</f>
        <v>0.11733885795886179</v>
      </c>
      <c r="R15" s="14"/>
    </row>
    <row r="16" spans="1:19" x14ac:dyDescent="0.3">
      <c r="A16" s="45">
        <f>A15+1</f>
        <v>2</v>
      </c>
      <c r="C16" s="1" t="s">
        <v>30</v>
      </c>
      <c r="E16" s="35">
        <v>335.5</v>
      </c>
      <c r="F16" s="10"/>
      <c r="G16" s="11">
        <v>15.25</v>
      </c>
      <c r="H16" s="11"/>
      <c r="I16" s="35">
        <v>335.5</v>
      </c>
      <c r="J16" s="10"/>
      <c r="K16" s="11">
        <v>15.25</v>
      </c>
      <c r="L16" s="11"/>
      <c r="M16" s="12">
        <f>I16-E16</f>
        <v>0</v>
      </c>
      <c r="N16" s="11"/>
      <c r="O16" s="15">
        <f>IFERROR(M16/E16,"100.0%")</f>
        <v>0</v>
      </c>
      <c r="P16" s="13"/>
      <c r="Q16" s="15">
        <v>0</v>
      </c>
      <c r="R16" s="14"/>
    </row>
    <row r="17" spans="1:18" x14ac:dyDescent="0.3">
      <c r="A17" s="45">
        <f>A16+1</f>
        <v>3</v>
      </c>
      <c r="C17" s="1" t="s">
        <v>31</v>
      </c>
      <c r="E17" s="35">
        <v>0</v>
      </c>
      <c r="F17" s="10"/>
      <c r="G17" s="11">
        <v>0</v>
      </c>
      <c r="H17" s="11"/>
      <c r="I17" s="35">
        <v>31.911608474605519</v>
      </c>
      <c r="J17" s="10"/>
      <c r="K17" s="11">
        <v>1.4505276579366144</v>
      </c>
      <c r="L17" s="11"/>
      <c r="M17" s="12">
        <f>I17-E17</f>
        <v>31.911608474605519</v>
      </c>
      <c r="N17" s="11"/>
      <c r="O17" s="15" t="str">
        <f>IFERROR(M17/E17,"100.0%")</f>
        <v>100.0%</v>
      </c>
      <c r="P17" s="13"/>
      <c r="Q17" s="15" t="str">
        <f>O17</f>
        <v>100.0%</v>
      </c>
      <c r="R17" s="14"/>
    </row>
    <row r="18" spans="1:18" x14ac:dyDescent="0.3">
      <c r="A18" s="45">
        <f>A17+1</f>
        <v>4</v>
      </c>
      <c r="C18" s="1" t="s">
        <v>32</v>
      </c>
      <c r="E18" s="35">
        <v>357.35151436497631</v>
      </c>
      <c r="F18" s="10"/>
      <c r="G18" s="11">
        <v>16.243250652953471</v>
      </c>
      <c r="I18" s="35">
        <v>316.84085988645836</v>
      </c>
      <c r="J18" s="10"/>
      <c r="K18" s="11">
        <v>14.401857267566291</v>
      </c>
      <c r="L18" s="43"/>
      <c r="M18" s="12">
        <f>I18-E18</f>
        <v>-40.510654478517949</v>
      </c>
      <c r="O18" s="13">
        <f>M18/E18</f>
        <v>-0.11336360096446357</v>
      </c>
      <c r="P18" s="13"/>
      <c r="Q18" s="13">
        <f>O18</f>
        <v>-0.11336360096446357</v>
      </c>
      <c r="R18" s="14"/>
    </row>
    <row r="19" spans="1:18" x14ac:dyDescent="0.3">
      <c r="A19" s="45">
        <f>A18+1</f>
        <v>5</v>
      </c>
      <c r="C19" s="1" t="s">
        <v>33</v>
      </c>
      <c r="E19" s="34">
        <f>SUM(E15:E18)</f>
        <v>1146.0468383649763</v>
      </c>
      <c r="F19" s="10"/>
      <c r="G19" s="36">
        <v>52.093038107498927</v>
      </c>
      <c r="I19" s="34">
        <f>SUM(I15:I18)</f>
        <v>1190.6252141115201</v>
      </c>
      <c r="J19" s="10"/>
      <c r="K19" s="36">
        <v>54.11932791416001</v>
      </c>
      <c r="L19" s="11"/>
      <c r="M19" s="17">
        <f>SUM(M15:M18)</f>
        <v>44.578375746543912</v>
      </c>
      <c r="O19" s="18">
        <f>M19/E19</f>
        <v>3.8897516448928277E-2</v>
      </c>
      <c r="P19" s="19"/>
      <c r="Q19" s="18">
        <f>(M15+M18+M17)/(E15+E18+E17)</f>
        <v>5.4997902202008196E-2</v>
      </c>
      <c r="R19" s="20"/>
    </row>
    <row r="20" spans="1:18" x14ac:dyDescent="0.3">
      <c r="A20" s="45"/>
      <c r="E20" s="35"/>
      <c r="F20" s="45"/>
      <c r="G20" s="11"/>
      <c r="H20" s="45"/>
      <c r="I20" s="35"/>
      <c r="J20" s="45"/>
      <c r="K20" s="11"/>
      <c r="L20" s="11"/>
      <c r="M20" s="12"/>
      <c r="O20" s="19"/>
      <c r="P20" s="19"/>
      <c r="Q20" s="19"/>
      <c r="R20" s="20"/>
    </row>
    <row r="21" spans="1:18" x14ac:dyDescent="0.3">
      <c r="A21" s="45">
        <f>A19+1</f>
        <v>6</v>
      </c>
      <c r="C21" s="1" t="s">
        <v>91</v>
      </c>
      <c r="E21" s="34">
        <f>SUM(E15:E17)+I18</f>
        <v>1105.5361838864583</v>
      </c>
      <c r="F21" s="45"/>
      <c r="G21" s="36">
        <v>50.251644722111742</v>
      </c>
      <c r="H21" s="45"/>
      <c r="I21" s="34">
        <f>SUM(I15:I18)</f>
        <v>1190.6252141115201</v>
      </c>
      <c r="J21" s="10"/>
      <c r="K21" s="36">
        <v>54.11932791416001</v>
      </c>
      <c r="L21" s="11"/>
      <c r="M21" s="17">
        <f>M15+M16+M17</f>
        <v>85.089030225061862</v>
      </c>
      <c r="O21" s="18">
        <f>M21/E21</f>
        <v>7.6966300574564231E-2</v>
      </c>
      <c r="P21" s="19"/>
      <c r="Q21" s="18">
        <f>(M21-M16)/(E21-E16)</f>
        <v>0.11050004143390776</v>
      </c>
      <c r="R21" s="20"/>
    </row>
    <row r="22" spans="1:18" x14ac:dyDescent="0.3">
      <c r="A22" s="45">
        <f>A21+1</f>
        <v>7</v>
      </c>
      <c r="C22" s="1" t="s">
        <v>92</v>
      </c>
      <c r="E22" s="21"/>
      <c r="F22" s="45"/>
      <c r="G22" s="11"/>
      <c r="H22" s="45"/>
      <c r="I22" s="21"/>
      <c r="J22" s="45"/>
      <c r="K22" s="11"/>
      <c r="L22" s="11"/>
      <c r="M22" s="12"/>
      <c r="O22" s="28">
        <v>0.10788580537477849</v>
      </c>
      <c r="P22" s="19"/>
      <c r="Q22" s="28">
        <v>0.18775354845687212</v>
      </c>
      <c r="R22" s="20"/>
    </row>
    <row r="23" spans="1:18" x14ac:dyDescent="0.3">
      <c r="A23" s="45"/>
      <c r="G23" s="11"/>
      <c r="K23" s="11"/>
      <c r="M23" s="22"/>
      <c r="O23" s="19"/>
      <c r="P23" s="19"/>
      <c r="Q23" s="19"/>
    </row>
    <row r="24" spans="1:18" ht="14.15" x14ac:dyDescent="0.3">
      <c r="A24" s="45"/>
      <c r="C24" s="3" t="s">
        <v>119</v>
      </c>
      <c r="E24" s="44" t="s">
        <v>94</v>
      </c>
      <c r="I24" s="10"/>
      <c r="O24" s="19"/>
      <c r="P24" s="19"/>
      <c r="Q24" s="19"/>
    </row>
    <row r="25" spans="1:18" x14ac:dyDescent="0.3">
      <c r="A25" s="45">
        <f>A22+1</f>
        <v>8</v>
      </c>
      <c r="C25" s="1" t="s">
        <v>29</v>
      </c>
      <c r="E25" s="35">
        <v>2658.3704000000002</v>
      </c>
      <c r="F25" s="10"/>
      <c r="G25" s="11">
        <v>6.6459260000000002</v>
      </c>
      <c r="H25" s="11"/>
      <c r="I25" s="35">
        <v>3294.7664063429943</v>
      </c>
      <c r="J25" s="10"/>
      <c r="K25" s="11">
        <v>8.236916015857485</v>
      </c>
      <c r="L25" s="11"/>
      <c r="M25" s="12">
        <f>I25-E25</f>
        <v>636.39600634299404</v>
      </c>
      <c r="N25" s="11"/>
      <c r="O25" s="13">
        <f>M25/E25</f>
        <v>0.23939327880832331</v>
      </c>
      <c r="P25" s="13"/>
      <c r="Q25" s="13">
        <f>O25</f>
        <v>0.23939327880832331</v>
      </c>
      <c r="R25" s="14"/>
    </row>
    <row r="26" spans="1:18" x14ac:dyDescent="0.3">
      <c r="A26" s="45">
        <f>A25+1</f>
        <v>9</v>
      </c>
      <c r="C26" s="1" t="s">
        <v>30</v>
      </c>
      <c r="E26" s="35">
        <v>6100</v>
      </c>
      <c r="F26" s="10"/>
      <c r="G26" s="11">
        <v>15.25</v>
      </c>
      <c r="H26" s="11"/>
      <c r="I26" s="35">
        <v>6100</v>
      </c>
      <c r="J26" s="10"/>
      <c r="K26" s="11">
        <v>15.25</v>
      </c>
      <c r="L26" s="11"/>
      <c r="M26" s="12">
        <f>I26-E26</f>
        <v>0</v>
      </c>
      <c r="N26" s="11"/>
      <c r="O26" s="15">
        <f>IFERROR(M26/E26,"100.0%")</f>
        <v>0</v>
      </c>
      <c r="P26" s="13"/>
      <c r="Q26" s="15">
        <v>0</v>
      </c>
      <c r="R26" s="14"/>
    </row>
    <row r="27" spans="1:18" x14ac:dyDescent="0.3">
      <c r="A27" s="45">
        <f>A26+1</f>
        <v>10</v>
      </c>
      <c r="C27" s="1" t="s">
        <v>31</v>
      </c>
      <c r="E27" s="35">
        <v>0</v>
      </c>
      <c r="F27" s="10"/>
      <c r="G27" s="11">
        <v>0</v>
      </c>
      <c r="H27" s="11"/>
      <c r="I27" s="35">
        <v>575.07282700086455</v>
      </c>
      <c r="J27" s="10"/>
      <c r="K27" s="11">
        <v>1.4376820675021613</v>
      </c>
      <c r="L27" s="11"/>
      <c r="M27" s="12">
        <f>I27-E27</f>
        <v>575.07282700086455</v>
      </c>
      <c r="N27" s="11"/>
      <c r="O27" s="15" t="str">
        <f>IFERROR(M27/E27,"100.0%")</f>
        <v>100.0%</v>
      </c>
      <c r="P27" s="13"/>
      <c r="Q27" s="15" t="str">
        <f>O27</f>
        <v>100.0%</v>
      </c>
      <c r="R27" s="14"/>
    </row>
    <row r="28" spans="1:18" x14ac:dyDescent="0.3">
      <c r="A28" s="45">
        <f>A27+1</f>
        <v>11</v>
      </c>
      <c r="C28" s="1" t="s">
        <v>32</v>
      </c>
      <c r="E28" s="35">
        <v>6497.3002611813881</v>
      </c>
      <c r="F28" s="10"/>
      <c r="G28" s="11">
        <v>16.243250652953471</v>
      </c>
      <c r="I28" s="35">
        <v>5760.7429070265161</v>
      </c>
      <c r="J28" s="10"/>
      <c r="K28" s="11">
        <v>14.401857267566291</v>
      </c>
      <c r="L28" s="43"/>
      <c r="M28" s="12">
        <f>I28-E28</f>
        <v>-736.55735415487197</v>
      </c>
      <c r="O28" s="13">
        <f>M28/E28</f>
        <v>-0.1133636009644636</v>
      </c>
      <c r="P28" s="13"/>
      <c r="Q28" s="13">
        <f>O28</f>
        <v>-0.1133636009644636</v>
      </c>
      <c r="R28" s="14"/>
    </row>
    <row r="29" spans="1:18" x14ac:dyDescent="0.3">
      <c r="A29" s="45">
        <f>A28+1</f>
        <v>12</v>
      </c>
      <c r="C29" s="1" t="s">
        <v>33</v>
      </c>
      <c r="E29" s="34">
        <f>SUM(E25:E28)</f>
        <v>15255.670661181388</v>
      </c>
      <c r="F29" s="10"/>
      <c r="G29" s="36">
        <v>38.139176652953473</v>
      </c>
      <c r="I29" s="34">
        <f>SUM(I25:I28)</f>
        <v>15730.582140370374</v>
      </c>
      <c r="J29" s="10"/>
      <c r="K29" s="36">
        <v>39.32645535092594</v>
      </c>
      <c r="L29" s="11"/>
      <c r="M29" s="17">
        <f>SUM(M25:M28)</f>
        <v>474.9114791889865</v>
      </c>
      <c r="O29" s="18">
        <f>M29/E29</f>
        <v>3.1130160694764875E-2</v>
      </c>
      <c r="P29" s="19"/>
      <c r="Q29" s="18">
        <f>(M25+M28+M27)/(E25+E28+E27)</f>
        <v>5.1870747295721005E-2</v>
      </c>
      <c r="R29" s="20"/>
    </row>
    <row r="30" spans="1:18" x14ac:dyDescent="0.3">
      <c r="A30" s="45"/>
      <c r="E30" s="35"/>
      <c r="F30" s="45"/>
      <c r="G30" s="11"/>
      <c r="H30" s="45"/>
      <c r="I30" s="35"/>
      <c r="J30" s="45"/>
      <c r="K30" s="11"/>
      <c r="L30" s="11"/>
      <c r="M30" s="12"/>
      <c r="O30" s="19"/>
      <c r="P30" s="19"/>
      <c r="Q30" s="19"/>
      <c r="R30" s="20"/>
    </row>
    <row r="31" spans="1:18" x14ac:dyDescent="0.3">
      <c r="A31" s="45">
        <f>A29+1</f>
        <v>13</v>
      </c>
      <c r="C31" s="1" t="s">
        <v>91</v>
      </c>
      <c r="E31" s="34">
        <f>SUM(E25:E27)+I28</f>
        <v>14519.113307026517</v>
      </c>
      <c r="F31" s="45"/>
      <c r="G31" s="36">
        <v>36.297783267566288</v>
      </c>
      <c r="H31" s="45"/>
      <c r="I31" s="34">
        <f>SUM(I25:I28)</f>
        <v>15730.582140370374</v>
      </c>
      <c r="J31" s="10"/>
      <c r="K31" s="36">
        <v>39.32645535092594</v>
      </c>
      <c r="L31" s="11"/>
      <c r="M31" s="17">
        <f>M25+M26+M27</f>
        <v>1211.4688333438585</v>
      </c>
      <c r="O31" s="18">
        <f>M31/E31</f>
        <v>8.3439588060626874E-2</v>
      </c>
      <c r="P31" s="19"/>
      <c r="Q31" s="18">
        <f>(M31-M26)/(E31-E26)</f>
        <v>0.14389506224281093</v>
      </c>
      <c r="R31" s="20"/>
    </row>
    <row r="32" spans="1:18" x14ac:dyDescent="0.3">
      <c r="A32" s="45">
        <f>A31+1</f>
        <v>14</v>
      </c>
      <c r="C32" s="1" t="s">
        <v>92</v>
      </c>
      <c r="E32" s="21"/>
      <c r="F32" s="45"/>
      <c r="G32" s="11"/>
      <c r="H32" s="45"/>
      <c r="I32" s="21"/>
      <c r="J32" s="45"/>
      <c r="K32" s="11"/>
      <c r="L32" s="11"/>
      <c r="M32" s="12"/>
      <c r="O32" s="28">
        <v>0.13832126046460178</v>
      </c>
      <c r="P32" s="19"/>
      <c r="Q32" s="28">
        <v>0.45571859863616387</v>
      </c>
      <c r="R32" s="20"/>
    </row>
    <row r="33" spans="1:18" x14ac:dyDescent="0.3">
      <c r="A33" s="45"/>
      <c r="G33" s="11"/>
      <c r="K33" s="11"/>
      <c r="M33" s="22"/>
      <c r="O33" s="19"/>
      <c r="P33" s="19"/>
      <c r="Q33" s="19"/>
    </row>
    <row r="34" spans="1:18" ht="14.15" x14ac:dyDescent="0.3">
      <c r="A34" s="45"/>
      <c r="C34" s="3" t="s">
        <v>120</v>
      </c>
      <c r="E34" s="44" t="s">
        <v>121</v>
      </c>
      <c r="G34" s="11"/>
      <c r="M34" s="22"/>
      <c r="O34" s="19"/>
      <c r="P34" s="19"/>
      <c r="Q34" s="19"/>
    </row>
    <row r="35" spans="1:18" x14ac:dyDescent="0.3">
      <c r="A35" s="45">
        <f>A32+1</f>
        <v>15</v>
      </c>
      <c r="C35" s="1" t="s">
        <v>29</v>
      </c>
      <c r="E35" s="35">
        <v>4932.9445600000008</v>
      </c>
      <c r="F35" s="10"/>
      <c r="G35" s="11">
        <v>8.2215742666666678</v>
      </c>
      <c r="H35" s="11"/>
      <c r="I35" s="35">
        <v>5276.3058917232438</v>
      </c>
      <c r="J35" s="10"/>
      <c r="K35" s="11">
        <v>8.7938431528720731</v>
      </c>
      <c r="L35" s="11"/>
      <c r="M35" s="12">
        <f>I35-E35</f>
        <v>343.36133172324298</v>
      </c>
      <c r="N35" s="11"/>
      <c r="O35" s="13">
        <f>M35/E35</f>
        <v>6.9605755253661902E-2</v>
      </c>
      <c r="P35" s="13"/>
      <c r="Q35" s="13">
        <f>O35</f>
        <v>6.9605755253661902E-2</v>
      </c>
      <c r="R35" s="14"/>
    </row>
    <row r="36" spans="1:18" x14ac:dyDescent="0.3">
      <c r="A36" s="45">
        <f>A35+1</f>
        <v>16</v>
      </c>
      <c r="C36" s="1" t="s">
        <v>30</v>
      </c>
      <c r="E36" s="35">
        <v>9150</v>
      </c>
      <c r="F36" s="10"/>
      <c r="G36" s="11">
        <v>15.25</v>
      </c>
      <c r="H36" s="11"/>
      <c r="I36" s="35">
        <v>9150</v>
      </c>
      <c r="J36" s="10"/>
      <c r="K36" s="11">
        <v>15.25</v>
      </c>
      <c r="L36" s="11"/>
      <c r="M36" s="12">
        <f>I36-E36</f>
        <v>0</v>
      </c>
      <c r="N36" s="11"/>
      <c r="O36" s="15">
        <f>IFERROR(M36/E36,"100.0%")</f>
        <v>0</v>
      </c>
      <c r="P36" s="13"/>
      <c r="Q36" s="15">
        <v>0</v>
      </c>
      <c r="R36" s="14"/>
    </row>
    <row r="37" spans="1:18" x14ac:dyDescent="0.3">
      <c r="A37" s="45">
        <f>A36+1</f>
        <v>17</v>
      </c>
      <c r="C37" s="1" t="s">
        <v>31</v>
      </c>
      <c r="E37" s="35">
        <v>0</v>
      </c>
      <c r="F37" s="10"/>
      <c r="G37" s="11">
        <v>0</v>
      </c>
      <c r="H37" s="11"/>
      <c r="I37" s="35">
        <v>862.60924050129677</v>
      </c>
      <c r="J37" s="10"/>
      <c r="K37" s="11">
        <v>1.4376820675021613</v>
      </c>
      <c r="L37" s="11"/>
      <c r="M37" s="12">
        <f>I37-E37</f>
        <v>862.60924050129677</v>
      </c>
      <c r="N37" s="11"/>
      <c r="O37" s="15" t="str">
        <f>IFERROR(M37/E37,"100.0%")</f>
        <v>100.0%</v>
      </c>
      <c r="P37" s="13"/>
      <c r="Q37" s="15" t="str">
        <f>O37</f>
        <v>100.0%</v>
      </c>
      <c r="R37" s="14"/>
    </row>
    <row r="38" spans="1:18" x14ac:dyDescent="0.3">
      <c r="A38" s="45">
        <f>A37+1</f>
        <v>18</v>
      </c>
      <c r="C38" s="1" t="s">
        <v>32</v>
      </c>
      <c r="E38" s="35">
        <v>9745.9503917720813</v>
      </c>
      <c r="F38" s="10"/>
      <c r="G38" s="11">
        <v>16.243250652953471</v>
      </c>
      <c r="I38" s="35">
        <v>8641.1143605397738</v>
      </c>
      <c r="J38" s="10"/>
      <c r="K38" s="11">
        <v>14.401857267566291</v>
      </c>
      <c r="L38" s="43"/>
      <c r="M38" s="12">
        <f>I38-E38</f>
        <v>-1104.8360312323075</v>
      </c>
      <c r="O38" s="13">
        <f>M38/E38</f>
        <v>-0.11336360096446356</v>
      </c>
      <c r="P38" s="13"/>
      <c r="Q38" s="13">
        <f>O38</f>
        <v>-0.11336360096446356</v>
      </c>
      <c r="R38" s="14"/>
    </row>
    <row r="39" spans="1:18" x14ac:dyDescent="0.3">
      <c r="A39" s="45">
        <f>A38+1</f>
        <v>19</v>
      </c>
      <c r="C39" s="1" t="s">
        <v>33</v>
      </c>
      <c r="E39" s="34">
        <f>SUM(E35:E38)</f>
        <v>23828.894951772083</v>
      </c>
      <c r="F39" s="10"/>
      <c r="G39" s="36">
        <v>39.714824919620142</v>
      </c>
      <c r="I39" s="34">
        <f>SUM(I35:I38)</f>
        <v>23930.029492764315</v>
      </c>
      <c r="J39" s="10"/>
      <c r="K39" s="36">
        <v>39.88338248794053</v>
      </c>
      <c r="L39" s="11"/>
      <c r="M39" s="17">
        <f>SUM(M35:M38)</f>
        <v>101.13454099223236</v>
      </c>
      <c r="O39" s="18">
        <f>M39/E39</f>
        <v>4.2441976934692593E-3</v>
      </c>
      <c r="P39" s="19"/>
      <c r="Q39" s="18">
        <f>(M35+M38+M37)/(E35+E38+E37)</f>
        <v>6.889792543955971E-3</v>
      </c>
      <c r="R39" s="20"/>
    </row>
    <row r="40" spans="1:18" x14ac:dyDescent="0.3">
      <c r="A40" s="45"/>
      <c r="E40" s="35"/>
      <c r="F40" s="45"/>
      <c r="G40" s="11"/>
      <c r="H40" s="45"/>
      <c r="I40" s="35"/>
      <c r="J40" s="45"/>
      <c r="K40" s="11"/>
      <c r="L40" s="11"/>
      <c r="M40" s="12"/>
      <c r="O40" s="19"/>
      <c r="P40" s="19"/>
      <c r="Q40" s="19"/>
      <c r="R40" s="20"/>
    </row>
    <row r="41" spans="1:18" x14ac:dyDescent="0.3">
      <c r="A41" s="45">
        <f>A39+1</f>
        <v>20</v>
      </c>
      <c r="C41" s="1" t="s">
        <v>91</v>
      </c>
      <c r="E41" s="34">
        <f>SUM(E35:E37)+I38</f>
        <v>22724.058920539774</v>
      </c>
      <c r="F41" s="45"/>
      <c r="G41" s="36">
        <v>37.873431534232957</v>
      </c>
      <c r="H41" s="45"/>
      <c r="I41" s="34">
        <f>SUM(I35:I38)</f>
        <v>23930.029492764315</v>
      </c>
      <c r="J41" s="10"/>
      <c r="K41" s="36">
        <v>39.88338248794053</v>
      </c>
      <c r="L41" s="11"/>
      <c r="M41" s="17">
        <f>M35+M36+M37</f>
        <v>1205.9705722245399</v>
      </c>
      <c r="O41" s="18">
        <f>M41/E41</f>
        <v>5.3070209703359364E-2</v>
      </c>
      <c r="P41" s="19"/>
      <c r="Q41" s="18">
        <f>(M41-M36)/(E41-E36)</f>
        <v>8.8843770259440152E-2</v>
      </c>
      <c r="R41" s="20"/>
    </row>
    <row r="42" spans="1:18" x14ac:dyDescent="0.3">
      <c r="A42" s="45">
        <f>A41+1</f>
        <v>21</v>
      </c>
      <c r="C42" s="1" t="s">
        <v>92</v>
      </c>
      <c r="E42" s="21"/>
      <c r="F42" s="45"/>
      <c r="G42" s="11"/>
      <c r="H42" s="45"/>
      <c r="I42" s="21"/>
      <c r="J42" s="45"/>
      <c r="K42" s="11"/>
      <c r="L42" s="11"/>
      <c r="M42" s="12"/>
      <c r="O42" s="28">
        <v>8.563341047651904E-2</v>
      </c>
      <c r="P42" s="19"/>
      <c r="Q42" s="28">
        <v>0.24447276014481309</v>
      </c>
      <c r="R42" s="20"/>
    </row>
    <row r="43" spans="1:18" x14ac:dyDescent="0.3">
      <c r="A43" s="45"/>
      <c r="G43" s="11"/>
      <c r="K43" s="11"/>
      <c r="M43" s="22"/>
      <c r="O43" s="19"/>
      <c r="P43" s="19"/>
      <c r="Q43" s="19"/>
    </row>
    <row r="44" spans="1:18" ht="14.15" x14ac:dyDescent="0.3">
      <c r="A44" s="45"/>
      <c r="C44" s="3" t="s">
        <v>122</v>
      </c>
      <c r="E44" s="44" t="s">
        <v>123</v>
      </c>
      <c r="G44" s="11"/>
      <c r="M44" s="12"/>
      <c r="O44" s="19"/>
      <c r="P44" s="19"/>
      <c r="Q44" s="19"/>
    </row>
    <row r="45" spans="1:18" x14ac:dyDescent="0.3">
      <c r="A45" s="45">
        <f>A42+1</f>
        <v>22</v>
      </c>
      <c r="C45" s="1" t="s">
        <v>29</v>
      </c>
      <c r="E45" s="35">
        <v>5132.8581480000003</v>
      </c>
      <c r="F45" s="10"/>
      <c r="G45" s="11">
        <v>7.0313125315068508</v>
      </c>
      <c r="H45" s="11"/>
      <c r="I45" s="35">
        <v>6343.8517151887099</v>
      </c>
      <c r="J45" s="10"/>
      <c r="K45" s="11">
        <v>8.6902078290256295</v>
      </c>
      <c r="L45" s="11"/>
      <c r="M45" s="12">
        <f>I45-E45</f>
        <v>1210.9935671887097</v>
      </c>
      <c r="N45" s="11"/>
      <c r="O45" s="13">
        <f>M45/E45</f>
        <v>0.23592967743723231</v>
      </c>
      <c r="P45" s="13"/>
      <c r="Q45" s="13">
        <f>O45</f>
        <v>0.23592967743723231</v>
      </c>
      <c r="R45" s="14"/>
    </row>
    <row r="46" spans="1:18" x14ac:dyDescent="0.3">
      <c r="A46" s="45">
        <f>A45+1</f>
        <v>23</v>
      </c>
      <c r="C46" s="1" t="s">
        <v>30</v>
      </c>
      <c r="E46" s="35">
        <v>11132.5</v>
      </c>
      <c r="F46" s="10"/>
      <c r="G46" s="11">
        <v>15.25</v>
      </c>
      <c r="H46" s="11"/>
      <c r="I46" s="35">
        <v>11132.5</v>
      </c>
      <c r="J46" s="10"/>
      <c r="K46" s="11">
        <v>15.25</v>
      </c>
      <c r="L46" s="11"/>
      <c r="M46" s="12">
        <f>I46-E46</f>
        <v>0</v>
      </c>
      <c r="N46" s="11"/>
      <c r="O46" s="15">
        <f>IFERROR(M46/E46,"100.0%")</f>
        <v>0</v>
      </c>
      <c r="P46" s="13"/>
      <c r="Q46" s="15">
        <v>0</v>
      </c>
      <c r="R46" s="14"/>
    </row>
    <row r="47" spans="1:18" x14ac:dyDescent="0.3">
      <c r="A47" s="45">
        <f>A46+1</f>
        <v>24</v>
      </c>
      <c r="C47" s="1" t="s">
        <v>31</v>
      </c>
      <c r="E47" s="35">
        <v>0</v>
      </c>
      <c r="F47" s="10"/>
      <c r="G47" s="11">
        <v>0</v>
      </c>
      <c r="H47" s="11"/>
      <c r="I47" s="35">
        <v>1049.5079092765777</v>
      </c>
      <c r="J47" s="10"/>
      <c r="K47" s="11">
        <v>1.4376820675021611</v>
      </c>
      <c r="L47" s="11"/>
      <c r="M47" s="12">
        <f>I47-E47</f>
        <v>1049.5079092765777</v>
      </c>
      <c r="N47" s="11"/>
      <c r="O47" s="15" t="str">
        <f>IFERROR(M47/E47,"100.0%")</f>
        <v>100.0%</v>
      </c>
      <c r="P47" s="13"/>
      <c r="Q47" s="15" t="str">
        <f>O47</f>
        <v>100.0%</v>
      </c>
      <c r="R47" s="14"/>
    </row>
    <row r="48" spans="1:18" x14ac:dyDescent="0.3">
      <c r="A48" s="45">
        <f>A47+1</f>
        <v>25</v>
      </c>
      <c r="C48" s="1" t="s">
        <v>32</v>
      </c>
      <c r="E48" s="35">
        <v>11857.572976656034</v>
      </c>
      <c r="F48" s="10"/>
      <c r="G48" s="11">
        <v>16.243250652953474</v>
      </c>
      <c r="I48" s="35">
        <v>10513.355805323392</v>
      </c>
      <c r="J48" s="10"/>
      <c r="K48" s="11">
        <v>14.401857267566291</v>
      </c>
      <c r="L48" s="43"/>
      <c r="M48" s="12">
        <f>I48-E48</f>
        <v>-1344.2171713326425</v>
      </c>
      <c r="O48" s="13">
        <f>M48/E48</f>
        <v>-0.11336360096446368</v>
      </c>
      <c r="P48" s="13"/>
      <c r="Q48" s="13">
        <f>O48</f>
        <v>-0.11336360096446368</v>
      </c>
      <c r="R48" s="14"/>
    </row>
    <row r="49" spans="1:18" x14ac:dyDescent="0.3">
      <c r="A49" s="45">
        <f>A48+1</f>
        <v>26</v>
      </c>
      <c r="C49" s="1" t="s">
        <v>33</v>
      </c>
      <c r="E49" s="34">
        <f>SUM(E45:E48)</f>
        <v>28122.931124656032</v>
      </c>
      <c r="F49" s="10"/>
      <c r="G49" s="36">
        <v>38.52456318446032</v>
      </c>
      <c r="I49" s="34">
        <f>SUM(I45:I48)</f>
        <v>29039.215429788681</v>
      </c>
      <c r="J49" s="10"/>
      <c r="K49" s="36">
        <v>39.779747164094083</v>
      </c>
      <c r="L49" s="11"/>
      <c r="M49" s="17">
        <f>SUM(M45:M48)</f>
        <v>916.28430513264493</v>
      </c>
      <c r="O49" s="18">
        <f>M49/E49</f>
        <v>3.2581394203583462E-2</v>
      </c>
      <c r="P49" s="19"/>
      <c r="Q49" s="18">
        <f>(M45+M48+M47)/(E45+E48+E47)</f>
        <v>5.3929432302807133E-2</v>
      </c>
      <c r="R49" s="20"/>
    </row>
    <row r="50" spans="1:18" x14ac:dyDescent="0.3">
      <c r="A50" s="45"/>
      <c r="E50" s="35"/>
      <c r="F50" s="45"/>
      <c r="G50" s="11"/>
      <c r="H50" s="45"/>
      <c r="I50" s="35"/>
      <c r="J50" s="45"/>
      <c r="K50" s="11"/>
      <c r="L50" s="11"/>
      <c r="M50" s="12"/>
      <c r="O50" s="19"/>
      <c r="P50" s="19"/>
      <c r="Q50" s="19"/>
      <c r="R50" s="20"/>
    </row>
    <row r="51" spans="1:18" x14ac:dyDescent="0.3">
      <c r="A51" s="45">
        <f>A49+1</f>
        <v>27</v>
      </c>
      <c r="C51" s="1" t="s">
        <v>91</v>
      </c>
      <c r="E51" s="34">
        <f>SUM(E45:E47)+I48</f>
        <v>26778.713953323393</v>
      </c>
      <c r="F51" s="45"/>
      <c r="G51" s="36">
        <v>36.683169799073141</v>
      </c>
      <c r="H51" s="45"/>
      <c r="I51" s="34">
        <f>SUM(I45:I48)</f>
        <v>29039.215429788681</v>
      </c>
      <c r="J51" s="10"/>
      <c r="K51" s="36">
        <v>39.779747164094083</v>
      </c>
      <c r="L51" s="11"/>
      <c r="M51" s="17">
        <f>M45+M46+M47</f>
        <v>2260.5014764652874</v>
      </c>
      <c r="O51" s="18">
        <f>M51/E51</f>
        <v>8.4414116391304375E-2</v>
      </c>
      <c r="P51" s="19"/>
      <c r="Q51" s="18">
        <f>(M51-M46)/(E51-E46)</f>
        <v>0.14447594051883311</v>
      </c>
      <c r="R51" s="20"/>
    </row>
    <row r="52" spans="1:18" x14ac:dyDescent="0.3">
      <c r="A52" s="45">
        <f>A51+1</f>
        <v>28</v>
      </c>
      <c r="C52" s="1" t="s">
        <v>92</v>
      </c>
      <c r="E52" s="21"/>
      <c r="F52" s="45"/>
      <c r="G52" s="11"/>
      <c r="H52" s="45"/>
      <c r="I52" s="21"/>
      <c r="J52" s="45"/>
      <c r="K52" s="11"/>
      <c r="L52" s="11"/>
      <c r="M52" s="12"/>
      <c r="O52" s="28">
        <v>0.13897643420432401</v>
      </c>
      <c r="P52" s="19"/>
      <c r="Q52" s="28">
        <v>0.44039819751225417</v>
      </c>
      <c r="R52" s="20"/>
    </row>
    <row r="53" spans="1:18" x14ac:dyDescent="0.3">
      <c r="A53" s="45"/>
      <c r="G53" s="11"/>
      <c r="K53" s="11"/>
      <c r="M53" s="12"/>
      <c r="O53" s="19"/>
      <c r="P53" s="19"/>
      <c r="Q53" s="19"/>
    </row>
    <row r="54" spans="1:18" ht="14.15" x14ac:dyDescent="0.3">
      <c r="A54" s="45"/>
      <c r="C54" s="3" t="s">
        <v>124</v>
      </c>
      <c r="E54" s="44" t="s">
        <v>125</v>
      </c>
      <c r="G54" s="11"/>
      <c r="M54" s="12"/>
      <c r="O54" s="19"/>
      <c r="P54" s="19"/>
      <c r="Q54" s="19"/>
    </row>
    <row r="55" spans="1:18" x14ac:dyDescent="0.3">
      <c r="A55" s="45">
        <f>A52+1</f>
        <v>29</v>
      </c>
      <c r="C55" s="1" t="s">
        <v>29</v>
      </c>
      <c r="E55" s="35">
        <v>16761.703999999998</v>
      </c>
      <c r="F55" s="10"/>
      <c r="G55" s="11">
        <v>6.7046815999999998</v>
      </c>
      <c r="H55" s="11"/>
      <c r="I55" s="35">
        <v>20878.898696218508</v>
      </c>
      <c r="J55" s="10"/>
      <c r="K55" s="11">
        <v>8.3515594784874043</v>
      </c>
      <c r="L55" s="11"/>
      <c r="M55" s="12">
        <f>I55-E55</f>
        <v>4117.1946962185102</v>
      </c>
      <c r="N55" s="11"/>
      <c r="O55" s="13">
        <f>M55/E55</f>
        <v>0.24563103466201949</v>
      </c>
      <c r="P55" s="13"/>
      <c r="Q55" s="13">
        <f>O55</f>
        <v>0.24563103466201949</v>
      </c>
      <c r="R55" s="14"/>
    </row>
    <row r="56" spans="1:18" x14ac:dyDescent="0.3">
      <c r="A56" s="45">
        <f>A55+1</f>
        <v>30</v>
      </c>
      <c r="C56" s="1" t="s">
        <v>30</v>
      </c>
      <c r="E56" s="35">
        <v>38125</v>
      </c>
      <c r="F56" s="10"/>
      <c r="G56" s="11">
        <v>15.25</v>
      </c>
      <c r="H56" s="11"/>
      <c r="I56" s="35">
        <v>38125</v>
      </c>
      <c r="J56" s="10"/>
      <c r="K56" s="11">
        <v>15.25</v>
      </c>
      <c r="L56" s="11"/>
      <c r="M56" s="12">
        <f>I56-E56</f>
        <v>0</v>
      </c>
      <c r="N56" s="11"/>
      <c r="O56" s="15">
        <f>IFERROR(M56/E56,"100.0%")</f>
        <v>0</v>
      </c>
      <c r="P56" s="13"/>
      <c r="Q56" s="15">
        <v>0</v>
      </c>
      <c r="R56" s="14"/>
    </row>
    <row r="57" spans="1:18" x14ac:dyDescent="0.3">
      <c r="A57" s="45">
        <f>A56+1</f>
        <v>31</v>
      </c>
      <c r="C57" s="1" t="s">
        <v>31</v>
      </c>
      <c r="E57" s="35">
        <v>0</v>
      </c>
      <c r="F57" s="10"/>
      <c r="G57" s="11">
        <v>0</v>
      </c>
      <c r="H57" s="11"/>
      <c r="I57" s="35">
        <v>3594.2051687554031</v>
      </c>
      <c r="J57" s="10"/>
      <c r="K57" s="11">
        <v>1.4376820675021611</v>
      </c>
      <c r="L57" s="11"/>
      <c r="M57" s="12">
        <f>I57-E57</f>
        <v>3594.2051687554031</v>
      </c>
      <c r="N57" s="11"/>
      <c r="O57" s="15" t="str">
        <f>IFERROR(M57/E57,"100.0%")</f>
        <v>100.0%</v>
      </c>
      <c r="P57" s="13"/>
      <c r="Q57" s="15" t="str">
        <f>O57</f>
        <v>100.0%</v>
      </c>
      <c r="R57" s="14"/>
    </row>
    <row r="58" spans="1:18" x14ac:dyDescent="0.3">
      <c r="A58" s="45">
        <f>A57+1</f>
        <v>32</v>
      </c>
      <c r="C58" s="1" t="s">
        <v>32</v>
      </c>
      <c r="E58" s="35">
        <v>40608.126632383675</v>
      </c>
      <c r="F58" s="10"/>
      <c r="G58" s="11">
        <v>16.243250652953471</v>
      </c>
      <c r="I58" s="35">
        <v>36004.643168915718</v>
      </c>
      <c r="J58" s="10"/>
      <c r="K58" s="11">
        <v>14.401857267566287</v>
      </c>
      <c r="L58" s="43"/>
      <c r="M58" s="12">
        <f>I58-E58</f>
        <v>-4603.4834634679573</v>
      </c>
      <c r="O58" s="13">
        <f>M58/E58</f>
        <v>-0.11336360096446378</v>
      </c>
      <c r="P58" s="13"/>
      <c r="Q58" s="13">
        <f>O58</f>
        <v>-0.11336360096446378</v>
      </c>
      <c r="R58" s="14"/>
    </row>
    <row r="59" spans="1:18" x14ac:dyDescent="0.3">
      <c r="A59" s="45">
        <f>A58+1</f>
        <v>33</v>
      </c>
      <c r="C59" s="1" t="s">
        <v>33</v>
      </c>
      <c r="E59" s="34">
        <f>SUM(E55:E58)</f>
        <v>95494.830632383673</v>
      </c>
      <c r="F59" s="10"/>
      <c r="G59" s="36">
        <v>38.197932252953471</v>
      </c>
      <c r="I59" s="34">
        <f>SUM(I55:I58)</f>
        <v>98602.747033889638</v>
      </c>
      <c r="J59" s="10"/>
      <c r="K59" s="36">
        <v>39.441098813555854</v>
      </c>
      <c r="L59" s="11"/>
      <c r="M59" s="17">
        <f>SUM(M55:M58)</f>
        <v>3107.9164015059559</v>
      </c>
      <c r="O59" s="18">
        <f>M59/E59</f>
        <v>3.2545388906653726E-2</v>
      </c>
      <c r="P59" s="19"/>
      <c r="Q59" s="18">
        <f>(M55+M58+M57)/(E55+E58+E57)</f>
        <v>5.4173358492566714E-2</v>
      </c>
      <c r="R59" s="20"/>
    </row>
    <row r="60" spans="1:18" x14ac:dyDescent="0.3">
      <c r="A60" s="45"/>
      <c r="E60" s="35"/>
      <c r="F60" s="45"/>
      <c r="G60" s="11"/>
      <c r="H60" s="45"/>
      <c r="I60" s="35"/>
      <c r="J60" s="45"/>
      <c r="K60" s="11"/>
      <c r="L60" s="11"/>
      <c r="M60" s="12"/>
      <c r="O60" s="19"/>
      <c r="P60" s="19"/>
      <c r="Q60" s="19"/>
      <c r="R60" s="20"/>
    </row>
    <row r="61" spans="1:18" x14ac:dyDescent="0.3">
      <c r="A61" s="45">
        <f>A59+1</f>
        <v>34</v>
      </c>
      <c r="C61" s="1" t="s">
        <v>91</v>
      </c>
      <c r="E61" s="34">
        <f>SUM(E55:E57)+I58</f>
        <v>90891.347168915716</v>
      </c>
      <c r="F61" s="45"/>
      <c r="G61" s="36">
        <v>36.356538867566286</v>
      </c>
      <c r="H61" s="45"/>
      <c r="I61" s="34">
        <f>SUM(I55:I58)</f>
        <v>98602.747033889638</v>
      </c>
      <c r="J61" s="10"/>
      <c r="K61" s="36">
        <v>39.441098813555854</v>
      </c>
      <c r="L61" s="11"/>
      <c r="M61" s="17">
        <f>M55+M56+M57</f>
        <v>7711.3998649739133</v>
      </c>
      <c r="O61" s="18">
        <f>M61/E61</f>
        <v>8.4841958064971496E-2</v>
      </c>
      <c r="P61" s="19"/>
      <c r="Q61" s="18">
        <f>(M61-M56)/(E61-E56)</f>
        <v>0.14614238579540417</v>
      </c>
      <c r="R61" s="20"/>
    </row>
    <row r="62" spans="1:18" x14ac:dyDescent="0.3">
      <c r="A62" s="45">
        <f>A61+1</f>
        <v>35</v>
      </c>
      <c r="C62" s="1" t="s">
        <v>92</v>
      </c>
      <c r="E62" s="21"/>
      <c r="F62" s="45"/>
      <c r="G62" s="11"/>
      <c r="H62" s="45"/>
      <c r="I62" s="21"/>
      <c r="J62" s="45"/>
      <c r="K62" s="11"/>
      <c r="L62" s="11"/>
      <c r="M62" s="12"/>
      <c r="O62" s="28">
        <v>0.14049668322174916</v>
      </c>
      <c r="P62" s="19"/>
      <c r="Q62" s="28">
        <v>0.46006061585229713</v>
      </c>
      <c r="R62" s="20"/>
    </row>
    <row r="63" spans="1:18" x14ac:dyDescent="0.3">
      <c r="A63" s="45"/>
      <c r="G63" s="11"/>
      <c r="K63" s="11"/>
      <c r="M63" s="22"/>
      <c r="O63" s="19"/>
      <c r="P63" s="19"/>
      <c r="Q63" s="19"/>
    </row>
    <row r="64" spans="1:18" ht="14.15" x14ac:dyDescent="0.3">
      <c r="A64" s="45"/>
      <c r="C64" s="3" t="s">
        <v>126</v>
      </c>
      <c r="E64" s="1" t="s">
        <v>127</v>
      </c>
      <c r="G64" s="11"/>
      <c r="M64" s="12"/>
      <c r="O64" s="19"/>
      <c r="P64" s="19"/>
      <c r="Q64" s="19"/>
    </row>
    <row r="65" spans="1:18" x14ac:dyDescent="0.3">
      <c r="A65" s="45">
        <f>A62+1</f>
        <v>36</v>
      </c>
      <c r="C65" s="1" t="s">
        <v>29</v>
      </c>
      <c r="E65" s="35">
        <v>58953.62999999999</v>
      </c>
      <c r="F65" s="10"/>
      <c r="G65" s="11">
        <v>6.7375577142857139</v>
      </c>
      <c r="H65" s="11"/>
      <c r="I65" s="35">
        <v>42412.297146525721</v>
      </c>
      <c r="J65" s="10"/>
      <c r="K65" s="11">
        <v>4.8471196738886535</v>
      </c>
      <c r="L65" s="11"/>
      <c r="M65" s="12">
        <f>I65-E65</f>
        <v>-16541.332853474269</v>
      </c>
      <c r="N65" s="11"/>
      <c r="O65" s="13">
        <f>M65/E65</f>
        <v>-0.28058209228972453</v>
      </c>
      <c r="P65" s="13"/>
      <c r="Q65" s="13">
        <f>O65</f>
        <v>-0.28058209228972453</v>
      </c>
      <c r="R65" s="14"/>
    </row>
    <row r="66" spans="1:18" x14ac:dyDescent="0.3">
      <c r="A66" s="45">
        <f>A65+1</f>
        <v>37</v>
      </c>
      <c r="C66" s="1" t="s">
        <v>30</v>
      </c>
      <c r="E66" s="35">
        <v>133437.5</v>
      </c>
      <c r="F66" s="10"/>
      <c r="G66" s="11">
        <v>15.25</v>
      </c>
      <c r="H66" s="11"/>
      <c r="I66" s="35">
        <v>133437.5</v>
      </c>
      <c r="J66" s="10"/>
      <c r="K66" s="11">
        <v>15.25</v>
      </c>
      <c r="L66" s="11"/>
      <c r="M66" s="12">
        <f>I66-E66</f>
        <v>0</v>
      </c>
      <c r="N66" s="11"/>
      <c r="O66" s="15">
        <f>IFERROR(M66/E66,"100.0%")</f>
        <v>0</v>
      </c>
      <c r="P66" s="13"/>
      <c r="Q66" s="15">
        <v>0</v>
      </c>
      <c r="R66" s="14"/>
    </row>
    <row r="67" spans="1:18" x14ac:dyDescent="0.3">
      <c r="A67" s="45">
        <f>A66+1</f>
        <v>38</v>
      </c>
      <c r="C67" s="1" t="s">
        <v>31</v>
      </c>
      <c r="E67" s="35">
        <v>0</v>
      </c>
      <c r="F67" s="10"/>
      <c r="G67" s="11">
        <v>0</v>
      </c>
      <c r="H67" s="11"/>
      <c r="I67" s="35">
        <v>8667.8358939254995</v>
      </c>
      <c r="J67" s="10"/>
      <c r="K67" s="11">
        <v>0.99060981644862844</v>
      </c>
      <c r="L67" s="11"/>
      <c r="M67" s="12">
        <f>I67-E67</f>
        <v>8667.8358939254995</v>
      </c>
      <c r="N67" s="11"/>
      <c r="O67" s="15" t="str">
        <f>IFERROR(M67/E67,"100.0%")</f>
        <v>100.0%</v>
      </c>
      <c r="P67" s="13"/>
      <c r="Q67" s="15" t="str">
        <f>O67</f>
        <v>100.0%</v>
      </c>
      <c r="R67" s="14"/>
    </row>
    <row r="68" spans="1:18" x14ac:dyDescent="0.3">
      <c r="A68" s="45">
        <f>A67+1</f>
        <v>39</v>
      </c>
      <c r="C68" s="1" t="s">
        <v>32</v>
      </c>
      <c r="E68" s="35">
        <v>142128.44321334286</v>
      </c>
      <c r="F68" s="10"/>
      <c r="G68" s="11">
        <v>16.243250652953471</v>
      </c>
      <c r="I68" s="35">
        <v>126016.25109120503</v>
      </c>
      <c r="J68" s="10"/>
      <c r="K68" s="11">
        <v>14.401857267566291</v>
      </c>
      <c r="L68" s="43"/>
      <c r="M68" s="12">
        <f>I68-E68</f>
        <v>-16112.192122137829</v>
      </c>
      <c r="O68" s="13">
        <f>M68/E68</f>
        <v>-0.11336360096446363</v>
      </c>
      <c r="P68" s="13"/>
      <c r="Q68" s="13">
        <f>O68</f>
        <v>-0.11336360096446363</v>
      </c>
      <c r="R68" s="14"/>
    </row>
    <row r="69" spans="1:18" x14ac:dyDescent="0.3">
      <c r="A69" s="45">
        <f>A68+1</f>
        <v>40</v>
      </c>
      <c r="C69" s="1" t="s">
        <v>33</v>
      </c>
      <c r="E69" s="34">
        <f>SUM(E65:E68)</f>
        <v>334519.57321334287</v>
      </c>
      <c r="F69" s="10"/>
      <c r="G69" s="36">
        <v>38.230808367239185</v>
      </c>
      <c r="I69" s="34">
        <f>SUM(I65:I68)</f>
        <v>310533.88413165626</v>
      </c>
      <c r="J69" s="10"/>
      <c r="K69" s="36">
        <v>35.489586757903574</v>
      </c>
      <c r="L69" s="11"/>
      <c r="M69" s="17">
        <f>SUM(M65:M68)</f>
        <v>-23985.6890816866</v>
      </c>
      <c r="O69" s="18">
        <f>M69/E69</f>
        <v>-7.1701900284290715E-2</v>
      </c>
      <c r="P69" s="19"/>
      <c r="Q69" s="18">
        <f>(M65+M68+M67)/(E65+E68+E67)</f>
        <v>-0.11928308027856072</v>
      </c>
      <c r="R69" s="20"/>
    </row>
    <row r="70" spans="1:18" x14ac:dyDescent="0.3">
      <c r="A70" s="45"/>
      <c r="E70" s="35"/>
      <c r="F70" s="45"/>
      <c r="G70" s="11"/>
      <c r="H70" s="45"/>
      <c r="I70" s="35"/>
      <c r="J70" s="45"/>
      <c r="K70" s="11"/>
      <c r="L70" s="11"/>
      <c r="M70" s="12"/>
      <c r="O70" s="19"/>
      <c r="P70" s="19"/>
      <c r="Q70" s="19"/>
      <c r="R70" s="20"/>
    </row>
    <row r="71" spans="1:18" x14ac:dyDescent="0.3">
      <c r="A71" s="45">
        <f>A69+1</f>
        <v>41</v>
      </c>
      <c r="C71" s="1" t="s">
        <v>91</v>
      </c>
      <c r="E71" s="34">
        <f>SUM(E65:E67)+I68</f>
        <v>318407.38109120505</v>
      </c>
      <c r="F71" s="45"/>
      <c r="G71" s="36">
        <v>36.389414981852006</v>
      </c>
      <c r="H71" s="45"/>
      <c r="I71" s="34">
        <f>SUM(I65:I68)</f>
        <v>310533.88413165626</v>
      </c>
      <c r="J71" s="10"/>
      <c r="K71" s="36">
        <v>35.489586757903574</v>
      </c>
      <c r="L71" s="11"/>
      <c r="M71" s="17">
        <f>M65+M66+M67</f>
        <v>-7873.4969595487692</v>
      </c>
      <c r="O71" s="18">
        <f>M71/E71</f>
        <v>-2.4727746362429564E-2</v>
      </c>
      <c r="P71" s="19"/>
      <c r="Q71" s="18">
        <f>(M71-M66)/(E71-E66)</f>
        <v>-4.2566373039221998E-2</v>
      </c>
      <c r="R71" s="20"/>
    </row>
    <row r="72" spans="1:18" x14ac:dyDescent="0.3">
      <c r="A72" s="45">
        <f>A71+1</f>
        <v>42</v>
      </c>
      <c r="C72" s="1" t="s">
        <v>92</v>
      </c>
      <c r="E72" s="21"/>
      <c r="F72" s="45"/>
      <c r="G72" s="11"/>
      <c r="H72" s="45"/>
      <c r="I72" s="21"/>
      <c r="J72" s="45"/>
      <c r="K72" s="11"/>
      <c r="L72" s="11"/>
      <c r="M72" s="12"/>
      <c r="O72" s="28">
        <v>-4.092442806250355E-2</v>
      </c>
      <c r="P72" s="19"/>
      <c r="Q72" s="28">
        <v>-0.13355406545023216</v>
      </c>
      <c r="R72" s="20"/>
    </row>
    <row r="73" spans="1:18" x14ac:dyDescent="0.3">
      <c r="A73" s="45"/>
      <c r="G73" s="11"/>
      <c r="K73" s="11"/>
      <c r="M73" s="12"/>
      <c r="O73" s="19"/>
      <c r="P73" s="19"/>
      <c r="Q73" s="19"/>
    </row>
    <row r="74" spans="1:18" ht="14.15" x14ac:dyDescent="0.3">
      <c r="A74" s="45"/>
      <c r="C74" s="3" t="s">
        <v>128</v>
      </c>
      <c r="E74" s="1" t="s">
        <v>129</v>
      </c>
      <c r="G74" s="11"/>
      <c r="M74" s="12"/>
      <c r="O74" s="19"/>
      <c r="P74" s="19"/>
      <c r="Q74" s="19"/>
    </row>
    <row r="75" spans="1:18" x14ac:dyDescent="0.3">
      <c r="A75" s="45">
        <f>A72+1</f>
        <v>43</v>
      </c>
      <c r="C75" s="1" t="s">
        <v>29</v>
      </c>
      <c r="E75" s="35">
        <v>472900.76699999999</v>
      </c>
      <c r="F75" s="10"/>
      <c r="G75" s="11">
        <v>3.9408397249999996</v>
      </c>
      <c r="H75" s="11"/>
      <c r="I75" s="35">
        <v>325701.39876751992</v>
      </c>
      <c r="J75" s="10"/>
      <c r="K75" s="11">
        <v>2.7141783230626659</v>
      </c>
      <c r="L75" s="11"/>
      <c r="M75" s="12">
        <f>I75-E75</f>
        <v>-147199.36823248008</v>
      </c>
      <c r="N75" s="11"/>
      <c r="O75" s="13">
        <f>M75/E75</f>
        <v>-0.31126904100047714</v>
      </c>
      <c r="P75" s="13"/>
      <c r="Q75" s="13">
        <f>O75</f>
        <v>-0.31126904100047714</v>
      </c>
      <c r="R75" s="14"/>
    </row>
    <row r="76" spans="1:18" x14ac:dyDescent="0.3">
      <c r="A76" s="45">
        <f>A75+1</f>
        <v>44</v>
      </c>
      <c r="C76" s="1" t="s">
        <v>30</v>
      </c>
      <c r="E76" s="35">
        <v>1830000</v>
      </c>
      <c r="F76" s="10"/>
      <c r="G76" s="11">
        <v>15.25</v>
      </c>
      <c r="H76" s="11"/>
      <c r="I76" s="35">
        <v>1830000</v>
      </c>
      <c r="J76" s="10"/>
      <c r="K76" s="11">
        <v>15.25</v>
      </c>
      <c r="L76" s="11"/>
      <c r="M76" s="12">
        <f>I76-E76</f>
        <v>0</v>
      </c>
      <c r="N76" s="11"/>
      <c r="O76" s="15">
        <f>IFERROR(M76/E76,"100.0%")</f>
        <v>0</v>
      </c>
      <c r="P76" s="13"/>
      <c r="Q76" s="15">
        <v>0</v>
      </c>
      <c r="R76" s="14"/>
    </row>
    <row r="77" spans="1:18" x14ac:dyDescent="0.3">
      <c r="A77" s="45">
        <f>A76+1</f>
        <v>45</v>
      </c>
      <c r="C77" s="1" t="s">
        <v>31</v>
      </c>
      <c r="E77" s="35">
        <v>0</v>
      </c>
      <c r="F77" s="10"/>
      <c r="G77" s="11">
        <v>0</v>
      </c>
      <c r="H77" s="11"/>
      <c r="I77" s="35">
        <v>118873.17797383541</v>
      </c>
      <c r="J77" s="10"/>
      <c r="K77" s="11">
        <v>0.99060981644862844</v>
      </c>
      <c r="L77" s="11"/>
      <c r="M77" s="12">
        <f>I77-E77</f>
        <v>118873.17797383541</v>
      </c>
      <c r="N77" s="11"/>
      <c r="O77" s="15" t="str">
        <f>IFERROR(M77/E77,"100.0%")</f>
        <v>100.0%</v>
      </c>
      <c r="P77" s="13"/>
      <c r="Q77" s="15" t="str">
        <f>O77</f>
        <v>100.0%</v>
      </c>
      <c r="R77" s="14"/>
    </row>
    <row r="78" spans="1:18" x14ac:dyDescent="0.3">
      <c r="A78" s="45">
        <f>A77+1</f>
        <v>46</v>
      </c>
      <c r="C78" s="1" t="s">
        <v>32</v>
      </c>
      <c r="E78" s="35">
        <v>1949190.0783544164</v>
      </c>
      <c r="F78" s="10"/>
      <c r="G78" s="11">
        <v>16.243250652953471</v>
      </c>
      <c r="I78" s="35">
        <v>1728222.8721079547</v>
      </c>
      <c r="J78" s="10"/>
      <c r="K78" s="11">
        <v>14.401857267566291</v>
      </c>
      <c r="L78" s="43"/>
      <c r="M78" s="12">
        <f>I78-E78</f>
        <v>-220967.20624646172</v>
      </c>
      <c r="O78" s="13">
        <f>M78/E78</f>
        <v>-0.11336360096446366</v>
      </c>
      <c r="P78" s="13"/>
      <c r="Q78" s="13">
        <f>O78</f>
        <v>-0.11336360096446366</v>
      </c>
      <c r="R78" s="14"/>
    </row>
    <row r="79" spans="1:18" x14ac:dyDescent="0.3">
      <c r="A79" s="45">
        <f>A78+1</f>
        <v>47</v>
      </c>
      <c r="C79" s="1" t="s">
        <v>33</v>
      </c>
      <c r="E79" s="34">
        <f>SUM(E75:E78)</f>
        <v>4252090.8453544164</v>
      </c>
      <c r="F79" s="10"/>
      <c r="G79" s="36">
        <v>35.434090377953467</v>
      </c>
      <c r="I79" s="34">
        <f>SUM(I75:I78)</f>
        <v>4002797.4488493097</v>
      </c>
      <c r="J79" s="10"/>
      <c r="K79" s="36">
        <v>33.356645407077579</v>
      </c>
      <c r="L79" s="11"/>
      <c r="M79" s="17">
        <f>SUM(M75:M78)</f>
        <v>-249293.39650510639</v>
      </c>
      <c r="O79" s="18">
        <f>M79/E79</f>
        <v>-5.8628426713288509E-2</v>
      </c>
      <c r="P79" s="19"/>
      <c r="Q79" s="18">
        <f>(M75+M78+M77)/(E75+E78+E77)</f>
        <v>-0.10292487459058462</v>
      </c>
      <c r="R79" s="20"/>
    </row>
    <row r="80" spans="1:18" x14ac:dyDescent="0.3">
      <c r="A80" s="45"/>
      <c r="E80" s="35"/>
      <c r="F80" s="45"/>
      <c r="G80" s="11"/>
      <c r="H80" s="45"/>
      <c r="I80" s="35"/>
      <c r="J80" s="45"/>
      <c r="K80" s="11"/>
      <c r="L80" s="11"/>
      <c r="M80" s="12"/>
      <c r="O80" s="19"/>
      <c r="P80" s="19"/>
      <c r="Q80" s="19"/>
      <c r="R80" s="20"/>
    </row>
    <row r="81" spans="1:19" x14ac:dyDescent="0.3">
      <c r="A81" s="45">
        <f>A79+1</f>
        <v>48</v>
      </c>
      <c r="C81" s="1" t="s">
        <v>91</v>
      </c>
      <c r="E81" s="34">
        <f>SUM(E75:E77)+I78</f>
        <v>4031123.6391079547</v>
      </c>
      <c r="F81" s="45"/>
      <c r="G81" s="36">
        <v>33.592696992566289</v>
      </c>
      <c r="H81" s="45"/>
      <c r="I81" s="34">
        <f>SUM(I75:I78)</f>
        <v>4002797.4488493097</v>
      </c>
      <c r="J81" s="10"/>
      <c r="K81" s="36">
        <v>33.356645407077579</v>
      </c>
      <c r="L81" s="11"/>
      <c r="M81" s="17">
        <f>M75+M76+M77</f>
        <v>-28326.190258644667</v>
      </c>
      <c r="O81" s="18">
        <f>M81/E81</f>
        <v>-7.026872106783843E-3</v>
      </c>
      <c r="P81" s="19"/>
      <c r="Q81" s="18">
        <f>(M81-M76)/(E81-E76)</f>
        <v>-1.2868968264828763E-2</v>
      </c>
      <c r="R81" s="20"/>
    </row>
    <row r="82" spans="1:19" x14ac:dyDescent="0.3">
      <c r="A82" s="45">
        <f>A81+1</f>
        <v>49</v>
      </c>
      <c r="C82" s="1" t="s">
        <v>92</v>
      </c>
      <c r="E82" s="21"/>
      <c r="F82" s="45"/>
      <c r="G82" s="11"/>
      <c r="H82" s="45"/>
      <c r="I82" s="21"/>
      <c r="J82" s="45"/>
      <c r="K82" s="11"/>
      <c r="L82" s="11"/>
      <c r="M82" s="12"/>
      <c r="O82" s="28">
        <v>-1.2300221817870756E-2</v>
      </c>
      <c r="P82" s="19"/>
      <c r="Q82" s="28">
        <v>-5.9898803798397508E-2</v>
      </c>
      <c r="R82" s="20"/>
    </row>
    <row r="83" spans="1:19" s="2" customFormat="1" x14ac:dyDescent="0.3">
      <c r="A83" s="4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2"/>
      <c r="N83" s="1"/>
      <c r="O83" s="19"/>
      <c r="P83" s="19"/>
      <c r="Q83" s="19"/>
      <c r="R83" s="1"/>
      <c r="S83" s="1"/>
    </row>
    <row r="84" spans="1:19" ht="14.15" x14ac:dyDescent="0.3">
      <c r="A84" s="45"/>
      <c r="C84" s="3" t="s">
        <v>130</v>
      </c>
      <c r="E84" s="1" t="s">
        <v>131</v>
      </c>
      <c r="G84" s="11"/>
      <c r="M84" s="12"/>
      <c r="O84" s="19"/>
      <c r="P84" s="19"/>
      <c r="Q84" s="19"/>
    </row>
    <row r="85" spans="1:19" x14ac:dyDescent="0.3">
      <c r="A85" s="45">
        <f>A82+1</f>
        <v>50</v>
      </c>
      <c r="C85" s="1" t="s">
        <v>29</v>
      </c>
      <c r="E85" s="21">
        <v>38917.769999999997</v>
      </c>
      <c r="F85" s="10"/>
      <c r="G85" s="11">
        <v>4.7173054545454542</v>
      </c>
      <c r="H85" s="11"/>
      <c r="I85" s="21">
        <v>14816.242104698129</v>
      </c>
      <c r="J85" s="10"/>
      <c r="K85" s="11">
        <v>1.7959081339028036</v>
      </c>
      <c r="L85" s="11"/>
      <c r="M85" s="12">
        <f>I85-E85</f>
        <v>-24101.527895301868</v>
      </c>
      <c r="N85" s="11"/>
      <c r="O85" s="13">
        <f>M85/E85</f>
        <v>-0.61929365159673511</v>
      </c>
      <c r="P85" s="13"/>
      <c r="Q85" s="13">
        <f>O85</f>
        <v>-0.61929365159673511</v>
      </c>
      <c r="R85" s="14"/>
    </row>
    <row r="86" spans="1:19" x14ac:dyDescent="0.3">
      <c r="A86" s="45">
        <f>A85+1</f>
        <v>51</v>
      </c>
      <c r="C86" s="1" t="s">
        <v>30</v>
      </c>
      <c r="E86" s="21">
        <v>125812.5</v>
      </c>
      <c r="F86" s="10"/>
      <c r="G86" s="11">
        <v>15.25</v>
      </c>
      <c r="H86" s="11"/>
      <c r="I86" s="21">
        <v>125812.5</v>
      </c>
      <c r="J86" s="10"/>
      <c r="K86" s="11">
        <v>15.25</v>
      </c>
      <c r="L86" s="11"/>
      <c r="M86" s="12">
        <f>I86-E86</f>
        <v>0</v>
      </c>
      <c r="N86" s="11"/>
      <c r="O86" s="15">
        <f>IFERROR(M86/E86,"100.0%")</f>
        <v>0</v>
      </c>
      <c r="P86" s="13"/>
      <c r="Q86" s="15">
        <v>0</v>
      </c>
      <c r="R86" s="14"/>
    </row>
    <row r="87" spans="1:19" x14ac:dyDescent="0.3">
      <c r="A87" s="45">
        <f>A86+1</f>
        <v>52</v>
      </c>
      <c r="C87" s="1" t="s">
        <v>31</v>
      </c>
      <c r="E87" s="33">
        <v>0</v>
      </c>
      <c r="F87" s="10"/>
      <c r="G87" s="11">
        <v>0</v>
      </c>
      <c r="H87" s="11"/>
      <c r="I87" s="21">
        <v>5006.9744740817505</v>
      </c>
      <c r="J87" s="10"/>
      <c r="K87" s="11">
        <v>0.60690599685839408</v>
      </c>
      <c r="L87" s="11"/>
      <c r="M87" s="12">
        <f>I87-E87</f>
        <v>5006.9744740817505</v>
      </c>
      <c r="N87" s="11"/>
      <c r="O87" s="15" t="str">
        <f>IFERROR(M87/E87,"100.0%")</f>
        <v>100.0%</v>
      </c>
      <c r="P87" s="13"/>
      <c r="Q87" s="15" t="str">
        <f>O87</f>
        <v>100.0%</v>
      </c>
      <c r="R87" s="14"/>
    </row>
    <row r="88" spans="1:19" x14ac:dyDescent="0.3">
      <c r="A88" s="45">
        <f>A87+1</f>
        <v>53</v>
      </c>
      <c r="C88" s="1" t="s">
        <v>32</v>
      </c>
      <c r="E88" s="21">
        <v>134006.81788686613</v>
      </c>
      <c r="F88" s="10"/>
      <c r="G88" s="11">
        <v>16.243250652953471</v>
      </c>
      <c r="I88" s="21">
        <v>118815.32245742189</v>
      </c>
      <c r="J88" s="10"/>
      <c r="K88" s="11">
        <v>14.401857267566291</v>
      </c>
      <c r="L88" s="43"/>
      <c r="M88" s="12">
        <f>I88-E88</f>
        <v>-15191.495429444243</v>
      </c>
      <c r="O88" s="13">
        <f>M88/E88</f>
        <v>-0.11336360096446366</v>
      </c>
      <c r="P88" s="13"/>
      <c r="Q88" s="13">
        <f>O88</f>
        <v>-0.11336360096446366</v>
      </c>
      <c r="R88" s="14"/>
    </row>
    <row r="89" spans="1:19" x14ac:dyDescent="0.3">
      <c r="A89" s="45">
        <f>A88+1</f>
        <v>54</v>
      </c>
      <c r="C89" s="1" t="s">
        <v>33</v>
      </c>
      <c r="E89" s="16">
        <f>SUM(E85:E88)</f>
        <v>298737.08788686612</v>
      </c>
      <c r="F89" s="10"/>
      <c r="G89" s="36">
        <v>36.210556107498924</v>
      </c>
      <c r="I89" s="16">
        <f>SUM(I85:I88)</f>
        <v>264451.03903620178</v>
      </c>
      <c r="J89" s="10"/>
      <c r="K89" s="36">
        <v>32.054671398327486</v>
      </c>
      <c r="L89" s="11"/>
      <c r="M89" s="17">
        <f>SUM(M85:M88)</f>
        <v>-34286.04885066436</v>
      </c>
      <c r="O89" s="18">
        <f>M89/E89</f>
        <v>-0.11476997748484692</v>
      </c>
      <c r="P89" s="19"/>
      <c r="Q89" s="18">
        <f>(M85+M88+M87)/(E85+E88+E87)</f>
        <v>-0.19827168171767229</v>
      </c>
      <c r="R89" s="20"/>
    </row>
    <row r="90" spans="1:19" x14ac:dyDescent="0.3">
      <c r="A90" s="45"/>
      <c r="E90" s="21"/>
      <c r="F90" s="45"/>
      <c r="G90" s="11"/>
      <c r="H90" s="45"/>
      <c r="I90" s="21"/>
      <c r="J90" s="45"/>
      <c r="K90" s="11"/>
      <c r="L90" s="11"/>
      <c r="M90" s="12"/>
      <c r="O90" s="19"/>
      <c r="P90" s="19"/>
      <c r="Q90" s="19"/>
      <c r="R90" s="20"/>
    </row>
    <row r="91" spans="1:19" x14ac:dyDescent="0.3">
      <c r="A91" s="45">
        <f>A89+1</f>
        <v>55</v>
      </c>
      <c r="C91" s="1" t="s">
        <v>91</v>
      </c>
      <c r="E91" s="16">
        <f>SUM(E85:E87)+I88</f>
        <v>283545.59245742188</v>
      </c>
      <c r="F91" s="45"/>
      <c r="G91" s="36">
        <v>34.369162722111746</v>
      </c>
      <c r="H91" s="45"/>
      <c r="I91" s="16">
        <f>SUM(I85:I88)</f>
        <v>264451.03903620178</v>
      </c>
      <c r="J91" s="10"/>
      <c r="K91" s="36">
        <v>32.054671398327486</v>
      </c>
      <c r="L91" s="11"/>
      <c r="M91" s="17">
        <f>M85+M86+M87</f>
        <v>-19094.553421220116</v>
      </c>
      <c r="O91" s="18">
        <f>M91/E91</f>
        <v>-6.7342092168431136E-2</v>
      </c>
      <c r="P91" s="19"/>
      <c r="Q91" s="18">
        <f>(M91-M86)/(E91-E86)</f>
        <v>-0.1210561025827504</v>
      </c>
      <c r="R91" s="20"/>
    </row>
    <row r="92" spans="1:19" x14ac:dyDescent="0.3">
      <c r="A92" s="45">
        <f>A91+1</f>
        <v>56</v>
      </c>
      <c r="C92" s="1" t="s">
        <v>92</v>
      </c>
      <c r="E92" s="21"/>
      <c r="F92" s="45"/>
      <c r="G92" s="11"/>
      <c r="H92" s="45"/>
      <c r="I92" s="21"/>
      <c r="J92" s="45"/>
      <c r="K92" s="11"/>
      <c r="L92" s="11"/>
      <c r="M92" s="12"/>
      <c r="O92" s="28">
        <v>-0.11591405405466838</v>
      </c>
      <c r="P92" s="19"/>
      <c r="Q92" s="28">
        <v>-0.49063842612822156</v>
      </c>
      <c r="R92" s="20"/>
    </row>
    <row r="93" spans="1:19" x14ac:dyDescent="0.3">
      <c r="A93" s="45"/>
      <c r="M93" s="12"/>
      <c r="O93" s="19"/>
      <c r="P93" s="19"/>
      <c r="Q93" s="19"/>
    </row>
    <row r="94" spans="1:19" ht="14.15" x14ac:dyDescent="0.3">
      <c r="A94" s="45"/>
      <c r="C94" s="3" t="s">
        <v>132</v>
      </c>
      <c r="E94" s="1" t="s">
        <v>133</v>
      </c>
      <c r="G94" s="11"/>
      <c r="M94" s="12"/>
      <c r="O94" s="19"/>
      <c r="P94" s="19"/>
      <c r="Q94" s="19"/>
    </row>
    <row r="95" spans="1:19" x14ac:dyDescent="0.3">
      <c r="A95" s="45">
        <f>A92+1</f>
        <v>57</v>
      </c>
      <c r="C95" s="1" t="s">
        <v>29</v>
      </c>
      <c r="E95" s="21">
        <v>226551.62</v>
      </c>
      <c r="F95" s="10"/>
      <c r="G95" s="11">
        <v>3.4854095384615382</v>
      </c>
      <c r="H95" s="11"/>
      <c r="I95" s="21">
        <v>86070.735687056833</v>
      </c>
      <c r="J95" s="10"/>
      <c r="K95" s="11">
        <v>1.3241651644162589</v>
      </c>
      <c r="L95" s="11"/>
      <c r="M95" s="12">
        <f>I95-E95</f>
        <v>-140480.88431294315</v>
      </c>
      <c r="N95" s="11"/>
      <c r="O95" s="13">
        <f>M95/E95</f>
        <v>-0.62008333603151089</v>
      </c>
      <c r="P95" s="13"/>
      <c r="Q95" s="13">
        <f>O95</f>
        <v>-0.62008333603151089</v>
      </c>
      <c r="R95" s="14"/>
    </row>
    <row r="96" spans="1:19" x14ac:dyDescent="0.3">
      <c r="A96" s="45">
        <f>A95+1</f>
        <v>58</v>
      </c>
      <c r="C96" s="1" t="s">
        <v>30</v>
      </c>
      <c r="E96" s="21">
        <v>991250</v>
      </c>
      <c r="F96" s="10"/>
      <c r="G96" s="11">
        <v>15.25</v>
      </c>
      <c r="H96" s="11"/>
      <c r="I96" s="21">
        <v>991250</v>
      </c>
      <c r="J96" s="10"/>
      <c r="K96" s="11">
        <v>15.25</v>
      </c>
      <c r="L96" s="11"/>
      <c r="M96" s="12">
        <f>I96-E96</f>
        <v>0</v>
      </c>
      <c r="N96" s="11"/>
      <c r="O96" s="15">
        <f>IFERROR(M96/E96,"100.0%")</f>
        <v>0</v>
      </c>
      <c r="P96" s="13"/>
      <c r="Q96" s="15">
        <v>0</v>
      </c>
      <c r="R96" s="14"/>
    </row>
    <row r="97" spans="1:18" x14ac:dyDescent="0.3">
      <c r="A97" s="45">
        <f>A96+1</f>
        <v>59</v>
      </c>
      <c r="C97" s="1" t="s">
        <v>31</v>
      </c>
      <c r="E97" s="33">
        <v>0</v>
      </c>
      <c r="F97" s="10"/>
      <c r="G97" s="11">
        <v>0</v>
      </c>
      <c r="H97" s="11"/>
      <c r="I97" s="21">
        <v>39448.889795795607</v>
      </c>
      <c r="J97" s="10"/>
      <c r="K97" s="11">
        <v>0.60690599685839397</v>
      </c>
      <c r="L97" s="11"/>
      <c r="M97" s="12">
        <f>I97-E97</f>
        <v>39448.889795795607</v>
      </c>
      <c r="N97" s="11"/>
      <c r="O97" s="15" t="str">
        <f>IFERROR(M97/E97,"100.0%")</f>
        <v>100.0%</v>
      </c>
      <c r="P97" s="13"/>
      <c r="Q97" s="15" t="str">
        <f>O97</f>
        <v>100.0%</v>
      </c>
      <c r="R97" s="14"/>
    </row>
    <row r="98" spans="1:18" x14ac:dyDescent="0.3">
      <c r="A98" s="45">
        <f>A97+1</f>
        <v>60</v>
      </c>
      <c r="C98" s="1" t="s">
        <v>32</v>
      </c>
      <c r="E98" s="21">
        <v>1055811.2924419756</v>
      </c>
      <c r="F98" s="10"/>
      <c r="G98" s="11">
        <v>16.243250652953471</v>
      </c>
      <c r="I98" s="21">
        <v>936120.72239180875</v>
      </c>
      <c r="J98" s="10"/>
      <c r="K98" s="11">
        <v>14.401857267566291</v>
      </c>
      <c r="L98" s="43"/>
      <c r="M98" s="12">
        <f>I98-E98</f>
        <v>-119690.5700501668</v>
      </c>
      <c r="O98" s="13">
        <f>M98/E98</f>
        <v>-0.1133636009644637</v>
      </c>
      <c r="P98" s="13"/>
      <c r="Q98" s="13">
        <f>O98</f>
        <v>-0.1133636009644637</v>
      </c>
      <c r="R98" s="14"/>
    </row>
    <row r="99" spans="1:18" x14ac:dyDescent="0.3">
      <c r="A99" s="45">
        <f>A98+1</f>
        <v>61</v>
      </c>
      <c r="C99" s="1" t="s">
        <v>33</v>
      </c>
      <c r="E99" s="16">
        <f>SUM(E95:E98)</f>
        <v>2273612.9124419754</v>
      </c>
      <c r="F99" s="10"/>
      <c r="G99" s="36">
        <v>34.97866019141501</v>
      </c>
      <c r="I99" s="16">
        <f>SUM(I95:I98)</f>
        <v>2052890.347874661</v>
      </c>
      <c r="J99" s="10"/>
      <c r="K99" s="36">
        <v>31.58292842884094</v>
      </c>
      <c r="L99" s="11"/>
      <c r="M99" s="17">
        <f>SUM(M95:M98)</f>
        <v>-220722.56456731434</v>
      </c>
      <c r="O99" s="18">
        <f>M99/E99</f>
        <v>-9.7080098093851486E-2</v>
      </c>
      <c r="P99" s="19"/>
      <c r="Q99" s="18">
        <f>(M95+M98+M97)/(E95+E98+E97)</f>
        <v>-0.17212176243228777</v>
      </c>
      <c r="R99" s="20"/>
    </row>
    <row r="100" spans="1:18" x14ac:dyDescent="0.3">
      <c r="A100" s="45"/>
      <c r="E100" s="21"/>
      <c r="F100" s="45"/>
      <c r="G100" s="11"/>
      <c r="H100" s="45"/>
      <c r="I100" s="21"/>
      <c r="J100" s="45"/>
      <c r="K100" s="11"/>
      <c r="L100" s="11"/>
      <c r="M100" s="12"/>
      <c r="O100" s="19"/>
      <c r="P100" s="19"/>
      <c r="Q100" s="19"/>
      <c r="R100" s="20"/>
    </row>
    <row r="101" spans="1:18" x14ac:dyDescent="0.3">
      <c r="A101" s="45">
        <f>A99+1</f>
        <v>62</v>
      </c>
      <c r="C101" s="1" t="s">
        <v>91</v>
      </c>
      <c r="E101" s="16">
        <f>SUM(E95:E97)+I98</f>
        <v>2153922.342391809</v>
      </c>
      <c r="F101" s="45"/>
      <c r="G101" s="36">
        <v>33.137266806027831</v>
      </c>
      <c r="H101" s="45"/>
      <c r="I101" s="16">
        <f>SUM(I95:I98)</f>
        <v>2052890.347874661</v>
      </c>
      <c r="J101" s="10"/>
      <c r="K101" s="36">
        <v>31.58292842884094</v>
      </c>
      <c r="L101" s="11"/>
      <c r="M101" s="17">
        <f>M95+M96+M97</f>
        <v>-101031.99451714754</v>
      </c>
      <c r="O101" s="18">
        <f>M101/E101</f>
        <v>-4.6906052520425234E-2</v>
      </c>
      <c r="P101" s="19"/>
      <c r="Q101" s="18">
        <f>(M101-M96)/(E101-E96)</f>
        <v>-8.6896360077945989E-2</v>
      </c>
      <c r="R101" s="20"/>
    </row>
    <row r="102" spans="1:18" x14ac:dyDescent="0.3">
      <c r="A102" s="45">
        <f>A101+1</f>
        <v>63</v>
      </c>
      <c r="C102" s="1" t="s">
        <v>92</v>
      </c>
      <c r="E102" s="21"/>
      <c r="F102" s="45"/>
      <c r="G102" s="11"/>
      <c r="H102" s="45"/>
      <c r="I102" s="21"/>
      <c r="J102" s="45"/>
      <c r="K102" s="11"/>
      <c r="L102" s="11"/>
      <c r="M102" s="12"/>
      <c r="O102" s="28">
        <v>-8.2962604793667072E-2</v>
      </c>
      <c r="P102" s="19"/>
      <c r="Q102" s="28">
        <v>-0.44595573634453617</v>
      </c>
      <c r="R102" s="20"/>
    </row>
    <row r="103" spans="1:18" x14ac:dyDescent="0.3">
      <c r="A103" s="45"/>
      <c r="M103" s="12"/>
      <c r="O103" s="19"/>
      <c r="P103" s="19"/>
      <c r="Q103" s="19"/>
    </row>
    <row r="104" spans="1:18" ht="14.15" x14ac:dyDescent="0.3">
      <c r="A104" s="45"/>
      <c r="C104" s="3" t="s">
        <v>134</v>
      </c>
      <c r="E104" s="1" t="s">
        <v>135</v>
      </c>
      <c r="G104" s="11"/>
      <c r="M104" s="12"/>
      <c r="O104" s="19"/>
      <c r="P104" s="19"/>
      <c r="Q104" s="19"/>
    </row>
    <row r="105" spans="1:18" x14ac:dyDescent="0.3">
      <c r="A105" s="45">
        <f>A102+1</f>
        <v>64</v>
      </c>
      <c r="C105" s="1" t="s">
        <v>29</v>
      </c>
      <c r="E105" s="21">
        <v>871720.56000000017</v>
      </c>
      <c r="F105" s="10"/>
      <c r="G105" s="11">
        <v>2.4214460000000004</v>
      </c>
      <c r="H105" s="11"/>
      <c r="I105" s="21">
        <v>946734.99890295905</v>
      </c>
      <c r="J105" s="10"/>
      <c r="K105" s="11">
        <v>2.6298194413971085</v>
      </c>
      <c r="L105" s="11"/>
      <c r="M105" s="12">
        <f>I105-E105</f>
        <v>75014.438902958878</v>
      </c>
      <c r="N105" s="11"/>
      <c r="O105" s="13">
        <f>M105/E105</f>
        <v>8.6053309219824833E-2</v>
      </c>
      <c r="P105" s="13"/>
      <c r="Q105" s="13">
        <f>O105</f>
        <v>8.6053309219824833E-2</v>
      </c>
      <c r="R105" s="14"/>
    </row>
    <row r="106" spans="1:18" x14ac:dyDescent="0.3">
      <c r="A106" s="45">
        <f>A105+1</f>
        <v>65</v>
      </c>
      <c r="C106" s="1" t="s">
        <v>30</v>
      </c>
      <c r="E106" s="21">
        <v>5490000</v>
      </c>
      <c r="F106" s="10"/>
      <c r="G106" s="11">
        <v>15.25</v>
      </c>
      <c r="H106" s="11"/>
      <c r="I106" s="21">
        <v>5490000</v>
      </c>
      <c r="J106" s="10"/>
      <c r="K106" s="11">
        <v>15.25</v>
      </c>
      <c r="L106" s="11"/>
      <c r="M106" s="12">
        <f>I106-E106</f>
        <v>0</v>
      </c>
      <c r="N106" s="11"/>
      <c r="O106" s="15">
        <f>IFERROR(M106/E106,"100.0%")</f>
        <v>0</v>
      </c>
      <c r="P106" s="13"/>
      <c r="Q106" s="15">
        <v>0</v>
      </c>
      <c r="R106" s="14"/>
    </row>
    <row r="107" spans="1:18" x14ac:dyDescent="0.3">
      <c r="A107" s="45">
        <f>A106+1</f>
        <v>66</v>
      </c>
      <c r="C107" s="1" t="s">
        <v>31</v>
      </c>
      <c r="E107" s="33">
        <v>0</v>
      </c>
      <c r="F107" s="10"/>
      <c r="G107" s="11">
        <v>0</v>
      </c>
      <c r="H107" s="11"/>
      <c r="I107" s="21">
        <v>356619.53392150626</v>
      </c>
      <c r="J107" s="10"/>
      <c r="K107" s="11">
        <v>0.99060981644862844</v>
      </c>
      <c r="L107" s="11"/>
      <c r="M107" s="12">
        <f>I107-E107</f>
        <v>356619.53392150626</v>
      </c>
      <c r="N107" s="11"/>
      <c r="O107" s="15" t="str">
        <f>IFERROR(M107/E107,"100.0%")</f>
        <v>100.0%</v>
      </c>
      <c r="P107" s="13"/>
      <c r="Q107" s="15" t="str">
        <f>O107</f>
        <v>100.0%</v>
      </c>
      <c r="R107" s="14"/>
    </row>
    <row r="108" spans="1:18" x14ac:dyDescent="0.3">
      <c r="A108" s="45">
        <f>A107+1</f>
        <v>67</v>
      </c>
      <c r="C108" s="1" t="s">
        <v>32</v>
      </c>
      <c r="E108" s="21">
        <v>5847570.2350632492</v>
      </c>
      <c r="F108" s="10"/>
      <c r="G108" s="11">
        <v>16.243250652953471</v>
      </c>
      <c r="I108" s="21">
        <v>5184668.6163238641</v>
      </c>
      <c r="J108" s="10"/>
      <c r="K108" s="11">
        <v>14.401857267566291</v>
      </c>
      <c r="L108" s="43"/>
      <c r="M108" s="12">
        <f>I108-E108</f>
        <v>-662901.61873938516</v>
      </c>
      <c r="O108" s="13">
        <f>M108/E108</f>
        <v>-0.11336360096446366</v>
      </c>
      <c r="P108" s="13"/>
      <c r="Q108" s="13">
        <f>O108</f>
        <v>-0.11336360096446366</v>
      </c>
      <c r="R108" s="14"/>
    </row>
    <row r="109" spans="1:18" x14ac:dyDescent="0.3">
      <c r="A109" s="45">
        <f>A108+1</f>
        <v>68</v>
      </c>
      <c r="C109" s="1" t="s">
        <v>33</v>
      </c>
      <c r="E109" s="16">
        <f>SUM(E105:E108)</f>
        <v>12209290.79506325</v>
      </c>
      <c r="F109" s="10"/>
      <c r="G109" s="36">
        <v>33.914696652953467</v>
      </c>
      <c r="I109" s="16">
        <f>SUM(I105:I108)</f>
        <v>11978023.14914833</v>
      </c>
      <c r="J109" s="10"/>
      <c r="K109" s="36">
        <v>33.272286525412028</v>
      </c>
      <c r="L109" s="11"/>
      <c r="M109" s="17">
        <f>SUM(M105:M108)</f>
        <v>-231267.64591492002</v>
      </c>
      <c r="O109" s="18">
        <f>M109/E109</f>
        <v>-1.8941939363786114E-2</v>
      </c>
      <c r="P109" s="19"/>
      <c r="Q109" s="18">
        <f>(M105+M108+M107)/(E105+E108+E107)</f>
        <v>-3.4418460663264545E-2</v>
      </c>
      <c r="R109" s="20"/>
    </row>
    <row r="110" spans="1:18" x14ac:dyDescent="0.3">
      <c r="A110" s="45"/>
      <c r="E110" s="21"/>
      <c r="F110" s="45"/>
      <c r="G110" s="11"/>
      <c r="H110" s="45"/>
      <c r="I110" s="21"/>
      <c r="J110" s="45"/>
      <c r="K110" s="11"/>
      <c r="L110" s="11"/>
      <c r="M110" s="12"/>
      <c r="O110" s="19"/>
      <c r="P110" s="19"/>
      <c r="Q110" s="19"/>
      <c r="R110" s="20"/>
    </row>
    <row r="111" spans="1:18" x14ac:dyDescent="0.3">
      <c r="A111" s="45">
        <f>A109+1</f>
        <v>69</v>
      </c>
      <c r="C111" s="1" t="s">
        <v>91</v>
      </c>
      <c r="E111" s="16">
        <f>SUM(E105:E107)+I108</f>
        <v>11546389.176323865</v>
      </c>
      <c r="F111" s="45"/>
      <c r="G111" s="36">
        <v>32.073303267566288</v>
      </c>
      <c r="H111" s="45"/>
      <c r="I111" s="16">
        <f>SUM(I105:I108)</f>
        <v>11978023.14914833</v>
      </c>
      <c r="J111" s="10"/>
      <c r="K111" s="36">
        <v>33.272286525412028</v>
      </c>
      <c r="L111" s="11"/>
      <c r="M111" s="17">
        <f>M105+M106+M107</f>
        <v>431633.97282446513</v>
      </c>
      <c r="O111" s="18">
        <f>M111/E111</f>
        <v>3.7382593487281762E-2</v>
      </c>
      <c r="P111" s="19"/>
      <c r="Q111" s="18">
        <f>(M111-M106)/(E111-E106)</f>
        <v>7.1269193616527185E-2</v>
      </c>
      <c r="R111" s="20"/>
    </row>
    <row r="112" spans="1:18" x14ac:dyDescent="0.3">
      <c r="A112" s="45">
        <f>A111+1</f>
        <v>70</v>
      </c>
      <c r="C112" s="1" t="s">
        <v>92</v>
      </c>
      <c r="E112" s="21"/>
      <c r="F112" s="45"/>
      <c r="G112" s="11"/>
      <c r="H112" s="45"/>
      <c r="I112" s="21"/>
      <c r="J112" s="45"/>
      <c r="K112" s="11"/>
      <c r="L112" s="11"/>
      <c r="M112" s="12"/>
      <c r="O112" s="28">
        <v>6.7848621886728244E-2</v>
      </c>
      <c r="P112" s="19"/>
      <c r="Q112" s="28">
        <v>0.49515176379970327</v>
      </c>
      <c r="R112" s="20"/>
    </row>
    <row r="113" spans="1:18" x14ac:dyDescent="0.3">
      <c r="A113" s="45"/>
      <c r="M113" s="12"/>
      <c r="O113" s="19"/>
      <c r="P113" s="19"/>
      <c r="Q113" s="19"/>
    </row>
    <row r="114" spans="1:18" ht="14.15" x14ac:dyDescent="0.3">
      <c r="A114" s="45"/>
      <c r="C114" s="3" t="s">
        <v>136</v>
      </c>
      <c r="E114" s="1" t="s">
        <v>137</v>
      </c>
      <c r="G114" s="11"/>
      <c r="M114" s="12"/>
      <c r="O114" s="19"/>
      <c r="P114" s="19"/>
      <c r="Q114" s="19"/>
    </row>
    <row r="115" spans="1:18" x14ac:dyDescent="0.3">
      <c r="A115" s="45">
        <f>A112+1</f>
        <v>71</v>
      </c>
      <c r="C115" s="1" t="s">
        <v>29</v>
      </c>
      <c r="E115" s="21">
        <v>3396434.08</v>
      </c>
      <c r="F115" s="10"/>
      <c r="G115" s="11">
        <v>6.5316040000000006</v>
      </c>
      <c r="H115" s="11"/>
      <c r="I115" s="21">
        <v>3658971.6239649286</v>
      </c>
      <c r="J115" s="10"/>
      <c r="K115" s="11">
        <v>7.0364838922402475</v>
      </c>
      <c r="L115" s="11"/>
      <c r="M115" s="12">
        <f>I115-E115</f>
        <v>262537.54396492848</v>
      </c>
      <c r="N115" s="11"/>
      <c r="O115" s="13">
        <f>M115/E115</f>
        <v>7.7297994832547581E-2</v>
      </c>
      <c r="P115" s="13"/>
      <c r="Q115" s="13">
        <f>O115</f>
        <v>7.7297994832547581E-2</v>
      </c>
      <c r="R115" s="14"/>
    </row>
    <row r="116" spans="1:18" x14ac:dyDescent="0.3">
      <c r="A116" s="45">
        <f>A115+1</f>
        <v>72</v>
      </c>
      <c r="C116" s="1" t="s">
        <v>30</v>
      </c>
      <c r="E116" s="21">
        <v>7930000</v>
      </c>
      <c r="F116" s="10"/>
      <c r="G116" s="11">
        <v>15.25</v>
      </c>
      <c r="H116" s="11"/>
      <c r="I116" s="21">
        <v>7930000</v>
      </c>
      <c r="J116" s="10"/>
      <c r="K116" s="11">
        <v>15.25</v>
      </c>
      <c r="L116" s="11"/>
      <c r="M116" s="12">
        <f>I116-E116</f>
        <v>0</v>
      </c>
      <c r="N116" s="11"/>
      <c r="O116" s="15">
        <f>IFERROR(M116/E116,"100.0%")</f>
        <v>0</v>
      </c>
      <c r="P116" s="13"/>
      <c r="Q116" s="15">
        <v>0</v>
      </c>
      <c r="R116" s="14"/>
    </row>
    <row r="117" spans="1:18" x14ac:dyDescent="0.3">
      <c r="A117" s="45">
        <f>A116+1</f>
        <v>73</v>
      </c>
      <c r="C117" s="1" t="s">
        <v>31</v>
      </c>
      <c r="E117" s="33">
        <v>0</v>
      </c>
      <c r="F117" s="10"/>
      <c r="G117" s="11">
        <v>0</v>
      </c>
      <c r="H117" s="11"/>
      <c r="I117" s="21">
        <v>515117.1045532868</v>
      </c>
      <c r="J117" s="10"/>
      <c r="K117" s="11">
        <v>0.99060981644862844</v>
      </c>
      <c r="L117" s="11"/>
      <c r="M117" s="12">
        <f>I117-E117</f>
        <v>515117.1045532868</v>
      </c>
      <c r="N117" s="11"/>
      <c r="O117" s="15" t="str">
        <f>IFERROR(M117/E117,"100.0%")</f>
        <v>100.0%</v>
      </c>
      <c r="P117" s="13"/>
      <c r="Q117" s="15" t="str">
        <f>O117</f>
        <v>100.0%</v>
      </c>
      <c r="R117" s="14"/>
    </row>
    <row r="118" spans="1:18" x14ac:dyDescent="0.3">
      <c r="A118" s="45">
        <f>A117+1</f>
        <v>74</v>
      </c>
      <c r="C118" s="1" t="s">
        <v>32</v>
      </c>
      <c r="E118" s="21">
        <v>8446490.3395358045</v>
      </c>
      <c r="F118" s="10"/>
      <c r="G118" s="11">
        <v>16.243250652953471</v>
      </c>
      <c r="I118" s="21">
        <v>7488965.77913447</v>
      </c>
      <c r="J118" s="10"/>
      <c r="K118" s="11">
        <v>14.401857267566291</v>
      </c>
      <c r="L118" s="43"/>
      <c r="M118" s="12">
        <f>I118-E118</f>
        <v>-957524.56040133443</v>
      </c>
      <c r="O118" s="13">
        <f>M118/E118</f>
        <v>-0.1133636009644637</v>
      </c>
      <c r="P118" s="13"/>
      <c r="Q118" s="13">
        <f>O118</f>
        <v>-0.1133636009644637</v>
      </c>
      <c r="R118" s="14"/>
    </row>
    <row r="119" spans="1:18" x14ac:dyDescent="0.3">
      <c r="A119" s="45">
        <f>A118+1</f>
        <v>75</v>
      </c>
      <c r="C119" s="1" t="s">
        <v>33</v>
      </c>
      <c r="E119" s="16">
        <f>SUM(E115:E118)</f>
        <v>19772924.419535805</v>
      </c>
      <c r="F119" s="10"/>
      <c r="G119" s="36">
        <v>38.024854652953472</v>
      </c>
      <c r="I119" s="16">
        <f>SUM(I115:I118)</f>
        <v>19593054.507652685</v>
      </c>
      <c r="J119" s="10"/>
      <c r="K119" s="36">
        <v>37.678950976255166</v>
      </c>
      <c r="L119" s="11"/>
      <c r="M119" s="17">
        <f>SUM(M115:M118)</f>
        <v>-179869.91188311914</v>
      </c>
      <c r="O119" s="18">
        <f>M119/E119</f>
        <v>-9.096778406000797E-3</v>
      </c>
      <c r="P119" s="19"/>
      <c r="Q119" s="18">
        <f>(M115+M118+M117)/(E115+E118+E117)</f>
        <v>-1.5187964181077609E-2</v>
      </c>
      <c r="R119" s="20"/>
    </row>
    <row r="120" spans="1:18" x14ac:dyDescent="0.3">
      <c r="A120" s="45"/>
      <c r="E120" s="21"/>
      <c r="F120" s="45"/>
      <c r="G120" s="11"/>
      <c r="H120" s="45"/>
      <c r="I120" s="21"/>
      <c r="J120" s="45"/>
      <c r="K120" s="11"/>
      <c r="L120" s="11"/>
      <c r="M120" s="12"/>
      <c r="O120" s="19"/>
      <c r="P120" s="19"/>
      <c r="Q120" s="19"/>
      <c r="R120" s="20"/>
    </row>
    <row r="121" spans="1:18" x14ac:dyDescent="0.3">
      <c r="A121" s="45">
        <f>A119+1</f>
        <v>76</v>
      </c>
      <c r="C121" s="1" t="s">
        <v>91</v>
      </c>
      <c r="E121" s="16">
        <f>SUM(E115:E117)+I118</f>
        <v>18815399.859134469</v>
      </c>
      <c r="F121" s="45"/>
      <c r="G121" s="36">
        <v>36.183461267566287</v>
      </c>
      <c r="H121" s="45"/>
      <c r="I121" s="16">
        <f>SUM(I115:I118)</f>
        <v>19593054.507652685</v>
      </c>
      <c r="J121" s="10"/>
      <c r="K121" s="36">
        <v>37.678950976255166</v>
      </c>
      <c r="L121" s="11"/>
      <c r="M121" s="17">
        <f>M115+M116+M117</f>
        <v>777654.64851821528</v>
      </c>
      <c r="O121" s="18">
        <f>M121/E121</f>
        <v>4.1330753230879695E-2</v>
      </c>
      <c r="P121" s="19"/>
      <c r="Q121" s="18">
        <f>(M121-M116)/(E121-E116)</f>
        <v>7.1440154572332715E-2</v>
      </c>
      <c r="R121" s="20"/>
    </row>
    <row r="122" spans="1:18" x14ac:dyDescent="0.3">
      <c r="A122" s="45">
        <f>A121+1</f>
        <v>77</v>
      </c>
      <c r="C122" s="1" t="s">
        <v>92</v>
      </c>
      <c r="E122" s="21"/>
      <c r="F122" s="45"/>
      <c r="G122" s="11"/>
      <c r="H122" s="45"/>
      <c r="I122" s="21"/>
      <c r="J122" s="45"/>
      <c r="K122" s="11"/>
      <c r="L122" s="11"/>
      <c r="M122" s="12"/>
      <c r="O122" s="28">
        <v>6.865838294961546E-2</v>
      </c>
      <c r="P122" s="19"/>
      <c r="Q122" s="28">
        <v>0.2289620908874567</v>
      </c>
      <c r="R122" s="20"/>
    </row>
    <row r="123" spans="1:18" x14ac:dyDescent="0.3">
      <c r="A123" s="45"/>
      <c r="M123" s="22"/>
      <c r="O123" s="19"/>
      <c r="P123" s="19"/>
      <c r="Q123" s="19"/>
    </row>
    <row r="124" spans="1:18" ht="14.15" x14ac:dyDescent="0.3">
      <c r="A124" s="45"/>
      <c r="C124" s="3" t="s">
        <v>138</v>
      </c>
      <c r="E124" s="1" t="s">
        <v>139</v>
      </c>
      <c r="O124" s="19"/>
      <c r="P124" s="19"/>
      <c r="Q124" s="19"/>
    </row>
    <row r="125" spans="1:18" x14ac:dyDescent="0.3">
      <c r="A125" s="45">
        <f>1+A122</f>
        <v>78</v>
      </c>
      <c r="C125" s="1" t="s">
        <v>29</v>
      </c>
      <c r="E125" s="35">
        <v>209336.159652</v>
      </c>
      <c r="F125" s="10"/>
      <c r="G125" s="11">
        <v>3.0120310741294962</v>
      </c>
      <c r="H125" s="11"/>
      <c r="I125" s="35">
        <v>228180.08464878847</v>
      </c>
      <c r="J125" s="10"/>
      <c r="K125" s="11">
        <v>3.2831666855940784</v>
      </c>
      <c r="L125" s="11"/>
      <c r="M125" s="12">
        <f>I125-E125</f>
        <v>18843.924996788468</v>
      </c>
      <c r="N125" s="11"/>
      <c r="O125" s="28"/>
      <c r="P125" s="13"/>
      <c r="Q125" s="13">
        <f>M125/E125</f>
        <v>9.0017534610907973E-2</v>
      </c>
      <c r="R125" s="14"/>
    </row>
    <row r="126" spans="1:18" x14ac:dyDescent="0.3">
      <c r="A126" s="45">
        <f>A127+1</f>
        <v>80</v>
      </c>
      <c r="C126" s="1" t="s">
        <v>31</v>
      </c>
      <c r="E126" s="35">
        <v>0</v>
      </c>
      <c r="F126" s="10"/>
      <c r="G126" s="11">
        <v>0</v>
      </c>
      <c r="H126" s="11"/>
      <c r="I126" s="35">
        <v>71005.570364649626</v>
      </c>
      <c r="J126" s="10"/>
      <c r="K126" s="11">
        <v>1.0216628829445988</v>
      </c>
      <c r="L126" s="43"/>
      <c r="M126" s="12">
        <f>I126-E126</f>
        <v>71005.570364649626</v>
      </c>
      <c r="O126" s="28"/>
      <c r="P126" s="13"/>
      <c r="Q126" s="15" t="str">
        <f>IFERROR(M126/E126,"100.0%")</f>
        <v>100.0%</v>
      </c>
      <c r="R126" s="14"/>
    </row>
    <row r="127" spans="1:18" collapsed="1" x14ac:dyDescent="0.3">
      <c r="A127" s="45">
        <f>A125+1</f>
        <v>79</v>
      </c>
      <c r="C127" s="1" t="s">
        <v>32</v>
      </c>
      <c r="E127" s="35">
        <v>1128905.9203802662</v>
      </c>
      <c r="F127" s="10"/>
      <c r="G127" s="11">
        <v>16.243250652953471</v>
      </c>
      <c r="I127" s="35">
        <v>1000929.080095857</v>
      </c>
      <c r="J127" s="10"/>
      <c r="K127" s="11">
        <v>14.401857267566287</v>
      </c>
      <c r="L127" s="43"/>
      <c r="M127" s="12">
        <f>I127-E127</f>
        <v>-127976.84028440912</v>
      </c>
      <c r="O127" s="28"/>
      <c r="P127" s="13"/>
      <c r="Q127" s="13">
        <f>M127/E127</f>
        <v>-0.1133636009644637</v>
      </c>
      <c r="R127" s="14"/>
    </row>
    <row r="128" spans="1:18" x14ac:dyDescent="0.3">
      <c r="A128" s="45">
        <f>A126+1</f>
        <v>81</v>
      </c>
      <c r="C128" s="1" t="s">
        <v>33</v>
      </c>
      <c r="E128" s="34">
        <f>SUM(E125:E127)</f>
        <v>1338242.0800322662</v>
      </c>
      <c r="F128" s="10"/>
      <c r="G128" s="36">
        <v>19.255281727082966</v>
      </c>
      <c r="I128" s="34">
        <f>SUM(I125:I127)</f>
        <v>1300114.7351092952</v>
      </c>
      <c r="J128" s="10"/>
      <c r="K128" s="36">
        <v>18.706686836104964</v>
      </c>
      <c r="L128" s="11"/>
      <c r="M128" s="17">
        <f>SUM(M125:M127)</f>
        <v>-38127.344922971024</v>
      </c>
      <c r="O128" s="19"/>
      <c r="P128" s="19"/>
      <c r="Q128" s="18">
        <f>(M125+M127)/(E125+E127)</f>
        <v>-8.1549457243931048E-2</v>
      </c>
      <c r="R128" s="20"/>
    </row>
    <row r="129" spans="1:18" ht="8.25" customHeight="1" x14ac:dyDescent="0.3">
      <c r="A129" s="45"/>
      <c r="E129" s="35"/>
      <c r="F129" s="45"/>
      <c r="G129" s="11"/>
      <c r="H129" s="45"/>
      <c r="I129" s="35"/>
      <c r="J129" s="45"/>
      <c r="K129" s="11"/>
      <c r="L129" s="11"/>
      <c r="M129" s="12"/>
      <c r="O129" s="19"/>
      <c r="P129" s="19"/>
      <c r="Q129" s="19"/>
      <c r="R129" s="20"/>
    </row>
    <row r="130" spans="1:18" x14ac:dyDescent="0.3">
      <c r="A130" s="45">
        <f>A128+1</f>
        <v>82</v>
      </c>
      <c r="C130" s="1" t="s">
        <v>91</v>
      </c>
      <c r="E130" s="34">
        <f>SUM(E125:E126)+I127</f>
        <v>1210265.239747857</v>
      </c>
      <c r="F130" s="45"/>
      <c r="G130" s="36">
        <v>17.413888341695785</v>
      </c>
      <c r="H130" s="45"/>
      <c r="I130" s="34">
        <f>SUM(I125:I127)</f>
        <v>1300114.7351092952</v>
      </c>
      <c r="J130" s="10"/>
      <c r="K130" s="36">
        <v>18.706686836104964</v>
      </c>
      <c r="L130" s="11"/>
      <c r="M130" s="17">
        <f>M125+M126</f>
        <v>89849.495361438094</v>
      </c>
      <c r="O130" s="19"/>
      <c r="P130" s="19"/>
      <c r="Q130" s="18">
        <f>(M130)/(E130)</f>
        <v>7.4239507515027919E-2</v>
      </c>
      <c r="R130" s="20"/>
    </row>
    <row r="131" spans="1:18" x14ac:dyDescent="0.3">
      <c r="A131" s="45">
        <f>A130+1</f>
        <v>83</v>
      </c>
      <c r="C131" s="1" t="s">
        <v>92</v>
      </c>
      <c r="E131" s="21"/>
      <c r="F131" s="45"/>
      <c r="G131" s="11"/>
      <c r="H131" s="45"/>
      <c r="I131" s="21"/>
      <c r="J131" s="45"/>
      <c r="K131" s="11"/>
      <c r="L131" s="11"/>
      <c r="M131" s="12"/>
      <c r="O131" s="19"/>
      <c r="P131" s="19"/>
      <c r="Q131" s="28">
        <v>0.42921153951999369</v>
      </c>
      <c r="R131" s="20"/>
    </row>
    <row r="132" spans="1:18" x14ac:dyDescent="0.3">
      <c r="A132" s="45"/>
      <c r="M132" s="12"/>
      <c r="O132" s="19"/>
      <c r="P132" s="19"/>
      <c r="Q132" s="19"/>
    </row>
    <row r="133" spans="1:18" ht="14.15" x14ac:dyDescent="0.3">
      <c r="A133" s="45"/>
      <c r="C133" s="3" t="s">
        <v>140</v>
      </c>
      <c r="E133" s="1" t="s">
        <v>141</v>
      </c>
      <c r="G133" s="11"/>
      <c r="M133" s="12"/>
      <c r="O133" s="19"/>
      <c r="P133" s="19"/>
      <c r="Q133" s="19"/>
    </row>
    <row r="134" spans="1:18" x14ac:dyDescent="0.3">
      <c r="A134" s="45">
        <f>A131+1</f>
        <v>84</v>
      </c>
      <c r="C134" s="1" t="s">
        <v>29</v>
      </c>
      <c r="E134" s="35">
        <v>621998.62079999992</v>
      </c>
      <c r="F134" s="10"/>
      <c r="G134" s="11">
        <v>3.0825583348201007</v>
      </c>
      <c r="H134" s="11"/>
      <c r="I134" s="35">
        <v>666216.47011376207</v>
      </c>
      <c r="J134" s="10"/>
      <c r="K134" s="11">
        <v>3.3016972450875315</v>
      </c>
      <c r="L134" s="11"/>
      <c r="M134" s="12">
        <f>I134-E134</f>
        <v>44217.849313762155</v>
      </c>
      <c r="N134" s="11"/>
      <c r="O134" s="28"/>
      <c r="P134" s="13"/>
      <c r="Q134" s="13">
        <f>M134/E134</f>
        <v>7.1089947525752067E-2</v>
      </c>
      <c r="R134" s="14"/>
    </row>
    <row r="135" spans="1:18" x14ac:dyDescent="0.3">
      <c r="A135" s="45">
        <f>A136+1</f>
        <v>86</v>
      </c>
      <c r="C135" s="1" t="s">
        <v>31</v>
      </c>
      <c r="E135" s="35">
        <v>0</v>
      </c>
      <c r="F135" s="10"/>
      <c r="G135" s="11">
        <v>0</v>
      </c>
      <c r="H135" s="11"/>
      <c r="I135" s="35">
        <v>206151.13652056118</v>
      </c>
      <c r="J135" s="10"/>
      <c r="K135" s="11">
        <v>1.0216628829445988</v>
      </c>
      <c r="L135" s="43"/>
      <c r="M135" s="12">
        <f>I135-E135</f>
        <v>206151.13652056118</v>
      </c>
      <c r="O135" s="28"/>
      <c r="P135" s="13"/>
      <c r="Q135" s="15" t="str">
        <f>IFERROR(M135/E135,"100.0%")</f>
        <v>100.0%</v>
      </c>
      <c r="R135" s="14"/>
    </row>
    <row r="136" spans="1:18" x14ac:dyDescent="0.3">
      <c r="A136" s="45">
        <f>A134+1</f>
        <v>85</v>
      </c>
      <c r="C136" s="1" t="s">
        <v>32</v>
      </c>
      <c r="E136" s="35">
        <v>3277563.1167529509</v>
      </c>
      <c r="F136" s="10"/>
      <c r="G136" s="11">
        <v>16.243250652953471</v>
      </c>
      <c r="I136" s="35">
        <v>2906006.7594495253</v>
      </c>
      <c r="J136" s="10"/>
      <c r="K136" s="11">
        <v>14.401857267566287</v>
      </c>
      <c r="L136" s="43"/>
      <c r="M136" s="12">
        <f>I136-E136</f>
        <v>-371556.35730342567</v>
      </c>
      <c r="O136" s="28"/>
      <c r="P136" s="13"/>
      <c r="Q136" s="13">
        <f>M136/E136</f>
        <v>-0.11336360096446375</v>
      </c>
      <c r="R136" s="14"/>
    </row>
    <row r="137" spans="1:18" x14ac:dyDescent="0.3">
      <c r="A137" s="45">
        <f>A135+1</f>
        <v>87</v>
      </c>
      <c r="C137" s="1" t="s">
        <v>33</v>
      </c>
      <c r="E137" s="34">
        <f>SUM(E134:E136)</f>
        <v>3899561.7375529511</v>
      </c>
      <c r="F137" s="10"/>
      <c r="G137" s="36">
        <v>19.32580898777357</v>
      </c>
      <c r="I137" s="34">
        <f>SUM(I134:I136)</f>
        <v>3778374.3660838483</v>
      </c>
      <c r="J137" s="10"/>
      <c r="K137" s="36">
        <v>18.725217395598413</v>
      </c>
      <c r="L137" s="11"/>
      <c r="M137" s="17">
        <f>SUM(M134:M136)</f>
        <v>-121187.37146910233</v>
      </c>
      <c r="O137" s="19"/>
      <c r="P137" s="19"/>
      <c r="Q137" s="18">
        <f>(M134+M136)/(E134+E136)</f>
        <v>-8.3942383790819183E-2</v>
      </c>
      <c r="R137" s="20"/>
    </row>
    <row r="138" spans="1:18" x14ac:dyDescent="0.3">
      <c r="A138" s="45"/>
      <c r="E138" s="35"/>
      <c r="F138" s="45"/>
      <c r="G138" s="11"/>
      <c r="H138" s="45"/>
      <c r="I138" s="35"/>
      <c r="J138" s="45"/>
      <c r="K138" s="11"/>
      <c r="L138" s="11"/>
      <c r="M138" s="12"/>
      <c r="O138" s="19"/>
      <c r="P138" s="19"/>
      <c r="Q138" s="19"/>
      <c r="R138" s="20"/>
    </row>
    <row r="139" spans="1:18" x14ac:dyDescent="0.3">
      <c r="A139" s="45">
        <f>A137+1</f>
        <v>88</v>
      </c>
      <c r="C139" s="1" t="s">
        <v>91</v>
      </c>
      <c r="E139" s="34">
        <f>SUM(E134:E135)+I136</f>
        <v>3528005.3802495254</v>
      </c>
      <c r="F139" s="45"/>
      <c r="G139" s="36">
        <v>17.484415602386388</v>
      </c>
      <c r="H139" s="45"/>
      <c r="I139" s="34">
        <f>SUM(I134:I136)</f>
        <v>3778374.3660838483</v>
      </c>
      <c r="J139" s="10"/>
      <c r="K139" s="36">
        <v>18.725217395598413</v>
      </c>
      <c r="L139" s="11"/>
      <c r="M139" s="17">
        <f>M134+M135</f>
        <v>250368.98583432334</v>
      </c>
      <c r="O139" s="19"/>
      <c r="P139" s="19"/>
      <c r="Q139" s="18">
        <f>(M139)/(E139)</f>
        <v>7.0966157601668814E-2</v>
      </c>
      <c r="R139" s="20"/>
    </row>
    <row r="140" spans="1:18" x14ac:dyDescent="0.3">
      <c r="A140" s="45">
        <f>A139+1</f>
        <v>89</v>
      </c>
      <c r="C140" s="1" t="s">
        <v>92</v>
      </c>
      <c r="E140" s="21"/>
      <c r="F140" s="45"/>
      <c r="G140" s="11"/>
      <c r="H140" s="45"/>
      <c r="I140" s="21"/>
      <c r="J140" s="45"/>
      <c r="K140" s="11"/>
      <c r="L140" s="11"/>
      <c r="M140" s="12"/>
      <c r="O140" s="19"/>
      <c r="P140" s="19"/>
      <c r="Q140" s="28">
        <v>0.40252337780476849</v>
      </c>
      <c r="R140" s="20"/>
    </row>
    <row r="141" spans="1:18" ht="8.25" customHeight="1" x14ac:dyDescent="0.3">
      <c r="A141" s="45"/>
      <c r="M141" s="12"/>
      <c r="O141" s="19"/>
      <c r="P141" s="19"/>
      <c r="Q141" s="19"/>
    </row>
    <row r="142" spans="1:18" ht="14.15" x14ac:dyDescent="0.3">
      <c r="A142" s="45"/>
      <c r="C142" s="3" t="s">
        <v>142</v>
      </c>
      <c r="E142" s="1" t="s">
        <v>143</v>
      </c>
      <c r="G142" s="11"/>
      <c r="M142" s="12"/>
      <c r="O142" s="19"/>
      <c r="P142" s="19"/>
      <c r="Q142" s="19"/>
    </row>
    <row r="143" spans="1:18" x14ac:dyDescent="0.3">
      <c r="A143" s="45">
        <f>A140+1</f>
        <v>90</v>
      </c>
      <c r="C143" s="1" t="s">
        <v>29</v>
      </c>
      <c r="E143" s="35">
        <v>176698.58926161085</v>
      </c>
      <c r="F143" s="10"/>
      <c r="G143" s="11">
        <v>2.34441540747792</v>
      </c>
      <c r="H143" s="11"/>
      <c r="I143" s="35">
        <v>212954.90492658984</v>
      </c>
      <c r="J143" s="10"/>
      <c r="K143" s="11">
        <v>2.8254597973542501</v>
      </c>
      <c r="L143" s="11"/>
      <c r="M143" s="12">
        <f>I143-E143</f>
        <v>36256.315664978989</v>
      </c>
      <c r="N143" s="11"/>
      <c r="O143" s="13">
        <f>M143/E143</f>
        <v>0.20518735218253356</v>
      </c>
      <c r="P143" s="13"/>
      <c r="Q143" s="13">
        <f>O143</f>
        <v>0.20518735218253356</v>
      </c>
      <c r="R143" s="14"/>
    </row>
    <row r="144" spans="1:18" x14ac:dyDescent="0.3">
      <c r="A144" s="45">
        <f>A143+1</f>
        <v>91</v>
      </c>
      <c r="C144" s="1" t="s">
        <v>30</v>
      </c>
      <c r="E144" s="35">
        <v>1149392.5</v>
      </c>
      <c r="F144" s="10"/>
      <c r="G144" s="11">
        <v>15.25</v>
      </c>
      <c r="H144" s="11"/>
      <c r="I144" s="35">
        <v>1149392.5</v>
      </c>
      <c r="J144" s="10"/>
      <c r="K144" s="11">
        <v>15.25</v>
      </c>
      <c r="L144" s="11"/>
      <c r="M144" s="12">
        <f>I144-E144</f>
        <v>0</v>
      </c>
      <c r="N144" s="11"/>
      <c r="O144" s="15">
        <f>IFERROR(M144/E144,"100.0%")</f>
        <v>0</v>
      </c>
      <c r="P144" s="13"/>
      <c r="Q144" s="15">
        <v>0</v>
      </c>
      <c r="R144" s="14"/>
    </row>
    <row r="145" spans="1:18" x14ac:dyDescent="0.3">
      <c r="A145" s="45">
        <f>A144+1</f>
        <v>92</v>
      </c>
      <c r="C145" s="1" t="s">
        <v>32</v>
      </c>
      <c r="E145" s="35">
        <v>1224253.801713103</v>
      </c>
      <c r="F145" s="10"/>
      <c r="G145" s="11">
        <v>16.243250652953471</v>
      </c>
      <c r="I145" s="35">
        <v>1085467.9822564712</v>
      </c>
      <c r="J145" s="10"/>
      <c r="K145" s="11">
        <v>14.401857267566291</v>
      </c>
      <c r="L145" s="43"/>
      <c r="M145" s="12">
        <f>I145-E145</f>
        <v>-138785.81945663178</v>
      </c>
      <c r="O145" s="13">
        <f>M145/E145</f>
        <v>-0.11336360096446363</v>
      </c>
      <c r="P145" s="13"/>
      <c r="Q145" s="13">
        <f>O145</f>
        <v>-0.11336360096446363</v>
      </c>
      <c r="R145" s="14"/>
    </row>
    <row r="146" spans="1:18" x14ac:dyDescent="0.3">
      <c r="A146" s="45">
        <f>A145+1</f>
        <v>93</v>
      </c>
      <c r="C146" s="1" t="s">
        <v>33</v>
      </c>
      <c r="E146" s="34">
        <f>SUM(E143:E145)</f>
        <v>2550344.8909747135</v>
      </c>
      <c r="F146" s="10"/>
      <c r="G146" s="36">
        <v>33.837666060431388</v>
      </c>
      <c r="I146" s="34">
        <f>SUM(I143:I145)</f>
        <v>2447815.3871830609</v>
      </c>
      <c r="J146" s="10"/>
      <c r="K146" s="36">
        <v>32.477317064920534</v>
      </c>
      <c r="L146" s="11"/>
      <c r="M146" s="17">
        <f>SUM(M143:M145)</f>
        <v>-102529.50379165279</v>
      </c>
      <c r="O146" s="18">
        <f>M146/E146</f>
        <v>-4.0202211141908403E-2</v>
      </c>
      <c r="P146" s="19"/>
      <c r="Q146" s="18">
        <f>(M143+M145)/(E143+E145)</f>
        <v>-7.3185573223025671E-2</v>
      </c>
      <c r="R146" s="20"/>
    </row>
    <row r="147" spans="1:18" x14ac:dyDescent="0.3">
      <c r="A147" s="45"/>
      <c r="E147" s="35"/>
      <c r="F147" s="45"/>
      <c r="G147" s="11"/>
      <c r="H147" s="45"/>
      <c r="I147" s="35"/>
      <c r="J147" s="45"/>
      <c r="K147" s="11"/>
      <c r="L147" s="11"/>
      <c r="M147" s="12"/>
      <c r="O147" s="19"/>
      <c r="P147" s="19"/>
      <c r="Q147" s="19"/>
      <c r="R147" s="20"/>
    </row>
    <row r="148" spans="1:18" x14ac:dyDescent="0.3">
      <c r="A148" s="45">
        <f>A146+1</f>
        <v>94</v>
      </c>
      <c r="C148" s="1" t="s">
        <v>91</v>
      </c>
      <c r="E148" s="34">
        <f>SUM(E143:E144)+I145</f>
        <v>2411559.0715180822</v>
      </c>
      <c r="F148" s="45"/>
      <c r="G148" s="36">
        <v>31.996272675044214</v>
      </c>
      <c r="H148" s="45"/>
      <c r="I148" s="34">
        <f>SUM(I143:I145)</f>
        <v>2447815.3871830609</v>
      </c>
      <c r="J148" s="10"/>
      <c r="K148" s="36">
        <v>32.477317064920534</v>
      </c>
      <c r="L148" s="11"/>
      <c r="M148" s="17">
        <f>M143+M144</f>
        <v>36256.315664978989</v>
      </c>
      <c r="O148" s="18">
        <f>M148/E148</f>
        <v>1.5034388372728334E-2</v>
      </c>
      <c r="P148" s="19"/>
      <c r="Q148" s="18">
        <f>(M148-M144)/(E148-E144)</f>
        <v>2.8725460238874317E-2</v>
      </c>
      <c r="R148" s="20"/>
    </row>
    <row r="149" spans="1:18" x14ac:dyDescent="0.3">
      <c r="A149" s="45">
        <f>A148+1</f>
        <v>95</v>
      </c>
      <c r="C149" s="1" t="s">
        <v>92</v>
      </c>
      <c r="E149" s="21"/>
      <c r="F149" s="45"/>
      <c r="G149" s="11"/>
      <c r="H149" s="45"/>
      <c r="I149" s="21"/>
      <c r="J149" s="45"/>
      <c r="K149" s="11"/>
      <c r="L149" s="11"/>
      <c r="M149" s="12"/>
      <c r="O149" s="28">
        <v>2.7340742999160877E-2</v>
      </c>
      <c r="P149" s="19"/>
      <c r="Q149" s="28">
        <v>0.20518735218253364</v>
      </c>
      <c r="R149" s="20"/>
    </row>
    <row r="150" spans="1:18" x14ac:dyDescent="0.3">
      <c r="A150" s="45"/>
      <c r="M150" s="12"/>
      <c r="O150" s="19"/>
      <c r="P150" s="19"/>
      <c r="Q150" s="19"/>
    </row>
    <row r="151" spans="1:18" ht="14.15" x14ac:dyDescent="0.3">
      <c r="A151" s="45"/>
      <c r="C151" s="3" t="s">
        <v>144</v>
      </c>
      <c r="E151" s="1" t="s">
        <v>145</v>
      </c>
      <c r="G151" s="11"/>
      <c r="M151" s="12"/>
      <c r="O151" s="19"/>
      <c r="P151" s="19"/>
      <c r="Q151" s="19"/>
    </row>
    <row r="152" spans="1:18" x14ac:dyDescent="0.3">
      <c r="A152" s="45">
        <f>A149+1</f>
        <v>96</v>
      </c>
      <c r="C152" s="1" t="s">
        <v>29</v>
      </c>
      <c r="E152" s="35">
        <v>274087.86546802637</v>
      </c>
      <c r="F152" s="10"/>
      <c r="G152" s="11">
        <v>2.3697850141339716</v>
      </c>
      <c r="H152" s="11"/>
      <c r="I152" s="35">
        <v>336336.03062062163</v>
      </c>
      <c r="J152" s="10"/>
      <c r="K152" s="11">
        <v>2.9079874941454955</v>
      </c>
      <c r="L152" s="11"/>
      <c r="M152" s="12">
        <f>I152-E152</f>
        <v>62248.165152595262</v>
      </c>
      <c r="N152" s="11"/>
      <c r="O152" s="13">
        <f>M152/E152</f>
        <v>0.22711025548796795</v>
      </c>
      <c r="P152" s="13"/>
      <c r="Q152" s="13">
        <f>O152</f>
        <v>0.22711025548796795</v>
      </c>
      <c r="R152" s="14"/>
    </row>
    <row r="153" spans="1:18" x14ac:dyDescent="0.3">
      <c r="A153" s="45">
        <f>A152+1</f>
        <v>97</v>
      </c>
      <c r="C153" s="1" t="s">
        <v>30</v>
      </c>
      <c r="E153" s="35">
        <v>1763805.5449999999</v>
      </c>
      <c r="F153" s="10"/>
      <c r="G153" s="11">
        <v>15.25</v>
      </c>
      <c r="H153" s="11"/>
      <c r="I153" s="35">
        <v>1763805.5449999999</v>
      </c>
      <c r="J153" s="10"/>
      <c r="K153" s="11">
        <v>15.25</v>
      </c>
      <c r="L153" s="11"/>
      <c r="M153" s="12">
        <f>I153-E153</f>
        <v>0</v>
      </c>
      <c r="N153" s="11"/>
      <c r="O153" s="15">
        <f>IFERROR(M153/E153,"100.0%")</f>
        <v>0</v>
      </c>
      <c r="P153" s="13"/>
      <c r="Q153" s="15">
        <v>0</v>
      </c>
      <c r="R153" s="14"/>
    </row>
    <row r="154" spans="1:18" x14ac:dyDescent="0.3">
      <c r="A154" s="45">
        <f>A153+1</f>
        <v>98</v>
      </c>
      <c r="C154" s="1" t="s">
        <v>32</v>
      </c>
      <c r="E154" s="35">
        <v>1878684.2997051936</v>
      </c>
      <c r="F154" s="10"/>
      <c r="G154" s="11">
        <v>16.243250652953471</v>
      </c>
      <c r="I154" s="35">
        <v>1665709.8824152113</v>
      </c>
      <c r="J154" s="10"/>
      <c r="K154" s="11">
        <v>14.401857267566291</v>
      </c>
      <c r="L154" s="43"/>
      <c r="M154" s="12">
        <f>I154-E154</f>
        <v>-212974.41728998232</v>
      </c>
      <c r="O154" s="13">
        <f>M154/E154</f>
        <v>-0.1133636009644636</v>
      </c>
      <c r="P154" s="13"/>
      <c r="Q154" s="13">
        <f>O154</f>
        <v>-0.1133636009644636</v>
      </c>
      <c r="R154" s="14"/>
    </row>
    <row r="155" spans="1:18" x14ac:dyDescent="0.3">
      <c r="A155" s="45">
        <f>A154+1</f>
        <v>99</v>
      </c>
      <c r="C155" s="1" t="s">
        <v>33</v>
      </c>
      <c r="E155" s="34">
        <f>SUM(E152:E154)</f>
        <v>3916577.7101732199</v>
      </c>
      <c r="F155" s="10"/>
      <c r="G155" s="36">
        <v>33.863035667087445</v>
      </c>
      <c r="I155" s="34">
        <f>SUM(I152:I154)</f>
        <v>3765851.4580358327</v>
      </c>
      <c r="J155" s="10"/>
      <c r="K155" s="36">
        <v>32.559844761711787</v>
      </c>
      <c r="L155" s="11"/>
      <c r="M155" s="17">
        <f>SUM(M152:M154)</f>
        <v>-150726.25213738705</v>
      </c>
      <c r="O155" s="18">
        <f>M155/E155</f>
        <v>-3.8484172481980661E-2</v>
      </c>
      <c r="P155" s="19"/>
      <c r="Q155" s="18">
        <f>(M152+M154)/(E152+E154)</f>
        <v>-7.0014957725570121E-2</v>
      </c>
      <c r="R155" s="20"/>
    </row>
    <row r="156" spans="1:18" x14ac:dyDescent="0.3">
      <c r="A156" s="45"/>
      <c r="E156" s="35"/>
      <c r="F156" s="45"/>
      <c r="G156" s="11"/>
      <c r="H156" s="45"/>
      <c r="I156" s="35"/>
      <c r="J156" s="45"/>
      <c r="K156" s="11"/>
      <c r="L156" s="11"/>
      <c r="M156" s="12"/>
      <c r="O156" s="19"/>
      <c r="P156" s="19"/>
      <c r="Q156" s="19"/>
      <c r="R156" s="20"/>
    </row>
    <row r="157" spans="1:18" x14ac:dyDescent="0.3">
      <c r="A157" s="45">
        <f>A155+1</f>
        <v>100</v>
      </c>
      <c r="C157" s="1" t="s">
        <v>91</v>
      </c>
      <c r="E157" s="34">
        <f>SUM(E152:E153)+I154</f>
        <v>3703603.2928832378</v>
      </c>
      <c r="F157" s="45"/>
      <c r="G157" s="36">
        <v>32.021642281700267</v>
      </c>
      <c r="H157" s="45"/>
      <c r="I157" s="34">
        <f>SUM(I152:I154)</f>
        <v>3765851.4580358327</v>
      </c>
      <c r="J157" s="10"/>
      <c r="K157" s="36">
        <v>32.559844761711787</v>
      </c>
      <c r="L157" s="11"/>
      <c r="M157" s="17">
        <f>M152+M153</f>
        <v>62248.165152595262</v>
      </c>
      <c r="O157" s="18">
        <f>M157/E157</f>
        <v>1.6807460256936795E-2</v>
      </c>
      <c r="P157" s="19"/>
      <c r="Q157" s="18">
        <f>(M157-M153)/(E157-E153)</f>
        <v>3.2090028571546809E-2</v>
      </c>
      <c r="R157" s="20"/>
    </row>
    <row r="158" spans="1:18" x14ac:dyDescent="0.3">
      <c r="A158" s="45">
        <f>A157+1</f>
        <v>101</v>
      </c>
      <c r="C158" s="1" t="s">
        <v>92</v>
      </c>
      <c r="E158" s="21"/>
      <c r="F158" s="45"/>
      <c r="G158" s="11"/>
      <c r="H158" s="45"/>
      <c r="I158" s="21"/>
      <c r="J158" s="45"/>
      <c r="K158" s="11"/>
      <c r="L158" s="11"/>
      <c r="M158" s="12"/>
      <c r="O158" s="28">
        <v>3.0545348855266802E-2</v>
      </c>
      <c r="P158" s="19"/>
      <c r="Q158" s="28">
        <v>0.22711025548796804</v>
      </c>
      <c r="R158" s="20"/>
    </row>
    <row r="159" spans="1:18" x14ac:dyDescent="0.3">
      <c r="A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4"/>
      <c r="P159" s="24"/>
      <c r="Q159" s="24"/>
      <c r="R159" s="45"/>
    </row>
    <row r="160" spans="1:18" ht="14.15" x14ac:dyDescent="0.3">
      <c r="A160" s="45"/>
      <c r="C160" s="3" t="s">
        <v>146</v>
      </c>
      <c r="E160" s="44" t="s">
        <v>147</v>
      </c>
      <c r="G160" s="11"/>
      <c r="M160" s="12"/>
      <c r="O160" s="19"/>
      <c r="P160" s="19"/>
      <c r="Q160" s="19"/>
    </row>
    <row r="161" spans="1:18" x14ac:dyDescent="0.3">
      <c r="A161" s="45">
        <f>A158+1</f>
        <v>102</v>
      </c>
      <c r="C161" s="1" t="s">
        <v>29</v>
      </c>
      <c r="E161" s="35">
        <v>616243.35478030215</v>
      </c>
      <c r="F161" s="10"/>
      <c r="G161" s="11">
        <v>2.4049384593722083</v>
      </c>
      <c r="H161" s="11"/>
      <c r="I161" s="35">
        <v>762231.2584297444</v>
      </c>
      <c r="J161" s="10"/>
      <c r="K161" s="11">
        <v>2.9746678063358543</v>
      </c>
      <c r="L161" s="11"/>
      <c r="M161" s="12">
        <f>I161-E161</f>
        <v>145987.90364944225</v>
      </c>
      <c r="N161" s="11"/>
      <c r="O161" s="13">
        <f>M161/E161</f>
        <v>0.2368997612988275</v>
      </c>
      <c r="P161" s="13"/>
      <c r="Q161" s="13">
        <f>O161</f>
        <v>0.2368997612988275</v>
      </c>
      <c r="R161" s="14"/>
    </row>
    <row r="162" spans="1:18" x14ac:dyDescent="0.3">
      <c r="A162" s="45">
        <f>A161+1</f>
        <v>103</v>
      </c>
      <c r="C162" s="1" t="s">
        <v>30</v>
      </c>
      <c r="E162" s="35">
        <v>3907672.2</v>
      </c>
      <c r="F162" s="10"/>
      <c r="G162" s="11">
        <v>15.25</v>
      </c>
      <c r="H162" s="11"/>
      <c r="I162" s="35">
        <v>3907672.2</v>
      </c>
      <c r="J162" s="10"/>
      <c r="K162" s="11">
        <v>15.25</v>
      </c>
      <c r="L162" s="11"/>
      <c r="M162" s="12">
        <f>I162-E162</f>
        <v>0</v>
      </c>
      <c r="N162" s="11"/>
      <c r="O162" s="15">
        <f>IFERROR(M162/E162,"100.0%")</f>
        <v>0</v>
      </c>
      <c r="P162" s="13"/>
      <c r="Q162" s="15">
        <v>0</v>
      </c>
      <c r="R162" s="14"/>
    </row>
    <row r="163" spans="1:18" x14ac:dyDescent="0.3">
      <c r="A163" s="45">
        <f>A162+1</f>
        <v>104</v>
      </c>
      <c r="C163" s="1" t="s">
        <v>32</v>
      </c>
      <c r="E163" s="35">
        <v>4162183.5419133198</v>
      </c>
      <c r="F163" s="10"/>
      <c r="G163" s="11">
        <v>16.243250652953474</v>
      </c>
      <c r="I163" s="35">
        <v>3690343.4277270003</v>
      </c>
      <c r="J163" s="10"/>
      <c r="K163" s="11">
        <v>14.401857267566291</v>
      </c>
      <c r="L163" s="43"/>
      <c r="M163" s="12">
        <f>I163-E163</f>
        <v>-471840.11418631952</v>
      </c>
      <c r="O163" s="13">
        <f>M163/E163</f>
        <v>-0.11336360096446364</v>
      </c>
      <c r="P163" s="13"/>
      <c r="Q163" s="13">
        <f>O163</f>
        <v>-0.11336360096446364</v>
      </c>
      <c r="R163" s="14"/>
    </row>
    <row r="164" spans="1:18" x14ac:dyDescent="0.3">
      <c r="A164" s="45">
        <f>A163+1</f>
        <v>105</v>
      </c>
      <c r="C164" s="1" t="s">
        <v>33</v>
      </c>
      <c r="E164" s="34">
        <f>SUM(E161:E163)</f>
        <v>8686099.0966936219</v>
      </c>
      <c r="F164" s="10"/>
      <c r="G164" s="36">
        <v>33.898189112325674</v>
      </c>
      <c r="I164" s="34">
        <f>SUM(I161:I163)</f>
        <v>8360246.8861567453</v>
      </c>
      <c r="J164" s="10"/>
      <c r="K164" s="36">
        <v>32.626525073902144</v>
      </c>
      <c r="L164" s="11"/>
      <c r="M164" s="17">
        <f>SUM(M161:M163)</f>
        <v>-325852.21053687728</v>
      </c>
      <c r="O164" s="18">
        <f>M164/E164</f>
        <v>-3.7514217476624631E-2</v>
      </c>
      <c r="P164" s="19"/>
      <c r="Q164" s="18">
        <f>(M161+M163)/(E161+E163)</f>
        <v>-6.819236070396871E-2</v>
      </c>
      <c r="R164" s="20"/>
    </row>
    <row r="165" spans="1:18" x14ac:dyDescent="0.3">
      <c r="A165" s="45"/>
      <c r="E165" s="21"/>
      <c r="F165" s="45"/>
      <c r="G165" s="11"/>
      <c r="H165" s="45"/>
      <c r="I165" s="35"/>
      <c r="J165" s="45"/>
      <c r="K165" s="11"/>
      <c r="L165" s="11"/>
      <c r="M165" s="12"/>
      <c r="O165" s="19"/>
      <c r="P165" s="19"/>
      <c r="Q165" s="19"/>
      <c r="R165" s="20"/>
    </row>
    <row r="166" spans="1:18" x14ac:dyDescent="0.3">
      <c r="A166" s="45">
        <f>A164+1</f>
        <v>106</v>
      </c>
      <c r="C166" s="1" t="s">
        <v>91</v>
      </c>
      <c r="E166" s="34">
        <f>SUM(E161:E162)+I163</f>
        <v>8214258.9825073034</v>
      </c>
      <c r="F166" s="45"/>
      <c r="G166" s="36">
        <v>32.056795726938503</v>
      </c>
      <c r="H166" s="45"/>
      <c r="I166" s="34">
        <f>SUM(I161:I163)</f>
        <v>8360246.8861567453</v>
      </c>
      <c r="J166" s="10"/>
      <c r="K166" s="36">
        <v>32.626525073902144</v>
      </c>
      <c r="L166" s="11"/>
      <c r="M166" s="17">
        <f>M161+M162</f>
        <v>145987.90364944225</v>
      </c>
      <c r="O166" s="18">
        <f>M166/E166</f>
        <v>1.7772498281382554E-2</v>
      </c>
      <c r="P166" s="19"/>
      <c r="Q166" s="18">
        <f>(M166-M162)/(E166-E162)</f>
        <v>3.389874882875292E-2</v>
      </c>
      <c r="R166" s="20"/>
    </row>
    <row r="167" spans="1:18" x14ac:dyDescent="0.3">
      <c r="A167" s="45">
        <f>A166+1</f>
        <v>107</v>
      </c>
      <c r="C167" s="1" t="s">
        <v>92</v>
      </c>
      <c r="E167" s="21"/>
      <c r="F167" s="45"/>
      <c r="G167" s="11"/>
      <c r="H167" s="45"/>
      <c r="I167" s="21"/>
      <c r="J167" s="45"/>
      <c r="K167" s="11"/>
      <c r="L167" s="11"/>
      <c r="M167" s="12"/>
      <c r="O167" s="28">
        <v>3.2270253916473021E-2</v>
      </c>
      <c r="P167" s="19"/>
      <c r="Q167" s="28">
        <v>0.23689976129882753</v>
      </c>
      <c r="R167" s="20"/>
    </row>
    <row r="168" spans="1:18" x14ac:dyDescent="0.3">
      <c r="A168" s="45"/>
      <c r="M168" s="12"/>
      <c r="O168" s="19"/>
      <c r="P168" s="19"/>
      <c r="Q168" s="19"/>
    </row>
    <row r="169" spans="1:18" ht="14.15" x14ac:dyDescent="0.3">
      <c r="A169" s="45"/>
      <c r="C169" s="3" t="s">
        <v>148</v>
      </c>
      <c r="E169" s="44" t="s">
        <v>149</v>
      </c>
      <c r="G169" s="11"/>
      <c r="M169" s="12"/>
      <c r="O169" s="19"/>
      <c r="P169" s="19"/>
      <c r="Q169" s="19"/>
    </row>
    <row r="170" spans="1:18" x14ac:dyDescent="0.3">
      <c r="A170" s="45">
        <f>A167+1</f>
        <v>108</v>
      </c>
      <c r="C170" s="1" t="s">
        <v>29</v>
      </c>
      <c r="E170" s="35">
        <v>818702.1551953078</v>
      </c>
      <c r="F170" s="10"/>
      <c r="G170" s="11">
        <v>1.3816358768653094</v>
      </c>
      <c r="H170" s="11"/>
      <c r="I170" s="35">
        <v>1071126.3892151983</v>
      </c>
      <c r="J170" s="10"/>
      <c r="K170" s="11">
        <v>1.8076252011867127</v>
      </c>
      <c r="L170" s="11"/>
      <c r="M170" s="12">
        <f>I170-E170</f>
        <v>252424.23401989054</v>
      </c>
      <c r="N170" s="11"/>
      <c r="O170" s="13">
        <f>M170/E170</f>
        <v>0.30832242521661957</v>
      </c>
      <c r="P170" s="13"/>
      <c r="Q170" s="13">
        <f>O170</f>
        <v>0.30832242521661957</v>
      </c>
      <c r="R170" s="14"/>
    </row>
    <row r="171" spans="1:18" x14ac:dyDescent="0.3">
      <c r="A171" s="45">
        <f>A170+1</f>
        <v>109</v>
      </c>
      <c r="C171" s="1" t="s">
        <v>30</v>
      </c>
      <c r="E171" s="35">
        <v>9036540</v>
      </c>
      <c r="F171" s="10"/>
      <c r="G171" s="11">
        <v>15.25</v>
      </c>
      <c r="H171" s="11"/>
      <c r="I171" s="35">
        <v>9036540</v>
      </c>
      <c r="J171" s="10"/>
      <c r="K171" s="11">
        <v>15.25</v>
      </c>
      <c r="L171" s="11"/>
      <c r="M171" s="12">
        <f>I171-E171</f>
        <v>0</v>
      </c>
      <c r="N171" s="11"/>
      <c r="O171" s="15">
        <f>IFERROR(M171/E171,"100.0%")</f>
        <v>0</v>
      </c>
      <c r="P171" s="13"/>
      <c r="Q171" s="15">
        <v>0</v>
      </c>
      <c r="R171" s="14"/>
    </row>
    <row r="172" spans="1:18" x14ac:dyDescent="0.3">
      <c r="A172" s="45">
        <f>A171+1</f>
        <v>110</v>
      </c>
      <c r="C172" s="1" t="s">
        <v>32</v>
      </c>
      <c r="E172" s="35">
        <v>9625100.6069141086</v>
      </c>
      <c r="F172" s="10"/>
      <c r="G172" s="11">
        <v>16.243250652953471</v>
      </c>
      <c r="I172" s="35">
        <v>8533964.5424690805</v>
      </c>
      <c r="J172" s="10"/>
      <c r="K172" s="11">
        <v>14.401857267566291</v>
      </c>
      <c r="L172" s="43"/>
      <c r="M172" s="12">
        <f>I172-E172</f>
        <v>-1091136.0644450281</v>
      </c>
      <c r="O172" s="13">
        <f>M172/E172</f>
        <v>-0.11336360096446367</v>
      </c>
      <c r="P172" s="13"/>
      <c r="Q172" s="13">
        <f>O172</f>
        <v>-0.11336360096446367</v>
      </c>
      <c r="R172" s="14"/>
    </row>
    <row r="173" spans="1:18" x14ac:dyDescent="0.3">
      <c r="A173" s="45">
        <f>A172+1</f>
        <v>111</v>
      </c>
      <c r="C173" s="1" t="s">
        <v>33</v>
      </c>
      <c r="E173" s="34">
        <f>SUM(E170:E172)</f>
        <v>19480342.762109414</v>
      </c>
      <c r="F173" s="10"/>
      <c r="G173" s="36">
        <v>32.874886529818774</v>
      </c>
      <c r="I173" s="34">
        <f>SUM(I170:I172)</f>
        <v>18641630.931684278</v>
      </c>
      <c r="J173" s="10"/>
      <c r="K173" s="36">
        <v>31.459482468753002</v>
      </c>
      <c r="L173" s="11"/>
      <c r="M173" s="17">
        <f>SUM(M170:M172)</f>
        <v>-838711.83042513754</v>
      </c>
      <c r="O173" s="18">
        <f>M173/E173</f>
        <v>-4.3054264530524015E-2</v>
      </c>
      <c r="P173" s="19"/>
      <c r="Q173" s="18">
        <f>(M170+M172)/(E170+E172)</f>
        <v>-8.0307130413073455E-2</v>
      </c>
      <c r="R173" s="20"/>
    </row>
    <row r="174" spans="1:18" x14ac:dyDescent="0.3">
      <c r="A174" s="45"/>
      <c r="E174" s="35"/>
      <c r="F174" s="45"/>
      <c r="G174" s="11"/>
      <c r="H174" s="45"/>
      <c r="I174" s="35"/>
      <c r="J174" s="45"/>
      <c r="K174" s="11"/>
      <c r="L174" s="11"/>
      <c r="M174" s="12"/>
      <c r="O174" s="19"/>
      <c r="P174" s="19"/>
      <c r="Q174" s="19"/>
      <c r="R174" s="20"/>
    </row>
    <row r="175" spans="1:18" x14ac:dyDescent="0.3">
      <c r="A175" s="45">
        <f>A173+1</f>
        <v>112</v>
      </c>
      <c r="C175" s="1" t="s">
        <v>91</v>
      </c>
      <c r="E175" s="34">
        <f>SUM(E170:E171)+I172</f>
        <v>18389206.697664388</v>
      </c>
      <c r="F175" s="45"/>
      <c r="G175" s="36">
        <v>31.033493144431596</v>
      </c>
      <c r="H175" s="45"/>
      <c r="I175" s="34">
        <f>SUM(I170:I172)</f>
        <v>18641630.931684278</v>
      </c>
      <c r="J175" s="10"/>
      <c r="K175" s="36">
        <v>31.459482468753002</v>
      </c>
      <c r="L175" s="11"/>
      <c r="M175" s="17">
        <f>M170+M171</f>
        <v>252424.23401989054</v>
      </c>
      <c r="O175" s="18">
        <f>M175/E175</f>
        <v>1.3726760385588082E-2</v>
      </c>
      <c r="P175" s="19"/>
      <c r="Q175" s="18">
        <f>(M175-M171)/(E175-E171)</f>
        <v>2.6989546637316571E-2</v>
      </c>
      <c r="R175" s="20"/>
    </row>
    <row r="176" spans="1:18" x14ac:dyDescent="0.3">
      <c r="A176" s="45">
        <f>A175+1</f>
        <v>113</v>
      </c>
      <c r="C176" s="1" t="s">
        <v>92</v>
      </c>
      <c r="E176" s="21"/>
      <c r="F176" s="45"/>
      <c r="G176" s="11"/>
      <c r="H176" s="45"/>
      <c r="I176" s="21"/>
      <c r="J176" s="45"/>
      <c r="K176" s="11"/>
      <c r="L176" s="11"/>
      <c r="M176" s="12"/>
      <c r="O176" s="28">
        <v>2.561319448521333E-2</v>
      </c>
      <c r="P176" s="19"/>
      <c r="Q176" s="28">
        <v>0.30832242521661934</v>
      </c>
      <c r="R176" s="20"/>
    </row>
    <row r="177" spans="1:18" x14ac:dyDescent="0.3">
      <c r="A177" s="45"/>
      <c r="M177" s="12"/>
      <c r="O177" s="19"/>
      <c r="P177" s="19"/>
      <c r="Q177" s="19"/>
    </row>
    <row r="178" spans="1:18" ht="14.15" x14ac:dyDescent="0.3">
      <c r="A178" s="45"/>
      <c r="C178" s="3" t="s">
        <v>150</v>
      </c>
      <c r="E178" s="44" t="s">
        <v>151</v>
      </c>
      <c r="G178" s="11"/>
      <c r="M178" s="12"/>
      <c r="O178" s="19"/>
      <c r="P178" s="19"/>
      <c r="Q178" s="19"/>
    </row>
    <row r="179" spans="1:18" x14ac:dyDescent="0.3">
      <c r="A179" s="45">
        <f>A176+1</f>
        <v>114</v>
      </c>
      <c r="C179" s="1" t="s">
        <v>29</v>
      </c>
      <c r="E179" s="35">
        <v>2035556.9733054384</v>
      </c>
      <c r="F179" s="10"/>
      <c r="G179" s="11">
        <v>1.0291513812793924</v>
      </c>
      <c r="H179" s="11"/>
      <c r="I179" s="35">
        <v>3333200.9289855803</v>
      </c>
      <c r="J179" s="10"/>
      <c r="K179" s="11">
        <v>1.6852234475053094</v>
      </c>
      <c r="L179" s="11"/>
      <c r="M179" s="12">
        <f>I179-E179</f>
        <v>1297643.9556801419</v>
      </c>
      <c r="N179" s="11"/>
      <c r="O179" s="13">
        <f>M179/E179</f>
        <v>0.63748839884985542</v>
      </c>
      <c r="P179" s="13"/>
      <c r="Q179" s="13">
        <f>O179</f>
        <v>0.63748839884985542</v>
      </c>
      <c r="R179" s="14"/>
    </row>
    <row r="180" spans="1:18" x14ac:dyDescent="0.3">
      <c r="A180" s="45">
        <f>A179+1</f>
        <v>115</v>
      </c>
      <c r="C180" s="1" t="s">
        <v>30</v>
      </c>
      <c r="E180" s="35">
        <v>30162952.125</v>
      </c>
      <c r="F180" s="10"/>
      <c r="G180" s="11">
        <v>15.25</v>
      </c>
      <c r="H180" s="11"/>
      <c r="I180" s="35">
        <v>30162952.125</v>
      </c>
      <c r="J180" s="10"/>
      <c r="K180" s="11">
        <v>15.25</v>
      </c>
      <c r="L180" s="11"/>
      <c r="M180" s="12">
        <f>I180-E180</f>
        <v>0</v>
      </c>
      <c r="N180" s="11"/>
      <c r="O180" s="15">
        <f>IFERROR(M180/E180,"100.0%")</f>
        <v>0</v>
      </c>
      <c r="P180" s="13"/>
      <c r="Q180" s="15">
        <v>0</v>
      </c>
      <c r="R180" s="14"/>
    </row>
    <row r="181" spans="1:18" x14ac:dyDescent="0.3">
      <c r="A181" s="45">
        <f>A180+1</f>
        <v>116</v>
      </c>
      <c r="C181" s="1" t="s">
        <v>32</v>
      </c>
      <c r="E181" s="35">
        <v>32127501.101600692</v>
      </c>
      <c r="F181" s="10"/>
      <c r="G181" s="11">
        <v>16.243250652953474</v>
      </c>
      <c r="I181" s="35">
        <v>28485411.886733461</v>
      </c>
      <c r="J181" s="10"/>
      <c r="K181" s="11">
        <v>14.401857267566291</v>
      </c>
      <c r="L181" s="43"/>
      <c r="M181" s="12">
        <f>I181-E181</f>
        <v>-3642089.2148672305</v>
      </c>
      <c r="O181" s="13">
        <f>M181/E181</f>
        <v>-0.11336360096446375</v>
      </c>
      <c r="P181" s="13"/>
      <c r="Q181" s="13">
        <f>O181</f>
        <v>-0.11336360096446375</v>
      </c>
      <c r="R181" s="14"/>
    </row>
    <row r="182" spans="1:18" x14ac:dyDescent="0.3">
      <c r="A182" s="45">
        <f>A181+1</f>
        <v>117</v>
      </c>
      <c r="C182" s="1" t="s">
        <v>33</v>
      </c>
      <c r="E182" s="34">
        <f>SUM(E179:E181)</f>
        <v>64326010.199906126</v>
      </c>
      <c r="F182" s="10"/>
      <c r="G182" s="36">
        <v>32.522402034232861</v>
      </c>
      <c r="I182" s="34">
        <f>SUM(I179:I181)</f>
        <v>61981564.940719038</v>
      </c>
      <c r="J182" s="10"/>
      <c r="K182" s="36">
        <v>31.337080715071597</v>
      </c>
      <c r="L182" s="11"/>
      <c r="M182" s="17">
        <f>SUM(M179:M181)</f>
        <v>-2344445.2591870883</v>
      </c>
      <c r="O182" s="18">
        <f>M182/E182</f>
        <v>-3.6446303010263643E-2</v>
      </c>
      <c r="P182" s="19"/>
      <c r="Q182" s="18">
        <f>(M179+M181)/(E179+E181)</f>
        <v>-6.8625158030251363E-2</v>
      </c>
      <c r="R182" s="20"/>
    </row>
    <row r="183" spans="1:18" x14ac:dyDescent="0.3">
      <c r="A183" s="45"/>
      <c r="E183" s="35"/>
      <c r="F183" s="45"/>
      <c r="G183" s="11"/>
      <c r="H183" s="45"/>
      <c r="I183" s="35"/>
      <c r="J183" s="45"/>
      <c r="K183" s="11"/>
      <c r="L183" s="11"/>
      <c r="M183" s="12"/>
      <c r="O183" s="19"/>
      <c r="P183" s="19"/>
      <c r="Q183" s="19"/>
      <c r="R183" s="20"/>
    </row>
    <row r="184" spans="1:18" x14ac:dyDescent="0.3">
      <c r="A184" s="45">
        <f>A182+1</f>
        <v>118</v>
      </c>
      <c r="C184" s="1" t="s">
        <v>91</v>
      </c>
      <c r="E184" s="34">
        <f>SUM(E179:E180)+I181</f>
        <v>60683920.985038899</v>
      </c>
      <c r="F184" s="45"/>
      <c r="G184" s="36">
        <v>30.68100864884568</v>
      </c>
      <c r="H184" s="45"/>
      <c r="I184" s="34">
        <f>SUM(I179:I181)</f>
        <v>61981564.940719038</v>
      </c>
      <c r="J184" s="10"/>
      <c r="K184" s="36">
        <v>31.337080715071597</v>
      </c>
      <c r="L184" s="11"/>
      <c r="M184" s="17">
        <f>M179+M180</f>
        <v>1297643.9556801419</v>
      </c>
      <c r="O184" s="18">
        <f>M184/E184</f>
        <v>2.1383653768847023E-2</v>
      </c>
      <c r="P184" s="19"/>
      <c r="Q184" s="18">
        <f>(M184-M180)/(E184-E180)</f>
        <v>4.2516473236180484E-2</v>
      </c>
      <c r="R184" s="20"/>
    </row>
    <row r="185" spans="1:18" x14ac:dyDescent="0.3">
      <c r="A185" s="45">
        <f>A184+1</f>
        <v>119</v>
      </c>
      <c r="C185" s="1" t="s">
        <v>92</v>
      </c>
      <c r="E185" s="21"/>
      <c r="F185" s="45"/>
      <c r="G185" s="11"/>
      <c r="H185" s="45"/>
      <c r="I185" s="21"/>
      <c r="J185" s="45"/>
      <c r="K185" s="11"/>
      <c r="L185" s="11"/>
      <c r="M185" s="12"/>
      <c r="O185" s="28">
        <v>4.0301367734707799E-2</v>
      </c>
      <c r="P185" s="19"/>
      <c r="Q185" s="28">
        <v>0.63748839884985575</v>
      </c>
      <c r="R185" s="20"/>
    </row>
    <row r="186" spans="1:18" x14ac:dyDescent="0.3">
      <c r="A186" s="45"/>
      <c r="M186" s="12"/>
      <c r="O186" s="19"/>
      <c r="P186" s="19"/>
      <c r="Q186" s="19"/>
    </row>
    <row r="187" spans="1:18" ht="14.15" x14ac:dyDescent="0.3">
      <c r="A187" s="45"/>
      <c r="C187" s="3" t="s">
        <v>152</v>
      </c>
      <c r="E187" s="44" t="s">
        <v>153</v>
      </c>
      <c r="G187" s="11"/>
      <c r="M187" s="12"/>
      <c r="O187" s="19"/>
      <c r="P187" s="19"/>
      <c r="Q187" s="19"/>
    </row>
    <row r="188" spans="1:18" x14ac:dyDescent="0.3">
      <c r="A188" s="45">
        <f>A185+1</f>
        <v>120</v>
      </c>
      <c r="C188" s="1" t="s">
        <v>29</v>
      </c>
      <c r="E188" s="35">
        <v>3404458.4136907309</v>
      </c>
      <c r="F188" s="10"/>
      <c r="G188" s="11">
        <v>0.91990262171821668</v>
      </c>
      <c r="H188" s="11"/>
      <c r="I188" s="35">
        <v>5874016.5565609662</v>
      </c>
      <c r="J188" s="10"/>
      <c r="K188" s="11">
        <v>1.5871902587110038</v>
      </c>
      <c r="L188" s="11"/>
      <c r="M188" s="12">
        <f>I188-E188</f>
        <v>2469558.1428702353</v>
      </c>
      <c r="N188" s="11"/>
      <c r="O188" s="13">
        <f>M188/E188</f>
        <v>0.72538942844451371</v>
      </c>
      <c r="P188" s="13"/>
      <c r="Q188" s="13">
        <f>O188</f>
        <v>0.72538942844451371</v>
      </c>
      <c r="R188" s="14"/>
    </row>
    <row r="189" spans="1:18" x14ac:dyDescent="0.3">
      <c r="A189" s="45">
        <f>A188+1</f>
        <v>121</v>
      </c>
      <c r="C189" s="1" t="s">
        <v>30</v>
      </c>
      <c r="E189" s="35">
        <v>56438572.5</v>
      </c>
      <c r="F189" s="10"/>
      <c r="G189" s="11">
        <v>15.25</v>
      </c>
      <c r="H189" s="11"/>
      <c r="I189" s="35">
        <v>56438572.5</v>
      </c>
      <c r="J189" s="10"/>
      <c r="K189" s="11">
        <v>15.25</v>
      </c>
      <c r="L189" s="11"/>
      <c r="M189" s="12">
        <f>I189-E189</f>
        <v>0</v>
      </c>
      <c r="N189" s="11"/>
      <c r="O189" s="15">
        <f>IFERROR(M189/E189,"100.0%")</f>
        <v>0</v>
      </c>
      <c r="P189" s="13"/>
      <c r="Q189" s="15">
        <v>0</v>
      </c>
      <c r="R189" s="14"/>
    </row>
    <row r="190" spans="1:18" x14ac:dyDescent="0.3">
      <c r="A190" s="45">
        <f>A189+1</f>
        <v>122</v>
      </c>
      <c r="C190" s="1" t="s">
        <v>32</v>
      </c>
      <c r="E190" s="35">
        <v>60114483.909008972</v>
      </c>
      <c r="F190" s="10"/>
      <c r="G190" s="11">
        <v>16.243250652953474</v>
      </c>
      <c r="I190" s="35">
        <v>53299689.5429634</v>
      </c>
      <c r="J190" s="10"/>
      <c r="K190" s="11">
        <v>14.401857267566287</v>
      </c>
      <c r="L190" s="43"/>
      <c r="M190" s="12">
        <f>I190-E190</f>
        <v>-6814794.3660455719</v>
      </c>
      <c r="O190" s="13">
        <f>M190/E190</f>
        <v>-0.11336360096446378</v>
      </c>
      <c r="P190" s="13"/>
      <c r="Q190" s="13">
        <f>O190</f>
        <v>-0.11336360096446378</v>
      </c>
      <c r="R190" s="14"/>
    </row>
    <row r="191" spans="1:18" x14ac:dyDescent="0.3">
      <c r="A191" s="45">
        <f>A190+1</f>
        <v>123</v>
      </c>
      <c r="C191" s="1" t="s">
        <v>33</v>
      </c>
      <c r="E191" s="34">
        <f>SUM(E188:E190)</f>
        <v>119957514.8226997</v>
      </c>
      <c r="F191" s="10"/>
      <c r="G191" s="36">
        <v>32.413153274671686</v>
      </c>
      <c r="I191" s="34">
        <f>SUM(I188:I190)</f>
        <v>115612278.59952436</v>
      </c>
      <c r="J191" s="10"/>
      <c r="K191" s="36">
        <v>31.239047526277293</v>
      </c>
      <c r="L191" s="11"/>
      <c r="M191" s="17">
        <f>SUM(M188:M190)</f>
        <v>-4345236.2231753366</v>
      </c>
      <c r="O191" s="18">
        <f>M191/E191</f>
        <v>-3.6223126409360082E-2</v>
      </c>
      <c r="P191" s="19"/>
      <c r="Q191" s="18">
        <f>(M188+M190)/(E188+E190)</f>
        <v>-6.8408510347982981E-2</v>
      </c>
      <c r="R191" s="20"/>
    </row>
    <row r="192" spans="1:18" x14ac:dyDescent="0.3">
      <c r="A192" s="45"/>
      <c r="E192" s="35"/>
      <c r="F192" s="45"/>
      <c r="G192" s="11"/>
      <c r="H192" s="45"/>
      <c r="I192" s="35"/>
      <c r="J192" s="45"/>
      <c r="K192" s="11"/>
      <c r="L192" s="11"/>
      <c r="M192" s="12"/>
      <c r="O192" s="19"/>
      <c r="P192" s="19"/>
      <c r="Q192" s="19"/>
      <c r="R192" s="20"/>
    </row>
    <row r="193" spans="1:18" x14ac:dyDescent="0.3">
      <c r="A193" s="45">
        <f>A191+1</f>
        <v>124</v>
      </c>
      <c r="C193" s="1" t="s">
        <v>91</v>
      </c>
      <c r="E193" s="34">
        <f>SUM(E188:E189)+I190</f>
        <v>113142720.45665413</v>
      </c>
      <c r="F193" s="45"/>
      <c r="G193" s="36">
        <v>30.571759889284504</v>
      </c>
      <c r="H193" s="45"/>
      <c r="I193" s="34">
        <f>SUM(I188:I190)</f>
        <v>115612278.59952436</v>
      </c>
      <c r="J193" s="10"/>
      <c r="K193" s="36">
        <v>31.239047526277293</v>
      </c>
      <c r="L193" s="11"/>
      <c r="M193" s="17">
        <f>M188+M189</f>
        <v>2469558.1428702353</v>
      </c>
      <c r="O193" s="18">
        <f>M193/E193</f>
        <v>2.1826929146681977E-2</v>
      </c>
      <c r="P193" s="19"/>
      <c r="Q193" s="18">
        <f>(M193-M189)/(E193-E189)</f>
        <v>4.3551631262637412E-2</v>
      </c>
      <c r="R193" s="20"/>
    </row>
    <row r="194" spans="1:18" x14ac:dyDescent="0.3">
      <c r="A194" s="45">
        <f>A193+1</f>
        <v>125</v>
      </c>
      <c r="C194" s="1" t="s">
        <v>92</v>
      </c>
      <c r="E194" s="21"/>
      <c r="F194" s="45"/>
      <c r="G194" s="11"/>
      <c r="H194" s="45"/>
      <c r="I194" s="21"/>
      <c r="J194" s="45"/>
      <c r="K194" s="11"/>
      <c r="L194" s="11"/>
      <c r="M194" s="12"/>
      <c r="O194" s="28">
        <v>4.1267263792704317E-2</v>
      </c>
      <c r="P194" s="19"/>
      <c r="Q194" s="28">
        <v>0.7253894284445136</v>
      </c>
      <c r="R194" s="20"/>
    </row>
    <row r="195" spans="1:18" x14ac:dyDescent="0.3">
      <c r="A195" s="45"/>
      <c r="M195" s="12"/>
      <c r="O195" s="19"/>
      <c r="P195" s="19"/>
      <c r="Q195" s="19"/>
    </row>
    <row r="196" spans="1:18" ht="14.15" x14ac:dyDescent="0.3">
      <c r="A196" s="45"/>
      <c r="C196" s="3" t="s">
        <v>154</v>
      </c>
      <c r="E196" s="44" t="s">
        <v>153</v>
      </c>
      <c r="G196" s="11"/>
      <c r="M196" s="12"/>
      <c r="O196" s="19"/>
      <c r="P196" s="19"/>
      <c r="Q196" s="19"/>
    </row>
    <row r="197" spans="1:18" x14ac:dyDescent="0.3">
      <c r="A197" s="45">
        <f>A194+1</f>
        <v>126</v>
      </c>
      <c r="C197" s="1" t="s">
        <v>29</v>
      </c>
      <c r="E197" s="35">
        <v>3404458.4136907309</v>
      </c>
      <c r="F197" s="10"/>
      <c r="G197" s="11">
        <v>0.91990262171821668</v>
      </c>
      <c r="H197" s="11"/>
      <c r="I197" s="35">
        <v>3220081.7009093468</v>
      </c>
      <c r="J197" s="10"/>
      <c r="K197" s="11">
        <v>0.87008306134722913</v>
      </c>
      <c r="L197" s="11"/>
      <c r="M197" s="12">
        <f>I197-E197</f>
        <v>-184376.71278138412</v>
      </c>
      <c r="N197" s="11"/>
      <c r="O197" s="13">
        <f>M197/E197</f>
        <v>-5.415742840033802E-2</v>
      </c>
      <c r="P197" s="13"/>
      <c r="Q197" s="13">
        <f>O197</f>
        <v>-5.415742840033802E-2</v>
      </c>
      <c r="R197" s="14"/>
    </row>
    <row r="198" spans="1:18" x14ac:dyDescent="0.3">
      <c r="A198" s="45">
        <f>A197+1</f>
        <v>127</v>
      </c>
      <c r="C198" s="1" t="s">
        <v>30</v>
      </c>
      <c r="E198" s="35">
        <v>56438572.5</v>
      </c>
      <c r="F198" s="10"/>
      <c r="G198" s="11">
        <v>15.25</v>
      </c>
      <c r="H198" s="11"/>
      <c r="I198" s="35">
        <v>56438572.5</v>
      </c>
      <c r="J198" s="10"/>
      <c r="K198" s="11">
        <v>15.25</v>
      </c>
      <c r="L198" s="11"/>
      <c r="M198" s="12">
        <f>I198-E198</f>
        <v>0</v>
      </c>
      <c r="N198" s="11"/>
      <c r="O198" s="15">
        <f>IFERROR(M198/E198,"100.0%")</f>
        <v>0</v>
      </c>
      <c r="P198" s="13"/>
      <c r="Q198" s="15">
        <v>0</v>
      </c>
      <c r="R198" s="14"/>
    </row>
    <row r="199" spans="1:18" x14ac:dyDescent="0.3">
      <c r="A199" s="45">
        <f>A198+1</f>
        <v>128</v>
      </c>
      <c r="C199" s="1" t="s">
        <v>32</v>
      </c>
      <c r="E199" s="35">
        <v>60114483.909008972</v>
      </c>
      <c r="F199" s="10"/>
      <c r="G199" s="11">
        <v>16.243250652953474</v>
      </c>
      <c r="I199" s="35">
        <v>53299689.5429634</v>
      </c>
      <c r="J199" s="10"/>
      <c r="K199" s="11">
        <v>14.401857267566287</v>
      </c>
      <c r="L199" s="43"/>
      <c r="M199" s="12">
        <f>I199-E199</f>
        <v>-6814794.3660455719</v>
      </c>
      <c r="O199" s="13">
        <f>M199/E199</f>
        <v>-0.11336360096446378</v>
      </c>
      <c r="P199" s="13"/>
      <c r="Q199" s="13">
        <f>O199</f>
        <v>-0.11336360096446378</v>
      </c>
      <c r="R199" s="14"/>
    </row>
    <row r="200" spans="1:18" x14ac:dyDescent="0.3">
      <c r="A200" s="45">
        <f>A199+1</f>
        <v>129</v>
      </c>
      <c r="C200" s="1" t="s">
        <v>33</v>
      </c>
      <c r="E200" s="34">
        <f>SUM(E197:E199)</f>
        <v>119957514.8226997</v>
      </c>
      <c r="F200" s="10"/>
      <c r="G200" s="36">
        <v>32.413153274671686</v>
      </c>
      <c r="I200" s="34">
        <f>SUM(I197:I199)</f>
        <v>112958343.74387275</v>
      </c>
      <c r="J200" s="10"/>
      <c r="K200" s="36">
        <v>30.521940328913516</v>
      </c>
      <c r="L200" s="11"/>
      <c r="M200" s="17">
        <f>SUM(M197:M199)</f>
        <v>-6999171.0788269565</v>
      </c>
      <c r="O200" s="18">
        <f>M200/E200</f>
        <v>-5.8347083041624462E-2</v>
      </c>
      <c r="P200" s="19"/>
      <c r="Q200" s="18">
        <f>(M197+M199)/(E197+E199)</f>
        <v>-0.11019029635708637</v>
      </c>
      <c r="R200" s="20"/>
    </row>
    <row r="201" spans="1:18" x14ac:dyDescent="0.3">
      <c r="A201" s="45"/>
      <c r="E201" s="35"/>
      <c r="F201" s="45"/>
      <c r="G201" s="11"/>
      <c r="H201" s="45"/>
      <c r="I201" s="35"/>
      <c r="J201" s="45"/>
      <c r="K201" s="11"/>
      <c r="L201" s="11"/>
      <c r="M201" s="12"/>
      <c r="O201" s="19"/>
      <c r="P201" s="19"/>
      <c r="Q201" s="19"/>
      <c r="R201" s="20"/>
    </row>
    <row r="202" spans="1:18" x14ac:dyDescent="0.3">
      <c r="A202" s="45">
        <f>A200+1</f>
        <v>130</v>
      </c>
      <c r="C202" s="1" t="s">
        <v>63</v>
      </c>
      <c r="E202" s="34">
        <f>SUM(E197:E198)+I199</f>
        <v>113142720.45665413</v>
      </c>
      <c r="F202" s="45"/>
      <c r="G202" s="36">
        <v>30.571759889284504</v>
      </c>
      <c r="H202" s="45"/>
      <c r="I202" s="34">
        <f>SUM(I197:I199)</f>
        <v>112958343.74387275</v>
      </c>
      <c r="J202" s="10"/>
      <c r="K202" s="36">
        <v>30.521940328913516</v>
      </c>
      <c r="L202" s="11"/>
      <c r="M202" s="17">
        <f>M197+M198</f>
        <v>-184376.71278138412</v>
      </c>
      <c r="O202" s="18">
        <f>M202/E202</f>
        <v>-1.6295941271097533E-3</v>
      </c>
      <c r="P202" s="19"/>
      <c r="Q202" s="18">
        <f>(M202-M198)/(E202-E198)</f>
        <v>-3.2515560047269494E-3</v>
      </c>
      <c r="R202" s="20"/>
    </row>
    <row r="203" spans="1:18" x14ac:dyDescent="0.3">
      <c r="A203" s="45">
        <f>A202+1</f>
        <v>131</v>
      </c>
      <c r="C203" s="1" t="s">
        <v>64</v>
      </c>
      <c r="E203" s="21"/>
      <c r="F203" s="45"/>
      <c r="G203" s="11"/>
      <c r="H203" s="45"/>
      <c r="I203" s="21"/>
      <c r="J203" s="45"/>
      <c r="K203" s="11"/>
      <c r="L203" s="11"/>
      <c r="M203" s="12"/>
      <c r="O203" s="28">
        <v>-3.0810055902299356E-3</v>
      </c>
      <c r="P203" s="19"/>
      <c r="Q203" s="28">
        <v>-5.4157428400337985E-2</v>
      </c>
      <c r="R203" s="20"/>
    </row>
    <row r="204" spans="1:18" x14ac:dyDescent="0.3">
      <c r="A204" s="45"/>
      <c r="M204" s="12"/>
      <c r="O204" s="19"/>
      <c r="P204" s="19"/>
      <c r="Q204" s="19"/>
    </row>
    <row r="205" spans="1:18" ht="14.15" x14ac:dyDescent="0.3">
      <c r="A205" s="45"/>
      <c r="C205" s="3" t="s">
        <v>155</v>
      </c>
      <c r="E205" s="44" t="s">
        <v>156</v>
      </c>
      <c r="G205" s="11"/>
      <c r="M205" s="12"/>
      <c r="O205" s="19"/>
      <c r="P205" s="19"/>
      <c r="Q205" s="19"/>
    </row>
    <row r="206" spans="1:18" x14ac:dyDescent="0.3">
      <c r="A206" s="45">
        <f>A203+1</f>
        <v>132</v>
      </c>
      <c r="C206" s="1" t="s">
        <v>29</v>
      </c>
      <c r="E206" s="35">
        <v>6826797.7785924636</v>
      </c>
      <c r="F206" s="10"/>
      <c r="G206" s="11">
        <v>2.5032993702486372</v>
      </c>
      <c r="H206" s="11"/>
      <c r="I206" s="35">
        <v>10776863.246562239</v>
      </c>
      <c r="J206" s="10"/>
      <c r="K206" s="11">
        <v>3.951737821057467</v>
      </c>
      <c r="L206" s="11"/>
      <c r="M206" s="12">
        <f>I206-E206</f>
        <v>3950065.4679697752</v>
      </c>
      <c r="N206" s="11"/>
      <c r="O206" s="13"/>
      <c r="P206" s="13"/>
      <c r="Q206" s="13">
        <f>M206/E206</f>
        <v>0.5786117585548568</v>
      </c>
      <c r="R206" s="14"/>
    </row>
    <row r="207" spans="1:18" x14ac:dyDescent="0.3">
      <c r="A207" s="45">
        <f>A206+1</f>
        <v>133</v>
      </c>
      <c r="C207" s="1" t="s">
        <v>32</v>
      </c>
      <c r="E207" s="35">
        <v>44297293.720682472</v>
      </c>
      <c r="F207" s="10"/>
      <c r="G207" s="11">
        <v>16.243250652953474</v>
      </c>
      <c r="H207" s="11"/>
      <c r="I207" s="35">
        <v>39275592.991525382</v>
      </c>
      <c r="J207" s="10"/>
      <c r="K207" s="11">
        <v>14.401857267566291</v>
      </c>
      <c r="L207" s="11"/>
      <c r="M207" s="12">
        <f>I207-E207</f>
        <v>-5021700.7291570902</v>
      </c>
      <c r="N207" s="11"/>
      <c r="O207" s="15"/>
      <c r="P207" s="13"/>
      <c r="Q207" s="15">
        <f>IFERROR(M207/E207,"100.0%")</f>
        <v>-0.11336360096446367</v>
      </c>
      <c r="R207" s="14"/>
    </row>
    <row r="208" spans="1:18" x14ac:dyDescent="0.3">
      <c r="A208" s="45">
        <f>A207+1</f>
        <v>134</v>
      </c>
      <c r="C208" s="1" t="s">
        <v>33</v>
      </c>
      <c r="E208" s="34">
        <f>SUM(E206:E207)</f>
        <v>51124091.499274939</v>
      </c>
      <c r="F208" s="10"/>
      <c r="G208" s="36">
        <v>18.746550023202111</v>
      </c>
      <c r="I208" s="34">
        <f>SUM(I206:I207)</f>
        <v>50052456.238087624</v>
      </c>
      <c r="J208" s="10"/>
      <c r="K208" s="36">
        <v>18.353595088623759</v>
      </c>
      <c r="L208" s="11"/>
      <c r="M208" s="17">
        <f>SUM(M206:M207)</f>
        <v>-1071635.261187315</v>
      </c>
      <c r="O208" s="15"/>
      <c r="P208" s="19"/>
      <c r="Q208" s="18">
        <f>(M208)/(E208)</f>
        <v>-2.0961453392330957E-2</v>
      </c>
      <c r="R208" s="20"/>
    </row>
    <row r="209" spans="1:18" x14ac:dyDescent="0.3">
      <c r="A209" s="45"/>
      <c r="E209" s="35"/>
      <c r="F209" s="45"/>
      <c r="G209" s="11"/>
      <c r="H209" s="45"/>
      <c r="I209" s="35"/>
      <c r="J209" s="45"/>
      <c r="K209" s="11"/>
      <c r="L209" s="11"/>
      <c r="M209" s="12"/>
      <c r="O209" s="15"/>
      <c r="P209" s="19"/>
      <c r="Q209" s="19"/>
      <c r="R209" s="20"/>
    </row>
    <row r="210" spans="1:18" x14ac:dyDescent="0.3">
      <c r="A210" s="45">
        <f>A208+1</f>
        <v>135</v>
      </c>
      <c r="C210" s="1" t="s">
        <v>91</v>
      </c>
      <c r="E210" s="34">
        <f>SUM(E206:E206)+I207</f>
        <v>46102390.770117849</v>
      </c>
      <c r="F210" s="45"/>
      <c r="G210" s="36">
        <v>16.905156637814926</v>
      </c>
      <c r="H210" s="45"/>
      <c r="I210" s="34">
        <f>SUM(I206:I207)</f>
        <v>50052456.238087624</v>
      </c>
      <c r="J210" s="10"/>
      <c r="K210" s="36">
        <v>18.353595088623759</v>
      </c>
      <c r="L210" s="11"/>
      <c r="M210" s="17">
        <f>I210-E210</f>
        <v>3950065.4679697752</v>
      </c>
      <c r="O210" s="15"/>
      <c r="P210" s="19"/>
      <c r="Q210" s="18">
        <f>(M210)/(E210)</f>
        <v>8.5680273885711061E-2</v>
      </c>
      <c r="R210" s="20"/>
    </row>
    <row r="211" spans="1:18" x14ac:dyDescent="0.3">
      <c r="A211" s="45">
        <f>A210+1</f>
        <v>136</v>
      </c>
      <c r="C211" s="1" t="s">
        <v>92</v>
      </c>
      <c r="E211" s="21"/>
      <c r="F211" s="45"/>
      <c r="G211" s="11"/>
      <c r="H211" s="45"/>
      <c r="I211" s="21"/>
      <c r="J211" s="45"/>
      <c r="K211" s="11"/>
      <c r="L211" s="11"/>
      <c r="M211" s="12"/>
      <c r="O211" s="15"/>
      <c r="P211" s="19"/>
      <c r="Q211" s="28">
        <v>0.57861175855485691</v>
      </c>
      <c r="R211" s="20"/>
    </row>
    <row r="212" spans="1:18" x14ac:dyDescent="0.3">
      <c r="A212" s="45"/>
      <c r="M212" s="22"/>
      <c r="O212" s="15"/>
      <c r="P212" s="19"/>
      <c r="Q212" s="19"/>
    </row>
    <row r="213" spans="1:18" x14ac:dyDescent="0.3">
      <c r="A213" s="3" t="s">
        <v>79</v>
      </c>
      <c r="B213" s="3"/>
      <c r="G213" s="11"/>
      <c r="M213" s="22"/>
      <c r="O213" s="13"/>
      <c r="P213" s="19"/>
      <c r="Q213" s="19"/>
    </row>
    <row r="214" spans="1:18" x14ac:dyDescent="0.3">
      <c r="A214" s="49" t="s">
        <v>80</v>
      </c>
      <c r="B214" s="29"/>
      <c r="C214" s="30" t="s">
        <v>81</v>
      </c>
      <c r="E214" s="21"/>
      <c r="G214" s="11"/>
      <c r="I214" s="21"/>
      <c r="K214" s="11"/>
      <c r="L214" s="11"/>
      <c r="M214" s="12"/>
      <c r="O214" s="20"/>
      <c r="P214" s="20"/>
      <c r="Q214" s="20"/>
      <c r="R214" s="20"/>
    </row>
    <row r="215" spans="1:18" ht="13.4" customHeight="1" x14ac:dyDescent="0.3">
      <c r="A215" s="49" t="s">
        <v>82</v>
      </c>
      <c r="B215" s="30"/>
      <c r="C215" s="30" t="s">
        <v>83</v>
      </c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</row>
    <row r="216" spans="1:18" x14ac:dyDescent="0.3">
      <c r="A216" s="49" t="s">
        <v>84</v>
      </c>
      <c r="B216" s="30"/>
      <c r="C216" s="29" t="s">
        <v>157</v>
      </c>
    </row>
  </sheetData>
  <mergeCells count="8">
    <mergeCell ref="E8:G8"/>
    <mergeCell ref="I8:M8"/>
    <mergeCell ref="O8:Q8"/>
    <mergeCell ref="A4:Q4"/>
    <mergeCell ref="A5:Q5"/>
    <mergeCell ref="E6:G6"/>
    <mergeCell ref="I6:K6"/>
    <mergeCell ref="O7:Q7"/>
  </mergeCells>
  <printOptions horizontalCentered="1"/>
  <pageMargins left="0.7" right="0.7" top="0.75" bottom="0.75" header="0.3" footer="0.3"/>
  <pageSetup scale="54" firstPageNumber="7" fitToHeight="0" orientation="portrait" blackAndWhite="1" useFirstPageNumber="1" r:id="rId1"/>
  <headerFooter>
    <oddHeader xml:space="preserve">&amp;R&amp;"Arial,Regular"&amp;10Filed: 2025-02-28
EB-2025-0064
Phase 3 Exhibit 8
Tab 2
Schedule 10
Attachment 10
Page &amp;P of 9
</oddHeader>
  </headerFooter>
  <rowBreaks count="2" manualBreakCount="2">
    <brk id="83" max="16" man="1"/>
    <brk id="150" max="16" man="1"/>
  </rowBreaks>
  <colBreaks count="1" manualBreakCount="1">
    <brk id="17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FEAFE9F5-438F-48AD-B088-626180997F59}"/>
</file>

<file path=customXml/itemProps2.xml><?xml version="1.0" encoding="utf-8"?>
<ds:datastoreItem xmlns:ds="http://schemas.openxmlformats.org/officeDocument/2006/customXml" ds:itemID="{8561DEDB-A099-4D44-BFE5-66CDDEB185F0}"/>
</file>

<file path=customXml/itemProps3.xml><?xml version="1.0" encoding="utf-8"?>
<ds:datastoreItem xmlns:ds="http://schemas.openxmlformats.org/officeDocument/2006/customXml" ds:itemID="{4BC20F58-02FA-45D4-ABEC-C70937E8A3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8.2.10.10 p.1-4</vt:lpstr>
      <vt:lpstr>8.2.10.10 p.5-6</vt:lpstr>
      <vt:lpstr>8.2.10.10 p.7-9</vt:lpstr>
      <vt:lpstr>'8.2.10.10 p.1-4'!Print_Area</vt:lpstr>
      <vt:lpstr>'8.2.10.10 p.5-6'!Print_Area</vt:lpstr>
      <vt:lpstr>'8.2.10.10 p.7-9'!Print_Area</vt:lpstr>
      <vt:lpstr>'8.2.10.10 p.1-4'!Print_Titles</vt:lpstr>
      <vt:lpstr>'8.2.10.10 p.5-6'!Print_Titles</vt:lpstr>
      <vt:lpstr>'8.2.10.10 p.7-9'!Print_Titles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2025-02-28T15:42:35Z</dcterms:created>
  <dcterms:modified xsi:type="dcterms:W3CDTF">2025-02-28T15:42:43Z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2025-02-28T15:42:41Z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1fdf078c-1457-4ac6-9640-1d00398b2037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0x010100B03FF908193E414D9892E49E70D7829E</vt:lpwstr>
  </property>
</Properties>
</file>