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6" documentId="13_ncr:1_{D40B1F79-17C2-4B23-9A38-8FE6006467A0}" xr6:coauthVersionLast="47" xr6:coauthVersionMax="47" xr10:uidLastSave="{726D7944-E306-49B9-BD45-86531007103C}"/>
  <bookViews>
    <workbookView xWindow="28680" yWindow="-120" windowWidth="29040" windowHeight="15720" xr2:uid="{C86F0D25-EEDD-4EA3-928D-9A48EF16F4A3}"/>
  </bookViews>
  <sheets>
    <sheet name="8.2.11.1" sheetId="1" r:id="rId1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hidden="1">{#N/A,#N/A,FALSE,"H3 Tab 1"}</definedName>
    <definedName name="_xlnm.Print_Area" localSheetId="0">'8.2.11.1'!$A$1:$AA$142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8" i="1" l="1"/>
  <c r="N128" i="1"/>
  <c r="V128" i="1" s="1"/>
  <c r="R126" i="1"/>
  <c r="L126" i="1"/>
  <c r="F126" i="1"/>
  <c r="N125" i="1"/>
  <c r="X124" i="1"/>
  <c r="N124" i="1"/>
  <c r="H124" i="1" s="1"/>
  <c r="V123" i="1"/>
  <c r="N123" i="1"/>
  <c r="P123" i="1" s="1"/>
  <c r="X123" i="1"/>
  <c r="X122" i="1"/>
  <c r="N122" i="1"/>
  <c r="X121" i="1"/>
  <c r="J126" i="1"/>
  <c r="R118" i="1"/>
  <c r="R130" i="1" s="1"/>
  <c r="P118" i="1"/>
  <c r="L118" i="1"/>
  <c r="L130" i="1" s="1"/>
  <c r="N117" i="1"/>
  <c r="T117" i="1" s="1"/>
  <c r="N116" i="1"/>
  <c r="T116" i="1" s="1"/>
  <c r="N115" i="1"/>
  <c r="T115" i="1" s="1"/>
  <c r="N114" i="1"/>
  <c r="T114" i="1" s="1"/>
  <c r="N113" i="1"/>
  <c r="N112" i="1"/>
  <c r="N111" i="1"/>
  <c r="N110" i="1"/>
  <c r="N109" i="1"/>
  <c r="N108" i="1"/>
  <c r="B108" i="1"/>
  <c r="J118" i="1"/>
  <c r="F118" i="1"/>
  <c r="X82" i="1"/>
  <c r="N82" i="1"/>
  <c r="H82" i="1" s="1"/>
  <c r="R80" i="1"/>
  <c r="P80" i="1"/>
  <c r="L80" i="1"/>
  <c r="X79" i="1"/>
  <c r="N79" i="1"/>
  <c r="H79" i="1" s="1"/>
  <c r="X78" i="1"/>
  <c r="N78" i="1"/>
  <c r="H78" i="1" s="1"/>
  <c r="N77" i="1"/>
  <c r="X76" i="1"/>
  <c r="N76" i="1"/>
  <c r="X75" i="1"/>
  <c r="T80" i="1"/>
  <c r="J80" i="1"/>
  <c r="F80" i="1"/>
  <c r="R25" i="1"/>
  <c r="L25" i="1"/>
  <c r="N71" i="1"/>
  <c r="R24" i="1"/>
  <c r="N70" i="1"/>
  <c r="H70" i="1" s="1"/>
  <c r="N69" i="1"/>
  <c r="N68" i="1"/>
  <c r="T68" i="1" s="1"/>
  <c r="N67" i="1"/>
  <c r="P20" i="1"/>
  <c r="N66" i="1"/>
  <c r="P19" i="1"/>
  <c r="N65" i="1"/>
  <c r="T65" i="1" s="1"/>
  <c r="L72" i="1"/>
  <c r="R17" i="1"/>
  <c r="L17" i="1"/>
  <c r="N17" i="1" s="1"/>
  <c r="T17" i="1" s="1"/>
  <c r="N63" i="1"/>
  <c r="R16" i="1"/>
  <c r="N62" i="1"/>
  <c r="H62" i="1" s="1"/>
  <c r="B62" i="1"/>
  <c r="B63" i="1" s="1"/>
  <c r="N61" i="1"/>
  <c r="J72" i="1"/>
  <c r="J84" i="1" s="1"/>
  <c r="X36" i="1"/>
  <c r="N36" i="1"/>
  <c r="P34" i="1"/>
  <c r="R33" i="1"/>
  <c r="N33" i="1"/>
  <c r="V33" i="1" s="1"/>
  <c r="X32" i="1"/>
  <c r="R32" i="1"/>
  <c r="N32" i="1"/>
  <c r="H32" i="1" s="1"/>
  <c r="R31" i="1"/>
  <c r="N31" i="1"/>
  <c r="X31" i="1"/>
  <c r="R30" i="1"/>
  <c r="J34" i="1"/>
  <c r="T34" i="1"/>
  <c r="R29" i="1"/>
  <c r="N29" i="1"/>
  <c r="V29" i="1" s="1"/>
  <c r="F34" i="1"/>
  <c r="P25" i="1"/>
  <c r="P24" i="1"/>
  <c r="L24" i="1"/>
  <c r="N24" i="1" s="1"/>
  <c r="R23" i="1"/>
  <c r="P23" i="1"/>
  <c r="L23" i="1"/>
  <c r="N23" i="1" s="1"/>
  <c r="R22" i="1"/>
  <c r="P22" i="1"/>
  <c r="L22" i="1"/>
  <c r="N22" i="1" s="1"/>
  <c r="R21" i="1"/>
  <c r="P21" i="1"/>
  <c r="L21" i="1"/>
  <c r="N21" i="1" s="1"/>
  <c r="R20" i="1"/>
  <c r="L20" i="1"/>
  <c r="N20" i="1" s="1"/>
  <c r="R19" i="1"/>
  <c r="L19" i="1"/>
  <c r="N19" i="1" s="1"/>
  <c r="R18" i="1"/>
  <c r="P18" i="1"/>
  <c r="P17" i="1"/>
  <c r="P16" i="1"/>
  <c r="L16" i="1"/>
  <c r="N16" i="1" s="1"/>
  <c r="T16" i="1" s="1"/>
  <c r="X16" i="1" s="1"/>
  <c r="B16" i="1"/>
  <c r="R15" i="1"/>
  <c r="P15" i="1"/>
  <c r="L15" i="1"/>
  <c r="T23" i="1" l="1"/>
  <c r="V79" i="1"/>
  <c r="T21" i="1"/>
  <c r="V21" i="1" s="1"/>
  <c r="T24" i="1"/>
  <c r="X24" i="1" s="1"/>
  <c r="H128" i="1"/>
  <c r="H19" i="1"/>
  <c r="T19" i="1"/>
  <c r="X19" i="1" s="1"/>
  <c r="L84" i="1"/>
  <c r="V78" i="1"/>
  <c r="H116" i="1"/>
  <c r="P26" i="1"/>
  <c r="P38" i="1" s="1"/>
  <c r="R34" i="1"/>
  <c r="H117" i="1"/>
  <c r="H23" i="1"/>
  <c r="H114" i="1"/>
  <c r="H115" i="1"/>
  <c r="H111" i="1"/>
  <c r="T111" i="1"/>
  <c r="V31" i="1"/>
  <c r="P72" i="1"/>
  <c r="P84" i="1" s="1"/>
  <c r="F72" i="1"/>
  <c r="X65" i="1"/>
  <c r="X80" i="1"/>
  <c r="V16" i="1"/>
  <c r="X68" i="1"/>
  <c r="V68" i="1"/>
  <c r="F26" i="1"/>
  <c r="F38" i="1" s="1"/>
  <c r="N15" i="1"/>
  <c r="H16" i="1"/>
  <c r="H17" i="1"/>
  <c r="H21" i="1"/>
  <c r="H24" i="1"/>
  <c r="N25" i="1"/>
  <c r="T25" i="1" s="1"/>
  <c r="R72" i="1"/>
  <c r="R84" i="1" s="1"/>
  <c r="H67" i="1"/>
  <c r="H69" i="1"/>
  <c r="T69" i="1"/>
  <c r="H108" i="1"/>
  <c r="T108" i="1"/>
  <c r="H112" i="1"/>
  <c r="T112" i="1"/>
  <c r="X115" i="1"/>
  <c r="V115" i="1"/>
  <c r="V124" i="1"/>
  <c r="P124" i="1"/>
  <c r="L18" i="1"/>
  <c r="N18" i="1" s="1"/>
  <c r="N64" i="1"/>
  <c r="H64" i="1" s="1"/>
  <c r="T67" i="1"/>
  <c r="H122" i="1"/>
  <c r="P122" i="1"/>
  <c r="R26" i="1"/>
  <c r="T20" i="1"/>
  <c r="H20" i="1"/>
  <c r="H22" i="1"/>
  <c r="T22" i="1"/>
  <c r="X23" i="1"/>
  <c r="V23" i="1"/>
  <c r="V36" i="1"/>
  <c r="H36" i="1"/>
  <c r="H63" i="1"/>
  <c r="V65" i="1"/>
  <c r="H71" i="1"/>
  <c r="V76" i="1"/>
  <c r="H76" i="1"/>
  <c r="H109" i="1"/>
  <c r="T109" i="1"/>
  <c r="H113" i="1"/>
  <c r="T113" i="1"/>
  <c r="V113" i="1" s="1"/>
  <c r="T63" i="1"/>
  <c r="T71" i="1"/>
  <c r="X116" i="1"/>
  <c r="V116" i="1"/>
  <c r="V24" i="1"/>
  <c r="T62" i="1"/>
  <c r="H66" i="1"/>
  <c r="T66" i="1"/>
  <c r="F130" i="1"/>
  <c r="H110" i="1"/>
  <c r="T110" i="1"/>
  <c r="V125" i="1"/>
  <c r="H125" i="1"/>
  <c r="X17" i="1"/>
  <c r="V17" i="1"/>
  <c r="H65" i="1"/>
  <c r="X21" i="1"/>
  <c r="J26" i="1"/>
  <c r="J38" i="1" s="1"/>
  <c r="X34" i="1"/>
  <c r="H33" i="1"/>
  <c r="T70" i="1"/>
  <c r="H77" i="1"/>
  <c r="J130" i="1"/>
  <c r="X114" i="1"/>
  <c r="V114" i="1"/>
  <c r="P125" i="1"/>
  <c r="T61" i="1"/>
  <c r="H61" i="1"/>
  <c r="X117" i="1"/>
  <c r="V117" i="1"/>
  <c r="N30" i="1"/>
  <c r="V30" i="1" s="1"/>
  <c r="H31" i="1"/>
  <c r="V32" i="1"/>
  <c r="V77" i="1"/>
  <c r="N107" i="1"/>
  <c r="N121" i="1"/>
  <c r="P121" i="1" s="1"/>
  <c r="H123" i="1"/>
  <c r="X125" i="1"/>
  <c r="X77" i="1"/>
  <c r="T126" i="1"/>
  <c r="X29" i="1"/>
  <c r="X33" i="1"/>
  <c r="N75" i="1"/>
  <c r="B17" i="1"/>
  <c r="H29" i="1"/>
  <c r="H68" i="1"/>
  <c r="V82" i="1"/>
  <c r="B109" i="1"/>
  <c r="B110" i="1" s="1"/>
  <c r="B111" i="1" s="1"/>
  <c r="V122" i="1"/>
  <c r="X30" i="1"/>
  <c r="B64" i="1"/>
  <c r="V19" i="1" l="1"/>
  <c r="N72" i="1"/>
  <c r="P126" i="1"/>
  <c r="P130" i="1" s="1"/>
  <c r="R38" i="1"/>
  <c r="L26" i="1"/>
  <c r="X61" i="1"/>
  <c r="V61" i="1"/>
  <c r="N34" i="1"/>
  <c r="V34" i="1" s="1"/>
  <c r="H30" i="1"/>
  <c r="H34" i="1" s="1"/>
  <c r="X25" i="1"/>
  <c r="V25" i="1"/>
  <c r="F84" i="1"/>
  <c r="X66" i="1"/>
  <c r="V66" i="1"/>
  <c r="V108" i="1"/>
  <c r="X108" i="1"/>
  <c r="T15" i="1"/>
  <c r="N26" i="1"/>
  <c r="V70" i="1"/>
  <c r="X70" i="1"/>
  <c r="V75" i="1"/>
  <c r="N80" i="1"/>
  <c r="N84" i="1" s="1"/>
  <c r="V110" i="1"/>
  <c r="X110" i="1"/>
  <c r="V109" i="1"/>
  <c r="X109" i="1"/>
  <c r="V111" i="1"/>
  <c r="X111" i="1"/>
  <c r="V62" i="1"/>
  <c r="X62" i="1"/>
  <c r="N126" i="1"/>
  <c r="V126" i="1" s="1"/>
  <c r="H121" i="1"/>
  <c r="H126" i="1" s="1"/>
  <c r="X71" i="1"/>
  <c r="V71" i="1"/>
  <c r="X22" i="1"/>
  <c r="V22" i="1"/>
  <c r="H75" i="1"/>
  <c r="H80" i="1" s="1"/>
  <c r="H107" i="1"/>
  <c r="H118" i="1" s="1"/>
  <c r="T107" i="1"/>
  <c r="N118" i="1"/>
  <c r="X67" i="1"/>
  <c r="V67" i="1"/>
  <c r="X69" i="1"/>
  <c r="V69" i="1"/>
  <c r="H15" i="1"/>
  <c r="B18" i="1"/>
  <c r="B19" i="1" s="1"/>
  <c r="H72" i="1"/>
  <c r="X63" i="1"/>
  <c r="V63" i="1"/>
  <c r="T64" i="1"/>
  <c r="T72" i="1" s="1"/>
  <c r="H18" i="1"/>
  <c r="T18" i="1"/>
  <c r="H25" i="1"/>
  <c r="V112" i="1"/>
  <c r="X112" i="1"/>
  <c r="X126" i="1"/>
  <c r="B65" i="1"/>
  <c r="B112" i="1"/>
  <c r="B66" i="1"/>
  <c r="B67" i="1" s="1"/>
  <c r="V121" i="1"/>
  <c r="V20" i="1"/>
  <c r="X20" i="1"/>
  <c r="H130" i="1" l="1"/>
  <c r="N38" i="1"/>
  <c r="H84" i="1"/>
  <c r="B68" i="1"/>
  <c r="B69" i="1" s="1"/>
  <c r="B70" i="1" s="1"/>
  <c r="V72" i="1"/>
  <c r="T84" i="1"/>
  <c r="X72" i="1"/>
  <c r="X18" i="1"/>
  <c r="V18" i="1"/>
  <c r="B113" i="1"/>
  <c r="B114" i="1" s="1"/>
  <c r="B20" i="1"/>
  <c r="V80" i="1"/>
  <c r="T26" i="1"/>
  <c r="X15" i="1"/>
  <c r="V15" i="1"/>
  <c r="V64" i="1"/>
  <c r="X64" i="1"/>
  <c r="H26" i="1"/>
  <c r="H38" i="1" s="1"/>
  <c r="N130" i="1"/>
  <c r="V107" i="1"/>
  <c r="T118" i="1"/>
  <c r="X107" i="1"/>
  <c r="X84" i="1" l="1"/>
  <c r="V84" i="1"/>
  <c r="X26" i="1"/>
  <c r="T38" i="1"/>
  <c r="V26" i="1"/>
  <c r="B21" i="1"/>
  <c r="T130" i="1"/>
  <c r="X118" i="1"/>
  <c r="V118" i="1"/>
  <c r="B71" i="1"/>
  <c r="B72" i="1" s="1"/>
  <c r="B115" i="1"/>
  <c r="B116" i="1" s="1"/>
  <c r="B22" i="1" l="1"/>
  <c r="B117" i="1"/>
  <c r="B118" i="1" s="1"/>
  <c r="X130" i="1"/>
  <c r="V130" i="1"/>
  <c r="V38" i="1"/>
  <c r="X38" i="1"/>
  <c r="B23" i="1" l="1"/>
  <c r="B121" i="1"/>
  <c r="B122" i="1" s="1"/>
  <c r="B123" i="1" l="1"/>
  <c r="B124" i="1" s="1"/>
  <c r="B125" i="1" s="1"/>
  <c r="B126" i="1" s="1"/>
  <c r="B128" i="1" s="1"/>
  <c r="B130" i="1" s="1"/>
  <c r="B24" i="1"/>
  <c r="B25" i="1" s="1"/>
  <c r="B26" i="1" l="1"/>
  <c r="B29" i="1" s="1"/>
  <c r="B30" i="1" s="1"/>
  <c r="B31" i="1" s="1"/>
  <c r="B32" i="1" s="1"/>
  <c r="B33" i="1" l="1"/>
  <c r="B34" i="1" s="1"/>
  <c r="B36" i="1" s="1"/>
  <c r="B38" i="1" s="1"/>
  <c r="B75" i="1" s="1"/>
  <c r="B76" i="1" s="1"/>
  <c r="B77" i="1" s="1"/>
  <c r="B78" i="1" s="1"/>
  <c r="B79" i="1" s="1"/>
  <c r="B80" i="1" s="1"/>
  <c r="B82" i="1" s="1"/>
  <c r="B84" i="1" s="1"/>
  <c r="L38" i="1" l="1"/>
  <c r="L34" i="1"/>
</calcChain>
</file>

<file path=xl/sharedStrings.xml><?xml version="1.0" encoding="utf-8"?>
<sst xmlns="http://schemas.openxmlformats.org/spreadsheetml/2006/main" count="213" uniqueCount="66">
  <si>
    <t>Summary of Proposed Revenue Change by Rate Class - One Rate Zone - As Filed in Phase 1</t>
  </si>
  <si>
    <t>Total Revenue</t>
  </si>
  <si>
    <t>Revenue Before Recovery</t>
  </si>
  <si>
    <t>Proposed Revenue Requirement</t>
  </si>
  <si>
    <t>Revenue After Recovery</t>
  </si>
  <si>
    <t>Line</t>
  </si>
  <si>
    <t>Current Approved Revenue (1)</t>
  </si>
  <si>
    <t>Revenue (Deficiency) / Sufficiency</t>
  </si>
  <si>
    <t>Allocated 
Cost (2)</t>
  </si>
  <si>
    <t>Panhandle/
St. Clair Reallocation (3)</t>
  </si>
  <si>
    <t>S&amp;T 
Margin (4)</t>
  </si>
  <si>
    <t>Rate Design Adjustments</t>
  </si>
  <si>
    <t>Proposed Revenue (5)</t>
  </si>
  <si>
    <t>Revenue-
to-Cost</t>
  </si>
  <si>
    <t>Revenue Change</t>
  </si>
  <si>
    <t>No.</t>
  </si>
  <si>
    <t>Particulars</t>
  </si>
  <si>
    <t>($000s)</t>
  </si>
  <si>
    <t>Ratio</t>
  </si>
  <si>
    <t>(%)</t>
  </si>
  <si>
    <t>(a)</t>
  </si>
  <si>
    <t>(b) = (a - e)</t>
  </si>
  <si>
    <t>(c)</t>
  </si>
  <si>
    <t>(d)</t>
  </si>
  <si>
    <t>(e) = (c + d)</t>
  </si>
  <si>
    <t>(f)</t>
  </si>
  <si>
    <t>(g)</t>
  </si>
  <si>
    <t>(h) = (e + f + g)</t>
  </si>
  <si>
    <t>(i) = (h / e)</t>
  </si>
  <si>
    <t>(j) = (h - a) / (a)</t>
  </si>
  <si>
    <t>In-franchise</t>
  </si>
  <si>
    <t>Rate E01</t>
  </si>
  <si>
    <t>Rate E02</t>
  </si>
  <si>
    <t>Rate E10</t>
  </si>
  <si>
    <t>Rate E20</t>
  </si>
  <si>
    <t>Rate E22</t>
  </si>
  <si>
    <t>Rate E24</t>
  </si>
  <si>
    <t>Rate E30</t>
  </si>
  <si>
    <t>Rate E34</t>
  </si>
  <si>
    <t>Rate E38</t>
  </si>
  <si>
    <t>Rate E62</t>
  </si>
  <si>
    <t>Rate E64</t>
  </si>
  <si>
    <t>Total In-franchise</t>
  </si>
  <si>
    <t>Ex-franchise</t>
  </si>
  <si>
    <t>Rate E60</t>
  </si>
  <si>
    <t>Rate E70</t>
  </si>
  <si>
    <t>Rate E72</t>
  </si>
  <si>
    <t>Rate E80</t>
  </si>
  <si>
    <t>Rate E82</t>
  </si>
  <si>
    <t>Total Ex-franchise</t>
  </si>
  <si>
    <t>Non-Utility Cross Charge</t>
  </si>
  <si>
    <t>Total Enbridge Gas</t>
  </si>
  <si>
    <t>Notes:</t>
  </si>
  <si>
    <t xml:space="preserve">(1) </t>
  </si>
  <si>
    <t>Current approved revenue at July 2024 QRAM rates applied to the 2024 Test Year billing unit forecast for each harmonized rate class.</t>
  </si>
  <si>
    <t xml:space="preserve">(2) </t>
  </si>
  <si>
    <t>Phase 3 Exhibit 7, Tab 3, Schedule 3, Attachment 8, line 35.</t>
  </si>
  <si>
    <t xml:space="preserve">(3) </t>
  </si>
  <si>
    <t>Phase 3 Exhibit 7, Tab 3, Schedule 3, Attachment 13, pp. 2, lines 30-31.</t>
  </si>
  <si>
    <t xml:space="preserve">(4) </t>
  </si>
  <si>
    <t>S&amp;T margin allocated to in-franchise rate classes in proportion to D-PTRANS allocation factor.</t>
  </si>
  <si>
    <t xml:space="preserve">(5) </t>
  </si>
  <si>
    <t>Attachment 2, column (g).</t>
  </si>
  <si>
    <t>Delivery Revenue</t>
  </si>
  <si>
    <t>Gas Supply Revenue</t>
  </si>
  <si>
    <t>Phase 3 Exhibit 7, Tab 3, Schedule 3, Attachment 13, pp.2, lines 30-31.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</si>
</sst>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#,##0_);\(#,##0\);\-"/>
    <numFmt numFmtId="166" formatCode="#,##0.000_);\(#,##0.000\)"/>
    <numFmt numFmtId="167" formatCode="###0%;\(###0%\)\ "/>
    <numFmt numFmtId="168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60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2" applyFont="1" applyAlignment="1">
      <alignment horizontal="centerContinuous"/>
    </xf>
    <xf numFmtId="0" fontId="4" fillId="0" borderId="0" xfId="2" applyFont="1"/>
    <xf numFmtId="0" fontId="3" fillId="0" borderId="1" xfId="2" applyFont="1" applyBorder="1" applyAlignment="1">
      <alignment horizontal="centerContinuous"/>
    </xf>
    <xf numFmtId="0" fontId="3" fillId="0" borderId="0" xfId="2" applyFont="1" applyAlignment="1">
      <alignment horizontal="center" wrapText="1"/>
    </xf>
    <xf numFmtId="0" fontId="5" fillId="0" borderId="0" xfId="3" applyFont="1" applyAlignment="1">
      <alignment horizontal="center"/>
    </xf>
    <xf numFmtId="164" fontId="5" fillId="0" borderId="0" xfId="4" applyNumberFormat="1" applyFont="1" applyFill="1" applyBorder="1"/>
    <xf numFmtId="164" fontId="3" fillId="0" borderId="0" xfId="4" applyNumberFormat="1" applyFont="1" applyFill="1" applyBorder="1"/>
    <xf numFmtId="0" fontId="3" fillId="0" borderId="0" xfId="2" applyFont="1" applyAlignment="1">
      <alignment horizontal="left" indent="1"/>
    </xf>
    <xf numFmtId="165" fontId="3" fillId="0" borderId="0" xfId="4" applyNumberFormat="1" applyFont="1" applyFill="1" applyBorder="1" applyAlignment="1">
      <alignment horizontal="right"/>
    </xf>
    <xf numFmtId="165" fontId="3" fillId="0" borderId="0" xfId="2" applyNumberFormat="1" applyFont="1" applyAlignment="1">
      <alignment horizontal="right"/>
    </xf>
    <xf numFmtId="166" fontId="3" fillId="0" borderId="0" xfId="4" applyNumberFormat="1" applyFont="1" applyFill="1" applyBorder="1" applyAlignment="1">
      <alignment horizontal="right"/>
    </xf>
    <xf numFmtId="0" fontId="3" fillId="0" borderId="0" xfId="2" applyFont="1" applyAlignment="1">
      <alignment horizontal="right"/>
    </xf>
    <xf numFmtId="165" fontId="5" fillId="0" borderId="0" xfId="3" applyNumberFormat="1" applyFont="1" applyAlignment="1">
      <alignment horizontal="center"/>
    </xf>
    <xf numFmtId="0" fontId="4" fillId="0" borderId="0" xfId="3" applyFont="1"/>
    <xf numFmtId="168" fontId="3" fillId="0" borderId="0" xfId="1" applyNumberFormat="1" applyFont="1" applyFill="1" applyBorder="1" applyAlignment="1">
      <alignment horizontal="center"/>
    </xf>
    <xf numFmtId="0" fontId="3" fillId="0" borderId="0" xfId="2" applyFont="1" applyAlignment="1">
      <alignment horizontal="left"/>
    </xf>
    <xf numFmtId="165" fontId="5" fillId="0" borderId="0" xfId="3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3" xfId="2" applyFont="1" applyBorder="1" applyAlignment="1">
      <alignment horizontal="right"/>
    </xf>
    <xf numFmtId="167" fontId="3" fillId="0" borderId="3" xfId="1" applyNumberFormat="1" applyFont="1" applyFill="1" applyBorder="1" applyAlignment="1">
      <alignment horizontal="right"/>
    </xf>
    <xf numFmtId="0" fontId="4" fillId="0" borderId="0" xfId="5" applyFont="1"/>
    <xf numFmtId="9" fontId="3" fillId="0" borderId="0" xfId="2" applyNumberFormat="1" applyFont="1" applyAlignment="1">
      <alignment horizontal="left"/>
    </xf>
    <xf numFmtId="9" fontId="3" fillId="0" borderId="0" xfId="2" applyNumberFormat="1" applyFont="1"/>
    <xf numFmtId="0" fontId="5" fillId="0" borderId="0" xfId="3" applyFont="1" applyAlignment="1">
      <alignment horizontal="right"/>
    </xf>
    <xf numFmtId="164" fontId="5" fillId="0" borderId="0" xfId="4" applyNumberFormat="1" applyFont="1" applyFill="1" applyBorder="1" applyAlignment="1">
      <alignment horizontal="right"/>
    </xf>
    <xf numFmtId="164" fontId="3" fillId="0" borderId="0" xfId="4" applyNumberFormat="1" applyFont="1" applyFill="1" applyBorder="1" applyAlignment="1">
      <alignment horizontal="right"/>
    </xf>
    <xf numFmtId="166" fontId="3" fillId="0" borderId="0" xfId="4" applyNumberFormat="1" applyFont="1" applyFill="1" applyBorder="1" applyAlignment="1">
      <alignment horizontal="center"/>
    </xf>
    <xf numFmtId="0" fontId="5" fillId="0" borderId="0" xfId="3" applyFont="1" applyAlignment="1">
      <alignment horizontal="centerContinuous"/>
    </xf>
    <xf numFmtId="9" fontId="3" fillId="0" borderId="0" xfId="1" applyFont="1" applyFill="1" applyBorder="1" applyAlignment="1">
      <alignment horizontal="right"/>
    </xf>
    <xf numFmtId="0" fontId="3" fillId="0" borderId="0" xfId="3" applyAlignment="1">
      <alignment horizontal="centerContinuous"/>
    </xf>
    <xf numFmtId="0" fontId="3" fillId="0" borderId="0" xfId="3" applyAlignment="1">
      <alignment horizontal="left"/>
    </xf>
    <xf numFmtId="0" fontId="3" fillId="0" borderId="0" xfId="3"/>
    <xf numFmtId="0" fontId="3" fillId="0" borderId="1" xfId="3" applyBorder="1" applyAlignment="1">
      <alignment horizontal="centerContinuous"/>
    </xf>
    <xf numFmtId="0" fontId="3" fillId="0" borderId="0" xfId="3" applyAlignment="1">
      <alignment horizontal="center" wrapText="1"/>
    </xf>
    <xf numFmtId="0" fontId="3" fillId="0" borderId="1" xfId="3" applyBorder="1" applyAlignment="1">
      <alignment horizontal="center"/>
    </xf>
    <xf numFmtId="0" fontId="3" fillId="0" borderId="1" xfId="3" applyBorder="1"/>
    <xf numFmtId="0" fontId="3" fillId="0" borderId="0" xfId="3" applyAlignment="1">
      <alignment horizontal="center"/>
    </xf>
    <xf numFmtId="0" fontId="3" fillId="0" borderId="0" xfId="3" quotePrefix="1" applyAlignment="1">
      <alignment horizontal="center"/>
    </xf>
    <xf numFmtId="165" fontId="3" fillId="0" borderId="0" xfId="3" applyNumberFormat="1" applyAlignment="1">
      <alignment horizontal="right"/>
    </xf>
    <xf numFmtId="167" fontId="3" fillId="0" borderId="0" xfId="1" applyNumberFormat="1" applyFont="1" applyFill="1" applyAlignment="1">
      <alignment horizontal="right"/>
    </xf>
    <xf numFmtId="165" fontId="3" fillId="0" borderId="2" xfId="3" applyNumberFormat="1" applyBorder="1" applyAlignment="1">
      <alignment horizontal="right"/>
    </xf>
    <xf numFmtId="166" fontId="3" fillId="0" borderId="2" xfId="3" applyNumberFormat="1" applyBorder="1" applyAlignment="1">
      <alignment horizontal="right"/>
    </xf>
    <xf numFmtId="167" fontId="3" fillId="0" borderId="2" xfId="1" applyNumberFormat="1" applyFont="1" applyFill="1" applyBorder="1" applyAlignment="1">
      <alignment horizontal="right"/>
    </xf>
    <xf numFmtId="165" fontId="3" fillId="0" borderId="0" xfId="3" applyNumberFormat="1" applyAlignment="1">
      <alignment horizontal="center"/>
    </xf>
    <xf numFmtId="9" fontId="3" fillId="0" borderId="0" xfId="3" applyNumberFormat="1" applyAlignment="1">
      <alignment horizontal="center"/>
    </xf>
    <xf numFmtId="166" fontId="3" fillId="0" borderId="0" xfId="3" applyNumberFormat="1" applyAlignment="1">
      <alignment horizontal="center"/>
    </xf>
    <xf numFmtId="0" fontId="3" fillId="0" borderId="0" xfId="3" applyAlignment="1">
      <alignment horizontal="left" indent="1"/>
    </xf>
    <xf numFmtId="165" fontId="3" fillId="0" borderId="3" xfId="3" applyNumberFormat="1" applyBorder="1" applyAlignment="1">
      <alignment horizontal="right"/>
    </xf>
    <xf numFmtId="166" fontId="3" fillId="0" borderId="3" xfId="3" applyNumberFormat="1" applyBorder="1" applyAlignment="1">
      <alignment horizontal="right"/>
    </xf>
    <xf numFmtId="164" fontId="3" fillId="0" borderId="0" xfId="3" applyNumberFormat="1" applyAlignment="1">
      <alignment horizontal="center"/>
    </xf>
    <xf numFmtId="0" fontId="3" fillId="0" borderId="0" xfId="5" quotePrefix="1" applyAlignment="1">
      <alignment horizontal="center" vertical="top"/>
    </xf>
    <xf numFmtId="9" fontId="3" fillId="0" borderId="0" xfId="3" applyNumberFormat="1"/>
    <xf numFmtId="0" fontId="3" fillId="0" borderId="0" xfId="0" applyFont="1"/>
    <xf numFmtId="0" fontId="3" fillId="0" borderId="0" xfId="3" applyAlignment="1">
      <alignment horizontal="right"/>
    </xf>
    <xf numFmtId="9" fontId="3" fillId="0" borderId="0" xfId="3" applyNumberFormat="1" applyAlignment="1">
      <alignment horizontal="right"/>
    </xf>
    <xf numFmtId="9" fontId="3" fillId="0" borderId="0" xfId="3" applyNumberFormat="1" applyAlignment="1">
      <alignment horizontal="centerContinuous"/>
    </xf>
    <xf numFmtId="166" fontId="3" fillId="0" borderId="0" xfId="3" applyNumberFormat="1" applyAlignment="1">
      <alignment horizontal="right"/>
    </xf>
  </cellXfs>
  <cellStyles count="6">
    <cellStyle name="Comma 10" xfId="4" xr:uid="{72C18CCA-6844-4DAF-A1A9-C7482E614263}"/>
    <cellStyle name="Normal" xfId="0" builtinId="0"/>
    <cellStyle name="Normal 10" xfId="5" xr:uid="{5ACA5C0E-703B-4044-A25F-AEF49B552120}"/>
    <cellStyle name="Normal 4 3" xfId="2" xr:uid="{225E6054-A719-470A-BA0B-C2911A212783}"/>
    <cellStyle name="Normal 60" xfId="3" xr:uid="{440CB1D4-4122-4558-94BF-5436C400860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E6E61-93F1-4A55-8992-B0D94B64046F}">
  <sheetPr>
    <pageSetUpPr fitToPage="1"/>
  </sheetPr>
  <dimension ref="B2:AA145"/>
  <sheetViews>
    <sheetView tabSelected="1" view="pageLayout" zoomScaleNormal="100" zoomScaleSheetLayoutView="80" workbookViewId="0">
      <selection activeCell="N2" sqref="N2"/>
    </sheetView>
  </sheetViews>
  <sheetFormatPr defaultRowHeight="12.45" x14ac:dyDescent="0.3"/>
  <cols>
    <col min="1" max="1" width="1.53515625" style="2" customWidth="1"/>
    <col min="2" max="2" width="6.4609375" style="1" customWidth="1"/>
    <col min="3" max="3" width="1.53515625" style="2" customWidth="1"/>
    <col min="4" max="4" width="34.69140625" style="2" customWidth="1"/>
    <col min="5" max="5" width="1.53515625" style="2" customWidth="1"/>
    <col min="6" max="6" width="14.4609375" style="2" customWidth="1"/>
    <col min="7" max="7" width="1.53515625" style="2" customWidth="1"/>
    <col min="8" max="8" width="14.4609375" style="2" customWidth="1"/>
    <col min="9" max="9" width="1.53515625" style="2" customWidth="1"/>
    <col min="10" max="10" width="15.4609375" style="2" customWidth="1"/>
    <col min="11" max="11" width="1.53515625" style="2" customWidth="1"/>
    <col min="12" max="12" width="15.4609375" style="2" customWidth="1"/>
    <col min="13" max="13" width="1.53515625" style="2" customWidth="1"/>
    <col min="14" max="14" width="14.4609375" style="2" customWidth="1"/>
    <col min="15" max="15" width="1.53515625" style="2" customWidth="1"/>
    <col min="16" max="16" width="15.53515625" style="2" customWidth="1"/>
    <col min="17" max="17" width="1.53515625" style="2" customWidth="1"/>
    <col min="18" max="18" width="13.07421875" style="2" customWidth="1"/>
    <col min="19" max="19" width="1.53515625" style="2" customWidth="1"/>
    <col min="20" max="20" width="14.4609375" style="2" customWidth="1"/>
    <col min="21" max="21" width="1.53515625" style="2" customWidth="1"/>
    <col min="22" max="22" width="14.4609375" style="2" customWidth="1"/>
    <col min="23" max="23" width="1.53515625" style="2" customWidth="1"/>
    <col min="24" max="24" width="14.4609375" style="2" customWidth="1"/>
    <col min="25" max="25" width="1.53515625" style="2" customWidth="1"/>
    <col min="26" max="26" width="2.84375" style="2" customWidth="1"/>
    <col min="27" max="27" width="3.4609375" style="2" customWidth="1"/>
    <col min="28" max="228" width="9.07421875" style="2"/>
    <col min="229" max="229" width="4.53515625" style="2" customWidth="1"/>
    <col min="230" max="230" width="1" style="2" customWidth="1"/>
    <col min="231" max="231" width="18" style="2" customWidth="1"/>
    <col min="232" max="232" width="1.84375" style="2" customWidth="1"/>
    <col min="233" max="233" width="12.53515625" style="2" customWidth="1"/>
    <col min="234" max="234" width="1.53515625" style="2" customWidth="1"/>
    <col min="235" max="235" width="9.53515625" style="2" customWidth="1"/>
    <col min="236" max="236" width="1.84375" style="2" customWidth="1"/>
    <col min="237" max="237" width="11.84375" style="2" customWidth="1"/>
    <col min="238" max="238" width="1.53515625" style="2" customWidth="1"/>
    <col min="239" max="239" width="10.07421875" style="2" customWidth="1"/>
    <col min="240" max="240" width="2" style="2" customWidth="1"/>
    <col min="241" max="241" width="9.53515625" style="2" customWidth="1"/>
    <col min="242" max="484" width="9.07421875" style="2"/>
    <col min="485" max="485" width="4.53515625" style="2" customWidth="1"/>
    <col min="486" max="486" width="1" style="2" customWidth="1"/>
    <col min="487" max="487" width="18" style="2" customWidth="1"/>
    <col min="488" max="488" width="1.84375" style="2" customWidth="1"/>
    <col min="489" max="489" width="12.53515625" style="2" customWidth="1"/>
    <col min="490" max="490" width="1.53515625" style="2" customWidth="1"/>
    <col min="491" max="491" width="9.53515625" style="2" customWidth="1"/>
    <col min="492" max="492" width="1.84375" style="2" customWidth="1"/>
    <col min="493" max="493" width="11.84375" style="2" customWidth="1"/>
    <col min="494" max="494" width="1.53515625" style="2" customWidth="1"/>
    <col min="495" max="495" width="10.07421875" style="2" customWidth="1"/>
    <col min="496" max="496" width="2" style="2" customWidth="1"/>
    <col min="497" max="497" width="9.53515625" style="2" customWidth="1"/>
    <col min="498" max="740" width="9.07421875" style="2"/>
    <col min="741" max="741" width="4.53515625" style="2" customWidth="1"/>
    <col min="742" max="742" width="1" style="2" customWidth="1"/>
    <col min="743" max="743" width="18" style="2" customWidth="1"/>
    <col min="744" max="744" width="1.84375" style="2" customWidth="1"/>
    <col min="745" max="745" width="12.53515625" style="2" customWidth="1"/>
    <col min="746" max="746" width="1.53515625" style="2" customWidth="1"/>
    <col min="747" max="747" width="9.53515625" style="2" customWidth="1"/>
    <col min="748" max="748" width="1.84375" style="2" customWidth="1"/>
    <col min="749" max="749" width="11.84375" style="2" customWidth="1"/>
    <col min="750" max="750" width="1.53515625" style="2" customWidth="1"/>
    <col min="751" max="751" width="10.07421875" style="2" customWidth="1"/>
    <col min="752" max="752" width="2" style="2" customWidth="1"/>
    <col min="753" max="753" width="9.53515625" style="2" customWidth="1"/>
    <col min="754" max="996" width="9.07421875" style="2"/>
    <col min="997" max="997" width="4.53515625" style="2" customWidth="1"/>
    <col min="998" max="998" width="1" style="2" customWidth="1"/>
    <col min="999" max="999" width="18" style="2" customWidth="1"/>
    <col min="1000" max="1000" width="1.84375" style="2" customWidth="1"/>
    <col min="1001" max="1001" width="12.53515625" style="2" customWidth="1"/>
    <col min="1002" max="1002" width="1.53515625" style="2" customWidth="1"/>
    <col min="1003" max="1003" width="9.53515625" style="2" customWidth="1"/>
    <col min="1004" max="1004" width="1.84375" style="2" customWidth="1"/>
    <col min="1005" max="1005" width="11.84375" style="2" customWidth="1"/>
    <col min="1006" max="1006" width="1.53515625" style="2" customWidth="1"/>
    <col min="1007" max="1007" width="10.07421875" style="2" customWidth="1"/>
    <col min="1008" max="1008" width="2" style="2" customWidth="1"/>
    <col min="1009" max="1009" width="9.53515625" style="2" customWidth="1"/>
    <col min="1010" max="1252" width="9.07421875" style="2"/>
    <col min="1253" max="1253" width="4.53515625" style="2" customWidth="1"/>
    <col min="1254" max="1254" width="1" style="2" customWidth="1"/>
    <col min="1255" max="1255" width="18" style="2" customWidth="1"/>
    <col min="1256" max="1256" width="1.84375" style="2" customWidth="1"/>
    <col min="1257" max="1257" width="12.53515625" style="2" customWidth="1"/>
    <col min="1258" max="1258" width="1.53515625" style="2" customWidth="1"/>
    <col min="1259" max="1259" width="9.53515625" style="2" customWidth="1"/>
    <col min="1260" max="1260" width="1.84375" style="2" customWidth="1"/>
    <col min="1261" max="1261" width="11.84375" style="2" customWidth="1"/>
    <col min="1262" max="1262" width="1.53515625" style="2" customWidth="1"/>
    <col min="1263" max="1263" width="10.07421875" style="2" customWidth="1"/>
    <col min="1264" max="1264" width="2" style="2" customWidth="1"/>
    <col min="1265" max="1265" width="9.53515625" style="2" customWidth="1"/>
    <col min="1266" max="1508" width="9.07421875" style="2"/>
    <col min="1509" max="1509" width="4.53515625" style="2" customWidth="1"/>
    <col min="1510" max="1510" width="1" style="2" customWidth="1"/>
    <col min="1511" max="1511" width="18" style="2" customWidth="1"/>
    <col min="1512" max="1512" width="1.84375" style="2" customWidth="1"/>
    <col min="1513" max="1513" width="12.53515625" style="2" customWidth="1"/>
    <col min="1514" max="1514" width="1.53515625" style="2" customWidth="1"/>
    <col min="1515" max="1515" width="9.53515625" style="2" customWidth="1"/>
    <col min="1516" max="1516" width="1.84375" style="2" customWidth="1"/>
    <col min="1517" max="1517" width="11.84375" style="2" customWidth="1"/>
    <col min="1518" max="1518" width="1.53515625" style="2" customWidth="1"/>
    <col min="1519" max="1519" width="10.07421875" style="2" customWidth="1"/>
    <col min="1520" max="1520" width="2" style="2" customWidth="1"/>
    <col min="1521" max="1521" width="9.53515625" style="2" customWidth="1"/>
    <col min="1522" max="1764" width="9.07421875" style="2"/>
    <col min="1765" max="1765" width="4.53515625" style="2" customWidth="1"/>
    <col min="1766" max="1766" width="1" style="2" customWidth="1"/>
    <col min="1767" max="1767" width="18" style="2" customWidth="1"/>
    <col min="1768" max="1768" width="1.84375" style="2" customWidth="1"/>
    <col min="1769" max="1769" width="12.53515625" style="2" customWidth="1"/>
    <col min="1770" max="1770" width="1.53515625" style="2" customWidth="1"/>
    <col min="1771" max="1771" width="9.53515625" style="2" customWidth="1"/>
    <col min="1772" max="1772" width="1.84375" style="2" customWidth="1"/>
    <col min="1773" max="1773" width="11.84375" style="2" customWidth="1"/>
    <col min="1774" max="1774" width="1.53515625" style="2" customWidth="1"/>
    <col min="1775" max="1775" width="10.07421875" style="2" customWidth="1"/>
    <col min="1776" max="1776" width="2" style="2" customWidth="1"/>
    <col min="1777" max="1777" width="9.53515625" style="2" customWidth="1"/>
    <col min="1778" max="2020" width="9.07421875" style="2"/>
    <col min="2021" max="2021" width="4.53515625" style="2" customWidth="1"/>
    <col min="2022" max="2022" width="1" style="2" customWidth="1"/>
    <col min="2023" max="2023" width="18" style="2" customWidth="1"/>
    <col min="2024" max="2024" width="1.84375" style="2" customWidth="1"/>
    <col min="2025" max="2025" width="12.53515625" style="2" customWidth="1"/>
    <col min="2026" max="2026" width="1.53515625" style="2" customWidth="1"/>
    <col min="2027" max="2027" width="9.53515625" style="2" customWidth="1"/>
    <col min="2028" max="2028" width="1.84375" style="2" customWidth="1"/>
    <col min="2029" max="2029" width="11.84375" style="2" customWidth="1"/>
    <col min="2030" max="2030" width="1.53515625" style="2" customWidth="1"/>
    <col min="2031" max="2031" width="10.07421875" style="2" customWidth="1"/>
    <col min="2032" max="2032" width="2" style="2" customWidth="1"/>
    <col min="2033" max="2033" width="9.53515625" style="2" customWidth="1"/>
    <col min="2034" max="2276" width="9.07421875" style="2"/>
    <col min="2277" max="2277" width="4.53515625" style="2" customWidth="1"/>
    <col min="2278" max="2278" width="1" style="2" customWidth="1"/>
    <col min="2279" max="2279" width="18" style="2" customWidth="1"/>
    <col min="2280" max="2280" width="1.84375" style="2" customWidth="1"/>
    <col min="2281" max="2281" width="12.53515625" style="2" customWidth="1"/>
    <col min="2282" max="2282" width="1.53515625" style="2" customWidth="1"/>
    <col min="2283" max="2283" width="9.53515625" style="2" customWidth="1"/>
    <col min="2284" max="2284" width="1.84375" style="2" customWidth="1"/>
    <col min="2285" max="2285" width="11.84375" style="2" customWidth="1"/>
    <col min="2286" max="2286" width="1.53515625" style="2" customWidth="1"/>
    <col min="2287" max="2287" width="10.07421875" style="2" customWidth="1"/>
    <col min="2288" max="2288" width="2" style="2" customWidth="1"/>
    <col min="2289" max="2289" width="9.53515625" style="2" customWidth="1"/>
    <col min="2290" max="2532" width="9.07421875" style="2"/>
    <col min="2533" max="2533" width="4.53515625" style="2" customWidth="1"/>
    <col min="2534" max="2534" width="1" style="2" customWidth="1"/>
    <col min="2535" max="2535" width="18" style="2" customWidth="1"/>
    <col min="2536" max="2536" width="1.84375" style="2" customWidth="1"/>
    <col min="2537" max="2537" width="12.53515625" style="2" customWidth="1"/>
    <col min="2538" max="2538" width="1.53515625" style="2" customWidth="1"/>
    <col min="2539" max="2539" width="9.53515625" style="2" customWidth="1"/>
    <col min="2540" max="2540" width="1.84375" style="2" customWidth="1"/>
    <col min="2541" max="2541" width="11.84375" style="2" customWidth="1"/>
    <col min="2542" max="2542" width="1.53515625" style="2" customWidth="1"/>
    <col min="2543" max="2543" width="10.07421875" style="2" customWidth="1"/>
    <col min="2544" max="2544" width="2" style="2" customWidth="1"/>
    <col min="2545" max="2545" width="9.53515625" style="2" customWidth="1"/>
    <col min="2546" max="2788" width="9.07421875" style="2"/>
    <col min="2789" max="2789" width="4.53515625" style="2" customWidth="1"/>
    <col min="2790" max="2790" width="1" style="2" customWidth="1"/>
    <col min="2791" max="2791" width="18" style="2" customWidth="1"/>
    <col min="2792" max="2792" width="1.84375" style="2" customWidth="1"/>
    <col min="2793" max="2793" width="12.53515625" style="2" customWidth="1"/>
    <col min="2794" max="2794" width="1.53515625" style="2" customWidth="1"/>
    <col min="2795" max="2795" width="9.53515625" style="2" customWidth="1"/>
    <col min="2796" max="2796" width="1.84375" style="2" customWidth="1"/>
    <col min="2797" max="2797" width="11.84375" style="2" customWidth="1"/>
    <col min="2798" max="2798" width="1.53515625" style="2" customWidth="1"/>
    <col min="2799" max="2799" width="10.07421875" style="2" customWidth="1"/>
    <col min="2800" max="2800" width="2" style="2" customWidth="1"/>
    <col min="2801" max="2801" width="9.53515625" style="2" customWidth="1"/>
    <col min="2802" max="3044" width="9.07421875" style="2"/>
    <col min="3045" max="3045" width="4.53515625" style="2" customWidth="1"/>
    <col min="3046" max="3046" width="1" style="2" customWidth="1"/>
    <col min="3047" max="3047" width="18" style="2" customWidth="1"/>
    <col min="3048" max="3048" width="1.84375" style="2" customWidth="1"/>
    <col min="3049" max="3049" width="12.53515625" style="2" customWidth="1"/>
    <col min="3050" max="3050" width="1.53515625" style="2" customWidth="1"/>
    <col min="3051" max="3051" width="9.53515625" style="2" customWidth="1"/>
    <col min="3052" max="3052" width="1.84375" style="2" customWidth="1"/>
    <col min="3053" max="3053" width="11.84375" style="2" customWidth="1"/>
    <col min="3054" max="3054" width="1.53515625" style="2" customWidth="1"/>
    <col min="3055" max="3055" width="10.07421875" style="2" customWidth="1"/>
    <col min="3056" max="3056" width="2" style="2" customWidth="1"/>
    <col min="3057" max="3057" width="9.53515625" style="2" customWidth="1"/>
    <col min="3058" max="3300" width="9.07421875" style="2"/>
    <col min="3301" max="3301" width="4.53515625" style="2" customWidth="1"/>
    <col min="3302" max="3302" width="1" style="2" customWidth="1"/>
    <col min="3303" max="3303" width="18" style="2" customWidth="1"/>
    <col min="3304" max="3304" width="1.84375" style="2" customWidth="1"/>
    <col min="3305" max="3305" width="12.53515625" style="2" customWidth="1"/>
    <col min="3306" max="3306" width="1.53515625" style="2" customWidth="1"/>
    <col min="3307" max="3307" width="9.53515625" style="2" customWidth="1"/>
    <col min="3308" max="3308" width="1.84375" style="2" customWidth="1"/>
    <col min="3309" max="3309" width="11.84375" style="2" customWidth="1"/>
    <col min="3310" max="3310" width="1.53515625" style="2" customWidth="1"/>
    <col min="3311" max="3311" width="10.07421875" style="2" customWidth="1"/>
    <col min="3312" max="3312" width="2" style="2" customWidth="1"/>
    <col min="3313" max="3313" width="9.53515625" style="2" customWidth="1"/>
    <col min="3314" max="3556" width="9.07421875" style="2"/>
    <col min="3557" max="3557" width="4.53515625" style="2" customWidth="1"/>
    <col min="3558" max="3558" width="1" style="2" customWidth="1"/>
    <col min="3559" max="3559" width="18" style="2" customWidth="1"/>
    <col min="3560" max="3560" width="1.84375" style="2" customWidth="1"/>
    <col min="3561" max="3561" width="12.53515625" style="2" customWidth="1"/>
    <col min="3562" max="3562" width="1.53515625" style="2" customWidth="1"/>
    <col min="3563" max="3563" width="9.53515625" style="2" customWidth="1"/>
    <col min="3564" max="3564" width="1.84375" style="2" customWidth="1"/>
    <col min="3565" max="3565" width="11.84375" style="2" customWidth="1"/>
    <col min="3566" max="3566" width="1.53515625" style="2" customWidth="1"/>
    <col min="3567" max="3567" width="10.07421875" style="2" customWidth="1"/>
    <col min="3568" max="3568" width="2" style="2" customWidth="1"/>
    <col min="3569" max="3569" width="9.53515625" style="2" customWidth="1"/>
    <col min="3570" max="3812" width="9.07421875" style="2"/>
    <col min="3813" max="3813" width="4.53515625" style="2" customWidth="1"/>
    <col min="3814" max="3814" width="1" style="2" customWidth="1"/>
    <col min="3815" max="3815" width="18" style="2" customWidth="1"/>
    <col min="3816" max="3816" width="1.84375" style="2" customWidth="1"/>
    <col min="3817" max="3817" width="12.53515625" style="2" customWidth="1"/>
    <col min="3818" max="3818" width="1.53515625" style="2" customWidth="1"/>
    <col min="3819" max="3819" width="9.53515625" style="2" customWidth="1"/>
    <col min="3820" max="3820" width="1.84375" style="2" customWidth="1"/>
    <col min="3821" max="3821" width="11.84375" style="2" customWidth="1"/>
    <col min="3822" max="3822" width="1.53515625" style="2" customWidth="1"/>
    <col min="3823" max="3823" width="10.07421875" style="2" customWidth="1"/>
    <col min="3824" max="3824" width="2" style="2" customWidth="1"/>
    <col min="3825" max="3825" width="9.53515625" style="2" customWidth="1"/>
    <col min="3826" max="4068" width="9.07421875" style="2"/>
    <col min="4069" max="4069" width="4.53515625" style="2" customWidth="1"/>
    <col min="4070" max="4070" width="1" style="2" customWidth="1"/>
    <col min="4071" max="4071" width="18" style="2" customWidth="1"/>
    <col min="4072" max="4072" width="1.84375" style="2" customWidth="1"/>
    <col min="4073" max="4073" width="12.53515625" style="2" customWidth="1"/>
    <col min="4074" max="4074" width="1.53515625" style="2" customWidth="1"/>
    <col min="4075" max="4075" width="9.53515625" style="2" customWidth="1"/>
    <col min="4076" max="4076" width="1.84375" style="2" customWidth="1"/>
    <col min="4077" max="4077" width="11.84375" style="2" customWidth="1"/>
    <col min="4078" max="4078" width="1.53515625" style="2" customWidth="1"/>
    <col min="4079" max="4079" width="10.07421875" style="2" customWidth="1"/>
    <col min="4080" max="4080" width="2" style="2" customWidth="1"/>
    <col min="4081" max="4081" width="9.53515625" style="2" customWidth="1"/>
    <col min="4082" max="4324" width="9.07421875" style="2"/>
    <col min="4325" max="4325" width="4.53515625" style="2" customWidth="1"/>
    <col min="4326" max="4326" width="1" style="2" customWidth="1"/>
    <col min="4327" max="4327" width="18" style="2" customWidth="1"/>
    <col min="4328" max="4328" width="1.84375" style="2" customWidth="1"/>
    <col min="4329" max="4329" width="12.53515625" style="2" customWidth="1"/>
    <col min="4330" max="4330" width="1.53515625" style="2" customWidth="1"/>
    <col min="4331" max="4331" width="9.53515625" style="2" customWidth="1"/>
    <col min="4332" max="4332" width="1.84375" style="2" customWidth="1"/>
    <col min="4333" max="4333" width="11.84375" style="2" customWidth="1"/>
    <col min="4334" max="4334" width="1.53515625" style="2" customWidth="1"/>
    <col min="4335" max="4335" width="10.07421875" style="2" customWidth="1"/>
    <col min="4336" max="4336" width="2" style="2" customWidth="1"/>
    <col min="4337" max="4337" width="9.53515625" style="2" customWidth="1"/>
    <col min="4338" max="4580" width="9.07421875" style="2"/>
    <col min="4581" max="4581" width="4.53515625" style="2" customWidth="1"/>
    <col min="4582" max="4582" width="1" style="2" customWidth="1"/>
    <col min="4583" max="4583" width="18" style="2" customWidth="1"/>
    <col min="4584" max="4584" width="1.84375" style="2" customWidth="1"/>
    <col min="4585" max="4585" width="12.53515625" style="2" customWidth="1"/>
    <col min="4586" max="4586" width="1.53515625" style="2" customWidth="1"/>
    <col min="4587" max="4587" width="9.53515625" style="2" customWidth="1"/>
    <col min="4588" max="4588" width="1.84375" style="2" customWidth="1"/>
    <col min="4589" max="4589" width="11.84375" style="2" customWidth="1"/>
    <col min="4590" max="4590" width="1.53515625" style="2" customWidth="1"/>
    <col min="4591" max="4591" width="10.07421875" style="2" customWidth="1"/>
    <col min="4592" max="4592" width="2" style="2" customWidth="1"/>
    <col min="4593" max="4593" width="9.53515625" style="2" customWidth="1"/>
    <col min="4594" max="4836" width="9.07421875" style="2"/>
    <col min="4837" max="4837" width="4.53515625" style="2" customWidth="1"/>
    <col min="4838" max="4838" width="1" style="2" customWidth="1"/>
    <col min="4839" max="4839" width="18" style="2" customWidth="1"/>
    <col min="4840" max="4840" width="1.84375" style="2" customWidth="1"/>
    <col min="4841" max="4841" width="12.53515625" style="2" customWidth="1"/>
    <col min="4842" max="4842" width="1.53515625" style="2" customWidth="1"/>
    <col min="4843" max="4843" width="9.53515625" style="2" customWidth="1"/>
    <col min="4844" max="4844" width="1.84375" style="2" customWidth="1"/>
    <col min="4845" max="4845" width="11.84375" style="2" customWidth="1"/>
    <col min="4846" max="4846" width="1.53515625" style="2" customWidth="1"/>
    <col min="4847" max="4847" width="10.07421875" style="2" customWidth="1"/>
    <col min="4848" max="4848" width="2" style="2" customWidth="1"/>
    <col min="4849" max="4849" width="9.53515625" style="2" customWidth="1"/>
    <col min="4850" max="5092" width="9.07421875" style="2"/>
    <col min="5093" max="5093" width="4.53515625" style="2" customWidth="1"/>
    <col min="5094" max="5094" width="1" style="2" customWidth="1"/>
    <col min="5095" max="5095" width="18" style="2" customWidth="1"/>
    <col min="5096" max="5096" width="1.84375" style="2" customWidth="1"/>
    <col min="5097" max="5097" width="12.53515625" style="2" customWidth="1"/>
    <col min="5098" max="5098" width="1.53515625" style="2" customWidth="1"/>
    <col min="5099" max="5099" width="9.53515625" style="2" customWidth="1"/>
    <col min="5100" max="5100" width="1.84375" style="2" customWidth="1"/>
    <col min="5101" max="5101" width="11.84375" style="2" customWidth="1"/>
    <col min="5102" max="5102" width="1.53515625" style="2" customWidth="1"/>
    <col min="5103" max="5103" width="10.07421875" style="2" customWidth="1"/>
    <col min="5104" max="5104" width="2" style="2" customWidth="1"/>
    <col min="5105" max="5105" width="9.53515625" style="2" customWidth="1"/>
    <col min="5106" max="5348" width="9.07421875" style="2"/>
    <col min="5349" max="5349" width="4.53515625" style="2" customWidth="1"/>
    <col min="5350" max="5350" width="1" style="2" customWidth="1"/>
    <col min="5351" max="5351" width="18" style="2" customWidth="1"/>
    <col min="5352" max="5352" width="1.84375" style="2" customWidth="1"/>
    <col min="5353" max="5353" width="12.53515625" style="2" customWidth="1"/>
    <col min="5354" max="5354" width="1.53515625" style="2" customWidth="1"/>
    <col min="5355" max="5355" width="9.53515625" style="2" customWidth="1"/>
    <col min="5356" max="5356" width="1.84375" style="2" customWidth="1"/>
    <col min="5357" max="5357" width="11.84375" style="2" customWidth="1"/>
    <col min="5358" max="5358" width="1.53515625" style="2" customWidth="1"/>
    <col min="5359" max="5359" width="10.07421875" style="2" customWidth="1"/>
    <col min="5360" max="5360" width="2" style="2" customWidth="1"/>
    <col min="5361" max="5361" width="9.53515625" style="2" customWidth="1"/>
    <col min="5362" max="5604" width="9.07421875" style="2"/>
    <col min="5605" max="5605" width="4.53515625" style="2" customWidth="1"/>
    <col min="5606" max="5606" width="1" style="2" customWidth="1"/>
    <col min="5607" max="5607" width="18" style="2" customWidth="1"/>
    <col min="5608" max="5608" width="1.84375" style="2" customWidth="1"/>
    <col min="5609" max="5609" width="12.53515625" style="2" customWidth="1"/>
    <col min="5610" max="5610" width="1.53515625" style="2" customWidth="1"/>
    <col min="5611" max="5611" width="9.53515625" style="2" customWidth="1"/>
    <col min="5612" max="5612" width="1.84375" style="2" customWidth="1"/>
    <col min="5613" max="5613" width="11.84375" style="2" customWidth="1"/>
    <col min="5614" max="5614" width="1.53515625" style="2" customWidth="1"/>
    <col min="5615" max="5615" width="10.07421875" style="2" customWidth="1"/>
    <col min="5616" max="5616" width="2" style="2" customWidth="1"/>
    <col min="5617" max="5617" width="9.53515625" style="2" customWidth="1"/>
    <col min="5618" max="5860" width="9.07421875" style="2"/>
    <col min="5861" max="5861" width="4.53515625" style="2" customWidth="1"/>
    <col min="5862" max="5862" width="1" style="2" customWidth="1"/>
    <col min="5863" max="5863" width="18" style="2" customWidth="1"/>
    <col min="5864" max="5864" width="1.84375" style="2" customWidth="1"/>
    <col min="5865" max="5865" width="12.53515625" style="2" customWidth="1"/>
    <col min="5866" max="5866" width="1.53515625" style="2" customWidth="1"/>
    <col min="5867" max="5867" width="9.53515625" style="2" customWidth="1"/>
    <col min="5868" max="5868" width="1.84375" style="2" customWidth="1"/>
    <col min="5869" max="5869" width="11.84375" style="2" customWidth="1"/>
    <col min="5870" max="5870" width="1.53515625" style="2" customWidth="1"/>
    <col min="5871" max="5871" width="10.07421875" style="2" customWidth="1"/>
    <col min="5872" max="5872" width="2" style="2" customWidth="1"/>
    <col min="5873" max="5873" width="9.53515625" style="2" customWidth="1"/>
    <col min="5874" max="6116" width="9.07421875" style="2"/>
    <col min="6117" max="6117" width="4.53515625" style="2" customWidth="1"/>
    <col min="6118" max="6118" width="1" style="2" customWidth="1"/>
    <col min="6119" max="6119" width="18" style="2" customWidth="1"/>
    <col min="6120" max="6120" width="1.84375" style="2" customWidth="1"/>
    <col min="6121" max="6121" width="12.53515625" style="2" customWidth="1"/>
    <col min="6122" max="6122" width="1.53515625" style="2" customWidth="1"/>
    <col min="6123" max="6123" width="9.53515625" style="2" customWidth="1"/>
    <col min="6124" max="6124" width="1.84375" style="2" customWidth="1"/>
    <col min="6125" max="6125" width="11.84375" style="2" customWidth="1"/>
    <col min="6126" max="6126" width="1.53515625" style="2" customWidth="1"/>
    <col min="6127" max="6127" width="10.07421875" style="2" customWidth="1"/>
    <col min="6128" max="6128" width="2" style="2" customWidth="1"/>
    <col min="6129" max="6129" width="9.53515625" style="2" customWidth="1"/>
    <col min="6130" max="6372" width="9.07421875" style="2"/>
    <col min="6373" max="6373" width="4.53515625" style="2" customWidth="1"/>
    <col min="6374" max="6374" width="1" style="2" customWidth="1"/>
    <col min="6375" max="6375" width="18" style="2" customWidth="1"/>
    <col min="6376" max="6376" width="1.84375" style="2" customWidth="1"/>
    <col min="6377" max="6377" width="12.53515625" style="2" customWidth="1"/>
    <col min="6378" max="6378" width="1.53515625" style="2" customWidth="1"/>
    <col min="6379" max="6379" width="9.53515625" style="2" customWidth="1"/>
    <col min="6380" max="6380" width="1.84375" style="2" customWidth="1"/>
    <col min="6381" max="6381" width="11.84375" style="2" customWidth="1"/>
    <col min="6382" max="6382" width="1.53515625" style="2" customWidth="1"/>
    <col min="6383" max="6383" width="10.07421875" style="2" customWidth="1"/>
    <col min="6384" max="6384" width="2" style="2" customWidth="1"/>
    <col min="6385" max="6385" width="9.53515625" style="2" customWidth="1"/>
    <col min="6386" max="6628" width="9.07421875" style="2"/>
    <col min="6629" max="6629" width="4.53515625" style="2" customWidth="1"/>
    <col min="6630" max="6630" width="1" style="2" customWidth="1"/>
    <col min="6631" max="6631" width="18" style="2" customWidth="1"/>
    <col min="6632" max="6632" width="1.84375" style="2" customWidth="1"/>
    <col min="6633" max="6633" width="12.53515625" style="2" customWidth="1"/>
    <col min="6634" max="6634" width="1.53515625" style="2" customWidth="1"/>
    <col min="6635" max="6635" width="9.53515625" style="2" customWidth="1"/>
    <col min="6636" max="6636" width="1.84375" style="2" customWidth="1"/>
    <col min="6637" max="6637" width="11.84375" style="2" customWidth="1"/>
    <col min="6638" max="6638" width="1.53515625" style="2" customWidth="1"/>
    <col min="6639" max="6639" width="10.07421875" style="2" customWidth="1"/>
    <col min="6640" max="6640" width="2" style="2" customWidth="1"/>
    <col min="6641" max="6641" width="9.53515625" style="2" customWidth="1"/>
    <col min="6642" max="6884" width="9.07421875" style="2"/>
    <col min="6885" max="6885" width="4.53515625" style="2" customWidth="1"/>
    <col min="6886" max="6886" width="1" style="2" customWidth="1"/>
    <col min="6887" max="6887" width="18" style="2" customWidth="1"/>
    <col min="6888" max="6888" width="1.84375" style="2" customWidth="1"/>
    <col min="6889" max="6889" width="12.53515625" style="2" customWidth="1"/>
    <col min="6890" max="6890" width="1.53515625" style="2" customWidth="1"/>
    <col min="6891" max="6891" width="9.53515625" style="2" customWidth="1"/>
    <col min="6892" max="6892" width="1.84375" style="2" customWidth="1"/>
    <col min="6893" max="6893" width="11.84375" style="2" customWidth="1"/>
    <col min="6894" max="6894" width="1.53515625" style="2" customWidth="1"/>
    <col min="6895" max="6895" width="10.07421875" style="2" customWidth="1"/>
    <col min="6896" max="6896" width="2" style="2" customWidth="1"/>
    <col min="6897" max="6897" width="9.53515625" style="2" customWidth="1"/>
    <col min="6898" max="7140" width="9.07421875" style="2"/>
    <col min="7141" max="7141" width="4.53515625" style="2" customWidth="1"/>
    <col min="7142" max="7142" width="1" style="2" customWidth="1"/>
    <col min="7143" max="7143" width="18" style="2" customWidth="1"/>
    <col min="7144" max="7144" width="1.84375" style="2" customWidth="1"/>
    <col min="7145" max="7145" width="12.53515625" style="2" customWidth="1"/>
    <col min="7146" max="7146" width="1.53515625" style="2" customWidth="1"/>
    <col min="7147" max="7147" width="9.53515625" style="2" customWidth="1"/>
    <col min="7148" max="7148" width="1.84375" style="2" customWidth="1"/>
    <col min="7149" max="7149" width="11.84375" style="2" customWidth="1"/>
    <col min="7150" max="7150" width="1.53515625" style="2" customWidth="1"/>
    <col min="7151" max="7151" width="10.07421875" style="2" customWidth="1"/>
    <col min="7152" max="7152" width="2" style="2" customWidth="1"/>
    <col min="7153" max="7153" width="9.53515625" style="2" customWidth="1"/>
    <col min="7154" max="7396" width="9.07421875" style="2"/>
    <col min="7397" max="7397" width="4.53515625" style="2" customWidth="1"/>
    <col min="7398" max="7398" width="1" style="2" customWidth="1"/>
    <col min="7399" max="7399" width="18" style="2" customWidth="1"/>
    <col min="7400" max="7400" width="1.84375" style="2" customWidth="1"/>
    <col min="7401" max="7401" width="12.53515625" style="2" customWidth="1"/>
    <col min="7402" max="7402" width="1.53515625" style="2" customWidth="1"/>
    <col min="7403" max="7403" width="9.53515625" style="2" customWidth="1"/>
    <col min="7404" max="7404" width="1.84375" style="2" customWidth="1"/>
    <col min="7405" max="7405" width="11.84375" style="2" customWidth="1"/>
    <col min="7406" max="7406" width="1.53515625" style="2" customWidth="1"/>
    <col min="7407" max="7407" width="10.07421875" style="2" customWidth="1"/>
    <col min="7408" max="7408" width="2" style="2" customWidth="1"/>
    <col min="7409" max="7409" width="9.53515625" style="2" customWidth="1"/>
    <col min="7410" max="7652" width="9.07421875" style="2"/>
    <col min="7653" max="7653" width="4.53515625" style="2" customWidth="1"/>
    <col min="7654" max="7654" width="1" style="2" customWidth="1"/>
    <col min="7655" max="7655" width="18" style="2" customWidth="1"/>
    <col min="7656" max="7656" width="1.84375" style="2" customWidth="1"/>
    <col min="7657" max="7657" width="12.53515625" style="2" customWidth="1"/>
    <col min="7658" max="7658" width="1.53515625" style="2" customWidth="1"/>
    <col min="7659" max="7659" width="9.53515625" style="2" customWidth="1"/>
    <col min="7660" max="7660" width="1.84375" style="2" customWidth="1"/>
    <col min="7661" max="7661" width="11.84375" style="2" customWidth="1"/>
    <col min="7662" max="7662" width="1.53515625" style="2" customWidth="1"/>
    <col min="7663" max="7663" width="10.07421875" style="2" customWidth="1"/>
    <col min="7664" max="7664" width="2" style="2" customWidth="1"/>
    <col min="7665" max="7665" width="9.53515625" style="2" customWidth="1"/>
    <col min="7666" max="7908" width="9.07421875" style="2"/>
    <col min="7909" max="7909" width="4.53515625" style="2" customWidth="1"/>
    <col min="7910" max="7910" width="1" style="2" customWidth="1"/>
    <col min="7911" max="7911" width="18" style="2" customWidth="1"/>
    <col min="7912" max="7912" width="1.84375" style="2" customWidth="1"/>
    <col min="7913" max="7913" width="12.53515625" style="2" customWidth="1"/>
    <col min="7914" max="7914" width="1.53515625" style="2" customWidth="1"/>
    <col min="7915" max="7915" width="9.53515625" style="2" customWidth="1"/>
    <col min="7916" max="7916" width="1.84375" style="2" customWidth="1"/>
    <col min="7917" max="7917" width="11.84375" style="2" customWidth="1"/>
    <col min="7918" max="7918" width="1.53515625" style="2" customWidth="1"/>
    <col min="7919" max="7919" width="10.07421875" style="2" customWidth="1"/>
    <col min="7920" max="7920" width="2" style="2" customWidth="1"/>
    <col min="7921" max="7921" width="9.53515625" style="2" customWidth="1"/>
    <col min="7922" max="8164" width="9.07421875" style="2"/>
    <col min="8165" max="8165" width="4.53515625" style="2" customWidth="1"/>
    <col min="8166" max="8166" width="1" style="2" customWidth="1"/>
    <col min="8167" max="8167" width="18" style="2" customWidth="1"/>
    <col min="8168" max="8168" width="1.84375" style="2" customWidth="1"/>
    <col min="8169" max="8169" width="12.53515625" style="2" customWidth="1"/>
    <col min="8170" max="8170" width="1.53515625" style="2" customWidth="1"/>
    <col min="8171" max="8171" width="9.53515625" style="2" customWidth="1"/>
    <col min="8172" max="8172" width="1.84375" style="2" customWidth="1"/>
    <col min="8173" max="8173" width="11.84375" style="2" customWidth="1"/>
    <col min="8174" max="8174" width="1.53515625" style="2" customWidth="1"/>
    <col min="8175" max="8175" width="10.07421875" style="2" customWidth="1"/>
    <col min="8176" max="8176" width="2" style="2" customWidth="1"/>
    <col min="8177" max="8177" width="9.53515625" style="2" customWidth="1"/>
    <col min="8178" max="8420" width="9.07421875" style="2"/>
    <col min="8421" max="8421" width="4.53515625" style="2" customWidth="1"/>
    <col min="8422" max="8422" width="1" style="2" customWidth="1"/>
    <col min="8423" max="8423" width="18" style="2" customWidth="1"/>
    <col min="8424" max="8424" width="1.84375" style="2" customWidth="1"/>
    <col min="8425" max="8425" width="12.53515625" style="2" customWidth="1"/>
    <col min="8426" max="8426" width="1.53515625" style="2" customWidth="1"/>
    <col min="8427" max="8427" width="9.53515625" style="2" customWidth="1"/>
    <col min="8428" max="8428" width="1.84375" style="2" customWidth="1"/>
    <col min="8429" max="8429" width="11.84375" style="2" customWidth="1"/>
    <col min="8430" max="8430" width="1.53515625" style="2" customWidth="1"/>
    <col min="8431" max="8431" width="10.07421875" style="2" customWidth="1"/>
    <col min="8432" max="8432" width="2" style="2" customWidth="1"/>
    <col min="8433" max="8433" width="9.53515625" style="2" customWidth="1"/>
    <col min="8434" max="8676" width="9.07421875" style="2"/>
    <col min="8677" max="8677" width="4.53515625" style="2" customWidth="1"/>
    <col min="8678" max="8678" width="1" style="2" customWidth="1"/>
    <col min="8679" max="8679" width="18" style="2" customWidth="1"/>
    <col min="8680" max="8680" width="1.84375" style="2" customWidth="1"/>
    <col min="8681" max="8681" width="12.53515625" style="2" customWidth="1"/>
    <col min="8682" max="8682" width="1.53515625" style="2" customWidth="1"/>
    <col min="8683" max="8683" width="9.53515625" style="2" customWidth="1"/>
    <col min="8684" max="8684" width="1.84375" style="2" customWidth="1"/>
    <col min="8685" max="8685" width="11.84375" style="2" customWidth="1"/>
    <col min="8686" max="8686" width="1.53515625" style="2" customWidth="1"/>
    <col min="8687" max="8687" width="10.07421875" style="2" customWidth="1"/>
    <col min="8688" max="8688" width="2" style="2" customWidth="1"/>
    <col min="8689" max="8689" width="9.53515625" style="2" customWidth="1"/>
    <col min="8690" max="8932" width="9.07421875" style="2"/>
    <col min="8933" max="8933" width="4.53515625" style="2" customWidth="1"/>
    <col min="8934" max="8934" width="1" style="2" customWidth="1"/>
    <col min="8935" max="8935" width="18" style="2" customWidth="1"/>
    <col min="8936" max="8936" width="1.84375" style="2" customWidth="1"/>
    <col min="8937" max="8937" width="12.53515625" style="2" customWidth="1"/>
    <col min="8938" max="8938" width="1.53515625" style="2" customWidth="1"/>
    <col min="8939" max="8939" width="9.53515625" style="2" customWidth="1"/>
    <col min="8940" max="8940" width="1.84375" style="2" customWidth="1"/>
    <col min="8941" max="8941" width="11.84375" style="2" customWidth="1"/>
    <col min="8942" max="8942" width="1.53515625" style="2" customWidth="1"/>
    <col min="8943" max="8943" width="10.07421875" style="2" customWidth="1"/>
    <col min="8944" max="8944" width="2" style="2" customWidth="1"/>
    <col min="8945" max="8945" width="9.53515625" style="2" customWidth="1"/>
    <col min="8946" max="9188" width="9.07421875" style="2"/>
    <col min="9189" max="9189" width="4.53515625" style="2" customWidth="1"/>
    <col min="9190" max="9190" width="1" style="2" customWidth="1"/>
    <col min="9191" max="9191" width="18" style="2" customWidth="1"/>
    <col min="9192" max="9192" width="1.84375" style="2" customWidth="1"/>
    <col min="9193" max="9193" width="12.53515625" style="2" customWidth="1"/>
    <col min="9194" max="9194" width="1.53515625" style="2" customWidth="1"/>
    <col min="9195" max="9195" width="9.53515625" style="2" customWidth="1"/>
    <col min="9196" max="9196" width="1.84375" style="2" customWidth="1"/>
    <col min="9197" max="9197" width="11.84375" style="2" customWidth="1"/>
    <col min="9198" max="9198" width="1.53515625" style="2" customWidth="1"/>
    <col min="9199" max="9199" width="10.07421875" style="2" customWidth="1"/>
    <col min="9200" max="9200" width="2" style="2" customWidth="1"/>
    <col min="9201" max="9201" width="9.53515625" style="2" customWidth="1"/>
    <col min="9202" max="9444" width="9.07421875" style="2"/>
    <col min="9445" max="9445" width="4.53515625" style="2" customWidth="1"/>
    <col min="9446" max="9446" width="1" style="2" customWidth="1"/>
    <col min="9447" max="9447" width="18" style="2" customWidth="1"/>
    <col min="9448" max="9448" width="1.84375" style="2" customWidth="1"/>
    <col min="9449" max="9449" width="12.53515625" style="2" customWidth="1"/>
    <col min="9450" max="9450" width="1.53515625" style="2" customWidth="1"/>
    <col min="9451" max="9451" width="9.53515625" style="2" customWidth="1"/>
    <col min="9452" max="9452" width="1.84375" style="2" customWidth="1"/>
    <col min="9453" max="9453" width="11.84375" style="2" customWidth="1"/>
    <col min="9454" max="9454" width="1.53515625" style="2" customWidth="1"/>
    <col min="9455" max="9455" width="10.07421875" style="2" customWidth="1"/>
    <col min="9456" max="9456" width="2" style="2" customWidth="1"/>
    <col min="9457" max="9457" width="9.53515625" style="2" customWidth="1"/>
    <col min="9458" max="9700" width="9.07421875" style="2"/>
    <col min="9701" max="9701" width="4.53515625" style="2" customWidth="1"/>
    <col min="9702" max="9702" width="1" style="2" customWidth="1"/>
    <col min="9703" max="9703" width="18" style="2" customWidth="1"/>
    <col min="9704" max="9704" width="1.84375" style="2" customWidth="1"/>
    <col min="9705" max="9705" width="12.53515625" style="2" customWidth="1"/>
    <col min="9706" max="9706" width="1.53515625" style="2" customWidth="1"/>
    <col min="9707" max="9707" width="9.53515625" style="2" customWidth="1"/>
    <col min="9708" max="9708" width="1.84375" style="2" customWidth="1"/>
    <col min="9709" max="9709" width="11.84375" style="2" customWidth="1"/>
    <col min="9710" max="9710" width="1.53515625" style="2" customWidth="1"/>
    <col min="9711" max="9711" width="10.07421875" style="2" customWidth="1"/>
    <col min="9712" max="9712" width="2" style="2" customWidth="1"/>
    <col min="9713" max="9713" width="9.53515625" style="2" customWidth="1"/>
    <col min="9714" max="9956" width="9.07421875" style="2"/>
    <col min="9957" max="9957" width="4.53515625" style="2" customWidth="1"/>
    <col min="9958" max="9958" width="1" style="2" customWidth="1"/>
    <col min="9959" max="9959" width="18" style="2" customWidth="1"/>
    <col min="9960" max="9960" width="1.84375" style="2" customWidth="1"/>
    <col min="9961" max="9961" width="12.53515625" style="2" customWidth="1"/>
    <col min="9962" max="9962" width="1.53515625" style="2" customWidth="1"/>
    <col min="9963" max="9963" width="9.53515625" style="2" customWidth="1"/>
    <col min="9964" max="9964" width="1.84375" style="2" customWidth="1"/>
    <col min="9965" max="9965" width="11.84375" style="2" customWidth="1"/>
    <col min="9966" max="9966" width="1.53515625" style="2" customWidth="1"/>
    <col min="9967" max="9967" width="10.07421875" style="2" customWidth="1"/>
    <col min="9968" max="9968" width="2" style="2" customWidth="1"/>
    <col min="9969" max="9969" width="9.53515625" style="2" customWidth="1"/>
    <col min="9970" max="10212" width="9.07421875" style="2"/>
    <col min="10213" max="10213" width="4.53515625" style="2" customWidth="1"/>
    <col min="10214" max="10214" width="1" style="2" customWidth="1"/>
    <col min="10215" max="10215" width="18" style="2" customWidth="1"/>
    <col min="10216" max="10216" width="1.84375" style="2" customWidth="1"/>
    <col min="10217" max="10217" width="12.53515625" style="2" customWidth="1"/>
    <col min="10218" max="10218" width="1.53515625" style="2" customWidth="1"/>
    <col min="10219" max="10219" width="9.53515625" style="2" customWidth="1"/>
    <col min="10220" max="10220" width="1.84375" style="2" customWidth="1"/>
    <col min="10221" max="10221" width="11.84375" style="2" customWidth="1"/>
    <col min="10222" max="10222" width="1.53515625" style="2" customWidth="1"/>
    <col min="10223" max="10223" width="10.07421875" style="2" customWidth="1"/>
    <col min="10224" max="10224" width="2" style="2" customWidth="1"/>
    <col min="10225" max="10225" width="9.53515625" style="2" customWidth="1"/>
    <col min="10226" max="10468" width="9.07421875" style="2"/>
    <col min="10469" max="10469" width="4.53515625" style="2" customWidth="1"/>
    <col min="10470" max="10470" width="1" style="2" customWidth="1"/>
    <col min="10471" max="10471" width="18" style="2" customWidth="1"/>
    <col min="10472" max="10472" width="1.84375" style="2" customWidth="1"/>
    <col min="10473" max="10473" width="12.53515625" style="2" customWidth="1"/>
    <col min="10474" max="10474" width="1.53515625" style="2" customWidth="1"/>
    <col min="10475" max="10475" width="9.53515625" style="2" customWidth="1"/>
    <col min="10476" max="10476" width="1.84375" style="2" customWidth="1"/>
    <col min="10477" max="10477" width="11.84375" style="2" customWidth="1"/>
    <col min="10478" max="10478" width="1.53515625" style="2" customWidth="1"/>
    <col min="10479" max="10479" width="10.07421875" style="2" customWidth="1"/>
    <col min="10480" max="10480" width="2" style="2" customWidth="1"/>
    <col min="10481" max="10481" width="9.53515625" style="2" customWidth="1"/>
    <col min="10482" max="10724" width="9.07421875" style="2"/>
    <col min="10725" max="10725" width="4.53515625" style="2" customWidth="1"/>
    <col min="10726" max="10726" width="1" style="2" customWidth="1"/>
    <col min="10727" max="10727" width="18" style="2" customWidth="1"/>
    <col min="10728" max="10728" width="1.84375" style="2" customWidth="1"/>
    <col min="10729" max="10729" width="12.53515625" style="2" customWidth="1"/>
    <col min="10730" max="10730" width="1.53515625" style="2" customWidth="1"/>
    <col min="10731" max="10731" width="9.53515625" style="2" customWidth="1"/>
    <col min="10732" max="10732" width="1.84375" style="2" customWidth="1"/>
    <col min="10733" max="10733" width="11.84375" style="2" customWidth="1"/>
    <col min="10734" max="10734" width="1.53515625" style="2" customWidth="1"/>
    <col min="10735" max="10735" width="10.07421875" style="2" customWidth="1"/>
    <col min="10736" max="10736" width="2" style="2" customWidth="1"/>
    <col min="10737" max="10737" width="9.53515625" style="2" customWidth="1"/>
    <col min="10738" max="10980" width="9.07421875" style="2"/>
    <col min="10981" max="10981" width="4.53515625" style="2" customWidth="1"/>
    <col min="10982" max="10982" width="1" style="2" customWidth="1"/>
    <col min="10983" max="10983" width="18" style="2" customWidth="1"/>
    <col min="10984" max="10984" width="1.84375" style="2" customWidth="1"/>
    <col min="10985" max="10985" width="12.53515625" style="2" customWidth="1"/>
    <col min="10986" max="10986" width="1.53515625" style="2" customWidth="1"/>
    <col min="10987" max="10987" width="9.53515625" style="2" customWidth="1"/>
    <col min="10988" max="10988" width="1.84375" style="2" customWidth="1"/>
    <col min="10989" max="10989" width="11.84375" style="2" customWidth="1"/>
    <col min="10990" max="10990" width="1.53515625" style="2" customWidth="1"/>
    <col min="10991" max="10991" width="10.07421875" style="2" customWidth="1"/>
    <col min="10992" max="10992" width="2" style="2" customWidth="1"/>
    <col min="10993" max="10993" width="9.53515625" style="2" customWidth="1"/>
    <col min="10994" max="11236" width="9.07421875" style="2"/>
    <col min="11237" max="11237" width="4.53515625" style="2" customWidth="1"/>
    <col min="11238" max="11238" width="1" style="2" customWidth="1"/>
    <col min="11239" max="11239" width="18" style="2" customWidth="1"/>
    <col min="11240" max="11240" width="1.84375" style="2" customWidth="1"/>
    <col min="11241" max="11241" width="12.53515625" style="2" customWidth="1"/>
    <col min="11242" max="11242" width="1.53515625" style="2" customWidth="1"/>
    <col min="11243" max="11243" width="9.53515625" style="2" customWidth="1"/>
    <col min="11244" max="11244" width="1.84375" style="2" customWidth="1"/>
    <col min="11245" max="11245" width="11.84375" style="2" customWidth="1"/>
    <col min="11246" max="11246" width="1.53515625" style="2" customWidth="1"/>
    <col min="11247" max="11247" width="10.07421875" style="2" customWidth="1"/>
    <col min="11248" max="11248" width="2" style="2" customWidth="1"/>
    <col min="11249" max="11249" width="9.53515625" style="2" customWidth="1"/>
    <col min="11250" max="11492" width="9.07421875" style="2"/>
    <col min="11493" max="11493" width="4.53515625" style="2" customWidth="1"/>
    <col min="11494" max="11494" width="1" style="2" customWidth="1"/>
    <col min="11495" max="11495" width="18" style="2" customWidth="1"/>
    <col min="11496" max="11496" width="1.84375" style="2" customWidth="1"/>
    <col min="11497" max="11497" width="12.53515625" style="2" customWidth="1"/>
    <col min="11498" max="11498" width="1.53515625" style="2" customWidth="1"/>
    <col min="11499" max="11499" width="9.53515625" style="2" customWidth="1"/>
    <col min="11500" max="11500" width="1.84375" style="2" customWidth="1"/>
    <col min="11501" max="11501" width="11.84375" style="2" customWidth="1"/>
    <col min="11502" max="11502" width="1.53515625" style="2" customWidth="1"/>
    <col min="11503" max="11503" width="10.07421875" style="2" customWidth="1"/>
    <col min="11504" max="11504" width="2" style="2" customWidth="1"/>
    <col min="11505" max="11505" width="9.53515625" style="2" customWidth="1"/>
    <col min="11506" max="11748" width="9.07421875" style="2"/>
    <col min="11749" max="11749" width="4.53515625" style="2" customWidth="1"/>
    <col min="11750" max="11750" width="1" style="2" customWidth="1"/>
    <col min="11751" max="11751" width="18" style="2" customWidth="1"/>
    <col min="11752" max="11752" width="1.84375" style="2" customWidth="1"/>
    <col min="11753" max="11753" width="12.53515625" style="2" customWidth="1"/>
    <col min="11754" max="11754" width="1.53515625" style="2" customWidth="1"/>
    <col min="11755" max="11755" width="9.53515625" style="2" customWidth="1"/>
    <col min="11756" max="11756" width="1.84375" style="2" customWidth="1"/>
    <col min="11757" max="11757" width="11.84375" style="2" customWidth="1"/>
    <col min="11758" max="11758" width="1.53515625" style="2" customWidth="1"/>
    <col min="11759" max="11759" width="10.07421875" style="2" customWidth="1"/>
    <col min="11760" max="11760" width="2" style="2" customWidth="1"/>
    <col min="11761" max="11761" width="9.53515625" style="2" customWidth="1"/>
    <col min="11762" max="12004" width="9.07421875" style="2"/>
    <col min="12005" max="12005" width="4.53515625" style="2" customWidth="1"/>
    <col min="12006" max="12006" width="1" style="2" customWidth="1"/>
    <col min="12007" max="12007" width="18" style="2" customWidth="1"/>
    <col min="12008" max="12008" width="1.84375" style="2" customWidth="1"/>
    <col min="12009" max="12009" width="12.53515625" style="2" customWidth="1"/>
    <col min="12010" max="12010" width="1.53515625" style="2" customWidth="1"/>
    <col min="12011" max="12011" width="9.53515625" style="2" customWidth="1"/>
    <col min="12012" max="12012" width="1.84375" style="2" customWidth="1"/>
    <col min="12013" max="12013" width="11.84375" style="2" customWidth="1"/>
    <col min="12014" max="12014" width="1.53515625" style="2" customWidth="1"/>
    <col min="12015" max="12015" width="10.07421875" style="2" customWidth="1"/>
    <col min="12016" max="12016" width="2" style="2" customWidth="1"/>
    <col min="12017" max="12017" width="9.53515625" style="2" customWidth="1"/>
    <col min="12018" max="12260" width="9.07421875" style="2"/>
    <col min="12261" max="12261" width="4.53515625" style="2" customWidth="1"/>
    <col min="12262" max="12262" width="1" style="2" customWidth="1"/>
    <col min="12263" max="12263" width="18" style="2" customWidth="1"/>
    <col min="12264" max="12264" width="1.84375" style="2" customWidth="1"/>
    <col min="12265" max="12265" width="12.53515625" style="2" customWidth="1"/>
    <col min="12266" max="12266" width="1.53515625" style="2" customWidth="1"/>
    <col min="12267" max="12267" width="9.53515625" style="2" customWidth="1"/>
    <col min="12268" max="12268" width="1.84375" style="2" customWidth="1"/>
    <col min="12269" max="12269" width="11.84375" style="2" customWidth="1"/>
    <col min="12270" max="12270" width="1.53515625" style="2" customWidth="1"/>
    <col min="12271" max="12271" width="10.07421875" style="2" customWidth="1"/>
    <col min="12272" max="12272" width="2" style="2" customWidth="1"/>
    <col min="12273" max="12273" width="9.53515625" style="2" customWidth="1"/>
    <col min="12274" max="12516" width="9.07421875" style="2"/>
    <col min="12517" max="12517" width="4.53515625" style="2" customWidth="1"/>
    <col min="12518" max="12518" width="1" style="2" customWidth="1"/>
    <col min="12519" max="12519" width="18" style="2" customWidth="1"/>
    <col min="12520" max="12520" width="1.84375" style="2" customWidth="1"/>
    <col min="12521" max="12521" width="12.53515625" style="2" customWidth="1"/>
    <col min="12522" max="12522" width="1.53515625" style="2" customWidth="1"/>
    <col min="12523" max="12523" width="9.53515625" style="2" customWidth="1"/>
    <col min="12524" max="12524" width="1.84375" style="2" customWidth="1"/>
    <col min="12525" max="12525" width="11.84375" style="2" customWidth="1"/>
    <col min="12526" max="12526" width="1.53515625" style="2" customWidth="1"/>
    <col min="12527" max="12527" width="10.07421875" style="2" customWidth="1"/>
    <col min="12528" max="12528" width="2" style="2" customWidth="1"/>
    <col min="12529" max="12529" width="9.53515625" style="2" customWidth="1"/>
    <col min="12530" max="12772" width="9.07421875" style="2"/>
    <col min="12773" max="12773" width="4.53515625" style="2" customWidth="1"/>
    <col min="12774" max="12774" width="1" style="2" customWidth="1"/>
    <col min="12775" max="12775" width="18" style="2" customWidth="1"/>
    <col min="12776" max="12776" width="1.84375" style="2" customWidth="1"/>
    <col min="12777" max="12777" width="12.53515625" style="2" customWidth="1"/>
    <col min="12778" max="12778" width="1.53515625" style="2" customWidth="1"/>
    <col min="12779" max="12779" width="9.53515625" style="2" customWidth="1"/>
    <col min="12780" max="12780" width="1.84375" style="2" customWidth="1"/>
    <col min="12781" max="12781" width="11.84375" style="2" customWidth="1"/>
    <col min="12782" max="12782" width="1.53515625" style="2" customWidth="1"/>
    <col min="12783" max="12783" width="10.07421875" style="2" customWidth="1"/>
    <col min="12784" max="12784" width="2" style="2" customWidth="1"/>
    <col min="12785" max="12785" width="9.53515625" style="2" customWidth="1"/>
    <col min="12786" max="13028" width="9.07421875" style="2"/>
    <col min="13029" max="13029" width="4.53515625" style="2" customWidth="1"/>
    <col min="13030" max="13030" width="1" style="2" customWidth="1"/>
    <col min="13031" max="13031" width="18" style="2" customWidth="1"/>
    <col min="13032" max="13032" width="1.84375" style="2" customWidth="1"/>
    <col min="13033" max="13033" width="12.53515625" style="2" customWidth="1"/>
    <col min="13034" max="13034" width="1.53515625" style="2" customWidth="1"/>
    <col min="13035" max="13035" width="9.53515625" style="2" customWidth="1"/>
    <col min="13036" max="13036" width="1.84375" style="2" customWidth="1"/>
    <col min="13037" max="13037" width="11.84375" style="2" customWidth="1"/>
    <col min="13038" max="13038" width="1.53515625" style="2" customWidth="1"/>
    <col min="13039" max="13039" width="10.07421875" style="2" customWidth="1"/>
    <col min="13040" max="13040" width="2" style="2" customWidth="1"/>
    <col min="13041" max="13041" width="9.53515625" style="2" customWidth="1"/>
    <col min="13042" max="13284" width="9.07421875" style="2"/>
    <col min="13285" max="13285" width="4.53515625" style="2" customWidth="1"/>
    <col min="13286" max="13286" width="1" style="2" customWidth="1"/>
    <col min="13287" max="13287" width="18" style="2" customWidth="1"/>
    <col min="13288" max="13288" width="1.84375" style="2" customWidth="1"/>
    <col min="13289" max="13289" width="12.53515625" style="2" customWidth="1"/>
    <col min="13290" max="13290" width="1.53515625" style="2" customWidth="1"/>
    <col min="13291" max="13291" width="9.53515625" style="2" customWidth="1"/>
    <col min="13292" max="13292" width="1.84375" style="2" customWidth="1"/>
    <col min="13293" max="13293" width="11.84375" style="2" customWidth="1"/>
    <col min="13294" max="13294" width="1.53515625" style="2" customWidth="1"/>
    <col min="13295" max="13295" width="10.07421875" style="2" customWidth="1"/>
    <col min="13296" max="13296" width="2" style="2" customWidth="1"/>
    <col min="13297" max="13297" width="9.53515625" style="2" customWidth="1"/>
    <col min="13298" max="13540" width="9.07421875" style="2"/>
    <col min="13541" max="13541" width="4.53515625" style="2" customWidth="1"/>
    <col min="13542" max="13542" width="1" style="2" customWidth="1"/>
    <col min="13543" max="13543" width="18" style="2" customWidth="1"/>
    <col min="13544" max="13544" width="1.84375" style="2" customWidth="1"/>
    <col min="13545" max="13545" width="12.53515625" style="2" customWidth="1"/>
    <col min="13546" max="13546" width="1.53515625" style="2" customWidth="1"/>
    <col min="13547" max="13547" width="9.53515625" style="2" customWidth="1"/>
    <col min="13548" max="13548" width="1.84375" style="2" customWidth="1"/>
    <col min="13549" max="13549" width="11.84375" style="2" customWidth="1"/>
    <col min="13550" max="13550" width="1.53515625" style="2" customWidth="1"/>
    <col min="13551" max="13551" width="10.07421875" style="2" customWidth="1"/>
    <col min="13552" max="13552" width="2" style="2" customWidth="1"/>
    <col min="13553" max="13553" width="9.53515625" style="2" customWidth="1"/>
    <col min="13554" max="13796" width="9.07421875" style="2"/>
    <col min="13797" max="13797" width="4.53515625" style="2" customWidth="1"/>
    <col min="13798" max="13798" width="1" style="2" customWidth="1"/>
    <col min="13799" max="13799" width="18" style="2" customWidth="1"/>
    <col min="13800" max="13800" width="1.84375" style="2" customWidth="1"/>
    <col min="13801" max="13801" width="12.53515625" style="2" customWidth="1"/>
    <col min="13802" max="13802" width="1.53515625" style="2" customWidth="1"/>
    <col min="13803" max="13803" width="9.53515625" style="2" customWidth="1"/>
    <col min="13804" max="13804" width="1.84375" style="2" customWidth="1"/>
    <col min="13805" max="13805" width="11.84375" style="2" customWidth="1"/>
    <col min="13806" max="13806" width="1.53515625" style="2" customWidth="1"/>
    <col min="13807" max="13807" width="10.07421875" style="2" customWidth="1"/>
    <col min="13808" max="13808" width="2" style="2" customWidth="1"/>
    <col min="13809" max="13809" width="9.53515625" style="2" customWidth="1"/>
    <col min="13810" max="14052" width="9.07421875" style="2"/>
    <col min="14053" max="14053" width="4.53515625" style="2" customWidth="1"/>
    <col min="14054" max="14054" width="1" style="2" customWidth="1"/>
    <col min="14055" max="14055" width="18" style="2" customWidth="1"/>
    <col min="14056" max="14056" width="1.84375" style="2" customWidth="1"/>
    <col min="14057" max="14057" width="12.53515625" style="2" customWidth="1"/>
    <col min="14058" max="14058" width="1.53515625" style="2" customWidth="1"/>
    <col min="14059" max="14059" width="9.53515625" style="2" customWidth="1"/>
    <col min="14060" max="14060" width="1.84375" style="2" customWidth="1"/>
    <col min="14061" max="14061" width="11.84375" style="2" customWidth="1"/>
    <col min="14062" max="14062" width="1.53515625" style="2" customWidth="1"/>
    <col min="14063" max="14063" width="10.07421875" style="2" customWidth="1"/>
    <col min="14064" max="14064" width="2" style="2" customWidth="1"/>
    <col min="14065" max="14065" width="9.53515625" style="2" customWidth="1"/>
    <col min="14066" max="14308" width="9.07421875" style="2"/>
    <col min="14309" max="14309" width="4.53515625" style="2" customWidth="1"/>
    <col min="14310" max="14310" width="1" style="2" customWidth="1"/>
    <col min="14311" max="14311" width="18" style="2" customWidth="1"/>
    <col min="14312" max="14312" width="1.84375" style="2" customWidth="1"/>
    <col min="14313" max="14313" width="12.53515625" style="2" customWidth="1"/>
    <col min="14314" max="14314" width="1.53515625" style="2" customWidth="1"/>
    <col min="14315" max="14315" width="9.53515625" style="2" customWidth="1"/>
    <col min="14316" max="14316" width="1.84375" style="2" customWidth="1"/>
    <col min="14317" max="14317" width="11.84375" style="2" customWidth="1"/>
    <col min="14318" max="14318" width="1.53515625" style="2" customWidth="1"/>
    <col min="14319" max="14319" width="10.07421875" style="2" customWidth="1"/>
    <col min="14320" max="14320" width="2" style="2" customWidth="1"/>
    <col min="14321" max="14321" width="9.53515625" style="2" customWidth="1"/>
    <col min="14322" max="14564" width="9.07421875" style="2"/>
    <col min="14565" max="14565" width="4.53515625" style="2" customWidth="1"/>
    <col min="14566" max="14566" width="1" style="2" customWidth="1"/>
    <col min="14567" max="14567" width="18" style="2" customWidth="1"/>
    <col min="14568" max="14568" width="1.84375" style="2" customWidth="1"/>
    <col min="14569" max="14569" width="12.53515625" style="2" customWidth="1"/>
    <col min="14570" max="14570" width="1.53515625" style="2" customWidth="1"/>
    <col min="14571" max="14571" width="9.53515625" style="2" customWidth="1"/>
    <col min="14572" max="14572" width="1.84375" style="2" customWidth="1"/>
    <col min="14573" max="14573" width="11.84375" style="2" customWidth="1"/>
    <col min="14574" max="14574" width="1.53515625" style="2" customWidth="1"/>
    <col min="14575" max="14575" width="10.07421875" style="2" customWidth="1"/>
    <col min="14576" max="14576" width="2" style="2" customWidth="1"/>
    <col min="14577" max="14577" width="9.53515625" style="2" customWidth="1"/>
    <col min="14578" max="14820" width="9.07421875" style="2"/>
    <col min="14821" max="14821" width="4.53515625" style="2" customWidth="1"/>
    <col min="14822" max="14822" width="1" style="2" customWidth="1"/>
    <col min="14823" max="14823" width="18" style="2" customWidth="1"/>
    <col min="14824" max="14824" width="1.84375" style="2" customWidth="1"/>
    <col min="14825" max="14825" width="12.53515625" style="2" customWidth="1"/>
    <col min="14826" max="14826" width="1.53515625" style="2" customWidth="1"/>
    <col min="14827" max="14827" width="9.53515625" style="2" customWidth="1"/>
    <col min="14828" max="14828" width="1.84375" style="2" customWidth="1"/>
    <col min="14829" max="14829" width="11.84375" style="2" customWidth="1"/>
    <col min="14830" max="14830" width="1.53515625" style="2" customWidth="1"/>
    <col min="14831" max="14831" width="10.07421875" style="2" customWidth="1"/>
    <col min="14832" max="14832" width="2" style="2" customWidth="1"/>
    <col min="14833" max="14833" width="9.53515625" style="2" customWidth="1"/>
    <col min="14834" max="15076" width="9.07421875" style="2"/>
    <col min="15077" max="15077" width="4.53515625" style="2" customWidth="1"/>
    <col min="15078" max="15078" width="1" style="2" customWidth="1"/>
    <col min="15079" max="15079" width="18" style="2" customWidth="1"/>
    <col min="15080" max="15080" width="1.84375" style="2" customWidth="1"/>
    <col min="15081" max="15081" width="12.53515625" style="2" customWidth="1"/>
    <col min="15082" max="15082" width="1.53515625" style="2" customWidth="1"/>
    <col min="15083" max="15083" width="9.53515625" style="2" customWidth="1"/>
    <col min="15084" max="15084" width="1.84375" style="2" customWidth="1"/>
    <col min="15085" max="15085" width="11.84375" style="2" customWidth="1"/>
    <col min="15086" max="15086" width="1.53515625" style="2" customWidth="1"/>
    <col min="15087" max="15087" width="10.07421875" style="2" customWidth="1"/>
    <col min="15088" max="15088" width="2" style="2" customWidth="1"/>
    <col min="15089" max="15089" width="9.53515625" style="2" customWidth="1"/>
    <col min="15090" max="15332" width="9.07421875" style="2"/>
    <col min="15333" max="15333" width="4.53515625" style="2" customWidth="1"/>
    <col min="15334" max="15334" width="1" style="2" customWidth="1"/>
    <col min="15335" max="15335" width="18" style="2" customWidth="1"/>
    <col min="15336" max="15336" width="1.84375" style="2" customWidth="1"/>
    <col min="15337" max="15337" width="12.53515625" style="2" customWidth="1"/>
    <col min="15338" max="15338" width="1.53515625" style="2" customWidth="1"/>
    <col min="15339" max="15339" width="9.53515625" style="2" customWidth="1"/>
    <col min="15340" max="15340" width="1.84375" style="2" customWidth="1"/>
    <col min="15341" max="15341" width="11.84375" style="2" customWidth="1"/>
    <col min="15342" max="15342" width="1.53515625" style="2" customWidth="1"/>
    <col min="15343" max="15343" width="10.07421875" style="2" customWidth="1"/>
    <col min="15344" max="15344" width="2" style="2" customWidth="1"/>
    <col min="15345" max="15345" width="9.53515625" style="2" customWidth="1"/>
    <col min="15346" max="15588" width="9.07421875" style="2"/>
    <col min="15589" max="15589" width="4.53515625" style="2" customWidth="1"/>
    <col min="15590" max="15590" width="1" style="2" customWidth="1"/>
    <col min="15591" max="15591" width="18" style="2" customWidth="1"/>
    <col min="15592" max="15592" width="1.84375" style="2" customWidth="1"/>
    <col min="15593" max="15593" width="12.53515625" style="2" customWidth="1"/>
    <col min="15594" max="15594" width="1.53515625" style="2" customWidth="1"/>
    <col min="15595" max="15595" width="9.53515625" style="2" customWidth="1"/>
    <col min="15596" max="15596" width="1.84375" style="2" customWidth="1"/>
    <col min="15597" max="15597" width="11.84375" style="2" customWidth="1"/>
    <col min="15598" max="15598" width="1.53515625" style="2" customWidth="1"/>
    <col min="15599" max="15599" width="10.07421875" style="2" customWidth="1"/>
    <col min="15600" max="15600" width="2" style="2" customWidth="1"/>
    <col min="15601" max="15601" width="9.53515625" style="2" customWidth="1"/>
    <col min="15602" max="15844" width="9.07421875" style="2"/>
    <col min="15845" max="15845" width="4.53515625" style="2" customWidth="1"/>
    <col min="15846" max="15846" width="1" style="2" customWidth="1"/>
    <col min="15847" max="15847" width="18" style="2" customWidth="1"/>
    <col min="15848" max="15848" width="1.84375" style="2" customWidth="1"/>
    <col min="15849" max="15849" width="12.53515625" style="2" customWidth="1"/>
    <col min="15850" max="15850" width="1.53515625" style="2" customWidth="1"/>
    <col min="15851" max="15851" width="9.53515625" style="2" customWidth="1"/>
    <col min="15852" max="15852" width="1.84375" style="2" customWidth="1"/>
    <col min="15853" max="15853" width="11.84375" style="2" customWidth="1"/>
    <col min="15854" max="15854" width="1.53515625" style="2" customWidth="1"/>
    <col min="15855" max="15855" width="10.07421875" style="2" customWidth="1"/>
    <col min="15856" max="15856" width="2" style="2" customWidth="1"/>
    <col min="15857" max="15857" width="9.53515625" style="2" customWidth="1"/>
    <col min="15858" max="16100" width="9.07421875" style="2"/>
    <col min="16101" max="16101" width="4.53515625" style="2" customWidth="1"/>
    <col min="16102" max="16102" width="1" style="2" customWidth="1"/>
    <col min="16103" max="16103" width="18" style="2" customWidth="1"/>
    <col min="16104" max="16104" width="1.84375" style="2" customWidth="1"/>
    <col min="16105" max="16105" width="12.53515625" style="2" customWidth="1"/>
    <col min="16106" max="16106" width="1.53515625" style="2" customWidth="1"/>
    <col min="16107" max="16107" width="9.53515625" style="2" customWidth="1"/>
    <col min="16108" max="16108" width="1.84375" style="2" customWidth="1"/>
    <col min="16109" max="16109" width="11.84375" style="2" customWidth="1"/>
    <col min="16110" max="16110" width="1.53515625" style="2" customWidth="1"/>
    <col min="16111" max="16111" width="10.07421875" style="2" customWidth="1"/>
    <col min="16112" max="16112" width="2" style="2" customWidth="1"/>
    <col min="16113" max="16113" width="9.53515625" style="2" customWidth="1"/>
    <col min="16114" max="16384" width="9.07421875" style="2"/>
  </cols>
  <sheetData>
    <row r="2" spans="2:27" ht="67.95" customHeight="1" x14ac:dyDescent="0.3"/>
    <row r="5" spans="2:27" x14ac:dyDescent="0.3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4"/>
    </row>
    <row r="6" spans="2:27" x14ac:dyDescent="0.3">
      <c r="B6" s="3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4"/>
    </row>
    <row r="7" spans="2:27" x14ac:dyDescent="0.3">
      <c r="B7" s="32"/>
      <c r="C7" s="32"/>
      <c r="D7" s="32"/>
      <c r="E7" s="32"/>
    </row>
    <row r="8" spans="2:27" x14ac:dyDescent="0.3">
      <c r="B8" s="33"/>
      <c r="C8" s="33"/>
      <c r="D8" s="33"/>
      <c r="E8" s="33"/>
    </row>
    <row r="9" spans="2:27" x14ac:dyDescent="0.3">
      <c r="B9" s="34"/>
      <c r="C9" s="34"/>
      <c r="D9" s="34"/>
      <c r="E9" s="34"/>
      <c r="F9" s="35" t="s">
        <v>2</v>
      </c>
      <c r="G9" s="35"/>
      <c r="H9" s="35"/>
      <c r="I9" s="33"/>
      <c r="J9" s="35" t="s">
        <v>3</v>
      </c>
      <c r="K9" s="35"/>
      <c r="L9" s="35"/>
      <c r="M9" s="35"/>
      <c r="N9" s="5"/>
      <c r="O9" s="33"/>
      <c r="P9" s="35" t="s">
        <v>4</v>
      </c>
      <c r="Q9" s="35"/>
      <c r="R9" s="35"/>
      <c r="S9" s="35"/>
      <c r="T9" s="5"/>
      <c r="U9" s="35"/>
      <c r="V9" s="35"/>
      <c r="W9" s="35"/>
      <c r="X9" s="5"/>
      <c r="Y9" s="34"/>
      <c r="Z9" s="34"/>
      <c r="AA9" s="34"/>
    </row>
    <row r="10" spans="2:27" s="6" customFormat="1" ht="37.299999999999997" x14ac:dyDescent="0.3">
      <c r="B10" s="36" t="s">
        <v>5</v>
      </c>
      <c r="C10" s="36"/>
      <c r="D10" s="36"/>
      <c r="E10" s="36"/>
      <c r="F10" s="6" t="s">
        <v>6</v>
      </c>
      <c r="H10" s="6" t="s">
        <v>7</v>
      </c>
      <c r="I10" s="36"/>
      <c r="J10" s="36" t="s">
        <v>8</v>
      </c>
      <c r="K10" s="36"/>
      <c r="L10" s="36" t="s">
        <v>9</v>
      </c>
      <c r="M10" s="36"/>
      <c r="N10" s="36" t="s">
        <v>3</v>
      </c>
      <c r="O10" s="36"/>
      <c r="P10" s="6" t="s">
        <v>10</v>
      </c>
      <c r="Q10" s="36"/>
      <c r="R10" s="6" t="s">
        <v>11</v>
      </c>
      <c r="S10" s="36"/>
      <c r="T10" s="6" t="s">
        <v>12</v>
      </c>
      <c r="U10" s="36"/>
      <c r="V10" s="36" t="s">
        <v>13</v>
      </c>
      <c r="W10" s="36"/>
      <c r="X10" s="36" t="s">
        <v>14</v>
      </c>
      <c r="AA10" s="36"/>
    </row>
    <row r="11" spans="2:27" x14ac:dyDescent="0.3">
      <c r="B11" s="37" t="s">
        <v>15</v>
      </c>
      <c r="C11" s="34"/>
      <c r="D11" s="38" t="s">
        <v>16</v>
      </c>
      <c r="E11" s="39"/>
      <c r="F11" s="37" t="s">
        <v>17</v>
      </c>
      <c r="H11" s="37" t="s">
        <v>17</v>
      </c>
      <c r="I11" s="39"/>
      <c r="J11" s="37" t="s">
        <v>17</v>
      </c>
      <c r="K11" s="39"/>
      <c r="L11" s="37" t="s">
        <v>17</v>
      </c>
      <c r="M11" s="39"/>
      <c r="N11" s="37" t="s">
        <v>17</v>
      </c>
      <c r="O11" s="39"/>
      <c r="P11" s="37" t="s">
        <v>17</v>
      </c>
      <c r="Q11" s="39"/>
      <c r="R11" s="37" t="s">
        <v>17</v>
      </c>
      <c r="S11" s="39"/>
      <c r="T11" s="37" t="s">
        <v>17</v>
      </c>
      <c r="U11" s="39"/>
      <c r="V11" s="37" t="s">
        <v>18</v>
      </c>
      <c r="W11" s="39"/>
      <c r="X11" s="37" t="s">
        <v>19</v>
      </c>
      <c r="AA11" s="39"/>
    </row>
    <row r="12" spans="2:27" x14ac:dyDescent="0.3">
      <c r="B12" s="39"/>
      <c r="C12" s="34"/>
      <c r="D12" s="34"/>
      <c r="E12" s="39"/>
      <c r="F12" s="39" t="s">
        <v>20</v>
      </c>
      <c r="G12" s="39"/>
      <c r="H12" s="39" t="s">
        <v>21</v>
      </c>
      <c r="I12" s="39"/>
      <c r="J12" s="39" t="s">
        <v>22</v>
      </c>
      <c r="K12" s="39"/>
      <c r="L12" s="39" t="s">
        <v>23</v>
      </c>
      <c r="M12" s="39"/>
      <c r="N12" s="39" t="s">
        <v>24</v>
      </c>
      <c r="O12" s="39"/>
      <c r="P12" s="39" t="s">
        <v>25</v>
      </c>
      <c r="Q12" s="39"/>
      <c r="R12" s="39" t="s">
        <v>26</v>
      </c>
      <c r="S12" s="39"/>
      <c r="T12" s="39" t="s">
        <v>27</v>
      </c>
      <c r="U12" s="39"/>
      <c r="V12" s="40" t="s">
        <v>28</v>
      </c>
      <c r="W12" s="39"/>
      <c r="X12" s="40" t="s">
        <v>29</v>
      </c>
      <c r="AA12" s="39"/>
    </row>
    <row r="13" spans="2:27" x14ac:dyDescent="0.3">
      <c r="B13" s="39"/>
      <c r="C13" s="34"/>
      <c r="D13" s="34"/>
      <c r="E13" s="39"/>
      <c r="F13" s="7"/>
      <c r="G13" s="39"/>
      <c r="H13" s="7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AA13" s="39"/>
    </row>
    <row r="14" spans="2:27" x14ac:dyDescent="0.3">
      <c r="B14" s="39"/>
      <c r="C14" s="34"/>
      <c r="D14" s="4" t="s">
        <v>30</v>
      </c>
      <c r="E14" s="39"/>
      <c r="F14" s="7"/>
      <c r="G14" s="39"/>
      <c r="H14" s="8"/>
      <c r="I14" s="39"/>
      <c r="J14" s="39"/>
      <c r="K14" s="39"/>
      <c r="L14" s="11"/>
      <c r="M14" s="39"/>
      <c r="N14" s="9"/>
      <c r="O14" s="39"/>
      <c r="P14" s="39"/>
      <c r="Q14" s="39"/>
      <c r="R14" s="39"/>
      <c r="S14" s="39"/>
      <c r="T14" s="39"/>
      <c r="U14" s="39"/>
      <c r="V14" s="39"/>
      <c r="W14" s="39"/>
      <c r="X14" s="39"/>
      <c r="AA14" s="39"/>
    </row>
    <row r="15" spans="2:27" x14ac:dyDescent="0.3">
      <c r="B15" s="39">
        <v>1</v>
      </c>
      <c r="C15" s="34"/>
      <c r="D15" s="10" t="s">
        <v>31</v>
      </c>
      <c r="E15" s="39"/>
      <c r="F15" s="11">
        <v>3492378.9351526839</v>
      </c>
      <c r="G15" s="41"/>
      <c r="H15" s="11">
        <f>F15-N15</f>
        <v>37246.84941342799</v>
      </c>
      <c r="I15" s="12"/>
      <c r="J15" s="11">
        <v>3454144.7636337671</v>
      </c>
      <c r="K15" s="12"/>
      <c r="L15" s="11">
        <f t="shared" ref="L15:L25" si="0">L61+L107</f>
        <v>987.32210548860689</v>
      </c>
      <c r="M15" s="12"/>
      <c r="N15" s="11">
        <f>J15+L15</f>
        <v>3455132.0857392559</v>
      </c>
      <c r="O15" s="12"/>
      <c r="P15" s="11">
        <f>P61+P107</f>
        <v>-8949.2090953847346</v>
      </c>
      <c r="Q15" s="11"/>
      <c r="R15" s="11">
        <f t="shared" ref="R15:R25" si="1">R61+R107</f>
        <v>0</v>
      </c>
      <c r="S15" s="12"/>
      <c r="T15" s="11">
        <f>N15+P15+R15</f>
        <v>3446182.876643871</v>
      </c>
      <c r="U15" s="41"/>
      <c r="V15" s="13">
        <f>IFERROR(T15/N15,"-")</f>
        <v>0.99740987931190184</v>
      </c>
      <c r="W15" s="14"/>
      <c r="X15" s="42">
        <f>IFERROR(T15/F15-1,"-")</f>
        <v>-1.3227676425322743E-2</v>
      </c>
    </row>
    <row r="16" spans="2:27" x14ac:dyDescent="0.3">
      <c r="B16" s="39">
        <f>MAX(B$15:B15)+1</f>
        <v>2</v>
      </c>
      <c r="C16" s="34"/>
      <c r="D16" s="10" t="s">
        <v>32</v>
      </c>
      <c r="E16" s="39"/>
      <c r="F16" s="11">
        <v>1227458.9350106881</v>
      </c>
      <c r="G16" s="41"/>
      <c r="H16" s="11">
        <f t="shared" ref="H16:H25" si="2">F16-N16</f>
        <v>-32907.310205868445</v>
      </c>
      <c r="I16" s="12"/>
      <c r="J16" s="11">
        <v>1260129.4545874246</v>
      </c>
      <c r="K16" s="12"/>
      <c r="L16" s="11">
        <f t="shared" si="0"/>
        <v>236.79062913197595</v>
      </c>
      <c r="M16" s="12"/>
      <c r="N16" s="11">
        <f t="shared" ref="N16:N25" si="3">J16+L16</f>
        <v>1260366.2452165566</v>
      </c>
      <c r="O16" s="12"/>
      <c r="P16" s="11">
        <f t="shared" ref="P16:P25" si="4">P62+P108</f>
        <v>-6357.0213628092197</v>
      </c>
      <c r="Q16" s="11"/>
      <c r="R16" s="11">
        <f t="shared" si="1"/>
        <v>0</v>
      </c>
      <c r="S16" s="12"/>
      <c r="T16" s="11">
        <f t="shared" ref="T16:T25" si="5">N16+P16+R16</f>
        <v>1254009.2238537474</v>
      </c>
      <c r="U16" s="41"/>
      <c r="V16" s="13">
        <f t="shared" ref="V16:V25" si="6">IFERROR(T16/N16,"-")</f>
        <v>0.99495621103235987</v>
      </c>
      <c r="W16" s="14"/>
      <c r="X16" s="42">
        <f t="shared" ref="X16:X25" si="7">IFERROR(T16/F16-1,"-")</f>
        <v>2.1630286835484291E-2</v>
      </c>
    </row>
    <row r="17" spans="2:27" x14ac:dyDescent="0.3">
      <c r="B17" s="39">
        <f>MAX(B$15:B16)+1</f>
        <v>3</v>
      </c>
      <c r="C17" s="34"/>
      <c r="D17" s="10" t="s">
        <v>33</v>
      </c>
      <c r="E17" s="39"/>
      <c r="F17" s="11">
        <v>167443.08358699328</v>
      </c>
      <c r="G17" s="41"/>
      <c r="H17" s="11">
        <f t="shared" si="2"/>
        <v>-25511.175386152609</v>
      </c>
      <c r="I17" s="12"/>
      <c r="J17" s="11">
        <v>193094.05327202467</v>
      </c>
      <c r="K17" s="12"/>
      <c r="L17" s="11">
        <f t="shared" si="0"/>
        <v>-139.79429887878817</v>
      </c>
      <c r="M17" s="12"/>
      <c r="N17" s="11">
        <f t="shared" si="3"/>
        <v>192954.25897314589</v>
      </c>
      <c r="O17" s="12"/>
      <c r="P17" s="11">
        <f t="shared" si="4"/>
        <v>-1732.9474818472822</v>
      </c>
      <c r="Q17" s="11"/>
      <c r="R17" s="11">
        <f t="shared" si="1"/>
        <v>0</v>
      </c>
      <c r="S17" s="12"/>
      <c r="T17" s="11">
        <f t="shared" si="5"/>
        <v>191221.31149129861</v>
      </c>
      <c r="U17" s="41"/>
      <c r="V17" s="13">
        <f t="shared" si="6"/>
        <v>0.9910188689740792</v>
      </c>
      <c r="W17" s="14"/>
      <c r="X17" s="42">
        <f t="shared" si="7"/>
        <v>0.14200782376270316</v>
      </c>
    </row>
    <row r="18" spans="2:27" x14ac:dyDescent="0.3">
      <c r="B18" s="39">
        <f>MAX(B$15:B17)+1</f>
        <v>4</v>
      </c>
      <c r="C18" s="34"/>
      <c r="D18" s="10" t="s">
        <v>34</v>
      </c>
      <c r="E18" s="39"/>
      <c r="F18" s="11">
        <v>70374.889700499247</v>
      </c>
      <c r="G18" s="41"/>
      <c r="H18" s="11">
        <f t="shared" si="2"/>
        <v>-2875.1103761247359</v>
      </c>
      <c r="I18" s="12"/>
      <c r="J18" s="11">
        <v>73907.060223879278</v>
      </c>
      <c r="K18" s="12"/>
      <c r="L18" s="11">
        <f t="shared" si="0"/>
        <v>-657.06014725529121</v>
      </c>
      <c r="M18" s="12"/>
      <c r="N18" s="11">
        <f t="shared" si="3"/>
        <v>73250.000076623983</v>
      </c>
      <c r="O18" s="12"/>
      <c r="P18" s="11">
        <f t="shared" si="4"/>
        <v>-1161.1691667433697</v>
      </c>
      <c r="Q18" s="11"/>
      <c r="R18" s="11">
        <f t="shared" si="1"/>
        <v>0</v>
      </c>
      <c r="S18" s="12"/>
      <c r="T18" s="11">
        <f t="shared" si="5"/>
        <v>72088.830909880606</v>
      </c>
      <c r="U18" s="41"/>
      <c r="V18" s="13">
        <f t="shared" si="6"/>
        <v>0.98414786122145093</v>
      </c>
      <c r="W18" s="14"/>
      <c r="X18" s="42">
        <f t="shared" si="7"/>
        <v>2.435444256716468E-2</v>
      </c>
    </row>
    <row r="19" spans="2:27" x14ac:dyDescent="0.3">
      <c r="B19" s="39">
        <f>MAX(B$15:B18)+1</f>
        <v>5</v>
      </c>
      <c r="C19" s="34"/>
      <c r="D19" s="10" t="s">
        <v>35</v>
      </c>
      <c r="E19" s="39"/>
      <c r="F19" s="11">
        <v>22727.163198775026</v>
      </c>
      <c r="G19" s="41"/>
      <c r="H19" s="11">
        <f t="shared" si="2"/>
        <v>10482.850111334195</v>
      </c>
      <c r="I19" s="12"/>
      <c r="J19" s="11">
        <v>12244.313087440831</v>
      </c>
      <c r="K19" s="12"/>
      <c r="L19" s="11">
        <f t="shared" si="0"/>
        <v>0</v>
      </c>
      <c r="M19" s="12"/>
      <c r="N19" s="11">
        <f t="shared" si="3"/>
        <v>12244.313087440831</v>
      </c>
      <c r="O19" s="12"/>
      <c r="P19" s="11">
        <f t="shared" si="4"/>
        <v>0</v>
      </c>
      <c r="Q19" s="11"/>
      <c r="R19" s="11">
        <f t="shared" si="1"/>
        <v>-79.819832202435933</v>
      </c>
      <c r="S19" s="12"/>
      <c r="T19" s="11">
        <f t="shared" si="5"/>
        <v>12164.493255238394</v>
      </c>
      <c r="U19" s="41"/>
      <c r="V19" s="13">
        <f t="shared" si="6"/>
        <v>0.99348106899648714</v>
      </c>
      <c r="W19" s="14"/>
      <c r="X19" s="42">
        <f t="shared" si="7"/>
        <v>-0.46475971731069143</v>
      </c>
    </row>
    <row r="20" spans="2:27" x14ac:dyDescent="0.3">
      <c r="B20" s="39">
        <f>MAX(B$15:B19)+1</f>
        <v>6</v>
      </c>
      <c r="C20" s="34"/>
      <c r="D20" s="10" t="s">
        <v>36</v>
      </c>
      <c r="E20" s="39"/>
      <c r="F20" s="11">
        <v>58361.839199119662</v>
      </c>
      <c r="G20" s="41"/>
      <c r="H20" s="11">
        <f t="shared" si="2"/>
        <v>5803.5295955789843</v>
      </c>
      <c r="I20" s="12"/>
      <c r="J20" s="11">
        <v>52913.48630972064</v>
      </c>
      <c r="K20" s="12"/>
      <c r="L20" s="11">
        <f t="shared" si="0"/>
        <v>-355.17670617995867</v>
      </c>
      <c r="M20" s="12"/>
      <c r="N20" s="11">
        <f t="shared" si="3"/>
        <v>52558.309603540678</v>
      </c>
      <c r="O20" s="12"/>
      <c r="P20" s="11">
        <f t="shared" si="4"/>
        <v>-627.67501831365405</v>
      </c>
      <c r="Q20" s="11"/>
      <c r="R20" s="11">
        <f t="shared" si="1"/>
        <v>-107.91880290344652</v>
      </c>
      <c r="S20" s="12"/>
      <c r="T20" s="11">
        <f t="shared" si="5"/>
        <v>51822.715782323576</v>
      </c>
      <c r="U20" s="41"/>
      <c r="V20" s="13">
        <f t="shared" si="6"/>
        <v>0.98600423364514855</v>
      </c>
      <c r="W20" s="14"/>
      <c r="X20" s="42">
        <f t="shared" si="7"/>
        <v>-0.11204450556271572</v>
      </c>
    </row>
    <row r="21" spans="2:27" x14ac:dyDescent="0.3">
      <c r="B21" s="39">
        <f>MAX(B$15:B20)+1</f>
        <v>7</v>
      </c>
      <c r="C21" s="34"/>
      <c r="D21" s="10" t="s">
        <v>37</v>
      </c>
      <c r="E21" s="39"/>
      <c r="F21" s="11">
        <v>8682.7110475291411</v>
      </c>
      <c r="G21" s="41"/>
      <c r="H21" s="11">
        <f t="shared" si="2"/>
        <v>-1966.0552310318399</v>
      </c>
      <c r="I21" s="12"/>
      <c r="J21" s="11">
        <v>10645.69706554289</v>
      </c>
      <c r="K21" s="12"/>
      <c r="L21" s="11">
        <f t="shared" si="0"/>
        <v>3.0692130180912027</v>
      </c>
      <c r="M21" s="12"/>
      <c r="N21" s="11">
        <f t="shared" si="3"/>
        <v>10648.766278560981</v>
      </c>
      <c r="O21" s="12"/>
      <c r="P21" s="11">
        <f t="shared" si="4"/>
        <v>-0.13829722578817105</v>
      </c>
      <c r="Q21" s="11"/>
      <c r="R21" s="11">
        <f t="shared" si="1"/>
        <v>1065</v>
      </c>
      <c r="S21" s="12"/>
      <c r="T21" s="11">
        <f t="shared" si="5"/>
        <v>11713.627981335192</v>
      </c>
      <c r="U21" s="41"/>
      <c r="V21" s="13">
        <f t="shared" si="6"/>
        <v>1.0999985984214982</v>
      </c>
      <c r="W21" s="14"/>
      <c r="X21" s="42">
        <f t="shared" si="7"/>
        <v>0.3490749510394644</v>
      </c>
    </row>
    <row r="22" spans="2:27" x14ac:dyDescent="0.3">
      <c r="B22" s="39">
        <f>MAX(B$15:B21)+1</f>
        <v>8</v>
      </c>
      <c r="C22" s="34"/>
      <c r="D22" s="10" t="s">
        <v>38</v>
      </c>
      <c r="E22" s="39"/>
      <c r="F22" s="11">
        <v>3064.2329786065911</v>
      </c>
      <c r="G22" s="41"/>
      <c r="H22" s="11">
        <f t="shared" si="2"/>
        <v>-1092.3594981004744</v>
      </c>
      <c r="I22" s="12"/>
      <c r="J22" s="11">
        <v>4155.2976869637232</v>
      </c>
      <c r="K22" s="12"/>
      <c r="L22" s="11">
        <f t="shared" si="0"/>
        <v>1.2947897433423532</v>
      </c>
      <c r="M22" s="12"/>
      <c r="N22" s="11">
        <f t="shared" si="3"/>
        <v>4156.5924767070655</v>
      </c>
      <c r="O22" s="12"/>
      <c r="P22" s="11">
        <f t="shared" si="4"/>
        <v>-1.8587747935494567</v>
      </c>
      <c r="Q22" s="11"/>
      <c r="R22" s="11">
        <f t="shared" si="1"/>
        <v>-1065</v>
      </c>
      <c r="S22" s="12"/>
      <c r="T22" s="11">
        <f t="shared" si="5"/>
        <v>3089.7337019135157</v>
      </c>
      <c r="U22" s="41"/>
      <c r="V22" s="13">
        <f t="shared" si="6"/>
        <v>0.74333332392528984</v>
      </c>
      <c r="W22" s="14"/>
      <c r="X22" s="42">
        <f t="shared" si="7"/>
        <v>8.3220575866658208E-3</v>
      </c>
    </row>
    <row r="23" spans="2:27" x14ac:dyDescent="0.3">
      <c r="B23" s="39">
        <f>MAX(B$15:B22)+1</f>
        <v>9</v>
      </c>
      <c r="C23" s="34"/>
      <c r="D23" s="10" t="s">
        <v>39</v>
      </c>
      <c r="E23" s="39"/>
      <c r="F23" s="11">
        <v>4352.7395267253905</v>
      </c>
      <c r="G23" s="41"/>
      <c r="H23" s="11">
        <f t="shared" si="2"/>
        <v>-7.6377472303965988</v>
      </c>
      <c r="I23" s="12"/>
      <c r="J23" s="11">
        <v>4360.3772739557871</v>
      </c>
      <c r="K23" s="12"/>
      <c r="L23" s="11">
        <f t="shared" si="0"/>
        <v>0</v>
      </c>
      <c r="M23" s="12"/>
      <c r="N23" s="11">
        <f t="shared" si="3"/>
        <v>4360.3772739557871</v>
      </c>
      <c r="O23" s="12"/>
      <c r="P23" s="11">
        <f t="shared" si="4"/>
        <v>-34.366556528792387</v>
      </c>
      <c r="Q23" s="11"/>
      <c r="R23" s="11">
        <f t="shared" si="1"/>
        <v>187.73863510588245</v>
      </c>
      <c r="S23" s="12"/>
      <c r="T23" s="11">
        <f t="shared" si="5"/>
        <v>4513.7493525328773</v>
      </c>
      <c r="U23" s="41"/>
      <c r="V23" s="13">
        <f t="shared" si="6"/>
        <v>1.035174038607432</v>
      </c>
      <c r="W23" s="14"/>
      <c r="X23" s="42">
        <f t="shared" si="7"/>
        <v>3.6990457347356065E-2</v>
      </c>
    </row>
    <row r="24" spans="2:27" x14ac:dyDescent="0.3">
      <c r="B24" s="39">
        <f>MAX(B$15:B23)+1</f>
        <v>10</v>
      </c>
      <c r="C24" s="34"/>
      <c r="D24" s="10" t="s">
        <v>40</v>
      </c>
      <c r="E24" s="39"/>
      <c r="F24" s="11">
        <v>33816.012821194956</v>
      </c>
      <c r="G24" s="41"/>
      <c r="H24" s="11">
        <f t="shared" si="2"/>
        <v>663.19478378097847</v>
      </c>
      <c r="I24" s="12"/>
      <c r="J24" s="11">
        <v>33136.237076163117</v>
      </c>
      <c r="K24" s="12"/>
      <c r="L24" s="11">
        <f t="shared" si="0"/>
        <v>16.580961250857627</v>
      </c>
      <c r="M24" s="12"/>
      <c r="N24" s="11">
        <f t="shared" si="3"/>
        <v>33152.818037413977</v>
      </c>
      <c r="O24" s="12"/>
      <c r="P24" s="11">
        <f t="shared" si="4"/>
        <v>-172.56012546592805</v>
      </c>
      <c r="Q24" s="11"/>
      <c r="R24" s="11">
        <f t="shared" si="1"/>
        <v>0</v>
      </c>
      <c r="S24" s="12"/>
      <c r="T24" s="11">
        <f t="shared" si="5"/>
        <v>32980.257911948051</v>
      </c>
      <c r="U24" s="41"/>
      <c r="V24" s="13">
        <f t="shared" si="6"/>
        <v>0.99479500882033056</v>
      </c>
      <c r="W24" s="14"/>
      <c r="X24" s="42">
        <f t="shared" si="7"/>
        <v>-2.4714767931572235E-2</v>
      </c>
    </row>
    <row r="25" spans="2:27" x14ac:dyDescent="0.3">
      <c r="B25" s="39">
        <f>MAX(B$15:B24)+1</f>
        <v>11</v>
      </c>
      <c r="C25" s="34"/>
      <c r="D25" s="10" t="s">
        <v>41</v>
      </c>
      <c r="E25" s="39"/>
      <c r="F25" s="11">
        <v>8385.5420590421272</v>
      </c>
      <c r="G25" s="41"/>
      <c r="H25" s="11">
        <f t="shared" si="2"/>
        <v>-1360.4748103276888</v>
      </c>
      <c r="I25" s="12"/>
      <c r="J25" s="11">
        <v>9839.0434156886513</v>
      </c>
      <c r="K25" s="12"/>
      <c r="L25" s="11">
        <f t="shared" si="0"/>
        <v>-93.026546318835642</v>
      </c>
      <c r="M25" s="12"/>
      <c r="N25" s="11">
        <f t="shared" si="3"/>
        <v>9746.016869369816</v>
      </c>
      <c r="O25" s="12"/>
      <c r="P25" s="11">
        <f t="shared" si="4"/>
        <v>-164.398278795756</v>
      </c>
      <c r="Q25" s="11"/>
      <c r="R25" s="11">
        <f t="shared" si="1"/>
        <v>0</v>
      </c>
      <c r="S25" s="12"/>
      <c r="T25" s="11">
        <f t="shared" si="5"/>
        <v>9581.6185905740604</v>
      </c>
      <c r="U25" s="41"/>
      <c r="V25" s="13">
        <f t="shared" si="6"/>
        <v>0.98313174694859873</v>
      </c>
      <c r="W25" s="14"/>
      <c r="X25" s="42">
        <f t="shared" si="7"/>
        <v>0.14263556525152765</v>
      </c>
    </row>
    <row r="26" spans="2:27" x14ac:dyDescent="0.3">
      <c r="B26" s="39">
        <f>MAX(B$15:B25)+1</f>
        <v>12</v>
      </c>
      <c r="C26" s="34"/>
      <c r="D26" s="2" t="s">
        <v>42</v>
      </c>
      <c r="E26" s="39"/>
      <c r="F26" s="43">
        <f>SUM(F15:F25)</f>
        <v>5097046.0842818571</v>
      </c>
      <c r="G26" s="41"/>
      <c r="H26" s="43">
        <f>SUM(H15:H25)</f>
        <v>-11523.699350714041</v>
      </c>
      <c r="I26" s="12"/>
      <c r="J26" s="43">
        <f>SUM(J15:J25)</f>
        <v>5108569.7836325699</v>
      </c>
      <c r="K26" s="12"/>
      <c r="L26" s="43">
        <f>SUM(L15:L25)</f>
        <v>3.5527136788005009E-13</v>
      </c>
      <c r="M26" s="12"/>
      <c r="N26" s="43">
        <f>SUM(N15:N25)</f>
        <v>5108569.7836325709</v>
      </c>
      <c r="O26" s="12"/>
      <c r="P26" s="43">
        <f>SUM(P15:P25)</f>
        <v>-19201.344157908072</v>
      </c>
      <c r="Q26" s="12"/>
      <c r="R26" s="43">
        <f>ROUND(SUM(R15:R25),0)</f>
        <v>0</v>
      </c>
      <c r="S26" s="12"/>
      <c r="T26" s="43">
        <f>SUM(T15:T25)</f>
        <v>5089368.4394746628</v>
      </c>
      <c r="U26" s="41"/>
      <c r="V26" s="44">
        <f>T26/N26</f>
        <v>0.99624134640982542</v>
      </c>
      <c r="W26" s="14"/>
      <c r="X26" s="45">
        <f>T26/F26-1</f>
        <v>-1.5062929940677927E-3</v>
      </c>
    </row>
    <row r="27" spans="2:27" x14ac:dyDescent="0.3">
      <c r="B27" s="39"/>
      <c r="C27" s="34"/>
      <c r="D27" s="34"/>
      <c r="E27" s="39"/>
      <c r="F27" s="15"/>
      <c r="G27" s="46"/>
      <c r="H27" s="15"/>
      <c r="I27" s="46"/>
      <c r="J27" s="46"/>
      <c r="K27" s="46"/>
      <c r="L27" s="46"/>
      <c r="M27" s="46"/>
      <c r="N27" s="15"/>
      <c r="O27" s="46"/>
      <c r="P27" s="46"/>
      <c r="Q27" s="46"/>
      <c r="R27" s="46"/>
      <c r="S27" s="46"/>
      <c r="T27" s="46"/>
      <c r="U27" s="46"/>
      <c r="V27" s="15"/>
      <c r="W27" s="46"/>
      <c r="X27" s="47"/>
      <c r="Y27" s="39"/>
      <c r="Z27" s="48"/>
      <c r="AA27" s="39"/>
    </row>
    <row r="28" spans="2:27" x14ac:dyDescent="0.3">
      <c r="B28" s="39"/>
      <c r="C28" s="34"/>
      <c r="D28" s="16" t="s">
        <v>43</v>
      </c>
      <c r="E28" s="39"/>
      <c r="F28" s="15"/>
      <c r="G28" s="46"/>
      <c r="H28" s="15"/>
      <c r="I28" s="46"/>
      <c r="J28" s="46"/>
      <c r="K28" s="46"/>
      <c r="L28" s="46"/>
      <c r="M28" s="46"/>
      <c r="N28" s="15"/>
      <c r="O28" s="46"/>
      <c r="P28" s="46"/>
      <c r="Q28" s="46"/>
      <c r="R28" s="46"/>
      <c r="S28" s="46"/>
      <c r="T28" s="46"/>
      <c r="U28" s="46"/>
      <c r="V28" s="15"/>
      <c r="W28" s="46"/>
      <c r="X28" s="42"/>
      <c r="Y28" s="39"/>
      <c r="Z28" s="48"/>
      <c r="AA28" s="39"/>
    </row>
    <row r="29" spans="2:27" x14ac:dyDescent="0.3">
      <c r="B29" s="39">
        <f>MAX(B$15:B28)+1</f>
        <v>13</v>
      </c>
      <c r="C29" s="34"/>
      <c r="D29" s="49" t="s">
        <v>44</v>
      </c>
      <c r="E29" s="39"/>
      <c r="F29" s="11">
        <v>543.41803200000004</v>
      </c>
      <c r="G29" s="41"/>
      <c r="H29" s="11">
        <f t="shared" ref="H29:H33" si="8">F29-N29</f>
        <v>229.58572420050729</v>
      </c>
      <c r="I29" s="12"/>
      <c r="J29" s="11">
        <v>313.83230779949275</v>
      </c>
      <c r="K29" s="12"/>
      <c r="L29" s="11">
        <v>0</v>
      </c>
      <c r="M29" s="12"/>
      <c r="N29" s="11">
        <f>J29 + L29</f>
        <v>313.83230779949275</v>
      </c>
      <c r="O29" s="12"/>
      <c r="P29" s="11">
        <v>25.345638000000008</v>
      </c>
      <c r="Q29" s="12"/>
      <c r="R29" s="12">
        <f>R75+R121</f>
        <v>0</v>
      </c>
      <c r="S29" s="12"/>
      <c r="T29" s="11">
        <v>339.17794579949276</v>
      </c>
      <c r="U29" s="41"/>
      <c r="V29" s="13">
        <f>IFERROR(T29/N29,"-")</f>
        <v>1.0807617232837397</v>
      </c>
      <c r="W29" s="14"/>
      <c r="X29" s="42">
        <f>IFERROR(T29/F29-1,"-")</f>
        <v>-0.37584340999657384</v>
      </c>
      <c r="Y29" s="39"/>
      <c r="Z29" s="48"/>
      <c r="AA29" s="39"/>
    </row>
    <row r="30" spans="2:27" x14ac:dyDescent="0.3">
      <c r="B30" s="39">
        <f>MAX(B$15:B29)+1</f>
        <v>14</v>
      </c>
      <c r="C30" s="34"/>
      <c r="D30" s="49" t="s">
        <v>45</v>
      </c>
      <c r="E30" s="39"/>
      <c r="F30" s="11">
        <v>158473.76214660442</v>
      </c>
      <c r="G30" s="41"/>
      <c r="H30" s="11">
        <f t="shared" si="8"/>
        <v>23473.286961091537</v>
      </c>
      <c r="I30" s="12"/>
      <c r="J30" s="11">
        <v>135000.47518551289</v>
      </c>
      <c r="K30" s="12"/>
      <c r="L30" s="11">
        <v>0</v>
      </c>
      <c r="M30" s="12"/>
      <c r="N30" s="11">
        <f t="shared" ref="N30:N33" si="9">J30 + L30</f>
        <v>135000.47518551289</v>
      </c>
      <c r="O30" s="12"/>
      <c r="P30" s="11">
        <v>13660.344084328444</v>
      </c>
      <c r="Q30" s="12"/>
      <c r="R30" s="12">
        <f t="shared" ref="R30:R33" si="10">R76+R122</f>
        <v>0</v>
      </c>
      <c r="S30" s="12"/>
      <c r="T30" s="11">
        <v>148660.81926984133</v>
      </c>
      <c r="U30" s="41"/>
      <c r="V30" s="13">
        <f t="shared" ref="V30:V33" si="11">IFERROR(T30/N30,"-")</f>
        <v>1.1011873777892773</v>
      </c>
      <c r="W30" s="14"/>
      <c r="X30" s="42">
        <f t="shared" ref="X30:X33" si="12">IFERROR(T30/F30-1,"-")</f>
        <v>-6.1921561928245938E-2</v>
      </c>
      <c r="Z30" s="17"/>
      <c r="AA30" s="39"/>
    </row>
    <row r="31" spans="2:27" x14ac:dyDescent="0.3">
      <c r="B31" s="39">
        <f>MAX(B$15:B30)+1</f>
        <v>15</v>
      </c>
      <c r="C31" s="34"/>
      <c r="D31" s="49" t="s">
        <v>46</v>
      </c>
      <c r="E31" s="39"/>
      <c r="F31" s="11">
        <v>603.30261955727349</v>
      </c>
      <c r="G31" s="41"/>
      <c r="H31" s="11">
        <f t="shared" si="8"/>
        <v>308.58775096123634</v>
      </c>
      <c r="I31" s="12"/>
      <c r="J31" s="11">
        <v>294.71486859603715</v>
      </c>
      <c r="K31" s="12"/>
      <c r="L31" s="11">
        <v>0</v>
      </c>
      <c r="M31" s="12"/>
      <c r="N31" s="11">
        <f t="shared" si="9"/>
        <v>294.71486859603715</v>
      </c>
      <c r="O31" s="12"/>
      <c r="P31" s="11">
        <v>351.76691176536855</v>
      </c>
      <c r="Q31" s="12"/>
      <c r="R31" s="12">
        <f t="shared" si="10"/>
        <v>0</v>
      </c>
      <c r="S31" s="12"/>
      <c r="T31" s="11">
        <v>646.48178036140575</v>
      </c>
      <c r="U31" s="41"/>
      <c r="V31" s="13">
        <f t="shared" si="11"/>
        <v>2.1935838644351948</v>
      </c>
      <c r="W31" s="14"/>
      <c r="X31" s="42">
        <f t="shared" si="12"/>
        <v>7.1571313308433471E-2</v>
      </c>
      <c r="Z31" s="17"/>
      <c r="AA31" s="39"/>
    </row>
    <row r="32" spans="2:27" x14ac:dyDescent="0.3">
      <c r="B32" s="39">
        <f>MAX(B$15:B31)+1</f>
        <v>16</v>
      </c>
      <c r="C32" s="34"/>
      <c r="D32" s="49" t="s">
        <v>47</v>
      </c>
      <c r="E32" s="39"/>
      <c r="F32" s="11">
        <v>424.03364183333326</v>
      </c>
      <c r="G32" s="41"/>
      <c r="H32" s="11">
        <f t="shared" si="8"/>
        <v>345.86345110618328</v>
      </c>
      <c r="I32" s="12"/>
      <c r="J32" s="11">
        <v>78.170190727149986</v>
      </c>
      <c r="K32" s="12"/>
      <c r="L32" s="11">
        <v>0</v>
      </c>
      <c r="M32" s="12"/>
      <c r="N32" s="11">
        <f t="shared" si="9"/>
        <v>78.170190727149986</v>
      </c>
      <c r="O32" s="12"/>
      <c r="P32" s="11">
        <v>706.63478971392294</v>
      </c>
      <c r="Q32" s="12"/>
      <c r="R32" s="12">
        <f t="shared" si="10"/>
        <v>0</v>
      </c>
      <c r="S32" s="12"/>
      <c r="T32" s="11">
        <v>784.80498044107287</v>
      </c>
      <c r="U32" s="41"/>
      <c r="V32" s="13">
        <f t="shared" si="11"/>
        <v>10.039696374547738</v>
      </c>
      <c r="W32" s="14"/>
      <c r="X32" s="42">
        <f>IFERROR(T32/F32-1,"-")</f>
        <v>0.85080829211551334</v>
      </c>
      <c r="Z32" s="17"/>
      <c r="AA32" s="39"/>
    </row>
    <row r="33" spans="2:27" x14ac:dyDescent="0.3">
      <c r="B33" s="39">
        <f>MAX(B$15:B32)+1</f>
        <v>17</v>
      </c>
      <c r="C33" s="34"/>
      <c r="D33" s="49" t="s">
        <v>48</v>
      </c>
      <c r="E33" s="39"/>
      <c r="F33" s="11">
        <v>3560.977942268019</v>
      </c>
      <c r="G33" s="41"/>
      <c r="H33" s="11">
        <f t="shared" si="8"/>
        <v>3560.977942268019</v>
      </c>
      <c r="I33" s="12"/>
      <c r="J33" s="11">
        <v>0</v>
      </c>
      <c r="K33" s="12"/>
      <c r="L33" s="11">
        <v>0</v>
      </c>
      <c r="M33" s="12"/>
      <c r="N33" s="11">
        <f t="shared" si="9"/>
        <v>0</v>
      </c>
      <c r="O33" s="12"/>
      <c r="P33" s="11">
        <v>3560.977942268019</v>
      </c>
      <c r="Q33" s="12"/>
      <c r="R33" s="12">
        <f t="shared" si="10"/>
        <v>0</v>
      </c>
      <c r="S33" s="12"/>
      <c r="T33" s="11">
        <v>3560.977942268019</v>
      </c>
      <c r="U33" s="41"/>
      <c r="V33" s="13" t="str">
        <f t="shared" si="11"/>
        <v>-</v>
      </c>
      <c r="W33" s="14"/>
      <c r="X33" s="42">
        <f t="shared" si="12"/>
        <v>0</v>
      </c>
      <c r="Z33" s="17"/>
      <c r="AA33" s="39"/>
    </row>
    <row r="34" spans="2:27" x14ac:dyDescent="0.3">
      <c r="B34" s="39">
        <f>MAX(B$15:B33)+1</f>
        <v>18</v>
      </c>
      <c r="C34" s="34"/>
      <c r="D34" s="34" t="s">
        <v>49</v>
      </c>
      <c r="F34" s="43">
        <f>SUM(F29:F33)</f>
        <v>163605.49438226304</v>
      </c>
      <c r="G34" s="41"/>
      <c r="H34" s="43">
        <f>SUM(H29:H33)</f>
        <v>27918.301829627482</v>
      </c>
      <c r="I34" s="41"/>
      <c r="J34" s="43">
        <f>SUM(J29:J33)</f>
        <v>135687.19255263556</v>
      </c>
      <c r="K34" s="41"/>
      <c r="L34" s="43">
        <f ca="1">SUM(L29:L36)</f>
        <v>0</v>
      </c>
      <c r="M34" s="41"/>
      <c r="N34" s="43">
        <f>SUM(N29:N33)</f>
        <v>135687.19255263556</v>
      </c>
      <c r="O34" s="41"/>
      <c r="P34" s="43">
        <f>SUM(P29:P33)</f>
        <v>18305.069366075753</v>
      </c>
      <c r="Q34" s="41"/>
      <c r="R34" s="43">
        <f>ROUND(SUM(R29:R33),0)</f>
        <v>0</v>
      </c>
      <c r="S34" s="41"/>
      <c r="T34" s="43">
        <f>SUM(T29:T33)</f>
        <v>153992.26191871133</v>
      </c>
      <c r="U34" s="41"/>
      <c r="V34" s="44">
        <f>T34/N34</f>
        <v>1.1349063903652874</v>
      </c>
      <c r="W34" s="14"/>
      <c r="X34" s="45">
        <f>T34/F34-1</f>
        <v>-5.8758616266825769E-2</v>
      </c>
      <c r="Z34" s="17"/>
      <c r="AA34" s="39"/>
    </row>
    <row r="35" spans="2:27" x14ac:dyDescent="0.3">
      <c r="B35" s="18"/>
      <c r="C35" s="34"/>
      <c r="D35" s="39"/>
      <c r="F35" s="19"/>
      <c r="G35" s="41"/>
      <c r="H35" s="19"/>
      <c r="I35" s="41"/>
      <c r="J35" s="19"/>
      <c r="K35" s="41"/>
      <c r="L35" s="19"/>
      <c r="M35" s="41"/>
      <c r="N35" s="19"/>
      <c r="O35" s="41"/>
      <c r="P35" s="19"/>
      <c r="Q35" s="41"/>
      <c r="R35" s="19"/>
      <c r="S35" s="41"/>
      <c r="T35" s="19"/>
      <c r="U35" s="41"/>
      <c r="V35" s="19"/>
      <c r="W35" s="41"/>
      <c r="X35" s="42"/>
      <c r="Y35" s="39"/>
      <c r="Z35" s="17"/>
      <c r="AA35" s="39"/>
    </row>
    <row r="36" spans="2:27" x14ac:dyDescent="0.3">
      <c r="B36" s="39">
        <f>MAX(B$15:B35)+1</f>
        <v>19</v>
      </c>
      <c r="C36" s="34"/>
      <c r="D36" s="20" t="s">
        <v>50</v>
      </c>
      <c r="F36" s="11">
        <v>1208.6017580038929</v>
      </c>
      <c r="G36" s="41"/>
      <c r="H36" s="11">
        <f>F36-N36</f>
        <v>1208.6017580038929</v>
      </c>
      <c r="I36" s="12"/>
      <c r="J36" s="11">
        <v>0</v>
      </c>
      <c r="K36" s="12"/>
      <c r="L36" s="12">
        <v>0</v>
      </c>
      <c r="M36" s="12"/>
      <c r="N36" s="11">
        <f>J36 + L36</f>
        <v>0</v>
      </c>
      <c r="O36" s="12"/>
      <c r="P36" s="11">
        <v>896.47765074242989</v>
      </c>
      <c r="Q36" s="12"/>
      <c r="R36" s="12">
        <v>0</v>
      </c>
      <c r="S36" s="12"/>
      <c r="T36" s="11">
        <v>896.47765074242989</v>
      </c>
      <c r="U36" s="41"/>
      <c r="V36" s="13" t="str">
        <f>IFERROR(T36/N36,"-")</f>
        <v>-</v>
      </c>
      <c r="W36" s="14"/>
      <c r="X36" s="42">
        <f>IFERROR(T36/F36-1,"-")</f>
        <v>-0.25825223668130526</v>
      </c>
      <c r="Y36" s="39"/>
      <c r="Z36" s="15"/>
      <c r="AA36" s="39"/>
    </row>
    <row r="37" spans="2:27" x14ac:dyDescent="0.3">
      <c r="B37" s="39"/>
      <c r="C37" s="34"/>
      <c r="X37" s="42"/>
      <c r="Y37" s="39"/>
      <c r="Z37" s="17"/>
      <c r="AA37" s="39"/>
    </row>
    <row r="38" spans="2:27" ht="12.9" thickBot="1" x14ac:dyDescent="0.35">
      <c r="B38" s="39">
        <f>MAX(B$15:B37)+1</f>
        <v>20</v>
      </c>
      <c r="C38" s="34"/>
      <c r="D38" s="33" t="s">
        <v>51</v>
      </c>
      <c r="F38" s="50">
        <f>ROUND(F26+F34+F36,0)</f>
        <v>5261860</v>
      </c>
      <c r="G38" s="50"/>
      <c r="H38" s="50">
        <f>ROUND(H26+H34+H36,0)</f>
        <v>17603</v>
      </c>
      <c r="I38" s="50"/>
      <c r="J38" s="50">
        <f>ROUND(J26+J34+J36,0)</f>
        <v>5244257</v>
      </c>
      <c r="K38" s="50"/>
      <c r="L38" s="50">
        <f ca="1">ROUND(L26+L34+L36,0)</f>
        <v>0</v>
      </c>
      <c r="M38" s="50"/>
      <c r="N38" s="50">
        <f>ROUND(N26+N34+N36,0)</f>
        <v>5244257</v>
      </c>
      <c r="O38" s="50"/>
      <c r="P38" s="50">
        <f>ROUND(P26+P34+P36,0)</f>
        <v>0</v>
      </c>
      <c r="Q38" s="50"/>
      <c r="R38" s="50">
        <f>ROUND(R26+R34+R36,0)</f>
        <v>0</v>
      </c>
      <c r="S38" s="50"/>
      <c r="T38" s="50">
        <f>ROUND(T26+T34+T36,2)</f>
        <v>5244257.18</v>
      </c>
      <c r="U38" s="50"/>
      <c r="V38" s="51">
        <f>T38/N38</f>
        <v>1.0000000343232607</v>
      </c>
      <c r="W38" s="21"/>
      <c r="X38" s="22">
        <f>T38/F38-1</f>
        <v>-3.345360765964922E-3</v>
      </c>
      <c r="Y38" s="39"/>
      <c r="Z38" s="17"/>
      <c r="AA38" s="39"/>
    </row>
    <row r="39" spans="2:27" ht="12.9" thickTop="1" x14ac:dyDescent="0.3">
      <c r="B39" s="18"/>
      <c r="C39" s="34"/>
      <c r="D39" s="39"/>
      <c r="F39" s="34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47"/>
      <c r="Y39" s="39"/>
      <c r="Z39" s="17"/>
      <c r="AA39" s="39"/>
    </row>
    <row r="40" spans="2:27" x14ac:dyDescent="0.3">
      <c r="B40" s="23" t="s">
        <v>52</v>
      </c>
      <c r="C40" s="34"/>
      <c r="D40" s="34"/>
      <c r="E40" s="39"/>
      <c r="F40" s="52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47"/>
      <c r="Y40" s="39"/>
      <c r="Z40" s="15"/>
      <c r="AA40" s="39"/>
    </row>
    <row r="41" spans="2:27" x14ac:dyDescent="0.3">
      <c r="B41" s="53" t="s">
        <v>53</v>
      </c>
      <c r="C41" s="18"/>
      <c r="D41" s="18" t="s">
        <v>54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54"/>
      <c r="Y41" s="39"/>
      <c r="Z41" s="39"/>
      <c r="AA41" s="39"/>
    </row>
    <row r="42" spans="2:27" ht="11.4" customHeight="1" x14ac:dyDescent="0.3">
      <c r="B42" s="53" t="s">
        <v>55</v>
      </c>
      <c r="D42" s="18" t="s">
        <v>56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24"/>
      <c r="Y42" s="34"/>
      <c r="Z42" s="34"/>
      <c r="AA42" s="34"/>
    </row>
    <row r="43" spans="2:27" ht="11.4" customHeight="1" x14ac:dyDescent="0.3">
      <c r="B43" s="53" t="s">
        <v>57</v>
      </c>
      <c r="C43" s="18"/>
      <c r="D43" s="18" t="s">
        <v>58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24"/>
      <c r="Y43" s="18"/>
      <c r="Z43" s="18"/>
      <c r="AA43" s="18"/>
    </row>
    <row r="44" spans="2:27" ht="11.4" customHeight="1" x14ac:dyDescent="0.3">
      <c r="B44" s="53" t="s">
        <v>59</v>
      </c>
      <c r="C44" s="18"/>
      <c r="D44" s="55" t="s">
        <v>60</v>
      </c>
      <c r="X44" s="25"/>
      <c r="Y44" s="18"/>
      <c r="Z44" s="18"/>
      <c r="AA44" s="18"/>
    </row>
    <row r="45" spans="2:27" ht="11.4" customHeight="1" x14ac:dyDescent="0.3">
      <c r="B45" s="53" t="s">
        <v>61</v>
      </c>
      <c r="C45" s="18"/>
      <c r="D45" s="18" t="s">
        <v>62</v>
      </c>
      <c r="X45" s="25"/>
    </row>
    <row r="46" spans="2:27" ht="11.4" customHeight="1" x14ac:dyDescent="0.3">
      <c r="B46" s="53"/>
      <c r="C46" s="18"/>
      <c r="D46" s="18"/>
      <c r="X46" s="25"/>
    </row>
    <row r="47" spans="2:27" x14ac:dyDescent="0.3">
      <c r="X47" s="25"/>
    </row>
    <row r="49" spans="2:27" ht="48.65" customHeight="1" x14ac:dyDescent="0.3">
      <c r="B49" s="39"/>
      <c r="C49" s="34"/>
      <c r="D49" s="34"/>
      <c r="E49" s="39"/>
      <c r="F49" s="7"/>
      <c r="G49" s="39"/>
      <c r="H49" s="7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47"/>
      <c r="Y49" s="39"/>
      <c r="Z49" s="39"/>
      <c r="AA49" s="39"/>
    </row>
    <row r="50" spans="2:27" x14ac:dyDescent="0.3">
      <c r="B50" s="39"/>
      <c r="C50" s="34"/>
      <c r="D50" s="16"/>
      <c r="E50" s="39"/>
      <c r="F50" s="7"/>
      <c r="G50" s="39"/>
      <c r="H50" s="7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47"/>
      <c r="Y50" s="39"/>
      <c r="Z50" s="39"/>
      <c r="AA50" s="39"/>
    </row>
    <row r="51" spans="2:27" x14ac:dyDescent="0.3">
      <c r="B51" s="39"/>
      <c r="C51" s="34"/>
      <c r="D51" s="16"/>
      <c r="E51" s="39"/>
      <c r="F51" s="7"/>
      <c r="G51" s="39"/>
      <c r="H51" s="7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47"/>
      <c r="Y51" s="39"/>
      <c r="Z51" s="39"/>
      <c r="AA51" s="39"/>
    </row>
    <row r="52" spans="2:27" x14ac:dyDescent="0.3">
      <c r="B52" s="3" t="s">
        <v>0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9"/>
    </row>
    <row r="53" spans="2:27" x14ac:dyDescent="0.3">
      <c r="B53" s="3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9"/>
    </row>
    <row r="54" spans="2:27" x14ac:dyDescent="0.3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4"/>
    </row>
    <row r="55" spans="2:27" x14ac:dyDescent="0.3">
      <c r="B55" s="34"/>
      <c r="C55" s="34"/>
      <c r="D55" s="34"/>
      <c r="E55" s="34"/>
      <c r="F55" s="35" t="s">
        <v>2</v>
      </c>
      <c r="G55" s="35"/>
      <c r="H55" s="35"/>
      <c r="I55" s="33"/>
      <c r="J55" s="35" t="s">
        <v>3</v>
      </c>
      <c r="K55" s="35"/>
      <c r="L55" s="35"/>
      <c r="M55" s="35"/>
      <c r="N55" s="5"/>
      <c r="O55" s="33"/>
      <c r="P55" s="35" t="s">
        <v>4</v>
      </c>
      <c r="Q55" s="35"/>
      <c r="R55" s="35"/>
      <c r="S55" s="35"/>
      <c r="T55" s="5"/>
      <c r="U55" s="35"/>
      <c r="V55" s="35"/>
      <c r="W55" s="35"/>
      <c r="X55" s="5"/>
      <c r="Y55" s="3"/>
      <c r="Z55" s="3"/>
      <c r="AA55" s="4"/>
    </row>
    <row r="56" spans="2:27" ht="37.299999999999997" x14ac:dyDescent="0.3">
      <c r="B56" s="36" t="s">
        <v>5</v>
      </c>
      <c r="C56" s="36"/>
      <c r="D56" s="36"/>
      <c r="E56" s="36"/>
      <c r="F56" s="6" t="s">
        <v>6</v>
      </c>
      <c r="G56" s="6"/>
      <c r="H56" s="6" t="s">
        <v>7</v>
      </c>
      <c r="I56" s="36"/>
      <c r="J56" s="36" t="s">
        <v>8</v>
      </c>
      <c r="K56" s="36"/>
      <c r="L56" s="36" t="s">
        <v>9</v>
      </c>
      <c r="M56" s="36"/>
      <c r="N56" s="36" t="s">
        <v>3</v>
      </c>
      <c r="O56" s="36"/>
      <c r="P56" s="6" t="s">
        <v>10</v>
      </c>
      <c r="Q56" s="36"/>
      <c r="R56" s="6" t="s">
        <v>11</v>
      </c>
      <c r="S56" s="36"/>
      <c r="T56" s="6" t="s">
        <v>12</v>
      </c>
      <c r="U56" s="36"/>
      <c r="V56" s="36" t="s">
        <v>13</v>
      </c>
      <c r="W56" s="36"/>
      <c r="X56" s="36" t="s">
        <v>14</v>
      </c>
      <c r="Y56" s="3"/>
      <c r="Z56" s="3"/>
      <c r="AA56" s="4"/>
    </row>
    <row r="57" spans="2:27" x14ac:dyDescent="0.3">
      <c r="B57" s="37" t="s">
        <v>15</v>
      </c>
      <c r="C57" s="34"/>
      <c r="D57" s="38" t="s">
        <v>16</v>
      </c>
      <c r="E57" s="39"/>
      <c r="F57" s="37" t="s">
        <v>17</v>
      </c>
      <c r="H57" s="37" t="s">
        <v>17</v>
      </c>
      <c r="I57" s="39"/>
      <c r="J57" s="37" t="s">
        <v>17</v>
      </c>
      <c r="K57" s="39"/>
      <c r="L57" s="37" t="s">
        <v>17</v>
      </c>
      <c r="M57" s="39"/>
      <c r="N57" s="37" t="s">
        <v>17</v>
      </c>
      <c r="O57" s="39"/>
      <c r="P57" s="37" t="s">
        <v>17</v>
      </c>
      <c r="Q57" s="39"/>
      <c r="R57" s="37" t="s">
        <v>17</v>
      </c>
      <c r="S57" s="39"/>
      <c r="T57" s="37" t="s">
        <v>17</v>
      </c>
      <c r="U57" s="39"/>
      <c r="V57" s="37" t="s">
        <v>18</v>
      </c>
      <c r="W57" s="39"/>
      <c r="X57" s="37" t="s">
        <v>19</v>
      </c>
      <c r="Y57" s="3"/>
      <c r="Z57" s="3"/>
      <c r="AA57" s="4"/>
    </row>
    <row r="58" spans="2:27" x14ac:dyDescent="0.3">
      <c r="B58" s="39"/>
      <c r="C58" s="34"/>
      <c r="D58" s="34"/>
      <c r="E58" s="39"/>
      <c r="F58" s="39" t="s">
        <v>20</v>
      </c>
      <c r="G58" s="39"/>
      <c r="H58" s="39" t="s">
        <v>21</v>
      </c>
      <c r="I58" s="39"/>
      <c r="J58" s="39" t="s">
        <v>22</v>
      </c>
      <c r="K58" s="39"/>
      <c r="L58" s="39" t="s">
        <v>23</v>
      </c>
      <c r="M58" s="39"/>
      <c r="N58" s="39" t="s">
        <v>24</v>
      </c>
      <c r="O58" s="39"/>
      <c r="P58" s="39" t="s">
        <v>25</v>
      </c>
      <c r="Q58" s="39"/>
      <c r="R58" s="39" t="s">
        <v>26</v>
      </c>
      <c r="S58" s="39"/>
      <c r="T58" s="39" t="s">
        <v>27</v>
      </c>
      <c r="U58" s="39"/>
      <c r="V58" s="40" t="s">
        <v>28</v>
      </c>
      <c r="W58" s="39"/>
      <c r="X58" s="40" t="s">
        <v>29</v>
      </c>
      <c r="Y58" s="39"/>
      <c r="Z58" s="39"/>
      <c r="AA58" s="4"/>
    </row>
    <row r="59" spans="2:27" x14ac:dyDescent="0.3">
      <c r="B59" s="39"/>
      <c r="C59" s="34"/>
      <c r="D59" s="34"/>
      <c r="E59" s="39"/>
      <c r="F59" s="7"/>
      <c r="G59" s="39"/>
      <c r="H59" s="7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47"/>
      <c r="Y59" s="39"/>
      <c r="Z59" s="39"/>
      <c r="AA59" s="4"/>
    </row>
    <row r="60" spans="2:27" x14ac:dyDescent="0.3">
      <c r="B60" s="39"/>
      <c r="C60" s="34"/>
      <c r="D60" s="4" t="s">
        <v>30</v>
      </c>
      <c r="E60" s="39"/>
      <c r="F60" s="26"/>
      <c r="G60" s="56"/>
      <c r="H60" s="27"/>
      <c r="I60" s="56"/>
      <c r="J60" s="56"/>
      <c r="K60" s="56"/>
      <c r="L60" s="56"/>
      <c r="M60" s="56"/>
      <c r="N60" s="28"/>
      <c r="O60" s="56"/>
      <c r="P60" s="56"/>
      <c r="Q60" s="56"/>
      <c r="R60" s="56"/>
      <c r="S60" s="56"/>
      <c r="T60" s="56"/>
      <c r="U60" s="56"/>
      <c r="V60" s="56"/>
      <c r="W60" s="56"/>
      <c r="X60" s="57"/>
      <c r="Y60" s="39"/>
      <c r="Z60" s="39"/>
      <c r="AA60" s="39"/>
    </row>
    <row r="61" spans="2:27" x14ac:dyDescent="0.3">
      <c r="B61" s="39">
        <v>1</v>
      </c>
      <c r="C61" s="34"/>
      <c r="D61" s="10" t="s">
        <v>31</v>
      </c>
      <c r="E61" s="39"/>
      <c r="F61" s="11">
        <v>1983656.2761205179</v>
      </c>
      <c r="G61" s="41"/>
      <c r="H61" s="11">
        <f t="shared" ref="H61:H71" si="13">F61-N61</f>
        <v>-28605.291812856216</v>
      </c>
      <c r="I61" s="12"/>
      <c r="J61" s="11">
        <v>2011274.2458278856</v>
      </c>
      <c r="K61" s="12"/>
      <c r="L61" s="11">
        <v>987.32210548860689</v>
      </c>
      <c r="M61" s="12"/>
      <c r="N61" s="11">
        <f t="shared" ref="N61:N71" si="14">J61+L61</f>
        <v>2012261.5679333741</v>
      </c>
      <c r="O61" s="12"/>
      <c r="P61" s="11">
        <v>-8949.2090953847346</v>
      </c>
      <c r="Q61" s="12"/>
      <c r="R61" s="11">
        <v>0</v>
      </c>
      <c r="S61" s="12"/>
      <c r="T61" s="11">
        <f>N61+P61+R61</f>
        <v>2003312.3588379894</v>
      </c>
      <c r="U61" s="41"/>
      <c r="V61" s="13">
        <f>IFERROR(T61/N61,"-")</f>
        <v>0.9955526611261698</v>
      </c>
      <c r="W61" s="14"/>
      <c r="X61" s="42">
        <f>IFERROR(T61/F61-1,"-")</f>
        <v>9.9090164733142139E-3</v>
      </c>
      <c r="Z61" s="17"/>
      <c r="AA61" s="39"/>
    </row>
    <row r="62" spans="2:27" x14ac:dyDescent="0.3">
      <c r="B62" s="39">
        <f>MAX(B$61:B61)+1</f>
        <v>2</v>
      </c>
      <c r="C62" s="34"/>
      <c r="D62" s="10" t="s">
        <v>32</v>
      </c>
      <c r="E62" s="39"/>
      <c r="F62" s="11">
        <v>489222.40105316538</v>
      </c>
      <c r="G62" s="41"/>
      <c r="H62" s="11">
        <f t="shared" si="13"/>
        <v>-31441.691080008342</v>
      </c>
      <c r="I62" s="12"/>
      <c r="J62" s="11">
        <v>520427.30150404177</v>
      </c>
      <c r="K62" s="12"/>
      <c r="L62" s="11">
        <v>236.79062913197595</v>
      </c>
      <c r="M62" s="12"/>
      <c r="N62" s="11">
        <f t="shared" si="14"/>
        <v>520664.09213317372</v>
      </c>
      <c r="O62" s="12"/>
      <c r="P62" s="11">
        <v>-6357.0213628092197</v>
      </c>
      <c r="Q62" s="12"/>
      <c r="R62" s="11">
        <v>0</v>
      </c>
      <c r="S62" s="12"/>
      <c r="T62" s="11">
        <f t="shared" ref="T62:T71" si="15">N62+P62+R62</f>
        <v>514307.07077036449</v>
      </c>
      <c r="U62" s="41"/>
      <c r="V62" s="13">
        <f t="shared" ref="V62:V71" si="16">IFERROR(T62/N62,"-")</f>
        <v>0.98779055160734375</v>
      </c>
      <c r="W62" s="14"/>
      <c r="X62" s="42">
        <f t="shared" ref="X62:X71" si="17">IFERROR(T62/F62-1,"-")</f>
        <v>5.127457300237781E-2</v>
      </c>
      <c r="Z62" s="17"/>
      <c r="AA62" s="39"/>
    </row>
    <row r="63" spans="2:27" x14ac:dyDescent="0.3">
      <c r="B63" s="39">
        <f>MAX(B$61:B62)+1</f>
        <v>3</v>
      </c>
      <c r="C63" s="34"/>
      <c r="D63" s="10" t="s">
        <v>33</v>
      </c>
      <c r="E63" s="39"/>
      <c r="F63" s="11">
        <v>115106.84850247894</v>
      </c>
      <c r="G63" s="41"/>
      <c r="H63" s="11">
        <f t="shared" si="13"/>
        <v>1776.9375092614937</v>
      </c>
      <c r="I63" s="12"/>
      <c r="J63" s="11">
        <v>113469.70529209623</v>
      </c>
      <c r="K63" s="12"/>
      <c r="L63" s="11">
        <v>-139.79429887878817</v>
      </c>
      <c r="M63" s="12"/>
      <c r="N63" s="11">
        <f t="shared" si="14"/>
        <v>113329.91099321745</v>
      </c>
      <c r="O63" s="12"/>
      <c r="P63" s="11">
        <v>-1732.9474818472822</v>
      </c>
      <c r="Q63" s="12"/>
      <c r="R63" s="11">
        <v>0</v>
      </c>
      <c r="S63" s="12"/>
      <c r="T63" s="11">
        <f t="shared" si="15"/>
        <v>111596.96351137017</v>
      </c>
      <c r="U63" s="41"/>
      <c r="V63" s="13">
        <f t="shared" si="16"/>
        <v>0.9847088251754561</v>
      </c>
      <c r="W63" s="14"/>
      <c r="X63" s="42">
        <f t="shared" si="17"/>
        <v>-3.0492408025862949E-2</v>
      </c>
      <c r="Z63" s="17"/>
    </row>
    <row r="64" spans="2:27" x14ac:dyDescent="0.3">
      <c r="B64" s="39">
        <f>MAX(B$61:B63)+1</f>
        <v>4</v>
      </c>
      <c r="C64" s="34"/>
      <c r="D64" s="10" t="s">
        <v>34</v>
      </c>
      <c r="E64" s="39"/>
      <c r="F64" s="11">
        <v>67425.484115496904</v>
      </c>
      <c r="G64" s="41"/>
      <c r="H64" s="11">
        <f t="shared" si="13"/>
        <v>2918.6003183387511</v>
      </c>
      <c r="I64" s="12"/>
      <c r="J64" s="11">
        <v>65163.94394441344</v>
      </c>
      <c r="K64" s="12"/>
      <c r="L64" s="11">
        <v>-657.06014725529121</v>
      </c>
      <c r="M64" s="12"/>
      <c r="N64" s="11">
        <f t="shared" si="14"/>
        <v>64506.883797158152</v>
      </c>
      <c r="O64" s="12"/>
      <c r="P64" s="11">
        <v>-1161.1691667433697</v>
      </c>
      <c r="Q64" s="12"/>
      <c r="R64" s="11">
        <v>0</v>
      </c>
      <c r="S64" s="12"/>
      <c r="T64" s="11">
        <f t="shared" si="15"/>
        <v>63345.714630414783</v>
      </c>
      <c r="U64" s="41"/>
      <c r="V64" s="13">
        <f t="shared" si="16"/>
        <v>0.98199929839434397</v>
      </c>
      <c r="W64" s="14"/>
      <c r="X64" s="42">
        <f t="shared" si="17"/>
        <v>-6.0507826359743389E-2</v>
      </c>
      <c r="Z64" s="17"/>
    </row>
    <row r="65" spans="2:27" x14ac:dyDescent="0.3">
      <c r="B65" s="39">
        <f>MAX(B$61:B64)+1</f>
        <v>5</v>
      </c>
      <c r="C65" s="34"/>
      <c r="D65" s="10" t="s">
        <v>35</v>
      </c>
      <c r="E65" s="39"/>
      <c r="F65" s="11">
        <v>22676.325451360659</v>
      </c>
      <c r="G65" s="41"/>
      <c r="H65" s="11">
        <f t="shared" si="13"/>
        <v>11333.136428306103</v>
      </c>
      <c r="I65" s="12"/>
      <c r="J65" s="11">
        <v>11343.189023054556</v>
      </c>
      <c r="K65" s="12"/>
      <c r="L65" s="11">
        <v>0</v>
      </c>
      <c r="M65" s="12"/>
      <c r="N65" s="11">
        <f t="shared" si="14"/>
        <v>11343.189023054556</v>
      </c>
      <c r="O65" s="12"/>
      <c r="P65" s="11">
        <v>0</v>
      </c>
      <c r="Q65" s="12"/>
      <c r="R65" s="11">
        <v>-79.819832202435933</v>
      </c>
      <c r="S65" s="12"/>
      <c r="T65" s="11">
        <f t="shared" si="15"/>
        <v>11263.36919085212</v>
      </c>
      <c r="U65" s="41"/>
      <c r="V65" s="13">
        <f t="shared" si="16"/>
        <v>0.99296319297507907</v>
      </c>
      <c r="W65" s="14"/>
      <c r="X65" s="42">
        <f t="shared" si="17"/>
        <v>-0.50329830928686559</v>
      </c>
      <c r="Z65" s="17"/>
    </row>
    <row r="66" spans="2:27" x14ac:dyDescent="0.3">
      <c r="B66" s="39">
        <f>MAX(B$61:B65)+1</f>
        <v>6</v>
      </c>
      <c r="C66" s="34"/>
      <c r="D66" s="10" t="s">
        <v>36</v>
      </c>
      <c r="E66" s="39"/>
      <c r="F66" s="11">
        <v>56923.159354936768</v>
      </c>
      <c r="G66" s="41"/>
      <c r="H66" s="11">
        <f t="shared" si="13"/>
        <v>8237.6941278717131</v>
      </c>
      <c r="I66" s="12"/>
      <c r="J66" s="11">
        <v>49040.641933245017</v>
      </c>
      <c r="K66" s="12"/>
      <c r="L66" s="11">
        <v>-355.17670617995867</v>
      </c>
      <c r="M66" s="12"/>
      <c r="N66" s="11">
        <f t="shared" si="14"/>
        <v>48685.465227065055</v>
      </c>
      <c r="O66" s="12"/>
      <c r="P66" s="11">
        <v>-627.67501831365405</v>
      </c>
      <c r="Q66" s="12"/>
      <c r="R66" s="11">
        <v>-107.91880290344652</v>
      </c>
      <c r="S66" s="12"/>
      <c r="T66" s="11">
        <f t="shared" si="15"/>
        <v>47949.871405847953</v>
      </c>
      <c r="U66" s="41"/>
      <c r="V66" s="13">
        <f t="shared" si="16"/>
        <v>0.98489089468928037</v>
      </c>
      <c r="W66" s="14"/>
      <c r="X66" s="42">
        <f t="shared" si="17"/>
        <v>-0.15763861406808211</v>
      </c>
      <c r="Z66" s="17"/>
    </row>
    <row r="67" spans="2:27" x14ac:dyDescent="0.3">
      <c r="B67" s="39">
        <f>MAX(B$61:B66)+1</f>
        <v>7</v>
      </c>
      <c r="C67" s="34"/>
      <c r="D67" s="10" t="s">
        <v>37</v>
      </c>
      <c r="E67" s="39"/>
      <c r="F67" s="11">
        <v>8825.4044608956538</v>
      </c>
      <c r="G67" s="41"/>
      <c r="H67" s="11">
        <f t="shared" si="13"/>
        <v>4802.3623167482492</v>
      </c>
      <c r="I67" s="12"/>
      <c r="J67" s="11">
        <v>4019.972931129314</v>
      </c>
      <c r="K67" s="12"/>
      <c r="L67" s="11">
        <v>3.0692130180912027</v>
      </c>
      <c r="M67" s="12"/>
      <c r="N67" s="11">
        <f t="shared" si="14"/>
        <v>4023.042144147405</v>
      </c>
      <c r="O67" s="12"/>
      <c r="P67" s="11">
        <v>-0.13829722578817105</v>
      </c>
      <c r="Q67" s="12"/>
      <c r="R67" s="11">
        <v>1065</v>
      </c>
      <c r="S67" s="12"/>
      <c r="T67" s="11">
        <f t="shared" si="15"/>
        <v>5087.9038469216166</v>
      </c>
      <c r="U67" s="41"/>
      <c r="V67" s="13">
        <f t="shared" si="16"/>
        <v>1.2646906655758849</v>
      </c>
      <c r="W67" s="14"/>
      <c r="X67" s="42">
        <f t="shared" si="17"/>
        <v>-0.42349340820972792</v>
      </c>
      <c r="Z67" s="17"/>
    </row>
    <row r="68" spans="2:27" x14ac:dyDescent="0.3">
      <c r="B68" s="39">
        <f>MAX(B$61:B67)+1</f>
        <v>8</v>
      </c>
      <c r="C68" s="34"/>
      <c r="D68" s="10" t="s">
        <v>38</v>
      </c>
      <c r="E68" s="39"/>
      <c r="F68" s="11">
        <v>2231.2448320481089</v>
      </c>
      <c r="G68" s="41"/>
      <c r="H68" s="11">
        <f t="shared" si="13"/>
        <v>-446.07019392457551</v>
      </c>
      <c r="I68" s="12"/>
      <c r="J68" s="11">
        <v>2676.0202362293421</v>
      </c>
      <c r="K68" s="12"/>
      <c r="L68" s="11">
        <v>1.2947897433423532</v>
      </c>
      <c r="M68" s="12"/>
      <c r="N68" s="11">
        <f t="shared" si="14"/>
        <v>2677.3150259726845</v>
      </c>
      <c r="O68" s="12"/>
      <c r="P68" s="11">
        <v>-1.8587747935494567</v>
      </c>
      <c r="Q68" s="12"/>
      <c r="R68" s="11">
        <v>-1065</v>
      </c>
      <c r="S68" s="12"/>
      <c r="T68" s="11">
        <f t="shared" si="15"/>
        <v>1610.4562511791351</v>
      </c>
      <c r="U68" s="41"/>
      <c r="V68" s="13">
        <f t="shared" si="16"/>
        <v>0.60151914718890687</v>
      </c>
      <c r="W68" s="14"/>
      <c r="X68" s="42">
        <f t="shared" si="17"/>
        <v>-0.27822521847552617</v>
      </c>
      <c r="Z68" s="17"/>
    </row>
    <row r="69" spans="2:27" x14ac:dyDescent="0.3">
      <c r="B69" s="39">
        <f>MAX(B$61:B68)+1</f>
        <v>9</v>
      </c>
      <c r="C69" s="34"/>
      <c r="D69" s="10" t="s">
        <v>39</v>
      </c>
      <c r="E69" s="39"/>
      <c r="F69" s="11">
        <v>2686.5442308304005</v>
      </c>
      <c r="G69" s="41"/>
      <c r="H69" s="11">
        <f t="shared" si="13"/>
        <v>985.07489147068395</v>
      </c>
      <c r="I69" s="12"/>
      <c r="J69" s="11">
        <v>1701.4693393597165</v>
      </c>
      <c r="K69" s="12"/>
      <c r="L69" s="11">
        <v>0</v>
      </c>
      <c r="M69" s="12"/>
      <c r="N69" s="11">
        <f t="shared" si="14"/>
        <v>1701.4693393597165</v>
      </c>
      <c r="O69" s="12"/>
      <c r="P69" s="11">
        <v>-34.366556528792387</v>
      </c>
      <c r="Q69" s="12"/>
      <c r="R69" s="11">
        <v>187.73863510588245</v>
      </c>
      <c r="S69" s="12"/>
      <c r="T69" s="11">
        <f t="shared" si="15"/>
        <v>1854.8414179368065</v>
      </c>
      <c r="U69" s="41"/>
      <c r="V69" s="13">
        <f t="shared" si="16"/>
        <v>1.0901409593632794</v>
      </c>
      <c r="W69" s="14"/>
      <c r="X69" s="42">
        <f t="shared" si="17"/>
        <v>-0.30958091191988968</v>
      </c>
      <c r="Z69" s="17"/>
    </row>
    <row r="70" spans="2:27" x14ac:dyDescent="0.3">
      <c r="B70" s="39">
        <f>MAX(B$61:B69)+1</f>
        <v>10</v>
      </c>
      <c r="C70" s="34"/>
      <c r="D70" s="10" t="s">
        <v>40</v>
      </c>
      <c r="E70" s="39"/>
      <c r="F70" s="11">
        <v>6988.6810330505223</v>
      </c>
      <c r="G70" s="41"/>
      <c r="H70" s="11">
        <f t="shared" si="13"/>
        <v>644.03929300241816</v>
      </c>
      <c r="I70" s="12"/>
      <c r="J70" s="11">
        <v>6328.0607787972467</v>
      </c>
      <c r="K70" s="12"/>
      <c r="L70" s="11">
        <v>16.580961250857627</v>
      </c>
      <c r="M70" s="12"/>
      <c r="N70" s="11">
        <f t="shared" si="14"/>
        <v>6344.6417400481041</v>
      </c>
      <c r="O70" s="12"/>
      <c r="P70" s="11">
        <v>-172.56012546592805</v>
      </c>
      <c r="Q70" s="12"/>
      <c r="R70" s="11">
        <v>0</v>
      </c>
      <c r="S70" s="12"/>
      <c r="T70" s="11">
        <f t="shared" si="15"/>
        <v>6172.0816145821764</v>
      </c>
      <c r="U70" s="41"/>
      <c r="V70" s="13">
        <f t="shared" si="16"/>
        <v>0.97280222705456976</v>
      </c>
      <c r="W70" s="14"/>
      <c r="X70" s="42">
        <f t="shared" si="17"/>
        <v>-0.11684599921022643</v>
      </c>
      <c r="Z70" s="17"/>
    </row>
    <row r="71" spans="2:27" x14ac:dyDescent="0.3">
      <c r="B71" s="39">
        <f>MAX(B$61:B70)+1</f>
        <v>11</v>
      </c>
      <c r="C71" s="34"/>
      <c r="D71" s="10" t="s">
        <v>41</v>
      </c>
      <c r="E71" s="39"/>
      <c r="F71" s="11">
        <v>8098.2100109627099</v>
      </c>
      <c r="G71" s="41"/>
      <c r="H71" s="11">
        <f t="shared" si="13"/>
        <v>-423.30082227039384</v>
      </c>
      <c r="I71" s="12"/>
      <c r="J71" s="11">
        <v>8614.537379551939</v>
      </c>
      <c r="K71" s="12"/>
      <c r="L71" s="11">
        <v>-93.026546318835642</v>
      </c>
      <c r="M71" s="12"/>
      <c r="N71" s="11">
        <f t="shared" si="14"/>
        <v>8521.5108332331038</v>
      </c>
      <c r="O71" s="12"/>
      <c r="P71" s="11">
        <v>-164.398278795756</v>
      </c>
      <c r="Q71" s="12"/>
      <c r="R71" s="11">
        <v>0</v>
      </c>
      <c r="S71" s="12"/>
      <c r="T71" s="11">
        <f t="shared" si="15"/>
        <v>8357.1125544373481</v>
      </c>
      <c r="U71" s="41"/>
      <c r="V71" s="13">
        <f t="shared" si="16"/>
        <v>0.98070784840704328</v>
      </c>
      <c r="W71" s="14"/>
      <c r="X71" s="42">
        <f t="shared" si="17"/>
        <v>3.1970341979790096E-2</v>
      </c>
      <c r="Z71" s="17"/>
    </row>
    <row r="72" spans="2:27" x14ac:dyDescent="0.3">
      <c r="B72" s="39">
        <f>MAX(B$61:B71)+1</f>
        <v>12</v>
      </c>
      <c r="C72" s="34"/>
      <c r="D72" s="2" t="s">
        <v>42</v>
      </c>
      <c r="E72" s="39"/>
      <c r="F72" s="43">
        <f>SUM(F61:F71)</f>
        <v>2763840.5791657441</v>
      </c>
      <c r="G72" s="41"/>
      <c r="H72" s="43">
        <f>SUM(H61:H71)</f>
        <v>-30218.509024060113</v>
      </c>
      <c r="I72" s="12"/>
      <c r="J72" s="43">
        <f>SUM(J61:J71)</f>
        <v>2794059.0881898045</v>
      </c>
      <c r="K72" s="12"/>
      <c r="L72" s="43">
        <f>SUM(L61:L71)</f>
        <v>3.5527136788005009E-13</v>
      </c>
      <c r="M72" s="12"/>
      <c r="N72" s="43">
        <f>SUM(N61:N71)</f>
        <v>2794059.088189804</v>
      </c>
      <c r="O72" s="12"/>
      <c r="P72" s="43">
        <f>SUM(P61:P71)</f>
        <v>-19201.344157908072</v>
      </c>
      <c r="Q72" s="12"/>
      <c r="R72" s="43">
        <f>ROUND(SUM(R61:R71),0)</f>
        <v>0</v>
      </c>
      <c r="S72" s="12"/>
      <c r="T72" s="43">
        <f>SUM(T61:T71)</f>
        <v>2774857.7440318959</v>
      </c>
      <c r="U72" s="41"/>
      <c r="V72" s="44">
        <f>T72/N72</f>
        <v>0.99312779595854994</v>
      </c>
      <c r="W72" s="14"/>
      <c r="X72" s="45">
        <f>T72/F72-1</f>
        <v>3.9861795753346474E-3</v>
      </c>
      <c r="Z72" s="17"/>
    </row>
    <row r="73" spans="2:27" x14ac:dyDescent="0.3">
      <c r="B73" s="39"/>
      <c r="C73" s="34"/>
      <c r="D73" s="34"/>
      <c r="E73" s="39"/>
      <c r="F73" s="15"/>
      <c r="G73" s="46"/>
      <c r="H73" s="15"/>
      <c r="I73" s="46"/>
      <c r="J73" s="15"/>
      <c r="K73" s="46"/>
      <c r="L73" s="46"/>
      <c r="M73" s="46"/>
      <c r="N73" s="15"/>
      <c r="O73" s="46"/>
      <c r="P73" s="46"/>
      <c r="Q73" s="46"/>
      <c r="R73" s="46"/>
      <c r="S73" s="46"/>
      <c r="T73" s="46"/>
      <c r="U73" s="46"/>
      <c r="V73" s="15"/>
      <c r="W73" s="46"/>
      <c r="X73" s="47"/>
      <c r="Y73" s="39"/>
      <c r="Z73" s="48"/>
    </row>
    <row r="74" spans="2:27" x14ac:dyDescent="0.3">
      <c r="B74" s="39"/>
      <c r="C74" s="34"/>
      <c r="D74" s="16" t="s">
        <v>43</v>
      </c>
      <c r="E74" s="39"/>
      <c r="F74" s="19"/>
      <c r="G74" s="41"/>
      <c r="H74" s="19"/>
      <c r="I74" s="41"/>
      <c r="J74" s="19"/>
      <c r="K74" s="41"/>
      <c r="L74" s="41"/>
      <c r="M74" s="41"/>
      <c r="N74" s="11"/>
      <c r="O74" s="41"/>
      <c r="P74" s="41"/>
      <c r="Q74" s="41"/>
      <c r="R74" s="41"/>
      <c r="S74" s="41"/>
      <c r="T74" s="19"/>
      <c r="U74" s="41"/>
      <c r="V74" s="19"/>
      <c r="W74" s="41"/>
      <c r="X74" s="57"/>
      <c r="Y74" s="39"/>
      <c r="Z74" s="48"/>
    </row>
    <row r="75" spans="2:27" x14ac:dyDescent="0.3">
      <c r="B75" s="39">
        <f>MAX(B$15:B74)+1</f>
        <v>21</v>
      </c>
      <c r="C75" s="34"/>
      <c r="D75" s="49" t="s">
        <v>44</v>
      </c>
      <c r="E75" s="39"/>
      <c r="F75" s="11">
        <v>543.41803200000004</v>
      </c>
      <c r="G75" s="41"/>
      <c r="H75" s="11">
        <f t="shared" ref="H75:H79" si="18">F75-N75</f>
        <v>240.37912907873374</v>
      </c>
      <c r="I75" s="12"/>
      <c r="J75" s="11">
        <v>303.0389029212663</v>
      </c>
      <c r="K75" s="12"/>
      <c r="L75" s="12">
        <v>0</v>
      </c>
      <c r="M75" s="12"/>
      <c r="N75" s="11">
        <f t="shared" ref="N75:N79" si="19">J75 + L75</f>
        <v>303.0389029212663</v>
      </c>
      <c r="O75" s="12"/>
      <c r="P75" s="11">
        <v>25.345638000000008</v>
      </c>
      <c r="Q75" s="12"/>
      <c r="R75" s="12">
        <v>0</v>
      </c>
      <c r="S75" s="12"/>
      <c r="T75" s="11">
        <v>328.38454092126631</v>
      </c>
      <c r="U75" s="41"/>
      <c r="V75" s="13">
        <f>IFERROR(T75/N75,"-")</f>
        <v>1.083638231777077</v>
      </c>
      <c r="W75" s="41"/>
      <c r="X75" s="42">
        <f t="shared" ref="X75:X79" si="20">T75/F75-1</f>
        <v>-0.39570547610892259</v>
      </c>
      <c r="Y75" s="39"/>
      <c r="Z75" s="48"/>
      <c r="AA75" s="39"/>
    </row>
    <row r="76" spans="2:27" x14ac:dyDescent="0.3">
      <c r="B76" s="39">
        <f>MAX(B$15:B75)+1</f>
        <v>22</v>
      </c>
      <c r="C76" s="34"/>
      <c r="D76" s="49" t="s">
        <v>45</v>
      </c>
      <c r="E76" s="39"/>
      <c r="F76" s="11">
        <v>142270.45494913991</v>
      </c>
      <c r="G76" s="41"/>
      <c r="H76" s="11">
        <f t="shared" si="18"/>
        <v>27558.983622345229</v>
      </c>
      <c r="I76" s="12"/>
      <c r="J76" s="11">
        <v>114711.47132679468</v>
      </c>
      <c r="K76" s="12"/>
      <c r="L76" s="12">
        <v>0</v>
      </c>
      <c r="M76" s="12"/>
      <c r="N76" s="11">
        <f t="shared" si="19"/>
        <v>114711.47132679468</v>
      </c>
      <c r="O76" s="12"/>
      <c r="P76" s="11">
        <v>13660.345065382135</v>
      </c>
      <c r="Q76" s="12"/>
      <c r="R76" s="12">
        <v>0</v>
      </c>
      <c r="S76" s="12"/>
      <c r="T76" s="11">
        <v>128371.81639217681</v>
      </c>
      <c r="U76" s="41"/>
      <c r="V76" s="13">
        <f t="shared" ref="V76:V79" si="21">IFERROR(T76/N76,"-")</f>
        <v>1.1190843854357511</v>
      </c>
      <c r="W76" s="41"/>
      <c r="X76" s="42">
        <f t="shared" si="20"/>
        <v>-9.7691671555641735E-2</v>
      </c>
      <c r="Z76" s="29"/>
      <c r="AA76" s="39"/>
    </row>
    <row r="77" spans="2:27" x14ac:dyDescent="0.3">
      <c r="B77" s="39">
        <f>MAX(B$15:B76)+1</f>
        <v>23</v>
      </c>
      <c r="C77" s="34"/>
      <c r="D77" s="49" t="s">
        <v>46</v>
      </c>
      <c r="E77" s="39"/>
      <c r="F77" s="11">
        <v>439.51764896551725</v>
      </c>
      <c r="G77" s="41"/>
      <c r="H77" s="11">
        <f t="shared" si="18"/>
        <v>435.49538752054406</v>
      </c>
      <c r="I77" s="12"/>
      <c r="J77" s="11">
        <v>4.022261444973199</v>
      </c>
      <c r="K77" s="12"/>
      <c r="L77" s="12">
        <v>0</v>
      </c>
      <c r="M77" s="12"/>
      <c r="N77" s="11">
        <f t="shared" si="19"/>
        <v>4.022261444973199</v>
      </c>
      <c r="O77" s="12"/>
      <c r="P77" s="11">
        <v>351.76691188690819</v>
      </c>
      <c r="Q77" s="12"/>
      <c r="R77" s="12">
        <v>0</v>
      </c>
      <c r="S77" s="12"/>
      <c r="T77" s="11">
        <v>355.78917333188139</v>
      </c>
      <c r="U77" s="41"/>
      <c r="V77" s="13">
        <f t="shared" si="21"/>
        <v>88.455009252699654</v>
      </c>
      <c r="W77" s="41"/>
      <c r="X77" s="42">
        <f t="shared" si="20"/>
        <v>-0.19050082705599125</v>
      </c>
      <c r="Z77" s="29"/>
      <c r="AA77" s="39"/>
    </row>
    <row r="78" spans="2:27" x14ac:dyDescent="0.3">
      <c r="B78" s="39">
        <f>MAX(B$15:B77)+1</f>
        <v>24</v>
      </c>
      <c r="C78" s="34"/>
      <c r="D78" s="49" t="s">
        <v>47</v>
      </c>
      <c r="E78" s="39"/>
      <c r="F78" s="11">
        <v>385.70474449999995</v>
      </c>
      <c r="G78" s="41"/>
      <c r="H78" s="11">
        <f t="shared" si="18"/>
        <v>383.9349961680054</v>
      </c>
      <c r="I78" s="12"/>
      <c r="J78" s="11">
        <v>1.7697483319945277</v>
      </c>
      <c r="K78" s="12"/>
      <c r="L78" s="12">
        <v>0</v>
      </c>
      <c r="M78" s="12"/>
      <c r="N78" s="11">
        <f t="shared" si="19"/>
        <v>1.7697483319945277</v>
      </c>
      <c r="O78" s="12"/>
      <c r="P78" s="11">
        <v>706.6348214332329</v>
      </c>
      <c r="Q78" s="12"/>
      <c r="R78" s="12">
        <v>0</v>
      </c>
      <c r="S78" s="12"/>
      <c r="T78" s="11">
        <v>708.40456976522739</v>
      </c>
      <c r="U78" s="41"/>
      <c r="V78" s="13">
        <f t="shared" si="21"/>
        <v>400.28548520616312</v>
      </c>
      <c r="W78" s="41"/>
      <c r="X78" s="42">
        <f t="shared" si="20"/>
        <v>0.83664987238762745</v>
      </c>
      <c r="Z78" s="29"/>
      <c r="AA78" s="39"/>
    </row>
    <row r="79" spans="2:27" x14ac:dyDescent="0.3">
      <c r="B79" s="39">
        <f>MAX(B$15:B78)+1</f>
        <v>25</v>
      </c>
      <c r="C79" s="34"/>
      <c r="D79" s="49" t="s">
        <v>48</v>
      </c>
      <c r="E79" s="39"/>
      <c r="F79" s="11">
        <v>3560.977942268019</v>
      </c>
      <c r="G79" s="41"/>
      <c r="H79" s="11">
        <f t="shared" si="18"/>
        <v>3560.977942268019</v>
      </c>
      <c r="I79" s="12"/>
      <c r="J79" s="11">
        <v>0</v>
      </c>
      <c r="K79" s="12"/>
      <c r="L79" s="12">
        <v>0</v>
      </c>
      <c r="M79" s="12"/>
      <c r="N79" s="11">
        <f t="shared" si="19"/>
        <v>0</v>
      </c>
      <c r="O79" s="12"/>
      <c r="P79" s="11">
        <v>3560.977942268019</v>
      </c>
      <c r="Q79" s="12"/>
      <c r="R79" s="12">
        <v>0</v>
      </c>
      <c r="S79" s="12"/>
      <c r="T79" s="11">
        <v>3560.977942268019</v>
      </c>
      <c r="U79" s="41"/>
      <c r="V79" s="13" t="str">
        <f t="shared" si="21"/>
        <v>-</v>
      </c>
      <c r="W79" s="41"/>
      <c r="X79" s="42">
        <f t="shared" si="20"/>
        <v>0</v>
      </c>
      <c r="Z79" s="29"/>
      <c r="AA79" s="39"/>
    </row>
    <row r="80" spans="2:27" x14ac:dyDescent="0.3">
      <c r="B80" s="39">
        <f>MAX(B$15:B79)+1</f>
        <v>26</v>
      </c>
      <c r="C80" s="34"/>
      <c r="D80" s="34" t="s">
        <v>49</v>
      </c>
      <c r="F80" s="43">
        <f>SUM(F75:F79)</f>
        <v>147200.07331687343</v>
      </c>
      <c r="G80" s="41"/>
      <c r="H80" s="43">
        <f>SUM(H75:H79)</f>
        <v>32179.77107738053</v>
      </c>
      <c r="I80" s="41"/>
      <c r="J80" s="43">
        <f>SUM(J75:J79)</f>
        <v>115020.30223949291</v>
      </c>
      <c r="K80" s="41"/>
      <c r="L80" s="43">
        <f>SUM(L75:L79)</f>
        <v>0</v>
      </c>
      <c r="M80" s="41"/>
      <c r="N80" s="43">
        <f>SUM(N75:N79)</f>
        <v>115020.30223949291</v>
      </c>
      <c r="O80" s="41"/>
      <c r="P80" s="43">
        <f>SUM(P75:P79)</f>
        <v>18305.070378970297</v>
      </c>
      <c r="Q80" s="41"/>
      <c r="R80" s="43">
        <f>SUM(R75:R79)</f>
        <v>0</v>
      </c>
      <c r="S80" s="41"/>
      <c r="T80" s="43">
        <f>SUM(T75:T79)</f>
        <v>133325.37261846321</v>
      </c>
      <c r="U80" s="41"/>
      <c r="V80" s="44">
        <f>T80/N80</f>
        <v>1.1591464291308837</v>
      </c>
      <c r="W80" s="14"/>
      <c r="X80" s="45">
        <f>T80/F80-1</f>
        <v>-9.4257430623302385E-2</v>
      </c>
      <c r="Z80" s="29"/>
      <c r="AA80" s="39"/>
    </row>
    <row r="81" spans="2:27" x14ac:dyDescent="0.3">
      <c r="B81" s="18"/>
      <c r="C81" s="34"/>
      <c r="D81" s="39"/>
      <c r="F81" s="19"/>
      <c r="G81" s="41"/>
      <c r="H81" s="19"/>
      <c r="I81" s="41"/>
      <c r="J81" s="19"/>
      <c r="K81" s="41"/>
      <c r="L81" s="19"/>
      <c r="M81" s="41"/>
      <c r="N81" s="19"/>
      <c r="O81" s="41"/>
      <c r="P81" s="19"/>
      <c r="Q81" s="41"/>
      <c r="R81" s="19"/>
      <c r="S81" s="41"/>
      <c r="T81" s="11"/>
      <c r="U81" s="41"/>
      <c r="V81" s="19"/>
      <c r="W81" s="41"/>
      <c r="X81" s="57"/>
      <c r="Y81" s="39"/>
      <c r="Z81" s="17"/>
      <c r="AA81" s="39"/>
    </row>
    <row r="82" spans="2:27" x14ac:dyDescent="0.3">
      <c r="B82" s="39">
        <f>MAX(B$15:B81)+1</f>
        <v>27</v>
      </c>
      <c r="C82" s="34"/>
      <c r="D82" s="20" t="s">
        <v>50</v>
      </c>
      <c r="E82" s="39"/>
      <c r="F82" s="11">
        <v>1208.6017580038929</v>
      </c>
      <c r="G82" s="41"/>
      <c r="H82" s="11">
        <f>F82-N82</f>
        <v>1208.6017580038929</v>
      </c>
      <c r="I82" s="12"/>
      <c r="J82" s="11">
        <v>0</v>
      </c>
      <c r="K82" s="12"/>
      <c r="L82" s="12">
        <v>0</v>
      </c>
      <c r="M82" s="12"/>
      <c r="N82" s="11">
        <f>J82 + L82</f>
        <v>0</v>
      </c>
      <c r="O82" s="12"/>
      <c r="P82" s="11">
        <v>896.47765074242989</v>
      </c>
      <c r="Q82" s="12"/>
      <c r="R82" s="12">
        <v>0</v>
      </c>
      <c r="S82" s="12"/>
      <c r="T82" s="11">
        <v>896.47765074242989</v>
      </c>
      <c r="U82" s="41"/>
      <c r="V82" s="13" t="str">
        <f>IFERROR(T82/N82,"-")</f>
        <v>-</v>
      </c>
      <c r="W82" s="41"/>
      <c r="X82" s="42">
        <f>T82/F82-1</f>
        <v>-0.25825223668130526</v>
      </c>
      <c r="Y82" s="39"/>
      <c r="Z82" s="15"/>
      <c r="AA82" s="39"/>
    </row>
    <row r="83" spans="2:27" x14ac:dyDescent="0.3">
      <c r="B83" s="18"/>
      <c r="C83" s="34"/>
      <c r="D83" s="39"/>
      <c r="F83" s="19"/>
      <c r="G83" s="41"/>
      <c r="H83" s="19"/>
      <c r="I83" s="41"/>
      <c r="J83" s="19"/>
      <c r="K83" s="41"/>
      <c r="L83" s="19"/>
      <c r="M83" s="41"/>
      <c r="N83" s="19"/>
      <c r="O83" s="41"/>
      <c r="P83" s="19"/>
      <c r="Q83" s="41"/>
      <c r="R83" s="19"/>
      <c r="S83" s="41"/>
      <c r="T83" s="11"/>
      <c r="U83" s="41"/>
      <c r="V83" s="19"/>
      <c r="W83" s="41"/>
      <c r="X83" s="57"/>
      <c r="Y83" s="39"/>
      <c r="Z83" s="15"/>
      <c r="AA83" s="39"/>
    </row>
    <row r="84" spans="2:27" ht="12.9" thickBot="1" x14ac:dyDescent="0.35">
      <c r="B84" s="39">
        <f>MAX(B$15:B83)+1</f>
        <v>28</v>
      </c>
      <c r="C84" s="34"/>
      <c r="D84" s="33" t="s">
        <v>51</v>
      </c>
      <c r="F84" s="50">
        <f>ROUND(F72+F80+F82,0)</f>
        <v>2912249</v>
      </c>
      <c r="G84" s="41"/>
      <c r="H84" s="50">
        <f>ROUND(H72+H80+H82,0)</f>
        <v>3170</v>
      </c>
      <c r="I84" s="41"/>
      <c r="J84" s="50">
        <f>ROUND(J72+J80+J82,0)</f>
        <v>2909079</v>
      </c>
      <c r="K84" s="41"/>
      <c r="L84" s="50">
        <f>ROUND(L72+L80+L82,0)</f>
        <v>0</v>
      </c>
      <c r="M84" s="41"/>
      <c r="N84" s="50">
        <f>ROUND(N72+N80+N82,0)</f>
        <v>2909079</v>
      </c>
      <c r="O84" s="41"/>
      <c r="P84" s="50">
        <f>ROUND(P72+P80+P82,0)</f>
        <v>0</v>
      </c>
      <c r="Q84" s="41"/>
      <c r="R84" s="50">
        <f>ROUND(R72+R80+R82,0)</f>
        <v>0</v>
      </c>
      <c r="S84" s="41"/>
      <c r="T84" s="50">
        <f>ROUND(T72+T80+T82,0)-1</f>
        <v>2909079</v>
      </c>
      <c r="U84" s="41"/>
      <c r="V84" s="51">
        <f>T84/N84</f>
        <v>1</v>
      </c>
      <c r="W84" s="14"/>
      <c r="X84" s="22">
        <f>T84/F84-1</f>
        <v>-1.0885058248796264E-3</v>
      </c>
      <c r="Y84" s="39"/>
      <c r="Z84" s="15"/>
      <c r="AA84" s="39"/>
    </row>
    <row r="85" spans="2:27" ht="12.9" thickTop="1" x14ac:dyDescent="0.3">
      <c r="B85" s="39"/>
      <c r="C85" s="34"/>
      <c r="D85" s="34"/>
      <c r="E85" s="39"/>
      <c r="F85" s="52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47"/>
      <c r="Y85" s="39"/>
      <c r="Z85" s="17"/>
      <c r="AA85" s="39"/>
    </row>
    <row r="86" spans="2:27" x14ac:dyDescent="0.3">
      <c r="B86" s="23" t="s">
        <v>52</v>
      </c>
      <c r="C86" s="34"/>
      <c r="D86" s="34"/>
      <c r="E86" s="39"/>
      <c r="F86" s="52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47"/>
      <c r="Y86" s="39"/>
      <c r="Z86" s="39"/>
      <c r="AA86" s="39"/>
    </row>
    <row r="87" spans="2:27" x14ac:dyDescent="0.3">
      <c r="B87" s="53" t="s">
        <v>53</v>
      </c>
      <c r="C87" s="18"/>
      <c r="D87" s="18" t="s">
        <v>54</v>
      </c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54"/>
      <c r="Y87" s="39"/>
      <c r="Z87" s="39"/>
      <c r="AA87" s="39"/>
    </row>
    <row r="88" spans="2:27" x14ac:dyDescent="0.3">
      <c r="B88" s="53" t="s">
        <v>55</v>
      </c>
      <c r="D88" s="18" t="s">
        <v>56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24"/>
      <c r="Y88" s="34"/>
      <c r="Z88" s="34"/>
      <c r="AA88" s="39"/>
    </row>
    <row r="89" spans="2:27" x14ac:dyDescent="0.3">
      <c r="B89" s="53" t="s">
        <v>57</v>
      </c>
      <c r="C89" s="18"/>
      <c r="D89" s="18" t="s">
        <v>58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24"/>
      <c r="Y89" s="18"/>
      <c r="Z89" s="18"/>
      <c r="AA89" s="39"/>
    </row>
    <row r="90" spans="2:27" ht="11.25" customHeight="1" x14ac:dyDescent="0.3">
      <c r="B90" s="53" t="s">
        <v>59</v>
      </c>
      <c r="C90" s="18"/>
      <c r="D90" s="55" t="s">
        <v>60</v>
      </c>
      <c r="X90" s="25"/>
      <c r="Y90" s="18"/>
      <c r="Z90" s="18"/>
      <c r="AA90" s="34"/>
    </row>
    <row r="91" spans="2:27" ht="11.4" customHeight="1" x14ac:dyDescent="0.3">
      <c r="B91" s="53" t="s">
        <v>61</v>
      </c>
      <c r="C91" s="18"/>
      <c r="D91" s="18" t="s">
        <v>62</v>
      </c>
      <c r="X91" s="25"/>
      <c r="AA91" s="18"/>
    </row>
    <row r="92" spans="2:27" ht="11.4" customHeight="1" x14ac:dyDescent="0.3">
      <c r="B92" s="53"/>
      <c r="C92" s="18"/>
      <c r="D92" s="18"/>
      <c r="X92" s="25"/>
      <c r="AA92" s="18"/>
    </row>
    <row r="93" spans="2:27" ht="11.4" customHeight="1" x14ac:dyDescent="0.3">
      <c r="B93" s="53"/>
      <c r="X93" s="25"/>
    </row>
    <row r="94" spans="2:27" ht="11.4" customHeight="1" x14ac:dyDescent="0.3"/>
    <row r="95" spans="2:27" x14ac:dyDescent="0.3">
      <c r="B95" s="39"/>
      <c r="C95" s="34"/>
      <c r="D95" s="34"/>
      <c r="E95" s="39"/>
      <c r="F95" s="7"/>
      <c r="G95" s="39"/>
      <c r="H95" s="7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47"/>
      <c r="Y95" s="39"/>
      <c r="Z95" s="39"/>
      <c r="AA95" s="39"/>
    </row>
    <row r="96" spans="2:27" ht="67.2" customHeight="1" x14ac:dyDescent="0.3">
      <c r="B96" s="39"/>
      <c r="C96" s="34"/>
      <c r="D96" s="34"/>
      <c r="E96" s="39"/>
      <c r="F96" s="7"/>
      <c r="G96" s="39"/>
      <c r="H96" s="7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47"/>
      <c r="Y96" s="39"/>
      <c r="Z96" s="39"/>
      <c r="AA96" s="39"/>
    </row>
    <row r="97" spans="2:27" x14ac:dyDescent="0.3">
      <c r="B97" s="39"/>
      <c r="C97" s="34"/>
      <c r="D97" s="34"/>
      <c r="E97" s="39"/>
      <c r="F97" s="7"/>
      <c r="G97" s="39"/>
      <c r="H97" s="7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47"/>
      <c r="Y97" s="39"/>
      <c r="Z97" s="39"/>
      <c r="AA97" s="39"/>
    </row>
    <row r="98" spans="2:27" x14ac:dyDescent="0.3">
      <c r="B98" s="3" t="s">
        <v>0</v>
      </c>
      <c r="C98" s="32"/>
      <c r="D98" s="32"/>
      <c r="E98" s="32"/>
      <c r="F98" s="30"/>
      <c r="G98" s="32"/>
      <c r="H98" s="30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58"/>
      <c r="Y98" s="32"/>
      <c r="Z98" s="32"/>
      <c r="AA98" s="39"/>
    </row>
    <row r="99" spans="2:27" x14ac:dyDescent="0.3">
      <c r="B99" s="3" t="s">
        <v>64</v>
      </c>
      <c r="C99" s="32"/>
      <c r="D99" s="32"/>
      <c r="E99" s="32"/>
      <c r="F99" s="30"/>
      <c r="G99" s="32"/>
      <c r="H99" s="30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58"/>
      <c r="Y99" s="32"/>
      <c r="Z99" s="32"/>
      <c r="AA99" s="39"/>
    </row>
    <row r="100" spans="2:27" x14ac:dyDescent="0.3">
      <c r="B100" s="39"/>
      <c r="C100" s="34"/>
      <c r="D100" s="34"/>
      <c r="E100" s="39"/>
      <c r="F100" s="7"/>
      <c r="G100" s="39"/>
      <c r="H100" s="7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47"/>
      <c r="Y100" s="39"/>
      <c r="Z100" s="39"/>
      <c r="AA100" s="32"/>
    </row>
    <row r="101" spans="2:27" x14ac:dyDescent="0.3">
      <c r="B101" s="34"/>
      <c r="C101" s="34"/>
      <c r="D101" s="34"/>
      <c r="E101" s="34"/>
      <c r="F101" s="35" t="s">
        <v>2</v>
      </c>
      <c r="G101" s="35"/>
      <c r="H101" s="35"/>
      <c r="I101" s="33"/>
      <c r="J101" s="35" t="s">
        <v>3</v>
      </c>
      <c r="K101" s="35"/>
      <c r="L101" s="35"/>
      <c r="M101" s="35"/>
      <c r="N101" s="5"/>
      <c r="O101" s="33"/>
      <c r="P101" s="35" t="s">
        <v>4</v>
      </c>
      <c r="Q101" s="35"/>
      <c r="R101" s="35"/>
      <c r="S101" s="35"/>
      <c r="T101" s="5"/>
      <c r="U101" s="35"/>
      <c r="V101" s="35"/>
      <c r="W101" s="35"/>
      <c r="X101" s="5"/>
      <c r="Y101" s="39"/>
      <c r="Z101" s="39"/>
      <c r="AA101" s="32"/>
    </row>
    <row r="102" spans="2:27" ht="37.299999999999997" x14ac:dyDescent="0.3">
      <c r="B102" s="36" t="s">
        <v>5</v>
      </c>
      <c r="C102" s="36"/>
      <c r="D102" s="36"/>
      <c r="E102" s="36"/>
      <c r="F102" s="6" t="s">
        <v>6</v>
      </c>
      <c r="G102" s="6"/>
      <c r="H102" s="6" t="s">
        <v>7</v>
      </c>
      <c r="I102" s="36"/>
      <c r="J102" s="36" t="s">
        <v>8</v>
      </c>
      <c r="K102" s="36"/>
      <c r="L102" s="36" t="s">
        <v>9</v>
      </c>
      <c r="M102" s="36"/>
      <c r="N102" s="36" t="s">
        <v>3</v>
      </c>
      <c r="O102" s="36"/>
      <c r="P102" s="6" t="s">
        <v>10</v>
      </c>
      <c r="Q102" s="36"/>
      <c r="R102" s="6" t="s">
        <v>11</v>
      </c>
      <c r="S102" s="36"/>
      <c r="T102" s="6" t="s">
        <v>12</v>
      </c>
      <c r="U102" s="36"/>
      <c r="V102" s="36" t="s">
        <v>13</v>
      </c>
      <c r="W102" s="36"/>
      <c r="X102" s="36" t="s">
        <v>14</v>
      </c>
      <c r="Y102" s="39"/>
      <c r="Z102" s="39"/>
      <c r="AA102" s="39"/>
    </row>
    <row r="103" spans="2:27" x14ac:dyDescent="0.3">
      <c r="B103" s="37" t="s">
        <v>15</v>
      </c>
      <c r="C103" s="34"/>
      <c r="D103" s="38" t="s">
        <v>16</v>
      </c>
      <c r="E103" s="39"/>
      <c r="F103" s="37" t="s">
        <v>17</v>
      </c>
      <c r="H103" s="37" t="s">
        <v>17</v>
      </c>
      <c r="I103" s="39"/>
      <c r="J103" s="37" t="s">
        <v>17</v>
      </c>
      <c r="K103" s="39"/>
      <c r="L103" s="37" t="s">
        <v>17</v>
      </c>
      <c r="M103" s="39"/>
      <c r="N103" s="37" t="s">
        <v>17</v>
      </c>
      <c r="O103" s="39"/>
      <c r="P103" s="37" t="s">
        <v>17</v>
      </c>
      <c r="Q103" s="39"/>
      <c r="R103" s="37" t="s">
        <v>17</v>
      </c>
      <c r="S103" s="39"/>
      <c r="T103" s="37" t="s">
        <v>17</v>
      </c>
      <c r="U103" s="39"/>
      <c r="V103" s="37" t="s">
        <v>18</v>
      </c>
      <c r="W103" s="39"/>
      <c r="X103" s="37" t="s">
        <v>19</v>
      </c>
      <c r="Y103" s="39"/>
      <c r="Z103" s="39"/>
      <c r="AA103" s="39"/>
    </row>
    <row r="104" spans="2:27" x14ac:dyDescent="0.3">
      <c r="B104" s="39"/>
      <c r="C104" s="34"/>
      <c r="D104" s="34"/>
      <c r="E104" s="39"/>
      <c r="F104" s="39" t="s">
        <v>20</v>
      </c>
      <c r="G104" s="39"/>
      <c r="H104" s="39" t="s">
        <v>21</v>
      </c>
      <c r="I104" s="39"/>
      <c r="J104" s="39" t="s">
        <v>22</v>
      </c>
      <c r="K104" s="39"/>
      <c r="L104" s="39" t="s">
        <v>23</v>
      </c>
      <c r="M104" s="39"/>
      <c r="N104" s="39" t="s">
        <v>24</v>
      </c>
      <c r="O104" s="39"/>
      <c r="P104" s="39" t="s">
        <v>25</v>
      </c>
      <c r="Q104" s="39"/>
      <c r="R104" s="39" t="s">
        <v>26</v>
      </c>
      <c r="S104" s="39"/>
      <c r="T104" s="39" t="s">
        <v>27</v>
      </c>
      <c r="U104" s="39"/>
      <c r="V104" s="40" t="s">
        <v>28</v>
      </c>
      <c r="W104" s="39"/>
      <c r="X104" s="40" t="s">
        <v>29</v>
      </c>
      <c r="Y104" s="39"/>
      <c r="Z104" s="39"/>
      <c r="AA104" s="39"/>
    </row>
    <row r="105" spans="2:27" x14ac:dyDescent="0.3">
      <c r="B105" s="39"/>
      <c r="C105" s="34"/>
      <c r="D105" s="34"/>
      <c r="E105" s="39"/>
      <c r="F105" s="26"/>
      <c r="G105" s="56"/>
      <c r="H105" s="2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7"/>
      <c r="Y105" s="39"/>
      <c r="Z105" s="39"/>
      <c r="AA105" s="39"/>
    </row>
    <row r="106" spans="2:27" x14ac:dyDescent="0.3">
      <c r="B106" s="39"/>
      <c r="C106" s="34"/>
      <c r="D106" s="4" t="s">
        <v>30</v>
      </c>
      <c r="E106" s="39"/>
      <c r="F106" s="26"/>
      <c r="G106" s="56"/>
      <c r="H106" s="27"/>
      <c r="I106" s="56"/>
      <c r="J106" s="56"/>
      <c r="K106" s="56"/>
      <c r="L106" s="56"/>
      <c r="M106" s="56"/>
      <c r="N106" s="28"/>
      <c r="O106" s="56"/>
      <c r="P106" s="56"/>
      <c r="Q106" s="56"/>
      <c r="R106" s="56"/>
      <c r="S106" s="56"/>
      <c r="T106" s="56"/>
      <c r="U106" s="56"/>
      <c r="V106" s="56"/>
      <c r="W106" s="56"/>
      <c r="X106" s="57"/>
      <c r="Y106" s="39"/>
      <c r="Z106" s="39"/>
      <c r="AA106" s="39"/>
    </row>
    <row r="107" spans="2:27" x14ac:dyDescent="0.3">
      <c r="B107" s="39">
        <v>1</v>
      </c>
      <c r="C107" s="34"/>
      <c r="D107" s="10" t="s">
        <v>31</v>
      </c>
      <c r="E107" s="39"/>
      <c r="F107" s="11">
        <v>1508722.659032166</v>
      </c>
      <c r="G107" s="41"/>
      <c r="H107" s="11">
        <f t="shared" ref="H107:H117" si="22">F107-N107</f>
        <v>65852.141226284672</v>
      </c>
      <c r="I107" s="12"/>
      <c r="J107" s="11">
        <v>1442870.5178058813</v>
      </c>
      <c r="K107" s="12"/>
      <c r="L107" s="11">
        <v>0</v>
      </c>
      <c r="M107" s="12"/>
      <c r="N107" s="11">
        <f t="shared" ref="N107:N117" si="23">J107+L107</f>
        <v>1442870.5178058813</v>
      </c>
      <c r="O107" s="12"/>
      <c r="P107" s="11">
        <v>0</v>
      </c>
      <c r="Q107" s="12"/>
      <c r="R107" s="11">
        <v>0</v>
      </c>
      <c r="S107" s="12"/>
      <c r="T107" s="11">
        <f t="shared" ref="T107:T117" si="24">N107+P107+R107</f>
        <v>1442870.5178058813</v>
      </c>
      <c r="U107" s="41"/>
      <c r="V107" s="13">
        <f>IFERROR(T107/N107,"-")</f>
        <v>1</v>
      </c>
      <c r="W107" s="14"/>
      <c r="X107" s="42">
        <f>IFERROR(T107/F107-1,"-")</f>
        <v>-4.3647611992868374E-2</v>
      </c>
      <c r="Z107" s="29"/>
      <c r="AA107" s="39"/>
    </row>
    <row r="108" spans="2:27" x14ac:dyDescent="0.3">
      <c r="B108" s="39">
        <f>MAX(B$107:B107)+1</f>
        <v>2</v>
      </c>
      <c r="C108" s="34"/>
      <c r="D108" s="10" t="s">
        <v>32</v>
      </c>
      <c r="E108" s="39"/>
      <c r="F108" s="11">
        <v>738236.53395752283</v>
      </c>
      <c r="G108" s="41"/>
      <c r="H108" s="11">
        <f t="shared" si="22"/>
        <v>-1465.6191258600447</v>
      </c>
      <c r="I108" s="12"/>
      <c r="J108" s="11">
        <v>739702.15308338287</v>
      </c>
      <c r="K108" s="12"/>
      <c r="L108" s="11">
        <v>0</v>
      </c>
      <c r="M108" s="12"/>
      <c r="N108" s="11">
        <f t="shared" si="23"/>
        <v>739702.15308338287</v>
      </c>
      <c r="O108" s="12"/>
      <c r="P108" s="11">
        <v>0</v>
      </c>
      <c r="Q108" s="12"/>
      <c r="R108" s="11">
        <v>0</v>
      </c>
      <c r="S108" s="12"/>
      <c r="T108" s="11">
        <f t="shared" si="24"/>
        <v>739702.15308338287</v>
      </c>
      <c r="U108" s="41"/>
      <c r="V108" s="13">
        <f t="shared" ref="V108:V117" si="25">IFERROR(T108/N108,"-")</f>
        <v>1</v>
      </c>
      <c r="W108" s="14"/>
      <c r="X108" s="42">
        <f t="shared" ref="X108:X117" si="26">IFERROR(T108/F108-1,"-")</f>
        <v>1.9852974737015749E-3</v>
      </c>
      <c r="Z108" s="29"/>
      <c r="AA108" s="39"/>
    </row>
    <row r="109" spans="2:27" x14ac:dyDescent="0.3">
      <c r="B109" s="39">
        <f>MAX(B$107:B108)+1</f>
        <v>3</v>
      </c>
      <c r="C109" s="34"/>
      <c r="D109" s="10" t="s">
        <v>33</v>
      </c>
      <c r="E109" s="39"/>
      <c r="F109" s="11">
        <v>52336.235084514323</v>
      </c>
      <c r="G109" s="41"/>
      <c r="H109" s="11">
        <f t="shared" si="22"/>
        <v>-27288.112895414131</v>
      </c>
      <c r="I109" s="12"/>
      <c r="J109" s="11">
        <v>79624.347979928454</v>
      </c>
      <c r="K109" s="12"/>
      <c r="L109" s="11">
        <v>0</v>
      </c>
      <c r="M109" s="12"/>
      <c r="N109" s="11">
        <f t="shared" si="23"/>
        <v>79624.347979928454</v>
      </c>
      <c r="O109" s="12"/>
      <c r="P109" s="11">
        <v>0</v>
      </c>
      <c r="Q109" s="12"/>
      <c r="R109" s="11">
        <v>0</v>
      </c>
      <c r="S109" s="12"/>
      <c r="T109" s="11">
        <f t="shared" si="24"/>
        <v>79624.347979928454</v>
      </c>
      <c r="U109" s="41"/>
      <c r="V109" s="13">
        <f t="shared" si="25"/>
        <v>1</v>
      </c>
      <c r="W109" s="14"/>
      <c r="X109" s="42">
        <f t="shared" si="26"/>
        <v>0.52139999851629293</v>
      </c>
      <c r="Z109" s="29"/>
    </row>
    <row r="110" spans="2:27" x14ac:dyDescent="0.3">
      <c r="B110" s="39">
        <f>MAX(B$107:B109)+1</f>
        <v>4</v>
      </c>
      <c r="C110" s="34"/>
      <c r="D110" s="10" t="s">
        <v>34</v>
      </c>
      <c r="E110" s="39"/>
      <c r="F110" s="11">
        <v>2949.4055850023437</v>
      </c>
      <c r="G110" s="41"/>
      <c r="H110" s="11">
        <f t="shared" si="22"/>
        <v>-5793.7106944634997</v>
      </c>
      <c r="I110" s="12"/>
      <c r="J110" s="11">
        <v>8743.116279465843</v>
      </c>
      <c r="K110" s="12"/>
      <c r="L110" s="11">
        <v>0</v>
      </c>
      <c r="M110" s="12"/>
      <c r="N110" s="11">
        <f t="shared" si="23"/>
        <v>8743.116279465843</v>
      </c>
      <c r="O110" s="12"/>
      <c r="P110" s="11">
        <v>0</v>
      </c>
      <c r="Q110" s="12"/>
      <c r="R110" s="11">
        <v>0</v>
      </c>
      <c r="S110" s="12"/>
      <c r="T110" s="11">
        <f t="shared" si="24"/>
        <v>8743.116279465843</v>
      </c>
      <c r="U110" s="41"/>
      <c r="V110" s="13">
        <f t="shared" si="25"/>
        <v>1</v>
      </c>
      <c r="W110" s="14"/>
      <c r="X110" s="42">
        <f t="shared" si="26"/>
        <v>1.9643655399326487</v>
      </c>
      <c r="Z110" s="29"/>
    </row>
    <row r="111" spans="2:27" x14ac:dyDescent="0.3">
      <c r="B111" s="39">
        <f>MAX(B$107:B110)+1</f>
        <v>5</v>
      </c>
      <c r="C111" s="34"/>
      <c r="D111" s="10" t="s">
        <v>35</v>
      </c>
      <c r="E111" s="39"/>
      <c r="F111" s="11">
        <v>50.837747414368103</v>
      </c>
      <c r="G111" s="41"/>
      <c r="H111" s="11">
        <f t="shared" si="22"/>
        <v>-850.28631697190644</v>
      </c>
      <c r="I111" s="12"/>
      <c r="J111" s="11">
        <v>901.12406438627454</v>
      </c>
      <c r="K111" s="12"/>
      <c r="L111" s="11">
        <v>0</v>
      </c>
      <c r="M111" s="12"/>
      <c r="N111" s="11">
        <f t="shared" si="23"/>
        <v>901.12406438627454</v>
      </c>
      <c r="O111" s="12"/>
      <c r="P111" s="11">
        <v>0</v>
      </c>
      <c r="Q111" s="12"/>
      <c r="R111" s="11">
        <v>0</v>
      </c>
      <c r="S111" s="12"/>
      <c r="T111" s="11">
        <f t="shared" si="24"/>
        <v>901.12406438627454</v>
      </c>
      <c r="U111" s="41"/>
      <c r="V111" s="13">
        <f t="shared" si="25"/>
        <v>1</v>
      </c>
      <c r="W111" s="14"/>
      <c r="X111" s="42">
        <f t="shared" si="26"/>
        <v>16.725491592721372</v>
      </c>
      <c r="Z111" s="29"/>
    </row>
    <row r="112" spans="2:27" x14ac:dyDescent="0.3">
      <c r="B112" s="39">
        <f>MAX(B$107:B111)+1</f>
        <v>6</v>
      </c>
      <c r="C112" s="34"/>
      <c r="D112" s="10" t="s">
        <v>36</v>
      </c>
      <c r="E112" s="39"/>
      <c r="F112" s="11">
        <v>1438.6798441828923</v>
      </c>
      <c r="G112" s="41"/>
      <c r="H112" s="11">
        <f t="shared" si="22"/>
        <v>-2434.1645322927338</v>
      </c>
      <c r="I112" s="12"/>
      <c r="J112" s="11">
        <v>3872.8443764756262</v>
      </c>
      <c r="K112" s="12"/>
      <c r="L112" s="11">
        <v>0</v>
      </c>
      <c r="M112" s="12"/>
      <c r="N112" s="11">
        <f t="shared" si="23"/>
        <v>3872.8443764756262</v>
      </c>
      <c r="O112" s="12"/>
      <c r="P112" s="11">
        <v>0</v>
      </c>
      <c r="Q112" s="12"/>
      <c r="R112" s="11">
        <v>0</v>
      </c>
      <c r="S112" s="12"/>
      <c r="T112" s="11">
        <f t="shared" si="24"/>
        <v>3872.8443764756262</v>
      </c>
      <c r="U112" s="41"/>
      <c r="V112" s="13">
        <f t="shared" si="25"/>
        <v>1</v>
      </c>
      <c r="W112" s="14"/>
      <c r="X112" s="42">
        <f t="shared" si="26"/>
        <v>1.6919431672967056</v>
      </c>
      <c r="Z112" s="29"/>
    </row>
    <row r="113" spans="2:27" x14ac:dyDescent="0.3">
      <c r="B113" s="39">
        <f>MAX(B$107:B112)+1</f>
        <v>7</v>
      </c>
      <c r="C113" s="34"/>
      <c r="D113" s="10" t="s">
        <v>37</v>
      </c>
      <c r="E113" s="39"/>
      <c r="F113" s="11">
        <v>-142.69341336651186</v>
      </c>
      <c r="G113" s="41"/>
      <c r="H113" s="11">
        <f t="shared" si="22"/>
        <v>-6768.4175477800882</v>
      </c>
      <c r="I113" s="12"/>
      <c r="J113" s="11">
        <v>6625.7241344135764</v>
      </c>
      <c r="K113" s="12"/>
      <c r="L113" s="11">
        <v>0</v>
      </c>
      <c r="M113" s="12"/>
      <c r="N113" s="11">
        <f t="shared" si="23"/>
        <v>6625.7241344135764</v>
      </c>
      <c r="O113" s="12"/>
      <c r="P113" s="11">
        <v>0</v>
      </c>
      <c r="Q113" s="12"/>
      <c r="R113" s="11">
        <v>0</v>
      </c>
      <c r="S113" s="12"/>
      <c r="T113" s="11">
        <f t="shared" si="24"/>
        <v>6625.7241344135764</v>
      </c>
      <c r="U113" s="41"/>
      <c r="V113" s="13">
        <f t="shared" si="25"/>
        <v>1</v>
      </c>
      <c r="W113" s="14"/>
      <c r="X113" s="42">
        <v>1</v>
      </c>
      <c r="Z113" s="29"/>
    </row>
    <row r="114" spans="2:27" x14ac:dyDescent="0.3">
      <c r="B114" s="39">
        <f>MAX(B$107:B113)+1</f>
        <v>8</v>
      </c>
      <c r="C114" s="34"/>
      <c r="D114" s="10" t="s">
        <v>38</v>
      </c>
      <c r="E114" s="39"/>
      <c r="F114" s="11">
        <v>832.98814655848219</v>
      </c>
      <c r="G114" s="41"/>
      <c r="H114" s="11">
        <f t="shared" si="22"/>
        <v>-646.28930417589913</v>
      </c>
      <c r="I114" s="12"/>
      <c r="J114" s="11">
        <v>1479.2774507343813</v>
      </c>
      <c r="K114" s="12"/>
      <c r="L114" s="11">
        <v>0</v>
      </c>
      <c r="M114" s="12"/>
      <c r="N114" s="11">
        <f t="shared" si="23"/>
        <v>1479.2774507343813</v>
      </c>
      <c r="O114" s="12"/>
      <c r="P114" s="11">
        <v>0</v>
      </c>
      <c r="Q114" s="12"/>
      <c r="R114" s="11">
        <v>0</v>
      </c>
      <c r="S114" s="12"/>
      <c r="T114" s="11">
        <f t="shared" si="24"/>
        <v>1479.2774507343813</v>
      </c>
      <c r="U114" s="41"/>
      <c r="V114" s="13">
        <f t="shared" si="25"/>
        <v>1</v>
      </c>
      <c r="W114" s="14"/>
      <c r="X114" s="42">
        <f t="shared" si="26"/>
        <v>0.77586854848543108</v>
      </c>
      <c r="Z114" s="29"/>
    </row>
    <row r="115" spans="2:27" x14ac:dyDescent="0.3">
      <c r="B115" s="39">
        <f>MAX(B$107:B114)+1</f>
        <v>9</v>
      </c>
      <c r="C115" s="34"/>
      <c r="D115" s="10" t="s">
        <v>39</v>
      </c>
      <c r="E115" s="39"/>
      <c r="F115" s="11">
        <v>1666.1952958949903</v>
      </c>
      <c r="G115" s="41"/>
      <c r="H115" s="11">
        <f t="shared" si="22"/>
        <v>-992.71263870108055</v>
      </c>
      <c r="I115" s="12"/>
      <c r="J115" s="11">
        <v>2658.9079345960708</v>
      </c>
      <c r="K115" s="12"/>
      <c r="L115" s="11">
        <v>0</v>
      </c>
      <c r="M115" s="12"/>
      <c r="N115" s="11">
        <f t="shared" si="23"/>
        <v>2658.9079345960708</v>
      </c>
      <c r="O115" s="12"/>
      <c r="P115" s="11">
        <v>0</v>
      </c>
      <c r="Q115" s="12"/>
      <c r="R115" s="11">
        <v>0</v>
      </c>
      <c r="S115" s="12"/>
      <c r="T115" s="11">
        <f t="shared" si="24"/>
        <v>2658.9079345960708</v>
      </c>
      <c r="U115" s="41"/>
      <c r="V115" s="13">
        <f t="shared" si="25"/>
        <v>1</v>
      </c>
      <c r="W115" s="14"/>
      <c r="X115" s="42">
        <f t="shared" si="26"/>
        <v>0.5957960877376316</v>
      </c>
      <c r="Z115" s="29"/>
    </row>
    <row r="116" spans="2:27" x14ac:dyDescent="0.3">
      <c r="B116" s="39">
        <f>MAX(B$107:B115)+1</f>
        <v>10</v>
      </c>
      <c r="C116" s="34"/>
      <c r="D116" s="10" t="s">
        <v>40</v>
      </c>
      <c r="E116" s="39"/>
      <c r="F116" s="11">
        <v>26827.331788144435</v>
      </c>
      <c r="G116" s="41"/>
      <c r="H116" s="11">
        <f t="shared" si="22"/>
        <v>19.155490778564854</v>
      </c>
      <c r="I116" s="12"/>
      <c r="J116" s="11">
        <v>26808.17629736587</v>
      </c>
      <c r="K116" s="12"/>
      <c r="L116" s="11">
        <v>0</v>
      </c>
      <c r="M116" s="12"/>
      <c r="N116" s="11">
        <f t="shared" si="23"/>
        <v>26808.17629736587</v>
      </c>
      <c r="O116" s="12"/>
      <c r="P116" s="11">
        <v>0</v>
      </c>
      <c r="Q116" s="12"/>
      <c r="R116" s="11">
        <v>0</v>
      </c>
      <c r="S116" s="12"/>
      <c r="T116" s="11">
        <f t="shared" si="24"/>
        <v>26808.17629736587</v>
      </c>
      <c r="U116" s="41"/>
      <c r="V116" s="13">
        <f t="shared" si="25"/>
        <v>1</v>
      </c>
      <c r="W116" s="14"/>
      <c r="X116" s="42">
        <f t="shared" si="26"/>
        <v>-7.1402892131933182E-4</v>
      </c>
      <c r="Z116" s="29"/>
    </row>
    <row r="117" spans="2:27" x14ac:dyDescent="0.3">
      <c r="B117" s="39">
        <f>MAX(B$107:B116)+1</f>
        <v>11</v>
      </c>
      <c r="C117" s="34"/>
      <c r="D117" s="10" t="s">
        <v>41</v>
      </c>
      <c r="E117" s="39"/>
      <c r="F117" s="11">
        <v>287.33204807941672</v>
      </c>
      <c r="G117" s="41"/>
      <c r="H117" s="11">
        <f t="shared" si="22"/>
        <v>-937.17398805729624</v>
      </c>
      <c r="I117" s="12"/>
      <c r="J117" s="11">
        <v>1224.506036136713</v>
      </c>
      <c r="K117" s="12"/>
      <c r="L117" s="11">
        <v>0</v>
      </c>
      <c r="M117" s="12"/>
      <c r="N117" s="11">
        <f t="shared" si="23"/>
        <v>1224.506036136713</v>
      </c>
      <c r="O117" s="12"/>
      <c r="P117" s="11">
        <v>0</v>
      </c>
      <c r="Q117" s="12"/>
      <c r="R117" s="11">
        <v>0</v>
      </c>
      <c r="S117" s="12"/>
      <c r="T117" s="11">
        <f t="shared" si="24"/>
        <v>1224.506036136713</v>
      </c>
      <c r="U117" s="41"/>
      <c r="V117" s="13">
        <f t="shared" si="25"/>
        <v>1</v>
      </c>
      <c r="W117" s="14"/>
      <c r="X117" s="42">
        <f t="shared" si="26"/>
        <v>3.2616409980075298</v>
      </c>
      <c r="Z117" s="29"/>
    </row>
    <row r="118" spans="2:27" x14ac:dyDescent="0.3">
      <c r="B118" s="39">
        <f>MAX(B$107:B117)+1</f>
        <v>12</v>
      </c>
      <c r="C118" s="34"/>
      <c r="D118" s="2" t="s">
        <v>42</v>
      </c>
      <c r="E118" s="39"/>
      <c r="F118" s="43">
        <f>SUM(F107:F117)</f>
        <v>2333205.5051161135</v>
      </c>
      <c r="G118" s="41"/>
      <c r="H118" s="43">
        <f>SUM(H107:H117)</f>
        <v>18694.809673346557</v>
      </c>
      <c r="I118" s="12"/>
      <c r="J118" s="43">
        <f>SUM(J107:J117)</f>
        <v>2314510.6954427664</v>
      </c>
      <c r="K118" s="12"/>
      <c r="L118" s="43">
        <f>SUM(L107:L117)</f>
        <v>0</v>
      </c>
      <c r="M118" s="12"/>
      <c r="N118" s="43">
        <f>SUM(N107:N117)</f>
        <v>2314510.6954427664</v>
      </c>
      <c r="O118" s="12"/>
      <c r="P118" s="43">
        <f>SUM(P107:P117)</f>
        <v>0</v>
      </c>
      <c r="Q118" s="12"/>
      <c r="R118" s="43">
        <f>SUM(R107:R117)</f>
        <v>0</v>
      </c>
      <c r="S118" s="12"/>
      <c r="T118" s="43">
        <f>SUM(T107:T117)</f>
        <v>2314510.6954427664</v>
      </c>
      <c r="U118" s="41"/>
      <c r="V118" s="44">
        <f>T118/N118</f>
        <v>1</v>
      </c>
      <c r="W118" s="14"/>
      <c r="X118" s="45">
        <f>T118/F118-1</f>
        <v>-8.0125002415578628E-3</v>
      </c>
      <c r="Z118" s="17"/>
    </row>
    <row r="119" spans="2:27" x14ac:dyDescent="0.3">
      <c r="B119" s="39"/>
      <c r="C119" s="34"/>
      <c r="D119" s="34"/>
      <c r="E119" s="39"/>
      <c r="F119" s="15"/>
      <c r="G119" s="46"/>
      <c r="H119" s="15"/>
      <c r="I119" s="46"/>
      <c r="J119" s="15"/>
      <c r="K119" s="46"/>
      <c r="L119" s="46"/>
      <c r="M119" s="46"/>
      <c r="N119" s="15"/>
      <c r="O119" s="46"/>
      <c r="P119" s="46"/>
      <c r="Q119" s="46"/>
      <c r="R119" s="46"/>
      <c r="S119" s="46"/>
      <c r="T119" s="46"/>
      <c r="U119" s="46"/>
      <c r="V119" s="15"/>
      <c r="W119" s="46"/>
      <c r="X119" s="47"/>
      <c r="Y119" s="39"/>
      <c r="Z119" s="48"/>
    </row>
    <row r="120" spans="2:27" x14ac:dyDescent="0.3">
      <c r="B120" s="39"/>
      <c r="C120" s="34"/>
      <c r="D120" s="16" t="s">
        <v>43</v>
      </c>
      <c r="E120" s="39"/>
      <c r="F120" s="15"/>
      <c r="G120" s="46"/>
      <c r="H120" s="15"/>
      <c r="I120" s="46"/>
      <c r="J120" s="15"/>
      <c r="K120" s="46"/>
      <c r="L120" s="46"/>
      <c r="M120" s="46"/>
      <c r="N120" s="15"/>
      <c r="O120" s="46"/>
      <c r="P120" s="46"/>
      <c r="Q120" s="46"/>
      <c r="R120" s="46"/>
      <c r="S120" s="46"/>
      <c r="T120" s="46"/>
      <c r="U120" s="46"/>
      <c r="V120" s="15"/>
      <c r="W120" s="46"/>
      <c r="X120" s="47"/>
      <c r="Y120" s="39"/>
      <c r="Z120" s="48"/>
    </row>
    <row r="121" spans="2:27" x14ac:dyDescent="0.3">
      <c r="B121" s="39">
        <f>MAX(B$107:B120)+1</f>
        <v>13</v>
      </c>
      <c r="C121" s="34"/>
      <c r="D121" s="49" t="s">
        <v>44</v>
      </c>
      <c r="E121" s="39"/>
      <c r="F121" s="11">
        <v>0</v>
      </c>
      <c r="G121" s="41"/>
      <c r="H121" s="11">
        <f t="shared" ref="H121:H125" si="27">F121-N121</f>
        <v>-10.793404878226456</v>
      </c>
      <c r="I121" s="12"/>
      <c r="J121" s="11">
        <v>10.793404878226456</v>
      </c>
      <c r="K121" s="12"/>
      <c r="L121" s="12">
        <v>0</v>
      </c>
      <c r="M121" s="12"/>
      <c r="N121" s="11">
        <f t="shared" ref="N121:N125" si="28">J121 + L121</f>
        <v>10.793404878226456</v>
      </c>
      <c r="O121" s="12"/>
      <c r="P121" s="12">
        <f>ROUND(T121-N121,0)</f>
        <v>0</v>
      </c>
      <c r="Q121" s="12"/>
      <c r="R121" s="12">
        <v>0</v>
      </c>
      <c r="S121" s="12"/>
      <c r="T121" s="11">
        <v>10.793404878226456</v>
      </c>
      <c r="U121" s="41"/>
      <c r="V121" s="13">
        <f>IFERROR(T121/N121,"-")</f>
        <v>1</v>
      </c>
      <c r="W121" s="14"/>
      <c r="X121" s="42" t="str">
        <f>IFERROR(T121/F121-1,"-")</f>
        <v>-</v>
      </c>
      <c r="Z121" s="29"/>
      <c r="AA121" s="39"/>
    </row>
    <row r="122" spans="2:27" x14ac:dyDescent="0.3">
      <c r="B122" s="39">
        <f>MAX(B$107:B121)+1</f>
        <v>14</v>
      </c>
      <c r="C122" s="34"/>
      <c r="D122" s="49" t="s">
        <v>45</v>
      </c>
      <c r="E122" s="39"/>
      <c r="F122" s="11">
        <v>16203.307197464526</v>
      </c>
      <c r="G122" s="41"/>
      <c r="H122" s="11">
        <f t="shared" si="27"/>
        <v>-4086.030751835302</v>
      </c>
      <c r="I122" s="12"/>
      <c r="J122" s="11">
        <v>20289.337949299828</v>
      </c>
      <c r="K122" s="12"/>
      <c r="L122" s="12">
        <v>0</v>
      </c>
      <c r="M122" s="12"/>
      <c r="N122" s="11">
        <f t="shared" si="28"/>
        <v>20289.337949299828</v>
      </c>
      <c r="O122" s="12"/>
      <c r="P122" s="12">
        <f t="shared" ref="P122:P125" si="29">ROUND(T122-N122,0)</f>
        <v>0</v>
      </c>
      <c r="Q122" s="12"/>
      <c r="R122" s="12">
        <v>0</v>
      </c>
      <c r="S122" s="12"/>
      <c r="T122" s="11">
        <v>20289.002877664519</v>
      </c>
      <c r="U122" s="41"/>
      <c r="V122" s="13">
        <f t="shared" ref="V122:V125" si="30">IFERROR(T122/N122,"-")</f>
        <v>0.99998348533421122</v>
      </c>
      <c r="W122" s="14"/>
      <c r="X122" s="42">
        <f t="shared" ref="X122:X125" si="31">IFERROR(T122/F122-1,"-")</f>
        <v>0.25215196073301116</v>
      </c>
      <c r="Z122" s="29"/>
      <c r="AA122" s="39"/>
    </row>
    <row r="123" spans="2:27" x14ac:dyDescent="0.3">
      <c r="B123" s="39">
        <f>MAX(B$107:B122)+1</f>
        <v>15</v>
      </c>
      <c r="C123" s="34"/>
      <c r="D123" s="49" t="s">
        <v>46</v>
      </c>
      <c r="E123" s="39"/>
      <c r="F123" s="11">
        <v>163.78497059175623</v>
      </c>
      <c r="G123" s="41"/>
      <c r="H123" s="11">
        <f t="shared" si="27"/>
        <v>-126.90763618061771</v>
      </c>
      <c r="I123" s="12"/>
      <c r="J123" s="11">
        <v>290.69260677237395</v>
      </c>
      <c r="K123" s="12"/>
      <c r="L123" s="12">
        <v>0</v>
      </c>
      <c r="M123" s="12"/>
      <c r="N123" s="11">
        <f t="shared" si="28"/>
        <v>290.69260677237395</v>
      </c>
      <c r="O123" s="12"/>
      <c r="P123" s="12">
        <f t="shared" si="29"/>
        <v>0</v>
      </c>
      <c r="Q123" s="12"/>
      <c r="R123" s="12">
        <v>0</v>
      </c>
      <c r="S123" s="12"/>
      <c r="T123" s="11">
        <v>290.69260702952431</v>
      </c>
      <c r="U123" s="41"/>
      <c r="V123" s="13">
        <f t="shared" si="30"/>
        <v>1.0000000008846126</v>
      </c>
      <c r="W123" s="14"/>
      <c r="X123" s="42">
        <f t="shared" si="31"/>
        <v>0.77484299065567441</v>
      </c>
      <c r="Z123" s="29"/>
      <c r="AA123" s="39"/>
    </row>
    <row r="124" spans="2:27" x14ac:dyDescent="0.3">
      <c r="B124" s="39">
        <f>MAX(B$107:B123)+1</f>
        <v>16</v>
      </c>
      <c r="C124" s="34"/>
      <c r="D124" s="49" t="s">
        <v>47</v>
      </c>
      <c r="E124" s="39"/>
      <c r="F124" s="11">
        <v>38.32889733333333</v>
      </c>
      <c r="G124" s="41"/>
      <c r="H124" s="11">
        <f t="shared" si="27"/>
        <v>-38.071544958257306</v>
      </c>
      <c r="I124" s="12"/>
      <c r="J124" s="11">
        <v>76.400442291590636</v>
      </c>
      <c r="K124" s="12"/>
      <c r="L124" s="12">
        <v>0</v>
      </c>
      <c r="M124" s="12"/>
      <c r="N124" s="11">
        <f t="shared" si="28"/>
        <v>76.400442291590636</v>
      </c>
      <c r="O124" s="12"/>
      <c r="P124" s="12">
        <f t="shared" si="29"/>
        <v>0</v>
      </c>
      <c r="Q124" s="12"/>
      <c r="R124" s="12">
        <v>0</v>
      </c>
      <c r="S124" s="12"/>
      <c r="T124" s="11">
        <v>76.400410675845464</v>
      </c>
      <c r="U124" s="41"/>
      <c r="V124" s="13">
        <f t="shared" si="30"/>
        <v>0.99999958618374152</v>
      </c>
      <c r="W124" s="14"/>
      <c r="X124" s="42">
        <f t="shared" si="31"/>
        <v>0.99328485793413734</v>
      </c>
      <c r="Z124" s="29"/>
      <c r="AA124" s="39"/>
    </row>
    <row r="125" spans="2:27" x14ac:dyDescent="0.3">
      <c r="B125" s="39">
        <f>MAX(B$107:B124)+1</f>
        <v>17</v>
      </c>
      <c r="C125" s="34"/>
      <c r="D125" s="49" t="s">
        <v>48</v>
      </c>
      <c r="E125" s="39"/>
      <c r="F125" s="11">
        <v>0</v>
      </c>
      <c r="G125" s="41"/>
      <c r="H125" s="11">
        <f t="shared" si="27"/>
        <v>0</v>
      </c>
      <c r="I125" s="12"/>
      <c r="J125" s="11">
        <v>0</v>
      </c>
      <c r="K125" s="12"/>
      <c r="L125" s="12">
        <v>0</v>
      </c>
      <c r="M125" s="12"/>
      <c r="N125" s="11">
        <f t="shared" si="28"/>
        <v>0</v>
      </c>
      <c r="O125" s="12"/>
      <c r="P125" s="12">
        <f t="shared" si="29"/>
        <v>0</v>
      </c>
      <c r="Q125" s="12"/>
      <c r="R125" s="12">
        <v>0</v>
      </c>
      <c r="S125" s="12"/>
      <c r="T125" s="11">
        <v>0</v>
      </c>
      <c r="U125" s="41"/>
      <c r="V125" s="13" t="str">
        <f t="shared" si="30"/>
        <v>-</v>
      </c>
      <c r="W125" s="14"/>
      <c r="X125" s="42" t="str">
        <f t="shared" si="31"/>
        <v>-</v>
      </c>
      <c r="Z125" s="29"/>
      <c r="AA125" s="39"/>
    </row>
    <row r="126" spans="2:27" x14ac:dyDescent="0.3">
      <c r="B126" s="39">
        <f>MAX(B$107:B125)+1</f>
        <v>18</v>
      </c>
      <c r="C126" s="34"/>
      <c r="D126" s="34" t="s">
        <v>49</v>
      </c>
      <c r="F126" s="43">
        <f>SUM(F121:F125)</f>
        <v>16405.421065389615</v>
      </c>
      <c r="G126" s="41"/>
      <c r="H126" s="43">
        <f>SUM(H121:H125)</f>
        <v>-4261.8033378524033</v>
      </c>
      <c r="I126" s="41"/>
      <c r="J126" s="43">
        <f>SUM(J121:J125)</f>
        <v>20667.224403242017</v>
      </c>
      <c r="K126" s="41"/>
      <c r="L126" s="43">
        <f>SUM(L121:L125)</f>
        <v>0</v>
      </c>
      <c r="M126" s="41"/>
      <c r="N126" s="43">
        <f>SUM(N121:N125)</f>
        <v>20667.224403242017</v>
      </c>
      <c r="O126" s="41"/>
      <c r="P126" s="43">
        <f>ROUND(SUM(P121:P125), 0)</f>
        <v>0</v>
      </c>
      <c r="Q126" s="41"/>
      <c r="R126" s="43">
        <f>SUM(R121:R125)</f>
        <v>0</v>
      </c>
      <c r="S126" s="41"/>
      <c r="T126" s="43">
        <f>SUM(T121:T125)</f>
        <v>20666.889300248113</v>
      </c>
      <c r="U126" s="41"/>
      <c r="V126" s="44">
        <f>T126/N126</f>
        <v>0.99998378577658198</v>
      </c>
      <c r="W126" s="14"/>
      <c r="X126" s="45">
        <f>T126/F126-1</f>
        <v>0.25975975976921939</v>
      </c>
      <c r="Y126" s="39"/>
      <c r="Z126" s="17"/>
      <c r="AA126" s="39"/>
    </row>
    <row r="127" spans="2:27" x14ac:dyDescent="0.3">
      <c r="B127" s="39"/>
      <c r="C127" s="34"/>
      <c r="D127" s="34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59"/>
      <c r="W127" s="14"/>
      <c r="X127" s="31"/>
      <c r="Y127" s="39"/>
      <c r="Z127" s="17"/>
      <c r="AA127" s="39"/>
    </row>
    <row r="128" spans="2:27" x14ac:dyDescent="0.3">
      <c r="B128" s="39">
        <f>MAX(B$107:B127)+1</f>
        <v>19</v>
      </c>
      <c r="C128" s="34"/>
      <c r="D128" s="20" t="s">
        <v>50</v>
      </c>
      <c r="E128" s="39"/>
      <c r="F128" s="11">
        <v>0</v>
      </c>
      <c r="G128" s="41"/>
      <c r="H128" s="11">
        <f>F128-N128</f>
        <v>0</v>
      </c>
      <c r="I128" s="12"/>
      <c r="J128" s="11">
        <v>0</v>
      </c>
      <c r="K128" s="12"/>
      <c r="L128" s="12">
        <v>0</v>
      </c>
      <c r="M128" s="12"/>
      <c r="N128" s="11">
        <f t="shared" ref="N128" si="32">J128 + L128</f>
        <v>0</v>
      </c>
      <c r="O128" s="12"/>
      <c r="P128" s="12">
        <v>0</v>
      </c>
      <c r="Q128" s="12"/>
      <c r="R128" s="12">
        <v>0</v>
      </c>
      <c r="S128" s="12"/>
      <c r="T128" s="11">
        <v>0</v>
      </c>
      <c r="U128" s="41"/>
      <c r="V128" s="13" t="str">
        <f t="shared" ref="V128" si="33">IFERROR(T128/N128,"-")</f>
        <v>-</v>
      </c>
      <c r="W128" s="14"/>
      <c r="X128" s="31" t="str">
        <f t="shared" ref="X128" si="34">IFERROR(T128/F128-1,"-")</f>
        <v>-</v>
      </c>
      <c r="Y128" s="39"/>
      <c r="Z128" s="17"/>
      <c r="AA128" s="39"/>
    </row>
    <row r="129" spans="2:27" x14ac:dyDescent="0.3">
      <c r="B129" s="18"/>
      <c r="C129" s="34"/>
      <c r="D129" s="39"/>
      <c r="F129" s="19"/>
      <c r="G129" s="41"/>
      <c r="H129" s="19"/>
      <c r="I129" s="41"/>
      <c r="J129" s="19"/>
      <c r="K129" s="41"/>
      <c r="L129" s="19"/>
      <c r="M129" s="41"/>
      <c r="N129" s="19"/>
      <c r="O129" s="41"/>
      <c r="P129" s="19"/>
      <c r="Q129" s="41"/>
      <c r="R129" s="19"/>
      <c r="S129" s="41"/>
      <c r="T129" s="11"/>
      <c r="U129" s="41"/>
      <c r="V129" s="19"/>
      <c r="W129" s="41"/>
      <c r="X129" s="57"/>
      <c r="Y129" s="39"/>
      <c r="Z129" s="15"/>
      <c r="AA129" s="39"/>
    </row>
    <row r="130" spans="2:27" ht="12.9" thickBot="1" x14ac:dyDescent="0.35">
      <c r="B130" s="39">
        <f>MAX(B$107:B129)+1</f>
        <v>20</v>
      </c>
      <c r="C130" s="34"/>
      <c r="D130" s="33" t="s">
        <v>51</v>
      </c>
      <c r="F130" s="50">
        <f>ROUND(F118+F126+F128,0)</f>
        <v>2349611</v>
      </c>
      <c r="G130" s="41"/>
      <c r="H130" s="50">
        <f>ROUND(H118+H126+H128,0)</f>
        <v>14433</v>
      </c>
      <c r="I130" s="41"/>
      <c r="J130" s="50">
        <f>ROUND(J118+J126+J128,0)</f>
        <v>2335178</v>
      </c>
      <c r="K130" s="41"/>
      <c r="L130" s="50">
        <f>ROUND(L118+L126+L128,0)</f>
        <v>0</v>
      </c>
      <c r="M130" s="41"/>
      <c r="N130" s="50">
        <f>ROUND(N118+N126+N128,0)</f>
        <v>2335178</v>
      </c>
      <c r="O130" s="41"/>
      <c r="P130" s="50">
        <f>ROUND(P118+P126+P128,0)</f>
        <v>0</v>
      </c>
      <c r="Q130" s="41"/>
      <c r="R130" s="50">
        <f>ROUND(R118+R126+R128,0)</f>
        <v>0</v>
      </c>
      <c r="S130" s="41"/>
      <c r="T130" s="50">
        <f>ROUND(T118+T126+T128,0)</f>
        <v>2335178</v>
      </c>
      <c r="U130" s="41"/>
      <c r="V130" s="51">
        <f>T130/N130</f>
        <v>1</v>
      </c>
      <c r="W130" s="14"/>
      <c r="X130" s="22">
        <f>T130/F130-1</f>
        <v>-6.1427189436890073E-3</v>
      </c>
      <c r="Y130" s="39"/>
      <c r="Z130" s="17"/>
      <c r="AA130" s="39"/>
    </row>
    <row r="131" spans="2:27" ht="12.9" thickTop="1" x14ac:dyDescent="0.3">
      <c r="B131" s="18"/>
      <c r="C131" s="34"/>
      <c r="D131" s="39"/>
      <c r="F131" s="34"/>
      <c r="G131" s="39"/>
      <c r="H131" s="39"/>
      <c r="I131" s="39"/>
      <c r="J131" s="39"/>
      <c r="K131" s="39"/>
      <c r="L131" s="39"/>
      <c r="M131" s="39"/>
      <c r="N131" s="46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15"/>
      <c r="AA131" s="39"/>
    </row>
    <row r="132" spans="2:27" x14ac:dyDescent="0.3">
      <c r="B132" s="23" t="s">
        <v>52</v>
      </c>
      <c r="C132" s="34"/>
      <c r="D132" s="34"/>
      <c r="E132" s="39"/>
      <c r="F132" s="52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</row>
    <row r="133" spans="2:27" x14ac:dyDescent="0.3">
      <c r="B133" s="53" t="s">
        <v>53</v>
      </c>
      <c r="C133" s="18"/>
      <c r="D133" s="18" t="s">
        <v>54</v>
      </c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9"/>
    </row>
    <row r="134" spans="2:27" x14ac:dyDescent="0.3">
      <c r="B134" s="53" t="s">
        <v>55</v>
      </c>
      <c r="D134" s="18" t="s">
        <v>56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39"/>
    </row>
    <row r="135" spans="2:27" x14ac:dyDescent="0.3">
      <c r="B135" s="53" t="s">
        <v>57</v>
      </c>
      <c r="C135" s="18"/>
      <c r="D135" s="18" t="s">
        <v>65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39"/>
    </row>
    <row r="136" spans="2:27" x14ac:dyDescent="0.3">
      <c r="B136" s="53" t="s">
        <v>59</v>
      </c>
      <c r="C136" s="18"/>
      <c r="D136" s="55" t="s">
        <v>60</v>
      </c>
      <c r="AA136" s="34"/>
    </row>
    <row r="137" spans="2:27" x14ac:dyDescent="0.3">
      <c r="B137" s="53" t="s">
        <v>61</v>
      </c>
      <c r="C137" s="18"/>
      <c r="D137" s="18" t="s">
        <v>62</v>
      </c>
      <c r="AA137" s="18"/>
    </row>
    <row r="138" spans="2:27" ht="11.4" customHeight="1" x14ac:dyDescent="0.3">
      <c r="B138" s="53"/>
      <c r="C138" s="18"/>
      <c r="D138" s="18"/>
      <c r="AA138" s="18"/>
    </row>
    <row r="139" spans="2:27" ht="11.4" customHeight="1" x14ac:dyDescent="0.3">
      <c r="B139" s="53"/>
    </row>
    <row r="140" spans="2:27" ht="11.4" customHeight="1" x14ac:dyDescent="0.3"/>
    <row r="141" spans="2:27" ht="11.4" customHeight="1" x14ac:dyDescent="0.3"/>
    <row r="142" spans="2:27" ht="11.4" customHeight="1" x14ac:dyDescent="0.3"/>
    <row r="144" spans="2:27" x14ac:dyDescent="0.3">
      <c r="B144" s="53"/>
      <c r="C144" s="18"/>
    </row>
    <row r="145" spans="2:3" x14ac:dyDescent="0.3">
      <c r="B145" s="53"/>
      <c r="C145" s="18"/>
    </row>
  </sheetData>
  <pageMargins left="0.70866141732283505" right="0.70866141732283505" top="0.74803149606299202" bottom="0.74803149606299202" header="0.31496062992126" footer="0.31496062992126"/>
  <pageSetup scale="57" fitToHeight="0" orientation="landscape" blackAndWhite="1" r:id="rId1"/>
  <headerFooter scaleWithDoc="0">
    <oddHeader>&amp;R&amp;"Arial,Regular"&amp;10Filed: 2025-02-28
EB-2025-0064
Phase 3 Exhibit 8
Tab 2
Schedule 11
Attachment 1
Page &amp;P of &amp;N</oddHeader>
  </headerFooter>
  <rowBreaks count="2" manualBreakCount="2">
    <brk id="46" max="26" man="1"/>
    <brk id="94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F2196B13-7566-4208-89D1-CD67ED4F2853}"/>
</file>

<file path=customXml/itemProps2.xml><?xml version="1.0" encoding="utf-8"?>
<ds:datastoreItem xmlns:ds="http://schemas.openxmlformats.org/officeDocument/2006/customXml" ds:itemID="{9C16CA53-BFD2-4103-BB52-250A576CBDE0}"/>
</file>

<file path=customXml/itemProps3.xml><?xml version="1.0" encoding="utf-8"?>
<ds:datastoreItem xmlns:ds="http://schemas.openxmlformats.org/officeDocument/2006/customXml" ds:itemID="{BEA9B929-9893-4EF5-B640-7F02B10A14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8.2.11.1</vt:lpstr>
      <vt:lpstr>'8.2.11.1'!Print_Area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2025-02-28T15:43:51Z</dcterms:created>
  <dcterms:modified xsi:type="dcterms:W3CDTF">2025-02-28T15:44:00Z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2025-02-28T15:43:58Z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69031558-5d32-4084-9228-39c75a3c4dba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