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filterPrivacy="1"/>
  <xr:revisionPtr revIDLastSave="8" documentId="13_ncr:1_{CD071473-9A6C-48BD-BC82-A12F3555A3B5}" xr6:coauthVersionLast="47" xr6:coauthVersionMax="47" xr10:uidLastSave="{4C1E4DCF-E79B-471A-BD4E-FA9006CA10EA}"/>
  <bookViews>
    <workbookView xWindow="57480" yWindow="-120" windowWidth="29040" windowHeight="15720" xr2:uid="{B25E6559-A76D-4502-B665-9400ACC01D47}"/>
  </bookViews>
  <sheets>
    <sheet name="8.2.11.2 p.1-4" sheetId="1" r:id="rId1"/>
    <sheet name="8.2.11.2 p. 5-6" sheetId="2" r:id="rId2"/>
  </sheets>
  <definedNames>
    <definedName name="EV__EVCOM_OPTIONS__" hidden="1">8</definedName>
    <definedName name="EV__EXPOPTIONS__" hidden="1">0</definedName>
    <definedName name="EV__LASTREFTIME__" hidden="1">41247.4113888889</definedName>
    <definedName name="EV__MAXEXPCOLS__" hidden="1">100</definedName>
    <definedName name="EV__MAXEXPROWS__" hidden="1">200000</definedName>
    <definedName name="EV__MEMORYCVW__" hidden="1">0</definedName>
    <definedName name="EV__USERCHANGEOPTIONS__" hidden="1">1</definedName>
    <definedName name="EV__WBEVMODE__" hidden="1">0</definedName>
    <definedName name="EV__WBREFOPTIONS__" hidden="1">134217728</definedName>
    <definedName name="EV__WBVERSION__" hidden="1">0</definedName>
    <definedName name="GSAdminChg">#REF!</definedName>
    <definedName name="paolo" localSheetId="1" hidden="1">{#N/A,#N/A,FALSE,"H3 Tab 1"}</definedName>
    <definedName name="paolo" hidden="1">{#N/A,#N/A,FALSE,"H3 Tab 1"}</definedName>
    <definedName name="_xlnm.Print_Area" localSheetId="1">'8.2.11.2 p. 5-6'!$A$1:$Z$116</definedName>
    <definedName name="_xlnm.Print_Area" localSheetId="0">'8.2.11.2 p.1-4'!$A$1:$AA$233</definedName>
    <definedName name="_xlnm.Print_Titles" localSheetId="0">'8.2.11.2 p.1-4'!$1:$14</definedName>
    <definedName name="wrn.Backup." localSheetId="1" hidden="1">{#N/A,#N/A,FALSE,"Margins";#N/A,#N/A,FALSE,"Fuel $";#N/A,#N/A,FALSE,"Fuel";#N/A,#N/A,FALSE,"M12 Storage";#N/A,#N/A,FALSE,"M12 Transport";#N/A,#N/A,FALSE,"M12 OR";#N/A,#N/A,FALSE,"C1 OR"}</definedName>
    <definedName name="wrn.Backup." localSheetId="0" hidden="1">{#N/A,#N/A,FALSE,"Margins";#N/A,#N/A,FALSE,"Fuel $";#N/A,#N/A,FALSE,"Fuel";#N/A,#N/A,FALSE,"M12 Storage";#N/A,#N/A,FALSE,"M12 Transport";#N/A,#N/A,FALSE,"M12 OR";#N/A,#N/A,FALSE,"C1 OR"}</definedName>
    <definedName name="wrn.Backup." hidden="1">{#N/A,#N/A,FALSE,"Margins";#N/A,#N/A,FALSE,"Fuel $";#N/A,#N/A,FALSE,"Fuel";#N/A,#N/A,FALSE,"M12 Storage";#N/A,#N/A,FALSE,"M12 Transport";#N/A,#N/A,FALSE,"M12 OR";#N/A,#N/A,FALSE,"C1 OR"}</definedName>
    <definedName name="wrn.h3T1S1." localSheetId="1" hidden="1">{#N/A,#N/A,FALSE,"H3 Tab 1"}</definedName>
    <definedName name="wrn.h3T1S1." hidden="1">{#N/A,#N/A,FALSE,"H3 Tab 1"}</definedName>
    <definedName name="wrn.H3T1S2." localSheetId="1" hidden="1">{#N/A,#N/A,FALSE,"H3 Tab 1"}</definedName>
    <definedName name="wrn.H3T1S2." hidden="1">{#N/A,#N/A,FALSE,"H3 Tab 1"}</definedName>
    <definedName name="wrn.H3T2S3." localSheetId="1" hidden="1">{#N/A,#N/A,FALSE,"H3 Tab 2";#N/A,#N/A,FALSE,"H3 Tab 2"}</definedName>
    <definedName name="wrn.H3T2S3." hidden="1">{#N/A,#N/A,FALSE,"H3 Tab 2";#N/A,#N/A,FALSE,"H3 Tab 2"}</definedName>
    <definedName name="wrn.Print._.All." localSheetId="1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Print._.All." hidden="1">{#N/A,#N/A,FALSE,"Dday-Cust#";#N/A,#N/A,FALSE,"Cascade";#N/A,#N/A,FALSE,"LF Rate 10,16";#N/A,#N/A,FALSE,"Direct Supply Source";#N/A,#N/A,FALSE,"Direct-DSM";#N/A,#N/A,FALSE,"Regulators";#N/A,#N/A,FALSE,"BS Admin etc..";#N/A,#N/A,FALSE,"Sole Mains";#N/A,#N/A,FALSE,"Sole M&amp;R";#N/A,#N/A,FALSE,"Joint-Sole-Grid-CIAC";#N/A,#N/A,FALSE,"COG";#N/A,#N/A,FALSE,"Gas Supply"}</definedName>
    <definedName name="wrn.RevProof." localSheetId="1" hidden="1">{#N/A,#N/A,FALSE,"RevProof"}</definedName>
    <definedName name="wrn.RevProof." hidden="1">{#N/A,#N/A,FALSE,"RevProof"}</definedName>
    <definedName name="wrn.Schedules." localSheetId="1" hidden="1">{#N/A,#N/A,FALSE,"Filed Sheet";#N/A,#N/A,FALSE,"Schedule C";#N/A,#N/A,FALSE,"Appendix A"}</definedName>
    <definedName name="wrn.Schedules." localSheetId="0" hidden="1">{#N/A,#N/A,FALSE,"Filed Sheet";#N/A,#N/A,FALSE,"Schedule C";#N/A,#N/A,FALSE,"Appendix A"}</definedName>
    <definedName name="wrn.Schedules." hidden="1">{#N/A,#N/A,FALSE,"Filed Sheet";#N/A,#N/A,FALSE,"Schedule C";#N/A,#N/A,FALSE,"Appendix A"}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T105" i="2" l="1"/>
  <c r="V105" i="2" s="1"/>
  <c r="R105" i="2"/>
  <c r="P105" i="2"/>
  <c r="N105" i="2" s="1"/>
  <c r="H105" i="2"/>
  <c r="L105" i="2" s="1"/>
  <c r="D105" i="2"/>
  <c r="X103" i="2"/>
  <c r="X102" i="2"/>
  <c r="D100" i="2"/>
  <c r="T98" i="2"/>
  <c r="T97" i="2"/>
  <c r="T96" i="2"/>
  <c r="T95" i="2"/>
  <c r="T94" i="2"/>
  <c r="R94" i="2" s="1"/>
  <c r="T93" i="2"/>
  <c r="X93" i="2" s="1"/>
  <c r="P100" i="2"/>
  <c r="D89" i="2"/>
  <c r="X87" i="2"/>
  <c r="R87" i="2"/>
  <c r="X86" i="2"/>
  <c r="R86" i="2"/>
  <c r="T84" i="2"/>
  <c r="T83" i="2"/>
  <c r="X83" i="2" s="1"/>
  <c r="T82" i="2"/>
  <c r="X82" i="2" s="1"/>
  <c r="R81" i="2"/>
  <c r="T80" i="2"/>
  <c r="T79" i="2"/>
  <c r="T78" i="2"/>
  <c r="T77" i="2"/>
  <c r="T76" i="2"/>
  <c r="T74" i="2"/>
  <c r="T73" i="2"/>
  <c r="R73" i="2" s="1"/>
  <c r="P89" i="2"/>
  <c r="N89" i="2" s="1"/>
  <c r="J57" i="2"/>
  <c r="D57" i="2"/>
  <c r="D55" i="2"/>
  <c r="X53" i="2"/>
  <c r="R53" i="2"/>
  <c r="X51" i="2"/>
  <c r="R51" i="2"/>
  <c r="X50" i="2"/>
  <c r="P55" i="2"/>
  <c r="N55" i="2" s="1"/>
  <c r="H55" i="2"/>
  <c r="L55" i="2" s="1"/>
  <c r="D47" i="2"/>
  <c r="X45" i="2"/>
  <c r="X44" i="2"/>
  <c r="R44" i="2"/>
  <c r="X43" i="2"/>
  <c r="T42" i="2"/>
  <c r="R42" i="2" s="1"/>
  <c r="T41" i="2"/>
  <c r="T40" i="2"/>
  <c r="R40" i="2" s="1"/>
  <c r="X39" i="2"/>
  <c r="T39" i="2"/>
  <c r="R39" i="2"/>
  <c r="T38" i="2"/>
  <c r="T35" i="2"/>
  <c r="T33" i="2"/>
  <c r="T32" i="2"/>
  <c r="T29" i="2"/>
  <c r="T28" i="2"/>
  <c r="T27" i="2"/>
  <c r="R27" i="2" s="1"/>
  <c r="T26" i="2"/>
  <c r="X26" i="2" s="1"/>
  <c r="T25" i="2"/>
  <c r="P47" i="2"/>
  <c r="T24" i="2"/>
  <c r="P19" i="2"/>
  <c r="N19" i="2" s="1"/>
  <c r="D19" i="2"/>
  <c r="B19" i="2"/>
  <c r="T17" i="2"/>
  <c r="R17" i="2" s="1"/>
  <c r="H19" i="2"/>
  <c r="L19" i="2" s="1"/>
  <c r="B17" i="2"/>
  <c r="T15" i="2"/>
  <c r="X15" i="2" s="1"/>
  <c r="H221" i="1"/>
  <c r="T217" i="1"/>
  <c r="R217" i="1" s="1"/>
  <c r="T216" i="1"/>
  <c r="R216" i="1" s="1"/>
  <c r="T215" i="1"/>
  <c r="R215" i="1" s="1"/>
  <c r="T214" i="1"/>
  <c r="R214" i="1" s="1"/>
  <c r="T212" i="1"/>
  <c r="T208" i="1"/>
  <c r="R208" i="1" s="1"/>
  <c r="P207" i="1"/>
  <c r="R207" i="1" s="1"/>
  <c r="T206" i="1"/>
  <c r="R206" i="1" s="1"/>
  <c r="H209" i="1"/>
  <c r="H219" i="1" s="1"/>
  <c r="T205" i="1"/>
  <c r="H199" i="1"/>
  <c r="L199" i="1" s="1"/>
  <c r="T197" i="1"/>
  <c r="T193" i="1"/>
  <c r="P190" i="1"/>
  <c r="H190" i="1"/>
  <c r="T189" i="1"/>
  <c r="T188" i="1"/>
  <c r="R188" i="1" s="1"/>
  <c r="T187" i="1"/>
  <c r="X187" i="1" s="1"/>
  <c r="T180" i="1"/>
  <c r="R180" i="1" s="1"/>
  <c r="T179" i="1"/>
  <c r="R179" i="1" s="1"/>
  <c r="R177" i="1"/>
  <c r="T176" i="1"/>
  <c r="R176" i="1" s="1"/>
  <c r="H182" i="1"/>
  <c r="T175" i="1"/>
  <c r="R175" i="1" s="1"/>
  <c r="P182" i="1"/>
  <c r="T174" i="1"/>
  <c r="T173" i="1"/>
  <c r="R173" i="1" s="1"/>
  <c r="T171" i="1"/>
  <c r="T163" i="1"/>
  <c r="T159" i="1"/>
  <c r="P156" i="1"/>
  <c r="H156" i="1"/>
  <c r="T155" i="1"/>
  <c r="T154" i="1"/>
  <c r="R154" i="1" s="1"/>
  <c r="H165" i="1"/>
  <c r="L165" i="1" s="1"/>
  <c r="T153" i="1"/>
  <c r="X153" i="1" s="1"/>
  <c r="T146" i="1"/>
  <c r="T143" i="1"/>
  <c r="P143" i="1" s="1"/>
  <c r="T142" i="1"/>
  <c r="H139" i="1"/>
  <c r="T138" i="1"/>
  <c r="R138" i="1" s="1"/>
  <c r="X137" i="1"/>
  <c r="T137" i="1"/>
  <c r="R137" i="1" s="1"/>
  <c r="X136" i="1"/>
  <c r="T136" i="1"/>
  <c r="R136" i="1" s="1"/>
  <c r="T135" i="1"/>
  <c r="H148" i="1"/>
  <c r="T134" i="1"/>
  <c r="P139" i="1"/>
  <c r="L130" i="1"/>
  <c r="H130" i="1"/>
  <c r="P128" i="1"/>
  <c r="X128" i="1" s="1"/>
  <c r="T126" i="1"/>
  <c r="R126" i="1" s="1"/>
  <c r="T125" i="1"/>
  <c r="T124" i="1"/>
  <c r="P123" i="1"/>
  <c r="X123" i="1" s="1"/>
  <c r="T122" i="1"/>
  <c r="X122" i="1" s="1"/>
  <c r="T121" i="1"/>
  <c r="R121" i="1" s="1"/>
  <c r="P114" i="1"/>
  <c r="R114" i="1" s="1"/>
  <c r="T113" i="1"/>
  <c r="T112" i="1"/>
  <c r="T111" i="1"/>
  <c r="T108" i="1"/>
  <c r="R108" i="1" s="1"/>
  <c r="H116" i="1"/>
  <c r="L116" i="1" s="1"/>
  <c r="T104" i="1"/>
  <c r="R104" i="1" s="1"/>
  <c r="T93" i="1"/>
  <c r="R93" i="1" s="1"/>
  <c r="R91" i="1"/>
  <c r="T91" i="1"/>
  <c r="T89" i="1"/>
  <c r="R89" i="1" s="1"/>
  <c r="H86" i="1"/>
  <c r="H99" i="1" s="1"/>
  <c r="T84" i="1"/>
  <c r="R84" i="1" s="1"/>
  <c r="T83" i="1"/>
  <c r="R83" i="1"/>
  <c r="T82" i="1"/>
  <c r="R82" i="1" s="1"/>
  <c r="T79" i="1"/>
  <c r="R79" i="1" s="1"/>
  <c r="T78" i="1"/>
  <c r="R78" i="1" s="1"/>
  <c r="T77" i="1"/>
  <c r="R77" i="1" s="1"/>
  <c r="T74" i="1"/>
  <c r="R74" i="1" s="1"/>
  <c r="T73" i="1"/>
  <c r="T65" i="1"/>
  <c r="T61" i="1"/>
  <c r="P61" i="1" s="1"/>
  <c r="H58" i="1"/>
  <c r="H67" i="1" s="1"/>
  <c r="L67" i="1" s="1"/>
  <c r="P56" i="1"/>
  <c r="P58" i="1" s="1"/>
  <c r="T55" i="1"/>
  <c r="R55" i="1" s="1"/>
  <c r="H56" i="1"/>
  <c r="T52" i="1"/>
  <c r="T51" i="1"/>
  <c r="R51" i="1" s="1"/>
  <c r="T44" i="1"/>
  <c r="H42" i="1"/>
  <c r="T41" i="1"/>
  <c r="T40" i="1"/>
  <c r="T36" i="1"/>
  <c r="T35" i="1"/>
  <c r="H37" i="1"/>
  <c r="H46" i="1" s="1"/>
  <c r="T34" i="1"/>
  <c r="T27" i="1"/>
  <c r="P27" i="1" s="1"/>
  <c r="H25" i="1"/>
  <c r="T24" i="1"/>
  <c r="T23" i="1"/>
  <c r="P23" i="1" s="1"/>
  <c r="H20" i="1"/>
  <c r="H29" i="1" s="1"/>
  <c r="T19" i="1"/>
  <c r="R19" i="1" s="1"/>
  <c r="T18" i="1"/>
  <c r="B18" i="1"/>
  <c r="B19" i="1" s="1"/>
  <c r="T17" i="1"/>
  <c r="R17" i="1" s="1"/>
  <c r="P20" i="1"/>
  <c r="X42" i="2" l="1"/>
  <c r="R26" i="2"/>
  <c r="R82" i="2"/>
  <c r="R15" i="2"/>
  <c r="R19" i="2" s="1"/>
  <c r="R93" i="2"/>
  <c r="X105" i="2"/>
  <c r="T219" i="1"/>
  <c r="X17" i="1"/>
  <c r="R122" i="1"/>
  <c r="R77" i="2"/>
  <c r="X77" i="2"/>
  <c r="X97" i="2"/>
  <c r="R97" i="2"/>
  <c r="X32" i="2"/>
  <c r="R32" i="2"/>
  <c r="X80" i="2"/>
  <c r="R80" i="2"/>
  <c r="X84" i="2"/>
  <c r="R84" i="2"/>
  <c r="T100" i="2"/>
  <c r="X98" i="2"/>
  <c r="R98" i="2"/>
  <c r="Z105" i="2"/>
  <c r="R29" i="2"/>
  <c r="X29" i="2"/>
  <c r="X78" i="2"/>
  <c r="R78" i="2"/>
  <c r="X25" i="2"/>
  <c r="R25" i="2"/>
  <c r="R41" i="2"/>
  <c r="X41" i="2"/>
  <c r="R76" i="2"/>
  <c r="X76" i="2"/>
  <c r="T47" i="2"/>
  <c r="X24" i="2"/>
  <c r="R24" i="2"/>
  <c r="X33" i="2"/>
  <c r="R33" i="2"/>
  <c r="X38" i="2"/>
  <c r="R38" i="2"/>
  <c r="R95" i="2"/>
  <c r="X95" i="2"/>
  <c r="X35" i="2"/>
  <c r="R35" i="2"/>
  <c r="L47" i="2"/>
  <c r="X79" i="2"/>
  <c r="R79" i="2"/>
  <c r="N100" i="2"/>
  <c r="P57" i="2"/>
  <c r="N57" i="2" s="1"/>
  <c r="N109" i="2" s="1"/>
  <c r="N47" i="2"/>
  <c r="R28" i="2"/>
  <c r="X28" i="2"/>
  <c r="R96" i="2"/>
  <c r="X96" i="2"/>
  <c r="R74" i="2"/>
  <c r="X74" i="2"/>
  <c r="H47" i="2"/>
  <c r="H57" i="2" s="1"/>
  <c r="T89" i="2"/>
  <c r="H100" i="2"/>
  <c r="L100" i="2" s="1"/>
  <c r="X17" i="2"/>
  <c r="X27" i="2"/>
  <c r="X40" i="2"/>
  <c r="R45" i="2"/>
  <c r="X73" i="2"/>
  <c r="R83" i="2"/>
  <c r="X94" i="2"/>
  <c r="T19" i="2"/>
  <c r="T55" i="2"/>
  <c r="L57" i="2"/>
  <c r="J109" i="2"/>
  <c r="H89" i="2"/>
  <c r="L89" i="2" s="1"/>
  <c r="R50" i="2"/>
  <c r="R55" i="2" s="1"/>
  <c r="B24" i="2"/>
  <c r="X34" i="1"/>
  <c r="T37" i="1"/>
  <c r="R34" i="1"/>
  <c r="P75" i="1"/>
  <c r="P44" i="1"/>
  <c r="R44" i="1" s="1"/>
  <c r="X35" i="1"/>
  <c r="R35" i="1"/>
  <c r="X125" i="1"/>
  <c r="R125" i="1"/>
  <c r="T86" i="1"/>
  <c r="R73" i="1"/>
  <c r="X73" i="1"/>
  <c r="P24" i="1"/>
  <c r="R24" i="1" s="1"/>
  <c r="X134" i="1"/>
  <c r="R134" i="1"/>
  <c r="T139" i="1"/>
  <c r="X52" i="1"/>
  <c r="R52" i="1"/>
  <c r="T80" i="1"/>
  <c r="X135" i="1"/>
  <c r="R135" i="1"/>
  <c r="R18" i="1"/>
  <c r="R20" i="1" s="1"/>
  <c r="X18" i="1"/>
  <c r="T62" i="1"/>
  <c r="T63" i="1" s="1"/>
  <c r="H63" i="1"/>
  <c r="R80" i="1"/>
  <c r="P41" i="1"/>
  <c r="R41" i="1" s="1"/>
  <c r="V219" i="1"/>
  <c r="T42" i="1"/>
  <c r="R40" i="1"/>
  <c r="P40" i="1"/>
  <c r="L29" i="1"/>
  <c r="R36" i="1"/>
  <c r="X36" i="1"/>
  <c r="X124" i="1"/>
  <c r="R124" i="1"/>
  <c r="P105" i="1"/>
  <c r="T160" i="1"/>
  <c r="T161" i="1" s="1"/>
  <c r="H161" i="1"/>
  <c r="T194" i="1"/>
  <c r="H195" i="1"/>
  <c r="X19" i="1"/>
  <c r="T25" i="1"/>
  <c r="H97" i="1"/>
  <c r="B20" i="1"/>
  <c r="B23" i="1" s="1"/>
  <c r="T54" i="1"/>
  <c r="P130" i="1"/>
  <c r="P142" i="1"/>
  <c r="P144" i="1" s="1"/>
  <c r="R174" i="1"/>
  <c r="R212" i="1"/>
  <c r="R111" i="1"/>
  <c r="P146" i="1"/>
  <c r="X146" i="1"/>
  <c r="R153" i="1"/>
  <c r="T156" i="1"/>
  <c r="T182" i="1"/>
  <c r="R171" i="1"/>
  <c r="R182" i="1" s="1"/>
  <c r="L46" i="1"/>
  <c r="P80" i="1"/>
  <c r="P95" i="1"/>
  <c r="T107" i="1"/>
  <c r="H109" i="1"/>
  <c r="X121" i="1"/>
  <c r="R128" i="1"/>
  <c r="T209" i="1"/>
  <c r="R205" i="1"/>
  <c r="R209" i="1" s="1"/>
  <c r="X207" i="1"/>
  <c r="L221" i="1"/>
  <c r="J223" i="1"/>
  <c r="R27" i="1"/>
  <c r="P37" i="1"/>
  <c r="H80" i="1"/>
  <c r="R143" i="1"/>
  <c r="R187" i="1"/>
  <c r="T190" i="1"/>
  <c r="P209" i="1"/>
  <c r="T20" i="1"/>
  <c r="X27" i="1"/>
  <c r="T94" i="1"/>
  <c r="X104" i="1"/>
  <c r="P109" i="1"/>
  <c r="X111" i="1"/>
  <c r="R155" i="1"/>
  <c r="X155" i="1"/>
  <c r="P159" i="1"/>
  <c r="R159" i="1" s="1"/>
  <c r="R189" i="1"/>
  <c r="X189" i="1"/>
  <c r="P193" i="1"/>
  <c r="R193" i="1" s="1"/>
  <c r="T195" i="1"/>
  <c r="P218" i="1"/>
  <c r="R218" i="1" s="1"/>
  <c r="X51" i="1"/>
  <c r="P65" i="1"/>
  <c r="X65" i="1" s="1"/>
  <c r="T127" i="1"/>
  <c r="R23" i="1"/>
  <c r="R61" i="1"/>
  <c r="T92" i="1"/>
  <c r="R92" i="1" s="1"/>
  <c r="L99" i="1"/>
  <c r="T144" i="1"/>
  <c r="H144" i="1"/>
  <c r="L148" i="1"/>
  <c r="X177" i="1"/>
  <c r="L182" i="1"/>
  <c r="X154" i="1"/>
  <c r="N182" i="1"/>
  <c r="X188" i="1"/>
  <c r="P163" i="1"/>
  <c r="X163" i="1" s="1"/>
  <c r="P197" i="1"/>
  <c r="X197" i="1" s="1"/>
  <c r="B26" i="2" l="1"/>
  <c r="B25" i="2"/>
  <c r="R89" i="2"/>
  <c r="P109" i="2"/>
  <c r="R100" i="2"/>
  <c r="R139" i="1"/>
  <c r="R142" i="1"/>
  <c r="R190" i="1"/>
  <c r="R219" i="1"/>
  <c r="P86" i="1"/>
  <c r="R144" i="1"/>
  <c r="R148" i="1" s="1"/>
  <c r="X55" i="2"/>
  <c r="V55" i="2"/>
  <c r="Z55" i="2" s="1"/>
  <c r="V47" i="2"/>
  <c r="Z47" i="2" s="1"/>
  <c r="T57" i="2"/>
  <c r="T109" i="2" s="1"/>
  <c r="X47" i="2"/>
  <c r="X89" i="2"/>
  <c r="V89" i="2"/>
  <c r="Z89" i="2" s="1"/>
  <c r="B27" i="2"/>
  <c r="B28" i="2" s="1"/>
  <c r="X19" i="2"/>
  <c r="V19" i="2"/>
  <c r="Z19" i="2" s="1"/>
  <c r="V100" i="2"/>
  <c r="Z100" i="2" s="1"/>
  <c r="X100" i="2"/>
  <c r="R47" i="2"/>
  <c r="R57" i="2" s="1"/>
  <c r="V63" i="1"/>
  <c r="N130" i="1"/>
  <c r="T56" i="1"/>
  <c r="R54" i="1"/>
  <c r="R56" i="1" s="1"/>
  <c r="R58" i="1" s="1"/>
  <c r="P160" i="1"/>
  <c r="P161" i="1" s="1"/>
  <c r="X218" i="1"/>
  <c r="R107" i="1"/>
  <c r="R109" i="1" s="1"/>
  <c r="T109" i="1"/>
  <c r="R146" i="1"/>
  <c r="P25" i="1"/>
  <c r="X25" i="1" s="1"/>
  <c r="X80" i="1"/>
  <c r="V80" i="1"/>
  <c r="R94" i="1"/>
  <c r="V161" i="1"/>
  <c r="R197" i="1"/>
  <c r="V86" i="1"/>
  <c r="X86" i="1"/>
  <c r="X144" i="1"/>
  <c r="V144" i="1"/>
  <c r="R127" i="1"/>
  <c r="R130" i="1" s="1"/>
  <c r="X127" i="1"/>
  <c r="V25" i="1"/>
  <c r="X95" i="1"/>
  <c r="P97" i="1"/>
  <c r="P116" i="1"/>
  <c r="X105" i="1"/>
  <c r="R29" i="1"/>
  <c r="X139" i="1"/>
  <c r="V139" i="1"/>
  <c r="T148" i="1"/>
  <c r="R25" i="1"/>
  <c r="R221" i="1"/>
  <c r="R95" i="1"/>
  <c r="R105" i="1"/>
  <c r="R116" i="1" s="1"/>
  <c r="X75" i="1"/>
  <c r="R65" i="1"/>
  <c r="X20" i="1"/>
  <c r="T29" i="1"/>
  <c r="V20" i="1"/>
  <c r="T221" i="1"/>
  <c r="V209" i="1"/>
  <c r="X209" i="1"/>
  <c r="X182" i="1"/>
  <c r="V182" i="1"/>
  <c r="Z182" i="1" s="1"/>
  <c r="R163" i="1"/>
  <c r="T97" i="1"/>
  <c r="T99" i="1" s="1"/>
  <c r="X44" i="1"/>
  <c r="R75" i="1"/>
  <c r="R86" i="1" s="1"/>
  <c r="X190" i="1"/>
  <c r="V190" i="1"/>
  <c r="T199" i="1"/>
  <c r="P148" i="1"/>
  <c r="P219" i="1"/>
  <c r="V195" i="1"/>
  <c r="T130" i="1"/>
  <c r="X156" i="1"/>
  <c r="V156" i="1"/>
  <c r="T165" i="1"/>
  <c r="B24" i="1"/>
  <c r="R194" i="1"/>
  <c r="R195" i="1" s="1"/>
  <c r="R199" i="1" s="1"/>
  <c r="P194" i="1"/>
  <c r="P195" i="1" s="1"/>
  <c r="P42" i="1"/>
  <c r="X42" i="1" s="1"/>
  <c r="R37" i="1"/>
  <c r="R156" i="1"/>
  <c r="R42" i="1"/>
  <c r="R62" i="1"/>
  <c r="R63" i="1" s="1"/>
  <c r="P62" i="1"/>
  <c r="P63" i="1" s="1"/>
  <c r="T46" i="1"/>
  <c r="X37" i="1"/>
  <c r="V37" i="1"/>
  <c r="V42" i="1"/>
  <c r="R109" i="2" l="1"/>
  <c r="R97" i="1"/>
  <c r="B29" i="2"/>
  <c r="X57" i="2"/>
  <c r="V57" i="2"/>
  <c r="Z57" i="2" s="1"/>
  <c r="P165" i="1"/>
  <c r="X165" i="1" s="1"/>
  <c r="X161" i="1"/>
  <c r="P199" i="1"/>
  <c r="X195" i="1"/>
  <c r="P67" i="1"/>
  <c r="V221" i="1"/>
  <c r="Z221" i="1" s="1"/>
  <c r="X148" i="1"/>
  <c r="V148" i="1"/>
  <c r="Z148" i="1" s="1"/>
  <c r="V99" i="1"/>
  <c r="Z99" i="1" s="1"/>
  <c r="V165" i="1"/>
  <c r="Z165" i="1" s="1"/>
  <c r="R160" i="1"/>
  <c r="R161" i="1" s="1"/>
  <c r="R165" i="1" s="1"/>
  <c r="R46" i="1"/>
  <c r="B25" i="1"/>
  <c r="V29" i="1"/>
  <c r="Z29" i="1" s="1"/>
  <c r="R67" i="1"/>
  <c r="X219" i="1"/>
  <c r="N148" i="1"/>
  <c r="N116" i="1"/>
  <c r="V109" i="1"/>
  <c r="X109" i="1"/>
  <c r="T116" i="1"/>
  <c r="X56" i="1"/>
  <c r="V56" i="1"/>
  <c r="T58" i="1"/>
  <c r="V130" i="1"/>
  <c r="Z130" i="1" s="1"/>
  <c r="X130" i="1"/>
  <c r="X199" i="1"/>
  <c r="V199" i="1"/>
  <c r="Z199" i="1" s="1"/>
  <c r="X97" i="1"/>
  <c r="V97" i="1"/>
  <c r="P29" i="1"/>
  <c r="P99" i="1"/>
  <c r="R99" i="1"/>
  <c r="X63" i="1"/>
  <c r="V46" i="1"/>
  <c r="Z46" i="1" s="1"/>
  <c r="P221" i="1"/>
  <c r="X221" i="1" s="1"/>
  <c r="P46" i="1"/>
  <c r="X46" i="1" s="1"/>
  <c r="R223" i="1" l="1"/>
  <c r="B32" i="2"/>
  <c r="N99" i="1"/>
  <c r="N67" i="1"/>
  <c r="N29" i="1"/>
  <c r="V58" i="1"/>
  <c r="T67" i="1"/>
  <c r="X58" i="1"/>
  <c r="X29" i="1"/>
  <c r="X99" i="1"/>
  <c r="B27" i="1"/>
  <c r="B29" i="1" s="1"/>
  <c r="N199" i="1"/>
  <c r="P223" i="1"/>
  <c r="N221" i="1"/>
  <c r="N46" i="1"/>
  <c r="V116" i="1"/>
  <c r="Z116" i="1" s="1"/>
  <c r="X116" i="1"/>
  <c r="N165" i="1"/>
  <c r="B33" i="2" l="1"/>
  <c r="B34" i="1"/>
  <c r="N223" i="1"/>
  <c r="V67" i="1"/>
  <c r="Z67" i="1" s="1"/>
  <c r="X67" i="1"/>
  <c r="T223" i="1"/>
  <c r="B35" i="2" l="1"/>
  <c r="B35" i="1"/>
  <c r="B38" i="2" l="1"/>
  <c r="B36" i="1"/>
  <c r="B40" i="2" l="1"/>
  <c r="B41" i="2" s="1"/>
  <c r="B42" i="2" s="1"/>
  <c r="B43" i="2" s="1"/>
  <c r="B39" i="2"/>
  <c r="B37" i="1"/>
  <c r="B40" i="1" s="1"/>
  <c r="B41" i="1" s="1"/>
  <c r="B42" i="1" s="1"/>
  <c r="B44" i="1" s="1"/>
  <c r="B46" i="1" s="1"/>
  <c r="B51" i="1" s="1"/>
  <c r="B52" i="1" s="1"/>
  <c r="B54" i="1" s="1"/>
  <c r="B55" i="1" s="1"/>
  <c r="B56" i="1" s="1"/>
  <c r="B58" i="1" s="1"/>
  <c r="B61" i="1" s="1"/>
  <c r="B62" i="1" s="1"/>
  <c r="B63" i="1" s="1"/>
  <c r="B65" i="1" s="1"/>
  <c r="B67" i="1" s="1"/>
  <c r="B73" i="1" s="1"/>
  <c r="B74" i="1" s="1"/>
  <c r="B75" i="1" s="1"/>
  <c r="B77" i="1" s="1"/>
  <c r="B78" i="1" s="1"/>
  <c r="B79" i="1" s="1"/>
  <c r="B80" i="1" s="1"/>
  <c r="B82" i="1" s="1"/>
  <c r="B83" i="1" s="1"/>
  <c r="B84" i="1" s="1"/>
  <c r="B86" i="1" s="1"/>
  <c r="B89" i="1" s="1"/>
  <c r="B91" i="1" s="1"/>
  <c r="B92" i="1" s="1"/>
  <c r="B93" i="1" s="1"/>
  <c r="B94" i="1" s="1"/>
  <c r="B95" i="1" s="1"/>
  <c r="B97" i="1" s="1"/>
  <c r="B99" i="1" s="1"/>
  <c r="B104" i="1" s="1"/>
  <c r="B105" i="1" s="1"/>
  <c r="B107" i="1" s="1"/>
  <c r="B108" i="1" s="1"/>
  <c r="B109" i="1" s="1"/>
  <c r="B111" i="1" s="1"/>
  <c r="B112" i="1" s="1"/>
  <c r="B113" i="1" s="1"/>
  <c r="B114" i="1" s="1"/>
  <c r="B116" i="1" s="1"/>
  <c r="B121" i="1" s="1"/>
  <c r="B122" i="1" s="1"/>
  <c r="B123" i="1" s="1"/>
  <c r="B124" i="1" s="1"/>
  <c r="B125" i="1" s="1"/>
  <c r="B126" i="1" s="1"/>
  <c r="B127" i="1" s="1"/>
  <c r="B128" i="1" s="1"/>
  <c r="B130" i="1" s="1"/>
  <c r="B134" i="1" s="1"/>
  <c r="B135" i="1" s="1"/>
  <c r="B136" i="1" s="1"/>
  <c r="B137" i="1" s="1"/>
  <c r="B138" i="1" s="1"/>
  <c r="B139" i="1" s="1"/>
  <c r="B142" i="1" s="1"/>
  <c r="B143" i="1" s="1"/>
  <c r="B144" i="1" s="1"/>
  <c r="B146" i="1" s="1"/>
  <c r="B148" i="1" s="1"/>
  <c r="B153" i="1" s="1"/>
  <c r="B154" i="1" s="1"/>
  <c r="B155" i="1" s="1"/>
  <c r="B156" i="1" s="1"/>
  <c r="B159" i="1" s="1"/>
  <c r="B160" i="1" s="1"/>
  <c r="B161" i="1" s="1"/>
  <c r="B163" i="1" s="1"/>
  <c r="B165" i="1" s="1"/>
  <c r="B171" i="1" s="1"/>
  <c r="B173" i="1" s="1"/>
  <c r="B174" i="1" s="1"/>
  <c r="B175" i="1" s="1"/>
  <c r="B176" i="1" s="1"/>
  <c r="B177" i="1" s="1"/>
  <c r="B179" i="1" s="1"/>
  <c r="B180" i="1" s="1"/>
  <c r="B182" i="1" s="1"/>
  <c r="B187" i="1" s="1"/>
  <c r="B188" i="1" s="1"/>
  <c r="B189" i="1" s="1"/>
  <c r="B190" i="1" s="1"/>
  <c r="B193" i="1" s="1"/>
  <c r="B194" i="1" s="1"/>
  <c r="B195" i="1" s="1"/>
  <c r="B197" i="1" s="1"/>
  <c r="B199" i="1" s="1"/>
  <c r="B205" i="1" s="1"/>
  <c r="B206" i="1" s="1"/>
  <c r="B207" i="1" s="1"/>
  <c r="B208" i="1" s="1"/>
  <c r="B209" i="1" s="1"/>
  <c r="B212" i="1" s="1"/>
  <c r="B213" i="1" s="1"/>
  <c r="B214" i="1" s="1"/>
  <c r="B215" i="1" s="1"/>
  <c r="B216" i="1" s="1"/>
  <c r="B217" i="1" s="1"/>
  <c r="B218" i="1" s="1"/>
  <c r="B219" i="1" s="1"/>
  <c r="B221" i="1" s="1"/>
  <c r="B223" i="1" s="1"/>
  <c r="B44" i="2" l="1"/>
  <c r="B45" i="2" s="1"/>
  <c r="B47" i="2" s="1"/>
  <c r="B50" i="2" s="1"/>
  <c r="B51" i="2" s="1"/>
  <c r="B53" i="2" s="1"/>
  <c r="B55" i="2" s="1"/>
  <c r="B57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6" i="2" s="1"/>
  <c r="B87" i="2" s="1"/>
  <c r="B89" i="2" s="1"/>
  <c r="B93" i="2" s="1"/>
  <c r="B94" i="2" s="1"/>
  <c r="B95" i="2" s="1"/>
  <c r="B96" i="2" s="1"/>
  <c r="B97" i="2" s="1"/>
  <c r="B98" i="2" s="1"/>
  <c r="B100" i="2" s="1"/>
  <c r="B103" i="2" s="1"/>
  <c r="B105" i="2" s="1"/>
  <c r="B107" i="2" s="1"/>
  <c r="B109" i="2" s="1"/>
  <c r="B111" i="2" s="1"/>
</calcChain>
</file>

<file path=xl/sharedStrings.xml><?xml version="1.0" encoding="utf-8"?>
<sst xmlns="http://schemas.openxmlformats.org/spreadsheetml/2006/main" count="452" uniqueCount="171">
  <si>
    <t>Derivation of Proposed Rates and Revenue by Rate Class - One Rate Zone - As Filed in Phase 1</t>
  </si>
  <si>
    <t>In-franchise</t>
  </si>
  <si>
    <t>Current Approved</t>
  </si>
  <si>
    <t>Proposed 2024</t>
  </si>
  <si>
    <t>Line</t>
  </si>
  <si>
    <t>Billing</t>
  </si>
  <si>
    <t xml:space="preserve">2024 
Forecast </t>
  </si>
  <si>
    <t>Revenue</t>
  </si>
  <si>
    <t>Rates</t>
  </si>
  <si>
    <t>Revenue (Deficiency) / Sufficiency</t>
  </si>
  <si>
    <t>Revenue Requirement (1)</t>
  </si>
  <si>
    <t>Revenue (Deficiency) / Sufficiency (2)</t>
  </si>
  <si>
    <t>Revenue-
to-Cost</t>
  </si>
  <si>
    <t>Rate 
Change</t>
  </si>
  <si>
    <t>No.</t>
  </si>
  <si>
    <t>Particulars</t>
  </si>
  <si>
    <t>Units</t>
  </si>
  <si>
    <t>Usage</t>
  </si>
  <si>
    <t>($000s)</t>
  </si>
  <si>
    <r>
      <t>(cents/m</t>
    </r>
    <r>
      <rPr>
        <vertAlign val="superscript"/>
        <sz val="10"/>
        <rFont val="Arial"/>
        <family val="2"/>
      </rPr>
      <t>3</t>
    </r>
    <r>
      <rPr>
        <sz val="10"/>
        <rFont val="Arial"/>
        <family val="2"/>
      </rPr>
      <t>)</t>
    </r>
  </si>
  <si>
    <t>Ratios</t>
  </si>
  <si>
    <t>(%)</t>
  </si>
  <si>
    <t>(a)</t>
  </si>
  <si>
    <t>(b)</t>
  </si>
  <si>
    <t xml:space="preserve">(c) </t>
  </si>
  <si>
    <t>(d) = (b - e)</t>
  </si>
  <si>
    <t>(e)</t>
  </si>
  <si>
    <t>(f) = (g - e)</t>
  </si>
  <si>
    <t>(g)</t>
  </si>
  <si>
    <t>(h)</t>
  </si>
  <si>
    <t>(i) = (g / e)</t>
  </si>
  <si>
    <t>(j) = (h - c) / (c)</t>
  </si>
  <si>
    <t>Rate E01</t>
  </si>
  <si>
    <t>Monthly Customer Charge</t>
  </si>
  <si>
    <t>bills</t>
  </si>
  <si>
    <t>Delivery Commodity Charge</t>
  </si>
  <si>
    <t>10³m³</t>
  </si>
  <si>
    <t>Delivery Demand Charge</t>
  </si>
  <si>
    <t>10³m³/d</t>
  </si>
  <si>
    <t>Total Delivery</t>
  </si>
  <si>
    <t>Gas Supply Transportation Charge</t>
  </si>
  <si>
    <t>Transportation</t>
  </si>
  <si>
    <t>Transportation - Western</t>
  </si>
  <si>
    <t>Gas Supply Commodity Charge</t>
  </si>
  <si>
    <t>Total Rate E01</t>
  </si>
  <si>
    <t>Rate E02</t>
  </si>
  <si>
    <t>Total Rate E02</t>
  </si>
  <si>
    <t>Rate E10</t>
  </si>
  <si>
    <t>Delivery Contract Demand Charge</t>
  </si>
  <si>
    <r>
      <t>up to 20,000 m</t>
    </r>
    <r>
      <rPr>
        <vertAlign val="superscript"/>
        <sz val="10"/>
        <rFont val="Arial"/>
        <family val="2"/>
      </rPr>
      <t>3</t>
    </r>
  </si>
  <si>
    <r>
      <t>over 20,000 m</t>
    </r>
    <r>
      <rPr>
        <vertAlign val="superscript"/>
        <sz val="10"/>
        <rFont val="Arial"/>
        <family val="2"/>
      </rPr>
      <t>3</t>
    </r>
  </si>
  <si>
    <t>Total Rate E10</t>
  </si>
  <si>
    <t>Rate E20</t>
  </si>
  <si>
    <t>Transportation Commodity</t>
  </si>
  <si>
    <t>Customer Supplied Fuel - Transportation</t>
  </si>
  <si>
    <t>Transportation Demand Charge - Firm</t>
  </si>
  <si>
    <r>
      <t>up to 30,000 m</t>
    </r>
    <r>
      <rPr>
        <vertAlign val="superscript"/>
        <sz val="10"/>
        <rFont val="Arial"/>
        <family val="2"/>
      </rPr>
      <t>3</t>
    </r>
  </si>
  <si>
    <r>
      <t>next 120,000 m</t>
    </r>
    <r>
      <rPr>
        <vertAlign val="superscript"/>
        <sz val="10"/>
        <rFont val="Arial"/>
        <family val="2"/>
      </rPr>
      <t>3</t>
    </r>
  </si>
  <si>
    <r>
      <t>over 150,000 m</t>
    </r>
    <r>
      <rPr>
        <vertAlign val="superscript"/>
        <sz val="10"/>
        <rFont val="Arial"/>
        <family val="2"/>
      </rPr>
      <t>3</t>
    </r>
  </si>
  <si>
    <t>Transportation Demand Charge - IT</t>
  </si>
  <si>
    <t>Pre-authorized Interruptible</t>
  </si>
  <si>
    <t>Central Transportation Charge</t>
  </si>
  <si>
    <t>Total Transportation</t>
  </si>
  <si>
    <t>Storage</t>
  </si>
  <si>
    <t>Space Demand</t>
  </si>
  <si>
    <t>GJ/d/mth</t>
  </si>
  <si>
    <t>Firm Injection/Withdrawal Right</t>
  </si>
  <si>
    <t>Union provides deliverability inventory</t>
  </si>
  <si>
    <t>Customer provides deliverability inventory</t>
  </si>
  <si>
    <t>Firm incremental injection</t>
  </si>
  <si>
    <t>Injection/Withdrawal Commodity (Customer Provides)</t>
  </si>
  <si>
    <t>GJ</t>
  </si>
  <si>
    <t>Customer Supplied Fuel - Storage</t>
  </si>
  <si>
    <t>Total Storage</t>
  </si>
  <si>
    <t>Total Rate E20</t>
  </si>
  <si>
    <t>Rate E22 - Unbundled</t>
  </si>
  <si>
    <t>up to 30,000 m3</t>
  </si>
  <si>
    <t>over 30,000 m3</t>
  </si>
  <si>
    <t>South Transportation Demand</t>
  </si>
  <si>
    <t>South Transportation - Customer Supplied Fuel</t>
  </si>
  <si>
    <t>Total Rate E22</t>
  </si>
  <si>
    <t>Rate E24</t>
  </si>
  <si>
    <t>Transportation Demand (Firm)</t>
  </si>
  <si>
    <t>Transportation Demand (IT)</t>
  </si>
  <si>
    <t>South Transportation CSF</t>
  </si>
  <si>
    <t>Total Rate E24</t>
  </si>
  <si>
    <t>Rate E30</t>
  </si>
  <si>
    <t>Delivery Commodity</t>
  </si>
  <si>
    <t>Delivery Demand (Interruptible)</t>
  </si>
  <si>
    <t>Delivery Demand (Firm)</t>
  </si>
  <si>
    <t>Total Rate E30</t>
  </si>
  <si>
    <t>Rate E34</t>
  </si>
  <si>
    <t>Delivery Demand</t>
  </si>
  <si>
    <t>Total Rate E34</t>
  </si>
  <si>
    <t>Rate E38</t>
  </si>
  <si>
    <t>($/GJ)</t>
  </si>
  <si>
    <t>Transportation Demand</t>
  </si>
  <si>
    <t>Total Rate E38</t>
  </si>
  <si>
    <t>Rate E62</t>
  </si>
  <si>
    <t>Total Rate E62</t>
  </si>
  <si>
    <t>Rate E64</t>
  </si>
  <si>
    <t>Total Rate E64</t>
  </si>
  <si>
    <t>Total In-franchise (2) (3)</t>
  </si>
  <si>
    <t>Notes:</t>
  </si>
  <si>
    <t xml:space="preserve">(1) </t>
  </si>
  <si>
    <t>Revenue requirement by rate component for each rate class provided at Phase 3 Exhibit 7, Tab 3, Schedule 3, Attachment 13.</t>
  </si>
  <si>
    <t xml:space="preserve">(2) </t>
  </si>
  <si>
    <t>Allocation of S&amp;T Margin and other rate design adjustments.</t>
  </si>
  <si>
    <t>Ex-franchise</t>
  </si>
  <si>
    <t xml:space="preserve">Usage </t>
  </si>
  <si>
    <t xml:space="preserve">(f) </t>
  </si>
  <si>
    <t>(i) = (g/e)</t>
  </si>
  <si>
    <t>Rate E60</t>
  </si>
  <si>
    <t>Monthly Fixed Charge</t>
  </si>
  <si>
    <t>Demand:</t>
  </si>
  <si>
    <t xml:space="preserve">            Transportation </t>
  </si>
  <si>
    <t>Rate E70</t>
  </si>
  <si>
    <t xml:space="preserve">Firm Transportation - Easterly Dawn Parkway </t>
  </si>
  <si>
    <t>Dawn to Parkway</t>
  </si>
  <si>
    <t>- F24-T</t>
  </si>
  <si>
    <t>Dawn to Kirkwall</t>
  </si>
  <si>
    <t>Kirkwall to Parkway</t>
  </si>
  <si>
    <t>Dawn to Owen Sound Line</t>
  </si>
  <si>
    <t>Firm Transportation - Westerly Dawn Parkway</t>
  </si>
  <si>
    <t xml:space="preserve">Parkway to Dawn/Kirkwall </t>
  </si>
  <si>
    <t>Kirkwall to Dawn</t>
  </si>
  <si>
    <t>E70-X  (between Dawn, Kirkwall and Parkway)</t>
  </si>
  <si>
    <t>Firm Transportation - Other Paths</t>
  </si>
  <si>
    <t>To Dawn from St.Clair, Bluewater, and Ojibway</t>
  </si>
  <si>
    <t>From Dawn to St.Clair, Bluewater, and Ojibway</t>
  </si>
  <si>
    <t>Parkway to Albion King's North</t>
  </si>
  <si>
    <t>Dawn to Dawn-Vector</t>
  </si>
  <si>
    <t>Dawn to Dawn-TCPL</t>
  </si>
  <si>
    <t xml:space="preserve">Short-term Transportation </t>
  </si>
  <si>
    <t>Corunna (ANR) to Dawn</t>
  </si>
  <si>
    <t>Commodity</t>
  </si>
  <si>
    <t>Easterly - Providing Own Fuel</t>
  </si>
  <si>
    <t>Westerly - Providing Own Fuel</t>
  </si>
  <si>
    <t>Short-term Transportation  - Utility Providing Fuel</t>
  </si>
  <si>
    <t>Detailed Current &amp; Proposed Revenue Calculation by Rate Class</t>
  </si>
  <si>
    <t xml:space="preserve">2024 Forecast </t>
  </si>
  <si>
    <t>Rate E72</t>
  </si>
  <si>
    <t>Transmission Commodity Charge</t>
  </si>
  <si>
    <t>Charges West of Dawn:</t>
  </si>
  <si>
    <t xml:space="preserve">  Firm Demand Charge</t>
  </si>
  <si>
    <t>GJ/d</t>
  </si>
  <si>
    <t xml:space="preserve">  Utility Providing Fuel &amp; UFG to Dawn</t>
  </si>
  <si>
    <t xml:space="preserve">  Utility Providing Fuel &amp; UFG to Pool</t>
  </si>
  <si>
    <t xml:space="preserve">  Providing Own Fuel &amp; UFG to Dawn</t>
  </si>
  <si>
    <t xml:space="preserve">  Providing Own Fuel &amp; UFG to Pool</t>
  </si>
  <si>
    <t>Charges East of Dawn:</t>
  </si>
  <si>
    <t xml:space="preserve">  Fuel &amp; UFG to Dawn</t>
  </si>
  <si>
    <t xml:space="preserve">  Fuel &amp; UFG to Pool</t>
  </si>
  <si>
    <t xml:space="preserve">  Commodity Charge - To Dawn</t>
  </si>
  <si>
    <t xml:space="preserve">  Commodity Charge - To Pool</t>
  </si>
  <si>
    <t>Rate E80</t>
  </si>
  <si>
    <t>Monthly Fixed Charge - Typical Station</t>
  </si>
  <si>
    <t>Monthly Fixed Charge - Large Station</t>
  </si>
  <si>
    <t>RNG Sampling Charge</t>
  </si>
  <si>
    <t>per use</t>
  </si>
  <si>
    <t>Commodity - Providing Own Fuel</t>
  </si>
  <si>
    <t>Commodity - Utility Providing Fuel</t>
  </si>
  <si>
    <t>Rate E82</t>
  </si>
  <si>
    <t>Service Fee</t>
  </si>
  <si>
    <t>Non-Utility Cross Charge</t>
  </si>
  <si>
    <t>Total Ex-franchise</t>
  </si>
  <si>
    <t>Total Enbridge Gas</t>
  </si>
  <si>
    <t>(1)</t>
  </si>
  <si>
    <t>(2)</t>
  </si>
  <si>
    <t>S&amp;T Margin.</t>
  </si>
  <si>
    <t>Revenue requirement by rate class provided at Phase 3 Exhibit 7, Tab 3, Schedule 3, Attachment 2, line 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</si>
</sst>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#,##0_);\(#,##0\);\-"/>
    <numFmt numFmtId="166" formatCode="&quot;$&quot;#,##0.00"/>
    <numFmt numFmtId="167" formatCode="#,##0.000_);\(#,##0.000\)"/>
    <numFmt numFmtId="168" formatCode="0%;\(0%\)"/>
    <numFmt numFmtId="169" formatCode="#,##0.0000_);\(#,##0.0000\);\-"/>
    <numFmt numFmtId="170" formatCode="0.000%"/>
    <numFmt numFmtId="171" formatCode="###0%;\(###0%\)\ "/>
    <numFmt numFmtId="172" formatCode="#,##0.000_);\(#,##0.000\);\-"/>
    <numFmt numFmtId="173" formatCode="_-* #,##0_-;\-* #,##0_-;_-* &quot;-&quot;??_-;_-@_-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Times New Roman"/>
      <family val="1"/>
    </font>
    <font>
      <sz val="10"/>
      <name val="Arial"/>
      <family val="2"/>
    </font>
    <font>
      <u/>
      <sz val="10"/>
      <name val="Arial"/>
      <family val="2"/>
    </font>
    <font>
      <vertAlign val="superscript"/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1" fillId="0" borderId="0"/>
  </cellStyleXfs>
  <cellXfs count="112">
    <xf numFmtId="0" fontId="0" fillId="0" borderId="0" xfId="0"/>
    <xf numFmtId="0" fontId="3" fillId="0" borderId="0" xfId="4" applyFont="1" applyAlignment="1">
      <alignment horizontal="center"/>
    </xf>
    <xf numFmtId="0" fontId="3" fillId="0" borderId="0" xfId="4" applyFont="1"/>
    <xf numFmtId="0" fontId="4" fillId="0" borderId="0" xfId="4" applyFont="1" applyAlignment="1">
      <alignment horizontal="centerContinuous"/>
    </xf>
    <xf numFmtId="0" fontId="4" fillId="0" borderId="0" xfId="4" applyFont="1"/>
    <xf numFmtId="0" fontId="3" fillId="0" borderId="0" xfId="4" applyFont="1" applyAlignment="1">
      <alignment horizontal="centerContinuous"/>
    </xf>
    <xf numFmtId="0" fontId="3" fillId="0" borderId="1" xfId="4" applyFont="1" applyBorder="1" applyAlignment="1">
      <alignment horizontal="centerContinuous"/>
    </xf>
    <xf numFmtId="0" fontId="3" fillId="0" borderId="0" xfId="4" applyFont="1" applyAlignment="1">
      <alignment horizontal="center" wrapText="1"/>
    </xf>
    <xf numFmtId="0" fontId="6" fillId="0" borderId="0" xfId="5" applyFont="1" applyAlignment="1">
      <alignment horizontal="center"/>
    </xf>
    <xf numFmtId="164" fontId="6" fillId="0" borderId="0" xfId="6" applyNumberFormat="1" applyFont="1" applyFill="1" applyBorder="1"/>
    <xf numFmtId="164" fontId="3" fillId="0" borderId="0" xfId="6" applyNumberFormat="1" applyFont="1" applyFill="1" applyBorder="1"/>
    <xf numFmtId="0" fontId="3" fillId="0" borderId="0" xfId="4" applyFont="1" applyAlignment="1">
      <alignment horizontal="left" indent="1"/>
    </xf>
    <xf numFmtId="165" fontId="3" fillId="0" borderId="0" xfId="6" applyNumberFormat="1" applyFont="1" applyFill="1" applyBorder="1" applyAlignment="1">
      <alignment horizontal="center"/>
    </xf>
    <xf numFmtId="165" fontId="3" fillId="0" borderId="0" xfId="6" applyNumberFormat="1" applyFont="1" applyFill="1" applyBorder="1" applyAlignment="1">
      <alignment horizontal="right"/>
    </xf>
    <xf numFmtId="165" fontId="3" fillId="0" borderId="0" xfId="4" applyNumberFormat="1" applyFont="1" applyAlignment="1">
      <alignment horizontal="right"/>
    </xf>
    <xf numFmtId="167" fontId="3" fillId="0" borderId="0" xfId="6" applyNumberFormat="1" applyFont="1" applyFill="1" applyBorder="1" applyAlignment="1">
      <alignment horizontal="right"/>
    </xf>
    <xf numFmtId="0" fontId="3" fillId="0" borderId="0" xfId="4" applyFont="1" applyAlignment="1">
      <alignment horizontal="right"/>
    </xf>
    <xf numFmtId="168" fontId="3" fillId="0" borderId="0" xfId="3" applyNumberFormat="1" applyFont="1" applyFill="1" applyBorder="1" applyAlignment="1">
      <alignment horizontal="right"/>
    </xf>
    <xf numFmtId="0" fontId="6" fillId="0" borderId="0" xfId="5" applyFont="1" applyAlignment="1">
      <alignment horizontal="right"/>
    </xf>
    <xf numFmtId="164" fontId="6" fillId="0" borderId="0" xfId="6" applyNumberFormat="1" applyFont="1" applyFill="1" applyBorder="1" applyAlignment="1">
      <alignment horizontal="right"/>
    </xf>
    <xf numFmtId="169" fontId="3" fillId="0" borderId="2" xfId="6" applyNumberFormat="1" applyFont="1" applyFill="1" applyBorder="1" applyAlignment="1">
      <alignment horizontal="right"/>
    </xf>
    <xf numFmtId="165" fontId="6" fillId="0" borderId="0" xfId="5" applyNumberFormat="1" applyFont="1" applyAlignment="1">
      <alignment horizontal="right"/>
    </xf>
    <xf numFmtId="0" fontId="3" fillId="0" borderId="0" xfId="4" applyFont="1" applyAlignment="1">
      <alignment horizontal="left" indent="2"/>
    </xf>
    <xf numFmtId="168" fontId="3" fillId="0" borderId="0" xfId="6" applyNumberFormat="1" applyFont="1" applyFill="1" applyBorder="1" applyAlignment="1">
      <alignment horizontal="right"/>
    </xf>
    <xf numFmtId="0" fontId="3" fillId="0" borderId="0" xfId="4" applyFont="1" applyAlignment="1">
      <alignment horizontal="left"/>
    </xf>
    <xf numFmtId="169" fontId="3" fillId="0" borderId="3" xfId="6" applyNumberFormat="1" applyFont="1" applyFill="1" applyBorder="1" applyAlignment="1">
      <alignment horizontal="right"/>
    </xf>
    <xf numFmtId="168" fontId="3" fillId="0" borderId="3" xfId="3" applyNumberFormat="1" applyFont="1" applyFill="1" applyBorder="1" applyAlignment="1">
      <alignment horizontal="right"/>
    </xf>
    <xf numFmtId="165" fontId="6" fillId="0" borderId="0" xfId="5" applyNumberFormat="1" applyFont="1" applyAlignment="1">
      <alignment horizontal="center"/>
    </xf>
    <xf numFmtId="165" fontId="3" fillId="0" borderId="0" xfId="4" applyNumberFormat="1" applyFont="1" applyAlignment="1">
      <alignment horizontal="center"/>
    </xf>
    <xf numFmtId="168" fontId="6" fillId="0" borderId="0" xfId="5" applyNumberFormat="1" applyFont="1" applyAlignment="1">
      <alignment horizontal="center"/>
    </xf>
    <xf numFmtId="164" fontId="3" fillId="0" borderId="0" xfId="6" applyNumberFormat="1" applyFont="1" applyFill="1" applyBorder="1" applyAlignment="1">
      <alignment horizontal="right"/>
    </xf>
    <xf numFmtId="168" fontId="6" fillId="0" borderId="0" xfId="5" applyNumberFormat="1" applyFont="1" applyAlignment="1">
      <alignment horizontal="right"/>
    </xf>
    <xf numFmtId="168" fontId="6" fillId="0" borderId="0" xfId="6" applyNumberFormat="1" applyFont="1" applyFill="1" applyBorder="1" applyAlignment="1">
      <alignment horizontal="right"/>
    </xf>
    <xf numFmtId="168" fontId="3" fillId="0" borderId="0" xfId="4" applyNumberFormat="1" applyFont="1"/>
    <xf numFmtId="0" fontId="4" fillId="0" borderId="0" xfId="4" applyFont="1" applyAlignment="1">
      <alignment horizontal="left" indent="1"/>
    </xf>
    <xf numFmtId="168" fontId="3" fillId="0" borderId="0" xfId="4" applyNumberFormat="1" applyFont="1" applyAlignment="1">
      <alignment horizontal="right"/>
    </xf>
    <xf numFmtId="171" fontId="3" fillId="0" borderId="0" xfId="3" applyNumberFormat="1" applyFont="1" applyFill="1" applyBorder="1" applyAlignment="1">
      <alignment horizontal="right"/>
    </xf>
    <xf numFmtId="0" fontId="3" fillId="0" borderId="0" xfId="4" applyFont="1" applyAlignment="1">
      <alignment horizontal="left" indent="3"/>
    </xf>
    <xf numFmtId="165" fontId="3" fillId="0" borderId="0" xfId="4" applyNumberFormat="1" applyFont="1"/>
    <xf numFmtId="169" fontId="3" fillId="0" borderId="0" xfId="4" applyNumberFormat="1" applyFont="1" applyAlignment="1">
      <alignment horizontal="right"/>
    </xf>
    <xf numFmtId="0" fontId="4" fillId="0" borderId="0" xfId="4" applyFont="1" applyAlignment="1">
      <alignment horizontal="left"/>
    </xf>
    <xf numFmtId="169" fontId="3" fillId="0" borderId="0" xfId="6" applyNumberFormat="1" applyFont="1" applyFill="1" applyBorder="1" applyAlignment="1">
      <alignment horizontal="right"/>
    </xf>
    <xf numFmtId="0" fontId="3" fillId="0" borderId="0" xfId="0" applyFont="1" applyAlignment="1">
      <alignment horizontal="left" indent="1"/>
    </xf>
    <xf numFmtId="165" fontId="7" fillId="0" borderId="0" xfId="5" applyNumberFormat="1" applyFont="1" applyAlignment="1">
      <alignment horizontal="center"/>
    </xf>
    <xf numFmtId="172" fontId="3" fillId="0" borderId="3" xfId="6" applyNumberFormat="1" applyFont="1" applyFill="1" applyBorder="1" applyAlignment="1">
      <alignment horizontal="right"/>
    </xf>
    <xf numFmtId="169" fontId="3" fillId="0" borderId="0" xfId="4" applyNumberFormat="1" applyFont="1"/>
    <xf numFmtId="172" fontId="3" fillId="0" borderId="0" xfId="4" applyNumberFormat="1" applyFont="1" applyAlignment="1">
      <alignment horizontal="right"/>
    </xf>
    <xf numFmtId="0" fontId="4" fillId="0" borderId="0" xfId="7" applyFont="1"/>
    <xf numFmtId="0" fontId="3" fillId="0" borderId="0" xfId="4" quotePrefix="1" applyFont="1"/>
    <xf numFmtId="0" fontId="4" fillId="0" borderId="0" xfId="5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4"/>
    </xf>
    <xf numFmtId="0" fontId="3" fillId="0" borderId="0" xfId="0" quotePrefix="1" applyFont="1" applyAlignment="1">
      <alignment horizontal="left" indent="5"/>
    </xf>
    <xf numFmtId="0" fontId="3" fillId="0" borderId="0" xfId="0" applyFont="1" applyAlignment="1">
      <alignment horizontal="left" indent="2"/>
    </xf>
    <xf numFmtId="167" fontId="3" fillId="0" borderId="0" xfId="6" applyNumberFormat="1" applyFont="1" applyFill="1" applyBorder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left"/>
    </xf>
    <xf numFmtId="2" fontId="3" fillId="0" borderId="0" xfId="4" quotePrefix="1" applyNumberFormat="1" applyFont="1"/>
    <xf numFmtId="171" fontId="3" fillId="0" borderId="0" xfId="4" applyNumberFormat="1" applyFont="1"/>
    <xf numFmtId="171" fontId="4" fillId="0" borderId="0" xfId="4" applyNumberFormat="1" applyFont="1" applyAlignment="1">
      <alignment horizontal="centerContinuous"/>
    </xf>
    <xf numFmtId="171" fontId="3" fillId="0" borderId="0" xfId="4" applyNumberFormat="1" applyFont="1" applyAlignment="1">
      <alignment horizontal="centerContinuous"/>
    </xf>
    <xf numFmtId="171" fontId="3" fillId="0" borderId="1" xfId="4" applyNumberFormat="1" applyFont="1" applyBorder="1" applyAlignment="1">
      <alignment horizontal="centerContinuous"/>
    </xf>
    <xf numFmtId="171" fontId="3" fillId="0" borderId="3" xfId="3" applyNumberFormat="1" applyFont="1" applyFill="1" applyBorder="1" applyAlignment="1">
      <alignment horizontal="right"/>
    </xf>
    <xf numFmtId="171" fontId="3" fillId="0" borderId="2" xfId="3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0" xfId="5" applyAlignment="1">
      <alignment horizontal="centerContinuous"/>
    </xf>
    <xf numFmtId="0" fontId="3" fillId="0" borderId="0" xfId="5" applyAlignment="1">
      <alignment horizontal="left"/>
    </xf>
    <xf numFmtId="0" fontId="3" fillId="0" borderId="1" xfId="5" applyBorder="1" applyAlignment="1">
      <alignment horizontal="centerContinuous"/>
    </xf>
    <xf numFmtId="0" fontId="3" fillId="0" borderId="0" xfId="5" applyAlignment="1">
      <alignment horizontal="center" wrapText="1"/>
    </xf>
    <xf numFmtId="0" fontId="3" fillId="0" borderId="0" xfId="5" applyAlignment="1">
      <alignment horizontal="center"/>
    </xf>
    <xf numFmtId="0" fontId="3" fillId="0" borderId="1" xfId="5" applyBorder="1" applyAlignment="1">
      <alignment horizontal="center"/>
    </xf>
    <xf numFmtId="0" fontId="3" fillId="0" borderId="0" xfId="5"/>
    <xf numFmtId="0" fontId="3" fillId="0" borderId="1" xfId="5" applyBorder="1"/>
    <xf numFmtId="0" fontId="3" fillId="0" borderId="0" xfId="5" quotePrefix="1" applyAlignment="1">
      <alignment horizontal="center"/>
    </xf>
    <xf numFmtId="0" fontId="3" fillId="0" borderId="0" xfId="5" applyAlignment="1">
      <alignment horizontal="right"/>
    </xf>
    <xf numFmtId="165" fontId="3" fillId="0" borderId="0" xfId="5" applyNumberFormat="1" applyAlignment="1">
      <alignment horizontal="right"/>
    </xf>
    <xf numFmtId="166" fontId="3" fillId="0" borderId="0" xfId="2" applyNumberFormat="1" applyFont="1" applyFill="1" applyBorder="1" applyAlignment="1">
      <alignment horizontal="right"/>
    </xf>
    <xf numFmtId="165" fontId="3" fillId="0" borderId="2" xfId="5" applyNumberFormat="1" applyBorder="1" applyAlignment="1">
      <alignment horizontal="right"/>
    </xf>
    <xf numFmtId="167" fontId="3" fillId="0" borderId="2" xfId="5" applyNumberFormat="1" applyBorder="1" applyAlignment="1">
      <alignment horizontal="right"/>
    </xf>
    <xf numFmtId="165" fontId="3" fillId="0" borderId="0" xfId="5" applyNumberFormat="1" applyAlignment="1">
      <alignment horizontal="center"/>
    </xf>
    <xf numFmtId="165" fontId="3" fillId="0" borderId="3" xfId="5" applyNumberFormat="1" applyBorder="1" applyAlignment="1">
      <alignment horizontal="right"/>
    </xf>
    <xf numFmtId="167" fontId="3" fillId="0" borderId="3" xfId="5" applyNumberFormat="1" applyBorder="1" applyAlignment="1">
      <alignment horizontal="right"/>
    </xf>
    <xf numFmtId="167" fontId="3" fillId="0" borderId="0" xfId="5" applyNumberFormat="1" applyAlignment="1">
      <alignment horizontal="center"/>
    </xf>
    <xf numFmtId="168" fontId="3" fillId="0" borderId="0" xfId="5" applyNumberFormat="1" applyAlignment="1">
      <alignment horizontal="center"/>
    </xf>
    <xf numFmtId="168" fontId="3" fillId="0" borderId="0" xfId="5" applyNumberFormat="1" applyAlignment="1">
      <alignment horizontal="right"/>
    </xf>
    <xf numFmtId="167" fontId="3" fillId="0" borderId="0" xfId="5" applyNumberFormat="1" applyAlignment="1">
      <alignment horizontal="right"/>
    </xf>
    <xf numFmtId="164" fontId="3" fillId="0" borderId="0" xfId="5" applyNumberFormat="1" applyAlignment="1">
      <alignment horizontal="center"/>
    </xf>
    <xf numFmtId="0" fontId="7" fillId="0" borderId="0" xfId="0" applyFont="1" applyAlignment="1">
      <alignment horizontal="center"/>
    </xf>
    <xf numFmtId="170" fontId="3" fillId="0" borderId="0" xfId="3" applyNumberFormat="1" applyFont="1" applyFill="1" applyBorder="1" applyAlignment="1">
      <alignment horizontal="right"/>
    </xf>
    <xf numFmtId="172" fontId="3" fillId="0" borderId="0" xfId="6" applyNumberFormat="1" applyFont="1" applyFill="1" applyBorder="1" applyAlignment="1">
      <alignment horizontal="right"/>
    </xf>
    <xf numFmtId="0" fontId="3" fillId="0" borderId="0" xfId="7" quotePrefix="1" applyAlignment="1">
      <alignment horizontal="center" vertical="top"/>
    </xf>
    <xf numFmtId="0" fontId="7" fillId="0" borderId="0" xfId="0" applyFont="1"/>
    <xf numFmtId="0" fontId="7" fillId="0" borderId="0" xfId="0" quotePrefix="1" applyFont="1" applyAlignment="1">
      <alignment horizontal="left" indent="2"/>
    </xf>
    <xf numFmtId="0" fontId="8" fillId="0" borderId="0" xfId="0" applyFont="1"/>
    <xf numFmtId="0" fontId="9" fillId="0" borderId="0" xfId="0" applyFont="1"/>
    <xf numFmtId="171" fontId="3" fillId="0" borderId="0" xfId="5" applyNumberFormat="1" applyAlignment="1">
      <alignment horizontal="center" wrapText="1"/>
    </xf>
    <xf numFmtId="171" fontId="3" fillId="0" borderId="1" xfId="5" applyNumberFormat="1" applyBorder="1" applyAlignment="1">
      <alignment horizontal="center"/>
    </xf>
    <xf numFmtId="171" fontId="3" fillId="0" borderId="0" xfId="5" quotePrefix="1" applyNumberFormat="1" applyAlignment="1">
      <alignment horizontal="center"/>
    </xf>
    <xf numFmtId="0" fontId="4" fillId="0" borderId="0" xfId="0" applyFont="1"/>
    <xf numFmtId="171" fontId="3" fillId="0" borderId="0" xfId="0" applyNumberFormat="1" applyFont="1"/>
    <xf numFmtId="171" fontId="3" fillId="0" borderId="0" xfId="0" applyNumberFormat="1" applyFont="1" applyAlignment="1">
      <alignment horizontal="right"/>
    </xf>
    <xf numFmtId="0" fontId="3" fillId="0" borderId="0" xfId="8" applyFont="1"/>
    <xf numFmtId="0" fontId="8" fillId="0" borderId="0" xfId="0" applyFont="1" applyAlignment="1">
      <alignment horizontal="right"/>
    </xf>
    <xf numFmtId="171" fontId="8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3" fillId="0" borderId="0" xfId="8" applyFont="1" applyAlignment="1">
      <alignment horizontal="left" indent="4"/>
    </xf>
    <xf numFmtId="171" fontId="8" fillId="0" borderId="0" xfId="0" applyNumberFormat="1" applyFont="1"/>
    <xf numFmtId="171" fontId="9" fillId="0" borderId="0" xfId="0" applyNumberFormat="1" applyFont="1"/>
    <xf numFmtId="171" fontId="9" fillId="0" borderId="0" xfId="0" applyNumberFormat="1" applyFont="1" applyAlignment="1">
      <alignment horizontal="right"/>
    </xf>
    <xf numFmtId="0" fontId="4" fillId="0" borderId="0" xfId="0" applyFont="1" applyAlignment="1">
      <alignment horizontal="left"/>
    </xf>
    <xf numFmtId="173" fontId="3" fillId="0" borderId="0" xfId="1" applyNumberFormat="1" applyFont="1" applyFill="1"/>
    <xf numFmtId="0" fontId="9" fillId="0" borderId="0" xfId="0" quotePrefix="1" applyFont="1" applyAlignment="1">
      <alignment horizontal="center"/>
    </xf>
  </cellXfs>
  <cellStyles count="9">
    <cellStyle name="Comma" xfId="1" builtinId="3"/>
    <cellStyle name="Comma 10" xfId="6" xr:uid="{C620A870-EEB5-4FD0-B05F-B929CD159317}"/>
    <cellStyle name="Currency" xfId="2" builtinId="4"/>
    <cellStyle name="Normal" xfId="0" builtinId="0"/>
    <cellStyle name="Normal 10" xfId="7" xr:uid="{CA5653A2-0869-4468-8F96-FC9BAD55AECD}"/>
    <cellStyle name="Normal 4 3" xfId="4" xr:uid="{097D4600-2EBD-485F-B5F9-34DA432443E6}"/>
    <cellStyle name="Normal 59" xfId="8" xr:uid="{88AD9148-4C53-41BF-8CB1-7DCF0B59CF4B}"/>
    <cellStyle name="Normal 60" xfId="5" xr:uid="{7A3CE667-46D2-4631-B5A6-7B48E78D9EFF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3E86AC-9D71-41E9-9555-B4A6F602C992}">
  <dimension ref="B1:AA232"/>
  <sheetViews>
    <sheetView tabSelected="1" showWhiteSpace="0" view="pageBreakPreview" topLeftCell="A194" zoomScale="70" zoomScaleNormal="90" zoomScaleSheetLayoutView="70" zoomScalePageLayoutView="96" workbookViewId="0">
      <selection activeCell="D238" sqref="D238"/>
    </sheetView>
  </sheetViews>
  <sheetFormatPr defaultRowHeight="12.45" x14ac:dyDescent="0.3"/>
  <cols>
    <col min="1" max="1" width="1.53515625" style="2" customWidth="1"/>
    <col min="2" max="2" width="4.69140625" style="1" customWidth="1"/>
    <col min="3" max="3" width="1.53515625" style="2" customWidth="1"/>
    <col min="4" max="4" width="44.84375" style="2" customWidth="1"/>
    <col min="5" max="5" width="1.53515625" style="2" customWidth="1"/>
    <col min="6" max="6" width="10.69140625" style="2" customWidth="1"/>
    <col min="7" max="7" width="1.53515625" style="2" customWidth="1"/>
    <col min="8" max="8" width="14.4609375" style="2" customWidth="1"/>
    <col min="9" max="9" width="1.53515625" style="2" customWidth="1"/>
    <col min="10" max="10" width="14.4609375" style="2" customWidth="1"/>
    <col min="11" max="11" width="1.53515625" style="2" customWidth="1"/>
    <col min="12" max="12" width="14.4609375" style="2" customWidth="1"/>
    <col min="13" max="13" width="1.53515625" style="2" customWidth="1"/>
    <col min="14" max="14" width="14.4609375" style="2" customWidth="1"/>
    <col min="15" max="15" width="1.53515625" style="2" customWidth="1"/>
    <col min="16" max="16" width="15.4609375" style="2" customWidth="1"/>
    <col min="17" max="17" width="1.53515625" style="2" customWidth="1"/>
    <col min="18" max="18" width="14.4609375" style="2" customWidth="1"/>
    <col min="19" max="19" width="1.53515625" style="2" customWidth="1"/>
    <col min="20" max="20" width="14.4609375" style="2" customWidth="1"/>
    <col min="21" max="21" width="1.53515625" style="2" customWidth="1"/>
    <col min="22" max="22" width="14.4609375" style="2" customWidth="1"/>
    <col min="23" max="23" width="1.53515625" style="2" customWidth="1"/>
    <col min="24" max="24" width="14.53515625" style="2" customWidth="1"/>
    <col min="25" max="25" width="1.53515625" style="2" customWidth="1"/>
    <col min="26" max="26" width="14.4609375" style="2" customWidth="1"/>
    <col min="27" max="27" width="1.53515625" style="2" customWidth="1"/>
    <col min="28" max="224" width="9.07421875" style="2"/>
    <col min="225" max="225" width="4.53515625" style="2" customWidth="1"/>
    <col min="226" max="226" width="1" style="2" customWidth="1"/>
    <col min="227" max="227" width="18" style="2" customWidth="1"/>
    <col min="228" max="228" width="1.84375" style="2" customWidth="1"/>
    <col min="229" max="229" width="12.53515625" style="2" customWidth="1"/>
    <col min="230" max="230" width="1.53515625" style="2" customWidth="1"/>
    <col min="231" max="231" width="9.53515625" style="2" customWidth="1"/>
    <col min="232" max="232" width="1.84375" style="2" customWidth="1"/>
    <col min="233" max="233" width="11.84375" style="2" customWidth="1"/>
    <col min="234" max="234" width="1.53515625" style="2" customWidth="1"/>
    <col min="235" max="235" width="10.07421875" style="2" customWidth="1"/>
    <col min="236" max="236" width="2" style="2" customWidth="1"/>
    <col min="237" max="237" width="9.53515625" style="2" customWidth="1"/>
    <col min="238" max="480" width="9.07421875" style="2"/>
    <col min="481" max="481" width="4.53515625" style="2" customWidth="1"/>
    <col min="482" max="482" width="1" style="2" customWidth="1"/>
    <col min="483" max="483" width="18" style="2" customWidth="1"/>
    <col min="484" max="484" width="1.84375" style="2" customWidth="1"/>
    <col min="485" max="485" width="12.53515625" style="2" customWidth="1"/>
    <col min="486" max="486" width="1.53515625" style="2" customWidth="1"/>
    <col min="487" max="487" width="9.53515625" style="2" customWidth="1"/>
    <col min="488" max="488" width="1.84375" style="2" customWidth="1"/>
    <col min="489" max="489" width="11.84375" style="2" customWidth="1"/>
    <col min="490" max="490" width="1.53515625" style="2" customWidth="1"/>
    <col min="491" max="491" width="10.07421875" style="2" customWidth="1"/>
    <col min="492" max="492" width="2" style="2" customWidth="1"/>
    <col min="493" max="493" width="9.53515625" style="2" customWidth="1"/>
    <col min="494" max="736" width="9.07421875" style="2"/>
    <col min="737" max="737" width="4.53515625" style="2" customWidth="1"/>
    <col min="738" max="738" width="1" style="2" customWidth="1"/>
    <col min="739" max="739" width="18" style="2" customWidth="1"/>
    <col min="740" max="740" width="1.84375" style="2" customWidth="1"/>
    <col min="741" max="741" width="12.53515625" style="2" customWidth="1"/>
    <col min="742" max="742" width="1.53515625" style="2" customWidth="1"/>
    <col min="743" max="743" width="9.53515625" style="2" customWidth="1"/>
    <col min="744" max="744" width="1.84375" style="2" customWidth="1"/>
    <col min="745" max="745" width="11.84375" style="2" customWidth="1"/>
    <col min="746" max="746" width="1.53515625" style="2" customWidth="1"/>
    <col min="747" max="747" width="10.07421875" style="2" customWidth="1"/>
    <col min="748" max="748" width="2" style="2" customWidth="1"/>
    <col min="749" max="749" width="9.53515625" style="2" customWidth="1"/>
    <col min="750" max="992" width="9.07421875" style="2"/>
    <col min="993" max="993" width="4.53515625" style="2" customWidth="1"/>
    <col min="994" max="994" width="1" style="2" customWidth="1"/>
    <col min="995" max="995" width="18" style="2" customWidth="1"/>
    <col min="996" max="996" width="1.84375" style="2" customWidth="1"/>
    <col min="997" max="997" width="12.53515625" style="2" customWidth="1"/>
    <col min="998" max="998" width="1.53515625" style="2" customWidth="1"/>
    <col min="999" max="999" width="9.53515625" style="2" customWidth="1"/>
    <col min="1000" max="1000" width="1.84375" style="2" customWidth="1"/>
    <col min="1001" max="1001" width="11.84375" style="2" customWidth="1"/>
    <col min="1002" max="1002" width="1.53515625" style="2" customWidth="1"/>
    <col min="1003" max="1003" width="10.07421875" style="2" customWidth="1"/>
    <col min="1004" max="1004" width="2" style="2" customWidth="1"/>
    <col min="1005" max="1005" width="9.53515625" style="2" customWidth="1"/>
    <col min="1006" max="1248" width="9.07421875" style="2"/>
    <col min="1249" max="1249" width="4.53515625" style="2" customWidth="1"/>
    <col min="1250" max="1250" width="1" style="2" customWidth="1"/>
    <col min="1251" max="1251" width="18" style="2" customWidth="1"/>
    <col min="1252" max="1252" width="1.84375" style="2" customWidth="1"/>
    <col min="1253" max="1253" width="12.53515625" style="2" customWidth="1"/>
    <col min="1254" max="1254" width="1.53515625" style="2" customWidth="1"/>
    <col min="1255" max="1255" width="9.53515625" style="2" customWidth="1"/>
    <col min="1256" max="1256" width="1.84375" style="2" customWidth="1"/>
    <col min="1257" max="1257" width="11.84375" style="2" customWidth="1"/>
    <col min="1258" max="1258" width="1.53515625" style="2" customWidth="1"/>
    <col min="1259" max="1259" width="10.07421875" style="2" customWidth="1"/>
    <col min="1260" max="1260" width="2" style="2" customWidth="1"/>
    <col min="1261" max="1261" width="9.53515625" style="2" customWidth="1"/>
    <col min="1262" max="1504" width="9.07421875" style="2"/>
    <col min="1505" max="1505" width="4.53515625" style="2" customWidth="1"/>
    <col min="1506" max="1506" width="1" style="2" customWidth="1"/>
    <col min="1507" max="1507" width="18" style="2" customWidth="1"/>
    <col min="1508" max="1508" width="1.84375" style="2" customWidth="1"/>
    <col min="1509" max="1509" width="12.53515625" style="2" customWidth="1"/>
    <col min="1510" max="1510" width="1.53515625" style="2" customWidth="1"/>
    <col min="1511" max="1511" width="9.53515625" style="2" customWidth="1"/>
    <col min="1512" max="1512" width="1.84375" style="2" customWidth="1"/>
    <col min="1513" max="1513" width="11.84375" style="2" customWidth="1"/>
    <col min="1514" max="1514" width="1.53515625" style="2" customWidth="1"/>
    <col min="1515" max="1515" width="10.07421875" style="2" customWidth="1"/>
    <col min="1516" max="1516" width="2" style="2" customWidth="1"/>
    <col min="1517" max="1517" width="9.53515625" style="2" customWidth="1"/>
    <col min="1518" max="1760" width="9.07421875" style="2"/>
    <col min="1761" max="1761" width="4.53515625" style="2" customWidth="1"/>
    <col min="1762" max="1762" width="1" style="2" customWidth="1"/>
    <col min="1763" max="1763" width="18" style="2" customWidth="1"/>
    <col min="1764" max="1764" width="1.84375" style="2" customWidth="1"/>
    <col min="1765" max="1765" width="12.53515625" style="2" customWidth="1"/>
    <col min="1766" max="1766" width="1.53515625" style="2" customWidth="1"/>
    <col min="1767" max="1767" width="9.53515625" style="2" customWidth="1"/>
    <col min="1768" max="1768" width="1.84375" style="2" customWidth="1"/>
    <col min="1769" max="1769" width="11.84375" style="2" customWidth="1"/>
    <col min="1770" max="1770" width="1.53515625" style="2" customWidth="1"/>
    <col min="1771" max="1771" width="10.07421875" style="2" customWidth="1"/>
    <col min="1772" max="1772" width="2" style="2" customWidth="1"/>
    <col min="1773" max="1773" width="9.53515625" style="2" customWidth="1"/>
    <col min="1774" max="2016" width="9.07421875" style="2"/>
    <col min="2017" max="2017" width="4.53515625" style="2" customWidth="1"/>
    <col min="2018" max="2018" width="1" style="2" customWidth="1"/>
    <col min="2019" max="2019" width="18" style="2" customWidth="1"/>
    <col min="2020" max="2020" width="1.84375" style="2" customWidth="1"/>
    <col min="2021" max="2021" width="12.53515625" style="2" customWidth="1"/>
    <col min="2022" max="2022" width="1.53515625" style="2" customWidth="1"/>
    <col min="2023" max="2023" width="9.53515625" style="2" customWidth="1"/>
    <col min="2024" max="2024" width="1.84375" style="2" customWidth="1"/>
    <col min="2025" max="2025" width="11.84375" style="2" customWidth="1"/>
    <col min="2026" max="2026" width="1.53515625" style="2" customWidth="1"/>
    <col min="2027" max="2027" width="10.07421875" style="2" customWidth="1"/>
    <col min="2028" max="2028" width="2" style="2" customWidth="1"/>
    <col min="2029" max="2029" width="9.53515625" style="2" customWidth="1"/>
    <col min="2030" max="2272" width="9.07421875" style="2"/>
    <col min="2273" max="2273" width="4.53515625" style="2" customWidth="1"/>
    <col min="2274" max="2274" width="1" style="2" customWidth="1"/>
    <col min="2275" max="2275" width="18" style="2" customWidth="1"/>
    <col min="2276" max="2276" width="1.84375" style="2" customWidth="1"/>
    <col min="2277" max="2277" width="12.53515625" style="2" customWidth="1"/>
    <col min="2278" max="2278" width="1.53515625" style="2" customWidth="1"/>
    <col min="2279" max="2279" width="9.53515625" style="2" customWidth="1"/>
    <col min="2280" max="2280" width="1.84375" style="2" customWidth="1"/>
    <col min="2281" max="2281" width="11.84375" style="2" customWidth="1"/>
    <col min="2282" max="2282" width="1.53515625" style="2" customWidth="1"/>
    <col min="2283" max="2283" width="10.07421875" style="2" customWidth="1"/>
    <col min="2284" max="2284" width="2" style="2" customWidth="1"/>
    <col min="2285" max="2285" width="9.53515625" style="2" customWidth="1"/>
    <col min="2286" max="2528" width="9.07421875" style="2"/>
    <col min="2529" max="2529" width="4.53515625" style="2" customWidth="1"/>
    <col min="2530" max="2530" width="1" style="2" customWidth="1"/>
    <col min="2531" max="2531" width="18" style="2" customWidth="1"/>
    <col min="2532" max="2532" width="1.84375" style="2" customWidth="1"/>
    <col min="2533" max="2533" width="12.53515625" style="2" customWidth="1"/>
    <col min="2534" max="2534" width="1.53515625" style="2" customWidth="1"/>
    <col min="2535" max="2535" width="9.53515625" style="2" customWidth="1"/>
    <col min="2536" max="2536" width="1.84375" style="2" customWidth="1"/>
    <col min="2537" max="2537" width="11.84375" style="2" customWidth="1"/>
    <col min="2538" max="2538" width="1.53515625" style="2" customWidth="1"/>
    <col min="2539" max="2539" width="10.07421875" style="2" customWidth="1"/>
    <col min="2540" max="2540" width="2" style="2" customWidth="1"/>
    <col min="2541" max="2541" width="9.53515625" style="2" customWidth="1"/>
    <col min="2542" max="2784" width="9.07421875" style="2"/>
    <col min="2785" max="2785" width="4.53515625" style="2" customWidth="1"/>
    <col min="2786" max="2786" width="1" style="2" customWidth="1"/>
    <col min="2787" max="2787" width="18" style="2" customWidth="1"/>
    <col min="2788" max="2788" width="1.84375" style="2" customWidth="1"/>
    <col min="2789" max="2789" width="12.53515625" style="2" customWidth="1"/>
    <col min="2790" max="2790" width="1.53515625" style="2" customWidth="1"/>
    <col min="2791" max="2791" width="9.53515625" style="2" customWidth="1"/>
    <col min="2792" max="2792" width="1.84375" style="2" customWidth="1"/>
    <col min="2793" max="2793" width="11.84375" style="2" customWidth="1"/>
    <col min="2794" max="2794" width="1.53515625" style="2" customWidth="1"/>
    <col min="2795" max="2795" width="10.07421875" style="2" customWidth="1"/>
    <col min="2796" max="2796" width="2" style="2" customWidth="1"/>
    <col min="2797" max="2797" width="9.53515625" style="2" customWidth="1"/>
    <col min="2798" max="3040" width="9.07421875" style="2"/>
    <col min="3041" max="3041" width="4.53515625" style="2" customWidth="1"/>
    <col min="3042" max="3042" width="1" style="2" customWidth="1"/>
    <col min="3043" max="3043" width="18" style="2" customWidth="1"/>
    <col min="3044" max="3044" width="1.84375" style="2" customWidth="1"/>
    <col min="3045" max="3045" width="12.53515625" style="2" customWidth="1"/>
    <col min="3046" max="3046" width="1.53515625" style="2" customWidth="1"/>
    <col min="3047" max="3047" width="9.53515625" style="2" customWidth="1"/>
    <col min="3048" max="3048" width="1.84375" style="2" customWidth="1"/>
    <col min="3049" max="3049" width="11.84375" style="2" customWidth="1"/>
    <col min="3050" max="3050" width="1.53515625" style="2" customWidth="1"/>
    <col min="3051" max="3051" width="10.07421875" style="2" customWidth="1"/>
    <col min="3052" max="3052" width="2" style="2" customWidth="1"/>
    <col min="3053" max="3053" width="9.53515625" style="2" customWidth="1"/>
    <col min="3054" max="3296" width="9.07421875" style="2"/>
    <col min="3297" max="3297" width="4.53515625" style="2" customWidth="1"/>
    <col min="3298" max="3298" width="1" style="2" customWidth="1"/>
    <col min="3299" max="3299" width="18" style="2" customWidth="1"/>
    <col min="3300" max="3300" width="1.84375" style="2" customWidth="1"/>
    <col min="3301" max="3301" width="12.53515625" style="2" customWidth="1"/>
    <col min="3302" max="3302" width="1.53515625" style="2" customWidth="1"/>
    <col min="3303" max="3303" width="9.53515625" style="2" customWidth="1"/>
    <col min="3304" max="3304" width="1.84375" style="2" customWidth="1"/>
    <col min="3305" max="3305" width="11.84375" style="2" customWidth="1"/>
    <col min="3306" max="3306" width="1.53515625" style="2" customWidth="1"/>
    <col min="3307" max="3307" width="10.07421875" style="2" customWidth="1"/>
    <col min="3308" max="3308" width="2" style="2" customWidth="1"/>
    <col min="3309" max="3309" width="9.53515625" style="2" customWidth="1"/>
    <col min="3310" max="3552" width="9.07421875" style="2"/>
    <col min="3553" max="3553" width="4.53515625" style="2" customWidth="1"/>
    <col min="3554" max="3554" width="1" style="2" customWidth="1"/>
    <col min="3555" max="3555" width="18" style="2" customWidth="1"/>
    <col min="3556" max="3556" width="1.84375" style="2" customWidth="1"/>
    <col min="3557" max="3557" width="12.53515625" style="2" customWidth="1"/>
    <col min="3558" max="3558" width="1.53515625" style="2" customWidth="1"/>
    <col min="3559" max="3559" width="9.53515625" style="2" customWidth="1"/>
    <col min="3560" max="3560" width="1.84375" style="2" customWidth="1"/>
    <col min="3561" max="3561" width="11.84375" style="2" customWidth="1"/>
    <col min="3562" max="3562" width="1.53515625" style="2" customWidth="1"/>
    <col min="3563" max="3563" width="10.07421875" style="2" customWidth="1"/>
    <col min="3564" max="3564" width="2" style="2" customWidth="1"/>
    <col min="3565" max="3565" width="9.53515625" style="2" customWidth="1"/>
    <col min="3566" max="3808" width="9.07421875" style="2"/>
    <col min="3809" max="3809" width="4.53515625" style="2" customWidth="1"/>
    <col min="3810" max="3810" width="1" style="2" customWidth="1"/>
    <col min="3811" max="3811" width="18" style="2" customWidth="1"/>
    <col min="3812" max="3812" width="1.84375" style="2" customWidth="1"/>
    <col min="3813" max="3813" width="12.53515625" style="2" customWidth="1"/>
    <col min="3814" max="3814" width="1.53515625" style="2" customWidth="1"/>
    <col min="3815" max="3815" width="9.53515625" style="2" customWidth="1"/>
    <col min="3816" max="3816" width="1.84375" style="2" customWidth="1"/>
    <col min="3817" max="3817" width="11.84375" style="2" customWidth="1"/>
    <col min="3818" max="3818" width="1.53515625" style="2" customWidth="1"/>
    <col min="3819" max="3819" width="10.07421875" style="2" customWidth="1"/>
    <col min="3820" max="3820" width="2" style="2" customWidth="1"/>
    <col min="3821" max="3821" width="9.53515625" style="2" customWidth="1"/>
    <col min="3822" max="4064" width="9.07421875" style="2"/>
    <col min="4065" max="4065" width="4.53515625" style="2" customWidth="1"/>
    <col min="4066" max="4066" width="1" style="2" customWidth="1"/>
    <col min="4067" max="4067" width="18" style="2" customWidth="1"/>
    <col min="4068" max="4068" width="1.84375" style="2" customWidth="1"/>
    <col min="4069" max="4069" width="12.53515625" style="2" customWidth="1"/>
    <col min="4070" max="4070" width="1.53515625" style="2" customWidth="1"/>
    <col min="4071" max="4071" width="9.53515625" style="2" customWidth="1"/>
    <col min="4072" max="4072" width="1.84375" style="2" customWidth="1"/>
    <col min="4073" max="4073" width="11.84375" style="2" customWidth="1"/>
    <col min="4074" max="4074" width="1.53515625" style="2" customWidth="1"/>
    <col min="4075" max="4075" width="10.07421875" style="2" customWidth="1"/>
    <col min="4076" max="4076" width="2" style="2" customWidth="1"/>
    <col min="4077" max="4077" width="9.53515625" style="2" customWidth="1"/>
    <col min="4078" max="4320" width="9.07421875" style="2"/>
    <col min="4321" max="4321" width="4.53515625" style="2" customWidth="1"/>
    <col min="4322" max="4322" width="1" style="2" customWidth="1"/>
    <col min="4323" max="4323" width="18" style="2" customWidth="1"/>
    <col min="4324" max="4324" width="1.84375" style="2" customWidth="1"/>
    <col min="4325" max="4325" width="12.53515625" style="2" customWidth="1"/>
    <col min="4326" max="4326" width="1.53515625" style="2" customWidth="1"/>
    <col min="4327" max="4327" width="9.53515625" style="2" customWidth="1"/>
    <col min="4328" max="4328" width="1.84375" style="2" customWidth="1"/>
    <col min="4329" max="4329" width="11.84375" style="2" customWidth="1"/>
    <col min="4330" max="4330" width="1.53515625" style="2" customWidth="1"/>
    <col min="4331" max="4331" width="10.07421875" style="2" customWidth="1"/>
    <col min="4332" max="4332" width="2" style="2" customWidth="1"/>
    <col min="4333" max="4333" width="9.53515625" style="2" customWidth="1"/>
    <col min="4334" max="4576" width="9.07421875" style="2"/>
    <col min="4577" max="4577" width="4.53515625" style="2" customWidth="1"/>
    <col min="4578" max="4578" width="1" style="2" customWidth="1"/>
    <col min="4579" max="4579" width="18" style="2" customWidth="1"/>
    <col min="4580" max="4580" width="1.84375" style="2" customWidth="1"/>
    <col min="4581" max="4581" width="12.53515625" style="2" customWidth="1"/>
    <col min="4582" max="4582" width="1.53515625" style="2" customWidth="1"/>
    <col min="4583" max="4583" width="9.53515625" style="2" customWidth="1"/>
    <col min="4584" max="4584" width="1.84375" style="2" customWidth="1"/>
    <col min="4585" max="4585" width="11.84375" style="2" customWidth="1"/>
    <col min="4586" max="4586" width="1.53515625" style="2" customWidth="1"/>
    <col min="4587" max="4587" width="10.07421875" style="2" customWidth="1"/>
    <col min="4588" max="4588" width="2" style="2" customWidth="1"/>
    <col min="4589" max="4589" width="9.53515625" style="2" customWidth="1"/>
    <col min="4590" max="4832" width="9.07421875" style="2"/>
    <col min="4833" max="4833" width="4.53515625" style="2" customWidth="1"/>
    <col min="4834" max="4834" width="1" style="2" customWidth="1"/>
    <col min="4835" max="4835" width="18" style="2" customWidth="1"/>
    <col min="4836" max="4836" width="1.84375" style="2" customWidth="1"/>
    <col min="4837" max="4837" width="12.53515625" style="2" customWidth="1"/>
    <col min="4838" max="4838" width="1.53515625" style="2" customWidth="1"/>
    <col min="4839" max="4839" width="9.53515625" style="2" customWidth="1"/>
    <col min="4840" max="4840" width="1.84375" style="2" customWidth="1"/>
    <col min="4841" max="4841" width="11.84375" style="2" customWidth="1"/>
    <col min="4842" max="4842" width="1.53515625" style="2" customWidth="1"/>
    <col min="4843" max="4843" width="10.07421875" style="2" customWidth="1"/>
    <col min="4844" max="4844" width="2" style="2" customWidth="1"/>
    <col min="4845" max="4845" width="9.53515625" style="2" customWidth="1"/>
    <col min="4846" max="5088" width="9.07421875" style="2"/>
    <col min="5089" max="5089" width="4.53515625" style="2" customWidth="1"/>
    <col min="5090" max="5090" width="1" style="2" customWidth="1"/>
    <col min="5091" max="5091" width="18" style="2" customWidth="1"/>
    <col min="5092" max="5092" width="1.84375" style="2" customWidth="1"/>
    <col min="5093" max="5093" width="12.53515625" style="2" customWidth="1"/>
    <col min="5094" max="5094" width="1.53515625" style="2" customWidth="1"/>
    <col min="5095" max="5095" width="9.53515625" style="2" customWidth="1"/>
    <col min="5096" max="5096" width="1.84375" style="2" customWidth="1"/>
    <col min="5097" max="5097" width="11.84375" style="2" customWidth="1"/>
    <col min="5098" max="5098" width="1.53515625" style="2" customWidth="1"/>
    <col min="5099" max="5099" width="10.07421875" style="2" customWidth="1"/>
    <col min="5100" max="5100" width="2" style="2" customWidth="1"/>
    <col min="5101" max="5101" width="9.53515625" style="2" customWidth="1"/>
    <col min="5102" max="5344" width="9.07421875" style="2"/>
    <col min="5345" max="5345" width="4.53515625" style="2" customWidth="1"/>
    <col min="5346" max="5346" width="1" style="2" customWidth="1"/>
    <col min="5347" max="5347" width="18" style="2" customWidth="1"/>
    <col min="5348" max="5348" width="1.84375" style="2" customWidth="1"/>
    <col min="5349" max="5349" width="12.53515625" style="2" customWidth="1"/>
    <col min="5350" max="5350" width="1.53515625" style="2" customWidth="1"/>
    <col min="5351" max="5351" width="9.53515625" style="2" customWidth="1"/>
    <col min="5352" max="5352" width="1.84375" style="2" customWidth="1"/>
    <col min="5353" max="5353" width="11.84375" style="2" customWidth="1"/>
    <col min="5354" max="5354" width="1.53515625" style="2" customWidth="1"/>
    <col min="5355" max="5355" width="10.07421875" style="2" customWidth="1"/>
    <col min="5356" max="5356" width="2" style="2" customWidth="1"/>
    <col min="5357" max="5357" width="9.53515625" style="2" customWidth="1"/>
    <col min="5358" max="5600" width="9.07421875" style="2"/>
    <col min="5601" max="5601" width="4.53515625" style="2" customWidth="1"/>
    <col min="5602" max="5602" width="1" style="2" customWidth="1"/>
    <col min="5603" max="5603" width="18" style="2" customWidth="1"/>
    <col min="5604" max="5604" width="1.84375" style="2" customWidth="1"/>
    <col min="5605" max="5605" width="12.53515625" style="2" customWidth="1"/>
    <col min="5606" max="5606" width="1.53515625" style="2" customWidth="1"/>
    <col min="5607" max="5607" width="9.53515625" style="2" customWidth="1"/>
    <col min="5608" max="5608" width="1.84375" style="2" customWidth="1"/>
    <col min="5609" max="5609" width="11.84375" style="2" customWidth="1"/>
    <col min="5610" max="5610" width="1.53515625" style="2" customWidth="1"/>
    <col min="5611" max="5611" width="10.07421875" style="2" customWidth="1"/>
    <col min="5612" max="5612" width="2" style="2" customWidth="1"/>
    <col min="5613" max="5613" width="9.53515625" style="2" customWidth="1"/>
    <col min="5614" max="5856" width="9.07421875" style="2"/>
    <col min="5857" max="5857" width="4.53515625" style="2" customWidth="1"/>
    <col min="5858" max="5858" width="1" style="2" customWidth="1"/>
    <col min="5859" max="5859" width="18" style="2" customWidth="1"/>
    <col min="5860" max="5860" width="1.84375" style="2" customWidth="1"/>
    <col min="5861" max="5861" width="12.53515625" style="2" customWidth="1"/>
    <col min="5862" max="5862" width="1.53515625" style="2" customWidth="1"/>
    <col min="5863" max="5863" width="9.53515625" style="2" customWidth="1"/>
    <col min="5864" max="5864" width="1.84375" style="2" customWidth="1"/>
    <col min="5865" max="5865" width="11.84375" style="2" customWidth="1"/>
    <col min="5866" max="5866" width="1.53515625" style="2" customWidth="1"/>
    <col min="5867" max="5867" width="10.07421875" style="2" customWidth="1"/>
    <col min="5868" max="5868" width="2" style="2" customWidth="1"/>
    <col min="5869" max="5869" width="9.53515625" style="2" customWidth="1"/>
    <col min="5870" max="6112" width="9.07421875" style="2"/>
    <col min="6113" max="6113" width="4.53515625" style="2" customWidth="1"/>
    <col min="6114" max="6114" width="1" style="2" customWidth="1"/>
    <col min="6115" max="6115" width="18" style="2" customWidth="1"/>
    <col min="6116" max="6116" width="1.84375" style="2" customWidth="1"/>
    <col min="6117" max="6117" width="12.53515625" style="2" customWidth="1"/>
    <col min="6118" max="6118" width="1.53515625" style="2" customWidth="1"/>
    <col min="6119" max="6119" width="9.53515625" style="2" customWidth="1"/>
    <col min="6120" max="6120" width="1.84375" style="2" customWidth="1"/>
    <col min="6121" max="6121" width="11.84375" style="2" customWidth="1"/>
    <col min="6122" max="6122" width="1.53515625" style="2" customWidth="1"/>
    <col min="6123" max="6123" width="10.07421875" style="2" customWidth="1"/>
    <col min="6124" max="6124" width="2" style="2" customWidth="1"/>
    <col min="6125" max="6125" width="9.53515625" style="2" customWidth="1"/>
    <col min="6126" max="6368" width="9.07421875" style="2"/>
    <col min="6369" max="6369" width="4.53515625" style="2" customWidth="1"/>
    <col min="6370" max="6370" width="1" style="2" customWidth="1"/>
    <col min="6371" max="6371" width="18" style="2" customWidth="1"/>
    <col min="6372" max="6372" width="1.84375" style="2" customWidth="1"/>
    <col min="6373" max="6373" width="12.53515625" style="2" customWidth="1"/>
    <col min="6374" max="6374" width="1.53515625" style="2" customWidth="1"/>
    <col min="6375" max="6375" width="9.53515625" style="2" customWidth="1"/>
    <col min="6376" max="6376" width="1.84375" style="2" customWidth="1"/>
    <col min="6377" max="6377" width="11.84375" style="2" customWidth="1"/>
    <col min="6378" max="6378" width="1.53515625" style="2" customWidth="1"/>
    <col min="6379" max="6379" width="10.07421875" style="2" customWidth="1"/>
    <col min="6380" max="6380" width="2" style="2" customWidth="1"/>
    <col min="6381" max="6381" width="9.53515625" style="2" customWidth="1"/>
    <col min="6382" max="6624" width="9.07421875" style="2"/>
    <col min="6625" max="6625" width="4.53515625" style="2" customWidth="1"/>
    <col min="6626" max="6626" width="1" style="2" customWidth="1"/>
    <col min="6627" max="6627" width="18" style="2" customWidth="1"/>
    <col min="6628" max="6628" width="1.84375" style="2" customWidth="1"/>
    <col min="6629" max="6629" width="12.53515625" style="2" customWidth="1"/>
    <col min="6630" max="6630" width="1.53515625" style="2" customWidth="1"/>
    <col min="6631" max="6631" width="9.53515625" style="2" customWidth="1"/>
    <col min="6632" max="6632" width="1.84375" style="2" customWidth="1"/>
    <col min="6633" max="6633" width="11.84375" style="2" customWidth="1"/>
    <col min="6634" max="6634" width="1.53515625" style="2" customWidth="1"/>
    <col min="6635" max="6635" width="10.07421875" style="2" customWidth="1"/>
    <col min="6636" max="6636" width="2" style="2" customWidth="1"/>
    <col min="6637" max="6637" width="9.53515625" style="2" customWidth="1"/>
    <col min="6638" max="6880" width="9.07421875" style="2"/>
    <col min="6881" max="6881" width="4.53515625" style="2" customWidth="1"/>
    <col min="6882" max="6882" width="1" style="2" customWidth="1"/>
    <col min="6883" max="6883" width="18" style="2" customWidth="1"/>
    <col min="6884" max="6884" width="1.84375" style="2" customWidth="1"/>
    <col min="6885" max="6885" width="12.53515625" style="2" customWidth="1"/>
    <col min="6886" max="6886" width="1.53515625" style="2" customWidth="1"/>
    <col min="6887" max="6887" width="9.53515625" style="2" customWidth="1"/>
    <col min="6888" max="6888" width="1.84375" style="2" customWidth="1"/>
    <col min="6889" max="6889" width="11.84375" style="2" customWidth="1"/>
    <col min="6890" max="6890" width="1.53515625" style="2" customWidth="1"/>
    <col min="6891" max="6891" width="10.07421875" style="2" customWidth="1"/>
    <col min="6892" max="6892" width="2" style="2" customWidth="1"/>
    <col min="6893" max="6893" width="9.53515625" style="2" customWidth="1"/>
    <col min="6894" max="7136" width="9.07421875" style="2"/>
    <col min="7137" max="7137" width="4.53515625" style="2" customWidth="1"/>
    <col min="7138" max="7138" width="1" style="2" customWidth="1"/>
    <col min="7139" max="7139" width="18" style="2" customWidth="1"/>
    <col min="7140" max="7140" width="1.84375" style="2" customWidth="1"/>
    <col min="7141" max="7141" width="12.53515625" style="2" customWidth="1"/>
    <col min="7142" max="7142" width="1.53515625" style="2" customWidth="1"/>
    <col min="7143" max="7143" width="9.53515625" style="2" customWidth="1"/>
    <col min="7144" max="7144" width="1.84375" style="2" customWidth="1"/>
    <col min="7145" max="7145" width="11.84375" style="2" customWidth="1"/>
    <col min="7146" max="7146" width="1.53515625" style="2" customWidth="1"/>
    <col min="7147" max="7147" width="10.07421875" style="2" customWidth="1"/>
    <col min="7148" max="7148" width="2" style="2" customWidth="1"/>
    <col min="7149" max="7149" width="9.53515625" style="2" customWidth="1"/>
    <col min="7150" max="7392" width="9.07421875" style="2"/>
    <col min="7393" max="7393" width="4.53515625" style="2" customWidth="1"/>
    <col min="7394" max="7394" width="1" style="2" customWidth="1"/>
    <col min="7395" max="7395" width="18" style="2" customWidth="1"/>
    <col min="7396" max="7396" width="1.84375" style="2" customWidth="1"/>
    <col min="7397" max="7397" width="12.53515625" style="2" customWidth="1"/>
    <col min="7398" max="7398" width="1.53515625" style="2" customWidth="1"/>
    <col min="7399" max="7399" width="9.53515625" style="2" customWidth="1"/>
    <col min="7400" max="7400" width="1.84375" style="2" customWidth="1"/>
    <col min="7401" max="7401" width="11.84375" style="2" customWidth="1"/>
    <col min="7402" max="7402" width="1.53515625" style="2" customWidth="1"/>
    <col min="7403" max="7403" width="10.07421875" style="2" customWidth="1"/>
    <col min="7404" max="7404" width="2" style="2" customWidth="1"/>
    <col min="7405" max="7405" width="9.53515625" style="2" customWidth="1"/>
    <col min="7406" max="7648" width="9.07421875" style="2"/>
    <col min="7649" max="7649" width="4.53515625" style="2" customWidth="1"/>
    <col min="7650" max="7650" width="1" style="2" customWidth="1"/>
    <col min="7651" max="7651" width="18" style="2" customWidth="1"/>
    <col min="7652" max="7652" width="1.84375" style="2" customWidth="1"/>
    <col min="7653" max="7653" width="12.53515625" style="2" customWidth="1"/>
    <col min="7654" max="7654" width="1.53515625" style="2" customWidth="1"/>
    <col min="7655" max="7655" width="9.53515625" style="2" customWidth="1"/>
    <col min="7656" max="7656" width="1.84375" style="2" customWidth="1"/>
    <col min="7657" max="7657" width="11.84375" style="2" customWidth="1"/>
    <col min="7658" max="7658" width="1.53515625" style="2" customWidth="1"/>
    <col min="7659" max="7659" width="10.07421875" style="2" customWidth="1"/>
    <col min="7660" max="7660" width="2" style="2" customWidth="1"/>
    <col min="7661" max="7661" width="9.53515625" style="2" customWidth="1"/>
    <col min="7662" max="7904" width="9.07421875" style="2"/>
    <col min="7905" max="7905" width="4.53515625" style="2" customWidth="1"/>
    <col min="7906" max="7906" width="1" style="2" customWidth="1"/>
    <col min="7907" max="7907" width="18" style="2" customWidth="1"/>
    <col min="7908" max="7908" width="1.84375" style="2" customWidth="1"/>
    <col min="7909" max="7909" width="12.53515625" style="2" customWidth="1"/>
    <col min="7910" max="7910" width="1.53515625" style="2" customWidth="1"/>
    <col min="7911" max="7911" width="9.53515625" style="2" customWidth="1"/>
    <col min="7912" max="7912" width="1.84375" style="2" customWidth="1"/>
    <col min="7913" max="7913" width="11.84375" style="2" customWidth="1"/>
    <col min="7914" max="7914" width="1.53515625" style="2" customWidth="1"/>
    <col min="7915" max="7915" width="10.07421875" style="2" customWidth="1"/>
    <col min="7916" max="7916" width="2" style="2" customWidth="1"/>
    <col min="7917" max="7917" width="9.53515625" style="2" customWidth="1"/>
    <col min="7918" max="8160" width="9.07421875" style="2"/>
    <col min="8161" max="8161" width="4.53515625" style="2" customWidth="1"/>
    <col min="8162" max="8162" width="1" style="2" customWidth="1"/>
    <col min="8163" max="8163" width="18" style="2" customWidth="1"/>
    <col min="8164" max="8164" width="1.84375" style="2" customWidth="1"/>
    <col min="8165" max="8165" width="12.53515625" style="2" customWidth="1"/>
    <col min="8166" max="8166" width="1.53515625" style="2" customWidth="1"/>
    <col min="8167" max="8167" width="9.53515625" style="2" customWidth="1"/>
    <col min="8168" max="8168" width="1.84375" style="2" customWidth="1"/>
    <col min="8169" max="8169" width="11.84375" style="2" customWidth="1"/>
    <col min="8170" max="8170" width="1.53515625" style="2" customWidth="1"/>
    <col min="8171" max="8171" width="10.07421875" style="2" customWidth="1"/>
    <col min="8172" max="8172" width="2" style="2" customWidth="1"/>
    <col min="8173" max="8173" width="9.53515625" style="2" customWidth="1"/>
    <col min="8174" max="8416" width="9.07421875" style="2"/>
    <col min="8417" max="8417" width="4.53515625" style="2" customWidth="1"/>
    <col min="8418" max="8418" width="1" style="2" customWidth="1"/>
    <col min="8419" max="8419" width="18" style="2" customWidth="1"/>
    <col min="8420" max="8420" width="1.84375" style="2" customWidth="1"/>
    <col min="8421" max="8421" width="12.53515625" style="2" customWidth="1"/>
    <col min="8422" max="8422" width="1.53515625" style="2" customWidth="1"/>
    <col min="8423" max="8423" width="9.53515625" style="2" customWidth="1"/>
    <col min="8424" max="8424" width="1.84375" style="2" customWidth="1"/>
    <col min="8425" max="8425" width="11.84375" style="2" customWidth="1"/>
    <col min="8426" max="8426" width="1.53515625" style="2" customWidth="1"/>
    <col min="8427" max="8427" width="10.07421875" style="2" customWidth="1"/>
    <col min="8428" max="8428" width="2" style="2" customWidth="1"/>
    <col min="8429" max="8429" width="9.53515625" style="2" customWidth="1"/>
    <col min="8430" max="8672" width="9.07421875" style="2"/>
    <col min="8673" max="8673" width="4.53515625" style="2" customWidth="1"/>
    <col min="8674" max="8674" width="1" style="2" customWidth="1"/>
    <col min="8675" max="8675" width="18" style="2" customWidth="1"/>
    <col min="8676" max="8676" width="1.84375" style="2" customWidth="1"/>
    <col min="8677" max="8677" width="12.53515625" style="2" customWidth="1"/>
    <col min="8678" max="8678" width="1.53515625" style="2" customWidth="1"/>
    <col min="8679" max="8679" width="9.53515625" style="2" customWidth="1"/>
    <col min="8680" max="8680" width="1.84375" style="2" customWidth="1"/>
    <col min="8681" max="8681" width="11.84375" style="2" customWidth="1"/>
    <col min="8682" max="8682" width="1.53515625" style="2" customWidth="1"/>
    <col min="8683" max="8683" width="10.07421875" style="2" customWidth="1"/>
    <col min="8684" max="8684" width="2" style="2" customWidth="1"/>
    <col min="8685" max="8685" width="9.53515625" style="2" customWidth="1"/>
    <col min="8686" max="8928" width="9.07421875" style="2"/>
    <col min="8929" max="8929" width="4.53515625" style="2" customWidth="1"/>
    <col min="8930" max="8930" width="1" style="2" customWidth="1"/>
    <col min="8931" max="8931" width="18" style="2" customWidth="1"/>
    <col min="8932" max="8932" width="1.84375" style="2" customWidth="1"/>
    <col min="8933" max="8933" width="12.53515625" style="2" customWidth="1"/>
    <col min="8934" max="8934" width="1.53515625" style="2" customWidth="1"/>
    <col min="8935" max="8935" width="9.53515625" style="2" customWidth="1"/>
    <col min="8936" max="8936" width="1.84375" style="2" customWidth="1"/>
    <col min="8937" max="8937" width="11.84375" style="2" customWidth="1"/>
    <col min="8938" max="8938" width="1.53515625" style="2" customWidth="1"/>
    <col min="8939" max="8939" width="10.07421875" style="2" customWidth="1"/>
    <col min="8940" max="8940" width="2" style="2" customWidth="1"/>
    <col min="8941" max="8941" width="9.53515625" style="2" customWidth="1"/>
    <col min="8942" max="9184" width="9.07421875" style="2"/>
    <col min="9185" max="9185" width="4.53515625" style="2" customWidth="1"/>
    <col min="9186" max="9186" width="1" style="2" customWidth="1"/>
    <col min="9187" max="9187" width="18" style="2" customWidth="1"/>
    <col min="9188" max="9188" width="1.84375" style="2" customWidth="1"/>
    <col min="9189" max="9189" width="12.53515625" style="2" customWidth="1"/>
    <col min="9190" max="9190" width="1.53515625" style="2" customWidth="1"/>
    <col min="9191" max="9191" width="9.53515625" style="2" customWidth="1"/>
    <col min="9192" max="9192" width="1.84375" style="2" customWidth="1"/>
    <col min="9193" max="9193" width="11.84375" style="2" customWidth="1"/>
    <col min="9194" max="9194" width="1.53515625" style="2" customWidth="1"/>
    <col min="9195" max="9195" width="10.07421875" style="2" customWidth="1"/>
    <col min="9196" max="9196" width="2" style="2" customWidth="1"/>
    <col min="9197" max="9197" width="9.53515625" style="2" customWidth="1"/>
    <col min="9198" max="9440" width="9.07421875" style="2"/>
    <col min="9441" max="9441" width="4.53515625" style="2" customWidth="1"/>
    <col min="9442" max="9442" width="1" style="2" customWidth="1"/>
    <col min="9443" max="9443" width="18" style="2" customWidth="1"/>
    <col min="9444" max="9444" width="1.84375" style="2" customWidth="1"/>
    <col min="9445" max="9445" width="12.53515625" style="2" customWidth="1"/>
    <col min="9446" max="9446" width="1.53515625" style="2" customWidth="1"/>
    <col min="9447" max="9447" width="9.53515625" style="2" customWidth="1"/>
    <col min="9448" max="9448" width="1.84375" style="2" customWidth="1"/>
    <col min="9449" max="9449" width="11.84375" style="2" customWidth="1"/>
    <col min="9450" max="9450" width="1.53515625" style="2" customWidth="1"/>
    <col min="9451" max="9451" width="10.07421875" style="2" customWidth="1"/>
    <col min="9452" max="9452" width="2" style="2" customWidth="1"/>
    <col min="9453" max="9453" width="9.53515625" style="2" customWidth="1"/>
    <col min="9454" max="9696" width="9.07421875" style="2"/>
    <col min="9697" max="9697" width="4.53515625" style="2" customWidth="1"/>
    <col min="9698" max="9698" width="1" style="2" customWidth="1"/>
    <col min="9699" max="9699" width="18" style="2" customWidth="1"/>
    <col min="9700" max="9700" width="1.84375" style="2" customWidth="1"/>
    <col min="9701" max="9701" width="12.53515625" style="2" customWidth="1"/>
    <col min="9702" max="9702" width="1.53515625" style="2" customWidth="1"/>
    <col min="9703" max="9703" width="9.53515625" style="2" customWidth="1"/>
    <col min="9704" max="9704" width="1.84375" style="2" customWidth="1"/>
    <col min="9705" max="9705" width="11.84375" style="2" customWidth="1"/>
    <col min="9706" max="9706" width="1.53515625" style="2" customWidth="1"/>
    <col min="9707" max="9707" width="10.07421875" style="2" customWidth="1"/>
    <col min="9708" max="9708" width="2" style="2" customWidth="1"/>
    <col min="9709" max="9709" width="9.53515625" style="2" customWidth="1"/>
    <col min="9710" max="9952" width="9.07421875" style="2"/>
    <col min="9953" max="9953" width="4.53515625" style="2" customWidth="1"/>
    <col min="9954" max="9954" width="1" style="2" customWidth="1"/>
    <col min="9955" max="9955" width="18" style="2" customWidth="1"/>
    <col min="9956" max="9956" width="1.84375" style="2" customWidth="1"/>
    <col min="9957" max="9957" width="12.53515625" style="2" customWidth="1"/>
    <col min="9958" max="9958" width="1.53515625" style="2" customWidth="1"/>
    <col min="9959" max="9959" width="9.53515625" style="2" customWidth="1"/>
    <col min="9960" max="9960" width="1.84375" style="2" customWidth="1"/>
    <col min="9961" max="9961" width="11.84375" style="2" customWidth="1"/>
    <col min="9962" max="9962" width="1.53515625" style="2" customWidth="1"/>
    <col min="9963" max="9963" width="10.07421875" style="2" customWidth="1"/>
    <col min="9964" max="9964" width="2" style="2" customWidth="1"/>
    <col min="9965" max="9965" width="9.53515625" style="2" customWidth="1"/>
    <col min="9966" max="10208" width="9.07421875" style="2"/>
    <col min="10209" max="10209" width="4.53515625" style="2" customWidth="1"/>
    <col min="10210" max="10210" width="1" style="2" customWidth="1"/>
    <col min="10211" max="10211" width="18" style="2" customWidth="1"/>
    <col min="10212" max="10212" width="1.84375" style="2" customWidth="1"/>
    <col min="10213" max="10213" width="12.53515625" style="2" customWidth="1"/>
    <col min="10214" max="10214" width="1.53515625" style="2" customWidth="1"/>
    <col min="10215" max="10215" width="9.53515625" style="2" customWidth="1"/>
    <col min="10216" max="10216" width="1.84375" style="2" customWidth="1"/>
    <col min="10217" max="10217" width="11.84375" style="2" customWidth="1"/>
    <col min="10218" max="10218" width="1.53515625" style="2" customWidth="1"/>
    <col min="10219" max="10219" width="10.07421875" style="2" customWidth="1"/>
    <col min="10220" max="10220" width="2" style="2" customWidth="1"/>
    <col min="10221" max="10221" width="9.53515625" style="2" customWidth="1"/>
    <col min="10222" max="10464" width="9.07421875" style="2"/>
    <col min="10465" max="10465" width="4.53515625" style="2" customWidth="1"/>
    <col min="10466" max="10466" width="1" style="2" customWidth="1"/>
    <col min="10467" max="10467" width="18" style="2" customWidth="1"/>
    <col min="10468" max="10468" width="1.84375" style="2" customWidth="1"/>
    <col min="10469" max="10469" width="12.53515625" style="2" customWidth="1"/>
    <col min="10470" max="10470" width="1.53515625" style="2" customWidth="1"/>
    <col min="10471" max="10471" width="9.53515625" style="2" customWidth="1"/>
    <col min="10472" max="10472" width="1.84375" style="2" customWidth="1"/>
    <col min="10473" max="10473" width="11.84375" style="2" customWidth="1"/>
    <col min="10474" max="10474" width="1.53515625" style="2" customWidth="1"/>
    <col min="10475" max="10475" width="10.07421875" style="2" customWidth="1"/>
    <col min="10476" max="10476" width="2" style="2" customWidth="1"/>
    <col min="10477" max="10477" width="9.53515625" style="2" customWidth="1"/>
    <col min="10478" max="10720" width="9.07421875" style="2"/>
    <col min="10721" max="10721" width="4.53515625" style="2" customWidth="1"/>
    <col min="10722" max="10722" width="1" style="2" customWidth="1"/>
    <col min="10723" max="10723" width="18" style="2" customWidth="1"/>
    <col min="10724" max="10724" width="1.84375" style="2" customWidth="1"/>
    <col min="10725" max="10725" width="12.53515625" style="2" customWidth="1"/>
    <col min="10726" max="10726" width="1.53515625" style="2" customWidth="1"/>
    <col min="10727" max="10727" width="9.53515625" style="2" customWidth="1"/>
    <col min="10728" max="10728" width="1.84375" style="2" customWidth="1"/>
    <col min="10729" max="10729" width="11.84375" style="2" customWidth="1"/>
    <col min="10730" max="10730" width="1.53515625" style="2" customWidth="1"/>
    <col min="10731" max="10731" width="10.07421875" style="2" customWidth="1"/>
    <col min="10732" max="10732" width="2" style="2" customWidth="1"/>
    <col min="10733" max="10733" width="9.53515625" style="2" customWidth="1"/>
    <col min="10734" max="10976" width="9.07421875" style="2"/>
    <col min="10977" max="10977" width="4.53515625" style="2" customWidth="1"/>
    <col min="10978" max="10978" width="1" style="2" customWidth="1"/>
    <col min="10979" max="10979" width="18" style="2" customWidth="1"/>
    <col min="10980" max="10980" width="1.84375" style="2" customWidth="1"/>
    <col min="10981" max="10981" width="12.53515625" style="2" customWidth="1"/>
    <col min="10982" max="10982" width="1.53515625" style="2" customWidth="1"/>
    <col min="10983" max="10983" width="9.53515625" style="2" customWidth="1"/>
    <col min="10984" max="10984" width="1.84375" style="2" customWidth="1"/>
    <col min="10985" max="10985" width="11.84375" style="2" customWidth="1"/>
    <col min="10986" max="10986" width="1.53515625" style="2" customWidth="1"/>
    <col min="10987" max="10987" width="10.07421875" style="2" customWidth="1"/>
    <col min="10988" max="10988" width="2" style="2" customWidth="1"/>
    <col min="10989" max="10989" width="9.53515625" style="2" customWidth="1"/>
    <col min="10990" max="11232" width="9.07421875" style="2"/>
    <col min="11233" max="11233" width="4.53515625" style="2" customWidth="1"/>
    <col min="11234" max="11234" width="1" style="2" customWidth="1"/>
    <col min="11235" max="11235" width="18" style="2" customWidth="1"/>
    <col min="11236" max="11236" width="1.84375" style="2" customWidth="1"/>
    <col min="11237" max="11237" width="12.53515625" style="2" customWidth="1"/>
    <col min="11238" max="11238" width="1.53515625" style="2" customWidth="1"/>
    <col min="11239" max="11239" width="9.53515625" style="2" customWidth="1"/>
    <col min="11240" max="11240" width="1.84375" style="2" customWidth="1"/>
    <col min="11241" max="11241" width="11.84375" style="2" customWidth="1"/>
    <col min="11242" max="11242" width="1.53515625" style="2" customWidth="1"/>
    <col min="11243" max="11243" width="10.07421875" style="2" customWidth="1"/>
    <col min="11244" max="11244" width="2" style="2" customWidth="1"/>
    <col min="11245" max="11245" width="9.53515625" style="2" customWidth="1"/>
    <col min="11246" max="11488" width="9.07421875" style="2"/>
    <col min="11489" max="11489" width="4.53515625" style="2" customWidth="1"/>
    <col min="11490" max="11490" width="1" style="2" customWidth="1"/>
    <col min="11491" max="11491" width="18" style="2" customWidth="1"/>
    <col min="11492" max="11492" width="1.84375" style="2" customWidth="1"/>
    <col min="11493" max="11493" width="12.53515625" style="2" customWidth="1"/>
    <col min="11494" max="11494" width="1.53515625" style="2" customWidth="1"/>
    <col min="11495" max="11495" width="9.53515625" style="2" customWidth="1"/>
    <col min="11496" max="11496" width="1.84375" style="2" customWidth="1"/>
    <col min="11497" max="11497" width="11.84375" style="2" customWidth="1"/>
    <col min="11498" max="11498" width="1.53515625" style="2" customWidth="1"/>
    <col min="11499" max="11499" width="10.07421875" style="2" customWidth="1"/>
    <col min="11500" max="11500" width="2" style="2" customWidth="1"/>
    <col min="11501" max="11501" width="9.53515625" style="2" customWidth="1"/>
    <col min="11502" max="11744" width="9.07421875" style="2"/>
    <col min="11745" max="11745" width="4.53515625" style="2" customWidth="1"/>
    <col min="11746" max="11746" width="1" style="2" customWidth="1"/>
    <col min="11747" max="11747" width="18" style="2" customWidth="1"/>
    <col min="11748" max="11748" width="1.84375" style="2" customWidth="1"/>
    <col min="11749" max="11749" width="12.53515625" style="2" customWidth="1"/>
    <col min="11750" max="11750" width="1.53515625" style="2" customWidth="1"/>
    <col min="11751" max="11751" width="9.53515625" style="2" customWidth="1"/>
    <col min="11752" max="11752" width="1.84375" style="2" customWidth="1"/>
    <col min="11753" max="11753" width="11.84375" style="2" customWidth="1"/>
    <col min="11754" max="11754" width="1.53515625" style="2" customWidth="1"/>
    <col min="11755" max="11755" width="10.07421875" style="2" customWidth="1"/>
    <col min="11756" max="11756" width="2" style="2" customWidth="1"/>
    <col min="11757" max="11757" width="9.53515625" style="2" customWidth="1"/>
    <col min="11758" max="12000" width="9.07421875" style="2"/>
    <col min="12001" max="12001" width="4.53515625" style="2" customWidth="1"/>
    <col min="12002" max="12002" width="1" style="2" customWidth="1"/>
    <col min="12003" max="12003" width="18" style="2" customWidth="1"/>
    <col min="12004" max="12004" width="1.84375" style="2" customWidth="1"/>
    <col min="12005" max="12005" width="12.53515625" style="2" customWidth="1"/>
    <col min="12006" max="12006" width="1.53515625" style="2" customWidth="1"/>
    <col min="12007" max="12007" width="9.53515625" style="2" customWidth="1"/>
    <col min="12008" max="12008" width="1.84375" style="2" customWidth="1"/>
    <col min="12009" max="12009" width="11.84375" style="2" customWidth="1"/>
    <col min="12010" max="12010" width="1.53515625" style="2" customWidth="1"/>
    <col min="12011" max="12011" width="10.07421875" style="2" customWidth="1"/>
    <col min="12012" max="12012" width="2" style="2" customWidth="1"/>
    <col min="12013" max="12013" width="9.53515625" style="2" customWidth="1"/>
    <col min="12014" max="12256" width="9.07421875" style="2"/>
    <col min="12257" max="12257" width="4.53515625" style="2" customWidth="1"/>
    <col min="12258" max="12258" width="1" style="2" customWidth="1"/>
    <col min="12259" max="12259" width="18" style="2" customWidth="1"/>
    <col min="12260" max="12260" width="1.84375" style="2" customWidth="1"/>
    <col min="12261" max="12261" width="12.53515625" style="2" customWidth="1"/>
    <col min="12262" max="12262" width="1.53515625" style="2" customWidth="1"/>
    <col min="12263" max="12263" width="9.53515625" style="2" customWidth="1"/>
    <col min="12264" max="12264" width="1.84375" style="2" customWidth="1"/>
    <col min="12265" max="12265" width="11.84375" style="2" customWidth="1"/>
    <col min="12266" max="12266" width="1.53515625" style="2" customWidth="1"/>
    <col min="12267" max="12267" width="10.07421875" style="2" customWidth="1"/>
    <col min="12268" max="12268" width="2" style="2" customWidth="1"/>
    <col min="12269" max="12269" width="9.53515625" style="2" customWidth="1"/>
    <col min="12270" max="12512" width="9.07421875" style="2"/>
    <col min="12513" max="12513" width="4.53515625" style="2" customWidth="1"/>
    <col min="12514" max="12514" width="1" style="2" customWidth="1"/>
    <col min="12515" max="12515" width="18" style="2" customWidth="1"/>
    <col min="12516" max="12516" width="1.84375" style="2" customWidth="1"/>
    <col min="12517" max="12517" width="12.53515625" style="2" customWidth="1"/>
    <col min="12518" max="12518" width="1.53515625" style="2" customWidth="1"/>
    <col min="12519" max="12519" width="9.53515625" style="2" customWidth="1"/>
    <col min="12520" max="12520" width="1.84375" style="2" customWidth="1"/>
    <col min="12521" max="12521" width="11.84375" style="2" customWidth="1"/>
    <col min="12522" max="12522" width="1.53515625" style="2" customWidth="1"/>
    <col min="12523" max="12523" width="10.07421875" style="2" customWidth="1"/>
    <col min="12524" max="12524" width="2" style="2" customWidth="1"/>
    <col min="12525" max="12525" width="9.53515625" style="2" customWidth="1"/>
    <col min="12526" max="12768" width="9.07421875" style="2"/>
    <col min="12769" max="12769" width="4.53515625" style="2" customWidth="1"/>
    <col min="12770" max="12770" width="1" style="2" customWidth="1"/>
    <col min="12771" max="12771" width="18" style="2" customWidth="1"/>
    <col min="12772" max="12772" width="1.84375" style="2" customWidth="1"/>
    <col min="12773" max="12773" width="12.53515625" style="2" customWidth="1"/>
    <col min="12774" max="12774" width="1.53515625" style="2" customWidth="1"/>
    <col min="12775" max="12775" width="9.53515625" style="2" customWidth="1"/>
    <col min="12776" max="12776" width="1.84375" style="2" customWidth="1"/>
    <col min="12777" max="12777" width="11.84375" style="2" customWidth="1"/>
    <col min="12778" max="12778" width="1.53515625" style="2" customWidth="1"/>
    <col min="12779" max="12779" width="10.07421875" style="2" customWidth="1"/>
    <col min="12780" max="12780" width="2" style="2" customWidth="1"/>
    <col min="12781" max="12781" width="9.53515625" style="2" customWidth="1"/>
    <col min="12782" max="13024" width="9.07421875" style="2"/>
    <col min="13025" max="13025" width="4.53515625" style="2" customWidth="1"/>
    <col min="13026" max="13026" width="1" style="2" customWidth="1"/>
    <col min="13027" max="13027" width="18" style="2" customWidth="1"/>
    <col min="13028" max="13028" width="1.84375" style="2" customWidth="1"/>
    <col min="13029" max="13029" width="12.53515625" style="2" customWidth="1"/>
    <col min="13030" max="13030" width="1.53515625" style="2" customWidth="1"/>
    <col min="13031" max="13031" width="9.53515625" style="2" customWidth="1"/>
    <col min="13032" max="13032" width="1.84375" style="2" customWidth="1"/>
    <col min="13033" max="13033" width="11.84375" style="2" customWidth="1"/>
    <col min="13034" max="13034" width="1.53515625" style="2" customWidth="1"/>
    <col min="13035" max="13035" width="10.07421875" style="2" customWidth="1"/>
    <col min="13036" max="13036" width="2" style="2" customWidth="1"/>
    <col min="13037" max="13037" width="9.53515625" style="2" customWidth="1"/>
    <col min="13038" max="13280" width="9.07421875" style="2"/>
    <col min="13281" max="13281" width="4.53515625" style="2" customWidth="1"/>
    <col min="13282" max="13282" width="1" style="2" customWidth="1"/>
    <col min="13283" max="13283" width="18" style="2" customWidth="1"/>
    <col min="13284" max="13284" width="1.84375" style="2" customWidth="1"/>
    <col min="13285" max="13285" width="12.53515625" style="2" customWidth="1"/>
    <col min="13286" max="13286" width="1.53515625" style="2" customWidth="1"/>
    <col min="13287" max="13287" width="9.53515625" style="2" customWidth="1"/>
    <col min="13288" max="13288" width="1.84375" style="2" customWidth="1"/>
    <col min="13289" max="13289" width="11.84375" style="2" customWidth="1"/>
    <col min="13290" max="13290" width="1.53515625" style="2" customWidth="1"/>
    <col min="13291" max="13291" width="10.07421875" style="2" customWidth="1"/>
    <col min="13292" max="13292" width="2" style="2" customWidth="1"/>
    <col min="13293" max="13293" width="9.53515625" style="2" customWidth="1"/>
    <col min="13294" max="13536" width="9.07421875" style="2"/>
    <col min="13537" max="13537" width="4.53515625" style="2" customWidth="1"/>
    <col min="13538" max="13538" width="1" style="2" customWidth="1"/>
    <col min="13539" max="13539" width="18" style="2" customWidth="1"/>
    <col min="13540" max="13540" width="1.84375" style="2" customWidth="1"/>
    <col min="13541" max="13541" width="12.53515625" style="2" customWidth="1"/>
    <col min="13542" max="13542" width="1.53515625" style="2" customWidth="1"/>
    <col min="13543" max="13543" width="9.53515625" style="2" customWidth="1"/>
    <col min="13544" max="13544" width="1.84375" style="2" customWidth="1"/>
    <col min="13545" max="13545" width="11.84375" style="2" customWidth="1"/>
    <col min="13546" max="13546" width="1.53515625" style="2" customWidth="1"/>
    <col min="13547" max="13547" width="10.07421875" style="2" customWidth="1"/>
    <col min="13548" max="13548" width="2" style="2" customWidth="1"/>
    <col min="13549" max="13549" width="9.53515625" style="2" customWidth="1"/>
    <col min="13550" max="13792" width="9.07421875" style="2"/>
    <col min="13793" max="13793" width="4.53515625" style="2" customWidth="1"/>
    <col min="13794" max="13794" width="1" style="2" customWidth="1"/>
    <col min="13795" max="13795" width="18" style="2" customWidth="1"/>
    <col min="13796" max="13796" width="1.84375" style="2" customWidth="1"/>
    <col min="13797" max="13797" width="12.53515625" style="2" customWidth="1"/>
    <col min="13798" max="13798" width="1.53515625" style="2" customWidth="1"/>
    <col min="13799" max="13799" width="9.53515625" style="2" customWidth="1"/>
    <col min="13800" max="13800" width="1.84375" style="2" customWidth="1"/>
    <col min="13801" max="13801" width="11.84375" style="2" customWidth="1"/>
    <col min="13802" max="13802" width="1.53515625" style="2" customWidth="1"/>
    <col min="13803" max="13803" width="10.07421875" style="2" customWidth="1"/>
    <col min="13804" max="13804" width="2" style="2" customWidth="1"/>
    <col min="13805" max="13805" width="9.53515625" style="2" customWidth="1"/>
    <col min="13806" max="14048" width="9.07421875" style="2"/>
    <col min="14049" max="14049" width="4.53515625" style="2" customWidth="1"/>
    <col min="14050" max="14050" width="1" style="2" customWidth="1"/>
    <col min="14051" max="14051" width="18" style="2" customWidth="1"/>
    <col min="14052" max="14052" width="1.84375" style="2" customWidth="1"/>
    <col min="14053" max="14053" width="12.53515625" style="2" customWidth="1"/>
    <col min="14054" max="14054" width="1.53515625" style="2" customWidth="1"/>
    <col min="14055" max="14055" width="9.53515625" style="2" customWidth="1"/>
    <col min="14056" max="14056" width="1.84375" style="2" customWidth="1"/>
    <col min="14057" max="14057" width="11.84375" style="2" customWidth="1"/>
    <col min="14058" max="14058" width="1.53515625" style="2" customWidth="1"/>
    <col min="14059" max="14059" width="10.07421875" style="2" customWidth="1"/>
    <col min="14060" max="14060" width="2" style="2" customWidth="1"/>
    <col min="14061" max="14061" width="9.53515625" style="2" customWidth="1"/>
    <col min="14062" max="14304" width="9.07421875" style="2"/>
    <col min="14305" max="14305" width="4.53515625" style="2" customWidth="1"/>
    <col min="14306" max="14306" width="1" style="2" customWidth="1"/>
    <col min="14307" max="14307" width="18" style="2" customWidth="1"/>
    <col min="14308" max="14308" width="1.84375" style="2" customWidth="1"/>
    <col min="14309" max="14309" width="12.53515625" style="2" customWidth="1"/>
    <col min="14310" max="14310" width="1.53515625" style="2" customWidth="1"/>
    <col min="14311" max="14311" width="9.53515625" style="2" customWidth="1"/>
    <col min="14312" max="14312" width="1.84375" style="2" customWidth="1"/>
    <col min="14313" max="14313" width="11.84375" style="2" customWidth="1"/>
    <col min="14314" max="14314" width="1.53515625" style="2" customWidth="1"/>
    <col min="14315" max="14315" width="10.07421875" style="2" customWidth="1"/>
    <col min="14316" max="14316" width="2" style="2" customWidth="1"/>
    <col min="14317" max="14317" width="9.53515625" style="2" customWidth="1"/>
    <col min="14318" max="14560" width="9.07421875" style="2"/>
    <col min="14561" max="14561" width="4.53515625" style="2" customWidth="1"/>
    <col min="14562" max="14562" width="1" style="2" customWidth="1"/>
    <col min="14563" max="14563" width="18" style="2" customWidth="1"/>
    <col min="14564" max="14564" width="1.84375" style="2" customWidth="1"/>
    <col min="14565" max="14565" width="12.53515625" style="2" customWidth="1"/>
    <col min="14566" max="14566" width="1.53515625" style="2" customWidth="1"/>
    <col min="14567" max="14567" width="9.53515625" style="2" customWidth="1"/>
    <col min="14568" max="14568" width="1.84375" style="2" customWidth="1"/>
    <col min="14569" max="14569" width="11.84375" style="2" customWidth="1"/>
    <col min="14570" max="14570" width="1.53515625" style="2" customWidth="1"/>
    <col min="14571" max="14571" width="10.07421875" style="2" customWidth="1"/>
    <col min="14572" max="14572" width="2" style="2" customWidth="1"/>
    <col min="14573" max="14573" width="9.53515625" style="2" customWidth="1"/>
    <col min="14574" max="14816" width="9.07421875" style="2"/>
    <col min="14817" max="14817" width="4.53515625" style="2" customWidth="1"/>
    <col min="14818" max="14818" width="1" style="2" customWidth="1"/>
    <col min="14819" max="14819" width="18" style="2" customWidth="1"/>
    <col min="14820" max="14820" width="1.84375" style="2" customWidth="1"/>
    <col min="14821" max="14821" width="12.53515625" style="2" customWidth="1"/>
    <col min="14822" max="14822" width="1.53515625" style="2" customWidth="1"/>
    <col min="14823" max="14823" width="9.53515625" style="2" customWidth="1"/>
    <col min="14824" max="14824" width="1.84375" style="2" customWidth="1"/>
    <col min="14825" max="14825" width="11.84375" style="2" customWidth="1"/>
    <col min="14826" max="14826" width="1.53515625" style="2" customWidth="1"/>
    <col min="14827" max="14827" width="10.07421875" style="2" customWidth="1"/>
    <col min="14828" max="14828" width="2" style="2" customWidth="1"/>
    <col min="14829" max="14829" width="9.53515625" style="2" customWidth="1"/>
    <col min="14830" max="15072" width="9.07421875" style="2"/>
    <col min="15073" max="15073" width="4.53515625" style="2" customWidth="1"/>
    <col min="15074" max="15074" width="1" style="2" customWidth="1"/>
    <col min="15075" max="15075" width="18" style="2" customWidth="1"/>
    <col min="15076" max="15076" width="1.84375" style="2" customWidth="1"/>
    <col min="15077" max="15077" width="12.53515625" style="2" customWidth="1"/>
    <col min="15078" max="15078" width="1.53515625" style="2" customWidth="1"/>
    <col min="15079" max="15079" width="9.53515625" style="2" customWidth="1"/>
    <col min="15080" max="15080" width="1.84375" style="2" customWidth="1"/>
    <col min="15081" max="15081" width="11.84375" style="2" customWidth="1"/>
    <col min="15082" max="15082" width="1.53515625" style="2" customWidth="1"/>
    <col min="15083" max="15083" width="10.07421875" style="2" customWidth="1"/>
    <col min="15084" max="15084" width="2" style="2" customWidth="1"/>
    <col min="15085" max="15085" width="9.53515625" style="2" customWidth="1"/>
    <col min="15086" max="15328" width="9.07421875" style="2"/>
    <col min="15329" max="15329" width="4.53515625" style="2" customWidth="1"/>
    <col min="15330" max="15330" width="1" style="2" customWidth="1"/>
    <col min="15331" max="15331" width="18" style="2" customWidth="1"/>
    <col min="15332" max="15332" width="1.84375" style="2" customWidth="1"/>
    <col min="15333" max="15333" width="12.53515625" style="2" customWidth="1"/>
    <col min="15334" max="15334" width="1.53515625" style="2" customWidth="1"/>
    <col min="15335" max="15335" width="9.53515625" style="2" customWidth="1"/>
    <col min="15336" max="15336" width="1.84375" style="2" customWidth="1"/>
    <col min="15337" max="15337" width="11.84375" style="2" customWidth="1"/>
    <col min="15338" max="15338" width="1.53515625" style="2" customWidth="1"/>
    <col min="15339" max="15339" width="10.07421875" style="2" customWidth="1"/>
    <col min="15340" max="15340" width="2" style="2" customWidth="1"/>
    <col min="15341" max="15341" width="9.53515625" style="2" customWidth="1"/>
    <col min="15342" max="15584" width="9.07421875" style="2"/>
    <col min="15585" max="15585" width="4.53515625" style="2" customWidth="1"/>
    <col min="15586" max="15586" width="1" style="2" customWidth="1"/>
    <col min="15587" max="15587" width="18" style="2" customWidth="1"/>
    <col min="15588" max="15588" width="1.84375" style="2" customWidth="1"/>
    <col min="15589" max="15589" width="12.53515625" style="2" customWidth="1"/>
    <col min="15590" max="15590" width="1.53515625" style="2" customWidth="1"/>
    <col min="15591" max="15591" width="9.53515625" style="2" customWidth="1"/>
    <col min="15592" max="15592" width="1.84375" style="2" customWidth="1"/>
    <col min="15593" max="15593" width="11.84375" style="2" customWidth="1"/>
    <col min="15594" max="15594" width="1.53515625" style="2" customWidth="1"/>
    <col min="15595" max="15595" width="10.07421875" style="2" customWidth="1"/>
    <col min="15596" max="15596" width="2" style="2" customWidth="1"/>
    <col min="15597" max="15597" width="9.53515625" style="2" customWidth="1"/>
    <col min="15598" max="15840" width="9.07421875" style="2"/>
    <col min="15841" max="15841" width="4.53515625" style="2" customWidth="1"/>
    <col min="15842" max="15842" width="1" style="2" customWidth="1"/>
    <col min="15843" max="15843" width="18" style="2" customWidth="1"/>
    <col min="15844" max="15844" width="1.84375" style="2" customWidth="1"/>
    <col min="15845" max="15845" width="12.53515625" style="2" customWidth="1"/>
    <col min="15846" max="15846" width="1.53515625" style="2" customWidth="1"/>
    <col min="15847" max="15847" width="9.53515625" style="2" customWidth="1"/>
    <col min="15848" max="15848" width="1.84375" style="2" customWidth="1"/>
    <col min="15849" max="15849" width="11.84375" style="2" customWidth="1"/>
    <col min="15850" max="15850" width="1.53515625" style="2" customWidth="1"/>
    <col min="15851" max="15851" width="10.07421875" style="2" customWidth="1"/>
    <col min="15852" max="15852" width="2" style="2" customWidth="1"/>
    <col min="15853" max="15853" width="9.53515625" style="2" customWidth="1"/>
    <col min="15854" max="16096" width="9.07421875" style="2"/>
    <col min="16097" max="16097" width="4.53515625" style="2" customWidth="1"/>
    <col min="16098" max="16098" width="1" style="2" customWidth="1"/>
    <col min="16099" max="16099" width="18" style="2" customWidth="1"/>
    <col min="16100" max="16100" width="1.84375" style="2" customWidth="1"/>
    <col min="16101" max="16101" width="12.53515625" style="2" customWidth="1"/>
    <col min="16102" max="16102" width="1.53515625" style="2" customWidth="1"/>
    <col min="16103" max="16103" width="9.53515625" style="2" customWidth="1"/>
    <col min="16104" max="16104" width="1.84375" style="2" customWidth="1"/>
    <col min="16105" max="16105" width="11.84375" style="2" customWidth="1"/>
    <col min="16106" max="16106" width="1.53515625" style="2" customWidth="1"/>
    <col min="16107" max="16107" width="10.07421875" style="2" customWidth="1"/>
    <col min="16108" max="16108" width="2" style="2" customWidth="1"/>
    <col min="16109" max="16109" width="9.53515625" style="2" customWidth="1"/>
    <col min="16110" max="16384" width="9.07421875" style="2"/>
  </cols>
  <sheetData>
    <row r="1" spans="2:27" x14ac:dyDescent="0.3">
      <c r="Z1" s="64"/>
    </row>
    <row r="2" spans="2:27" x14ac:dyDescent="0.3">
      <c r="Z2" s="64"/>
    </row>
    <row r="3" spans="2:27" x14ac:dyDescent="0.3">
      <c r="Z3" s="64"/>
    </row>
    <row r="4" spans="2:27" x14ac:dyDescent="0.3">
      <c r="Z4" s="64"/>
    </row>
    <row r="5" spans="2:27" x14ac:dyDescent="0.3">
      <c r="Z5" s="64"/>
    </row>
    <row r="6" spans="2:27" x14ac:dyDescent="0.3">
      <c r="Z6" s="64"/>
    </row>
    <row r="7" spans="2:27" x14ac:dyDescent="0.3">
      <c r="B7" s="3" t="s">
        <v>0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64"/>
      <c r="AA7" s="4"/>
    </row>
    <row r="8" spans="2:27" x14ac:dyDescent="0.3">
      <c r="B8" s="3" t="s">
        <v>1</v>
      </c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Z8" s="5"/>
    </row>
    <row r="9" spans="2:27" x14ac:dyDescent="0.3">
      <c r="B9" s="65"/>
      <c r="C9" s="65"/>
      <c r="D9" s="65"/>
      <c r="E9" s="65"/>
      <c r="F9" s="66"/>
      <c r="G9" s="65"/>
      <c r="H9" s="66"/>
      <c r="I9" s="65"/>
      <c r="J9" s="66"/>
      <c r="K9" s="66"/>
      <c r="L9" s="66"/>
      <c r="M9" s="66"/>
      <c r="N9" s="66"/>
      <c r="O9" s="65"/>
      <c r="P9" s="65"/>
      <c r="Q9" s="65"/>
      <c r="R9" s="65"/>
      <c r="S9" s="65"/>
      <c r="T9" s="65"/>
      <c r="U9" s="65"/>
      <c r="V9" s="65"/>
      <c r="W9" s="65"/>
      <c r="X9" s="5"/>
      <c r="Z9" s="5"/>
    </row>
    <row r="10" spans="2:27" x14ac:dyDescent="0.3">
      <c r="B10" s="66"/>
      <c r="C10" s="66"/>
      <c r="D10" s="66"/>
      <c r="E10" s="66"/>
      <c r="F10" s="65"/>
      <c r="G10" s="66"/>
      <c r="H10" s="65"/>
      <c r="I10" s="66"/>
      <c r="J10" s="67" t="s">
        <v>2</v>
      </c>
      <c r="K10" s="67"/>
      <c r="L10" s="67"/>
      <c r="M10" s="66"/>
      <c r="N10" s="66"/>
      <c r="O10" s="66"/>
      <c r="P10" s="67" t="s">
        <v>3</v>
      </c>
      <c r="Q10" s="67"/>
      <c r="R10" s="67"/>
      <c r="S10" s="67"/>
      <c r="T10" s="67"/>
      <c r="U10" s="67"/>
      <c r="V10" s="67"/>
      <c r="W10" s="67"/>
      <c r="X10" s="6"/>
      <c r="Y10" s="6"/>
      <c r="Z10" s="6"/>
    </row>
    <row r="11" spans="2:27" x14ac:dyDescent="0.3">
      <c r="B11" s="65"/>
      <c r="C11" s="65"/>
      <c r="D11" s="65"/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65"/>
      <c r="S11" s="65"/>
      <c r="T11" s="65"/>
      <c r="U11" s="65"/>
      <c r="V11" s="65"/>
      <c r="W11" s="65"/>
      <c r="X11" s="5"/>
      <c r="Z11" s="5"/>
    </row>
    <row r="12" spans="2:27" s="7" customFormat="1" ht="37.299999999999997" x14ac:dyDescent="0.3">
      <c r="B12" s="68" t="s">
        <v>4</v>
      </c>
      <c r="C12" s="68"/>
      <c r="D12" s="68"/>
      <c r="E12" s="68"/>
      <c r="F12" s="69" t="s">
        <v>5</v>
      </c>
      <c r="G12" s="68"/>
      <c r="H12" s="7" t="s">
        <v>6</v>
      </c>
      <c r="I12" s="68"/>
      <c r="J12" s="7" t="s">
        <v>7</v>
      </c>
      <c r="L12" s="7" t="s">
        <v>8</v>
      </c>
      <c r="M12" s="68"/>
      <c r="N12" s="7" t="s">
        <v>9</v>
      </c>
      <c r="O12" s="68"/>
      <c r="P12" s="68" t="s">
        <v>10</v>
      </c>
      <c r="Q12" s="68"/>
      <c r="R12" s="7" t="s">
        <v>11</v>
      </c>
      <c r="S12" s="68"/>
      <c r="T12" s="7" t="s">
        <v>7</v>
      </c>
      <c r="U12" s="68"/>
      <c r="V12" s="7" t="s">
        <v>8</v>
      </c>
      <c r="W12" s="68"/>
      <c r="X12" s="68" t="s">
        <v>12</v>
      </c>
      <c r="Y12" s="68"/>
      <c r="Z12" s="68" t="s">
        <v>13</v>
      </c>
      <c r="AA12" s="68"/>
    </row>
    <row r="13" spans="2:27" ht="14.15" x14ac:dyDescent="0.3">
      <c r="B13" s="70" t="s">
        <v>14</v>
      </c>
      <c r="C13" s="71"/>
      <c r="D13" s="72" t="s">
        <v>15</v>
      </c>
      <c r="E13" s="69"/>
      <c r="F13" s="70" t="s">
        <v>16</v>
      </c>
      <c r="G13" s="69"/>
      <c r="H13" s="70" t="s">
        <v>17</v>
      </c>
      <c r="I13" s="69"/>
      <c r="J13" s="70" t="s">
        <v>18</v>
      </c>
      <c r="L13" s="70" t="s">
        <v>19</v>
      </c>
      <c r="M13" s="69"/>
      <c r="N13" s="70" t="s">
        <v>18</v>
      </c>
      <c r="O13" s="69"/>
      <c r="P13" s="70" t="s">
        <v>18</v>
      </c>
      <c r="Q13" s="69"/>
      <c r="R13" s="70" t="s">
        <v>18</v>
      </c>
      <c r="S13" s="69"/>
      <c r="T13" s="70" t="s">
        <v>18</v>
      </c>
      <c r="U13" s="69"/>
      <c r="V13" s="70" t="s">
        <v>19</v>
      </c>
      <c r="W13" s="69"/>
      <c r="X13" s="70" t="s">
        <v>20</v>
      </c>
      <c r="Y13" s="69"/>
      <c r="Z13" s="70" t="s">
        <v>21</v>
      </c>
      <c r="AA13" s="69"/>
    </row>
    <row r="14" spans="2:27" x14ac:dyDescent="0.3">
      <c r="B14" s="69"/>
      <c r="C14" s="71"/>
      <c r="D14" s="71"/>
      <c r="E14" s="69"/>
      <c r="F14" s="69"/>
      <c r="G14" s="69"/>
      <c r="H14" s="69" t="s">
        <v>22</v>
      </c>
      <c r="I14" s="69"/>
      <c r="J14" s="69" t="s">
        <v>23</v>
      </c>
      <c r="K14" s="69"/>
      <c r="L14" s="69" t="s">
        <v>24</v>
      </c>
      <c r="M14" s="69"/>
      <c r="N14" s="69" t="s">
        <v>25</v>
      </c>
      <c r="O14" s="69"/>
      <c r="P14" s="69" t="s">
        <v>26</v>
      </c>
      <c r="Q14" s="69"/>
      <c r="R14" s="69" t="s">
        <v>27</v>
      </c>
      <c r="S14" s="69"/>
      <c r="T14" s="73" t="s">
        <v>28</v>
      </c>
      <c r="U14" s="69"/>
      <c r="V14" s="73" t="s">
        <v>29</v>
      </c>
      <c r="W14" s="69"/>
      <c r="X14" s="73" t="s">
        <v>30</v>
      </c>
      <c r="Y14" s="69"/>
      <c r="Z14" s="73" t="s">
        <v>31</v>
      </c>
      <c r="AA14" s="69"/>
    </row>
    <row r="15" spans="2:27" x14ac:dyDescent="0.3">
      <c r="B15" s="69"/>
      <c r="C15" s="71"/>
      <c r="D15" s="71"/>
      <c r="E15" s="69"/>
      <c r="F15" s="8"/>
      <c r="G15" s="69"/>
      <c r="H15" s="8"/>
      <c r="I15" s="69"/>
      <c r="J15" s="8"/>
      <c r="K15" s="69"/>
      <c r="L15" s="69"/>
      <c r="M15" s="69"/>
      <c r="N15" s="8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69"/>
    </row>
    <row r="16" spans="2:27" x14ac:dyDescent="0.3">
      <c r="B16" s="69"/>
      <c r="C16" s="71"/>
      <c r="D16" s="4" t="s">
        <v>32</v>
      </c>
      <c r="E16" s="69"/>
      <c r="F16" s="8"/>
      <c r="G16" s="69"/>
      <c r="H16" s="8"/>
      <c r="I16" s="69"/>
      <c r="J16" s="8"/>
      <c r="K16" s="69"/>
      <c r="L16" s="69"/>
      <c r="M16" s="69"/>
      <c r="N16" s="9"/>
      <c r="O16" s="69"/>
      <c r="P16" s="10"/>
      <c r="Q16" s="69"/>
      <c r="R16" s="69"/>
      <c r="S16" s="69"/>
      <c r="T16" s="69"/>
      <c r="U16" s="69"/>
      <c r="V16" s="69"/>
      <c r="W16" s="69"/>
      <c r="X16" s="69"/>
      <c r="Y16" s="69"/>
      <c r="Z16" s="69"/>
      <c r="AA16" s="69"/>
    </row>
    <row r="17" spans="2:27" x14ac:dyDescent="0.3">
      <c r="B17" s="69">
        <v>1</v>
      </c>
      <c r="C17" s="71"/>
      <c r="D17" s="11" t="s">
        <v>33</v>
      </c>
      <c r="E17" s="69"/>
      <c r="F17" s="12" t="s">
        <v>34</v>
      </c>
      <c r="G17" s="69"/>
      <c r="H17" s="13">
        <v>46035670.889527544</v>
      </c>
      <c r="I17" s="74"/>
      <c r="J17" s="13"/>
      <c r="K17" s="75"/>
      <c r="L17" s="13"/>
      <c r="M17" s="75"/>
      <c r="N17" s="13"/>
      <c r="O17" s="14"/>
      <c r="P17" s="13">
        <v>1339528.0048541937</v>
      </c>
      <c r="Q17" s="14"/>
      <c r="R17" s="13">
        <f>T17-P17</f>
        <v>0</v>
      </c>
      <c r="S17" s="75"/>
      <c r="T17" s="13">
        <f>$H17*V17/1000</f>
        <v>1339528.0048541937</v>
      </c>
      <c r="U17" s="75"/>
      <c r="V17" s="76">
        <v>29.097610156886343</v>
      </c>
      <c r="W17" s="75"/>
      <c r="X17" s="15">
        <f>T17/P17</f>
        <v>1</v>
      </c>
      <c r="Y17" s="16"/>
      <c r="Z17" s="17"/>
    </row>
    <row r="18" spans="2:27" x14ac:dyDescent="0.3">
      <c r="B18" s="69">
        <f>MAX(B$17:B17)+1</f>
        <v>2</v>
      </c>
      <c r="C18" s="71"/>
      <c r="D18" s="11" t="s">
        <v>35</v>
      </c>
      <c r="E18" s="69"/>
      <c r="F18" s="12" t="s">
        <v>36</v>
      </c>
      <c r="G18" s="69"/>
      <c r="H18" s="13">
        <v>9140146.3467059378</v>
      </c>
      <c r="I18" s="74"/>
      <c r="J18" s="13"/>
      <c r="K18" s="75"/>
      <c r="L18" s="13"/>
      <c r="M18" s="75"/>
      <c r="N18" s="13"/>
      <c r="O18" s="14"/>
      <c r="P18" s="13">
        <v>35755.446655663145</v>
      </c>
      <c r="Q18" s="14"/>
      <c r="R18" s="13">
        <f>T18-P18</f>
        <v>0</v>
      </c>
      <c r="S18" s="75"/>
      <c r="T18" s="13">
        <f>$H18*V18/100</f>
        <v>35755.446655663138</v>
      </c>
      <c r="U18" s="75"/>
      <c r="V18" s="41">
        <v>0.39119118337256409</v>
      </c>
      <c r="W18" s="75"/>
      <c r="X18" s="15">
        <f t="shared" ref="X18:X20" si="0">T18/P18</f>
        <v>0.99999999999999978</v>
      </c>
      <c r="Y18" s="16"/>
      <c r="Z18" s="17"/>
    </row>
    <row r="19" spans="2:27" x14ac:dyDescent="0.3">
      <c r="B19" s="69">
        <f>MAX(B$17:B18)+1</f>
        <v>3</v>
      </c>
      <c r="C19" s="71"/>
      <c r="D19" s="11" t="s">
        <v>37</v>
      </c>
      <c r="E19" s="69"/>
      <c r="F19" s="12" t="s">
        <v>38</v>
      </c>
      <c r="G19" s="69"/>
      <c r="H19" s="13">
        <v>1087127.4672765208</v>
      </c>
      <c r="I19" s="74"/>
      <c r="J19" s="13"/>
      <c r="K19" s="75"/>
      <c r="L19" s="13"/>
      <c r="M19" s="75"/>
      <c r="N19" s="13"/>
      <c r="O19" s="14"/>
      <c r="P19" s="13">
        <v>679654.24458675017</v>
      </c>
      <c r="Q19" s="14"/>
      <c r="R19" s="13">
        <f t="shared" ref="R19" si="1">T19-P19</f>
        <v>-8949.2090953846928</v>
      </c>
      <c r="S19" s="75"/>
      <c r="T19" s="13">
        <f>$H19*V19/100</f>
        <v>670705.03549136547</v>
      </c>
      <c r="U19" s="75"/>
      <c r="V19" s="41">
        <v>61.695160473832964</v>
      </c>
      <c r="W19" s="75"/>
      <c r="X19" s="15">
        <f t="shared" si="0"/>
        <v>0.9868327032948554</v>
      </c>
      <c r="Y19" s="16"/>
      <c r="Z19" s="17"/>
    </row>
    <row r="20" spans="2:27" x14ac:dyDescent="0.3">
      <c r="B20" s="69">
        <f>MAX(B$17:B19)+1</f>
        <v>4</v>
      </c>
      <c r="C20" s="71"/>
      <c r="D20" s="11" t="s">
        <v>39</v>
      </c>
      <c r="E20" s="69"/>
      <c r="F20" s="12"/>
      <c r="G20" s="69"/>
      <c r="H20" s="77">
        <f>H18</f>
        <v>9140146.3467059378</v>
      </c>
      <c r="I20" s="74"/>
      <c r="J20" s="18"/>
      <c r="K20" s="75"/>
      <c r="L20" s="74"/>
      <c r="M20" s="75"/>
      <c r="N20" s="19"/>
      <c r="O20" s="14"/>
      <c r="P20" s="77">
        <f>SUM(P17:P19)</f>
        <v>2054937.696096607</v>
      </c>
      <c r="Q20" s="14"/>
      <c r="R20" s="77">
        <f>SUM(R17:R19)</f>
        <v>-8949.2090953846928</v>
      </c>
      <c r="S20" s="75"/>
      <c r="T20" s="77">
        <f>SUM(T17:T19)</f>
        <v>2045988.4870012223</v>
      </c>
      <c r="U20" s="75"/>
      <c r="V20" s="20">
        <f>T20/$H20*100</f>
        <v>22.384635971814458</v>
      </c>
      <c r="W20" s="75"/>
      <c r="X20" s="78">
        <f t="shared" si="0"/>
        <v>0.9956450216897651</v>
      </c>
      <c r="Y20" s="16"/>
      <c r="Z20" s="17"/>
    </row>
    <row r="21" spans="2:27" x14ac:dyDescent="0.3">
      <c r="E21" s="69"/>
      <c r="F21" s="12"/>
      <c r="G21" s="69"/>
      <c r="H21" s="13"/>
      <c r="I21" s="74"/>
      <c r="J21" s="18"/>
      <c r="K21" s="75"/>
      <c r="L21" s="74"/>
      <c r="M21" s="75"/>
      <c r="N21" s="19"/>
      <c r="O21" s="14"/>
      <c r="P21" s="13"/>
      <c r="Q21" s="14"/>
      <c r="R21" s="13"/>
      <c r="S21" s="75"/>
      <c r="T21" s="13"/>
      <c r="U21" s="75"/>
      <c r="V21" s="41"/>
      <c r="W21" s="75"/>
      <c r="X21" s="15"/>
      <c r="Y21" s="16"/>
      <c r="Z21" s="17"/>
    </row>
    <row r="22" spans="2:27" x14ac:dyDescent="0.3">
      <c r="B22" s="69"/>
      <c r="C22" s="71"/>
      <c r="D22" s="11" t="s">
        <v>40</v>
      </c>
      <c r="E22" s="69"/>
      <c r="F22" s="79"/>
      <c r="G22" s="69"/>
      <c r="H22" s="13"/>
      <c r="I22" s="74"/>
      <c r="J22" s="18"/>
      <c r="K22" s="75"/>
      <c r="L22" s="74"/>
      <c r="M22" s="75"/>
      <c r="N22" s="19"/>
      <c r="O22" s="14"/>
      <c r="P22" s="13"/>
      <c r="Q22" s="14"/>
      <c r="R22" s="13"/>
      <c r="S22" s="75"/>
      <c r="T22" s="13"/>
      <c r="U22" s="75"/>
      <c r="V22" s="21"/>
      <c r="W22" s="75"/>
      <c r="X22" s="15"/>
      <c r="Y22" s="16"/>
      <c r="Z22" s="17"/>
    </row>
    <row r="23" spans="2:27" x14ac:dyDescent="0.3">
      <c r="B23" s="69">
        <f>MAX(B$17:B22)+1</f>
        <v>5</v>
      </c>
      <c r="C23" s="71"/>
      <c r="D23" s="22" t="s">
        <v>41</v>
      </c>
      <c r="E23" s="69"/>
      <c r="F23" s="79" t="s">
        <v>36</v>
      </c>
      <c r="G23" s="69"/>
      <c r="H23" s="13">
        <v>9095333.4394018371</v>
      </c>
      <c r="I23" s="74"/>
      <c r="J23" s="13"/>
      <c r="K23" s="75"/>
      <c r="L23" s="13"/>
      <c r="M23" s="75"/>
      <c r="N23" s="13"/>
      <c r="O23" s="75"/>
      <c r="P23" s="13">
        <f t="shared" ref="P23:P24" si="2">T23</f>
        <v>152074.11070308651</v>
      </c>
      <c r="Q23" s="75"/>
      <c r="R23" s="13">
        <f t="shared" ref="R23:R24" si="3">T23-P23</f>
        <v>0</v>
      </c>
      <c r="S23" s="75"/>
      <c r="T23" s="13">
        <f t="shared" ref="T23:T24" si="4">$H23*V23/100</f>
        <v>152074.11070308651</v>
      </c>
      <c r="U23" s="75"/>
      <c r="V23" s="41">
        <v>1.6720014908336094</v>
      </c>
      <c r="W23" s="75"/>
      <c r="X23" s="13">
        <v>0</v>
      </c>
      <c r="Y23" s="75"/>
      <c r="Z23" s="23"/>
      <c r="AA23" s="69"/>
    </row>
    <row r="24" spans="2:27" x14ac:dyDescent="0.3">
      <c r="B24" s="69">
        <f>MAX(B$17:B23)+1</f>
        <v>6</v>
      </c>
      <c r="C24" s="71"/>
      <c r="D24" s="22" t="s">
        <v>42</v>
      </c>
      <c r="E24" s="69"/>
      <c r="F24" s="79" t="s">
        <v>36</v>
      </c>
      <c r="G24" s="69"/>
      <c r="H24" s="13">
        <v>44812.907304100831</v>
      </c>
      <c r="I24" s="74"/>
      <c r="J24" s="13"/>
      <c r="K24" s="75"/>
      <c r="L24" s="13"/>
      <c r="M24" s="75"/>
      <c r="N24" s="13"/>
      <c r="O24" s="75"/>
      <c r="P24" s="13">
        <f t="shared" si="2"/>
        <v>1910.7806842010357</v>
      </c>
      <c r="Q24" s="75"/>
      <c r="R24" s="13">
        <f t="shared" si="3"/>
        <v>0</v>
      </c>
      <c r="S24" s="75"/>
      <c r="T24" s="13">
        <f t="shared" si="4"/>
        <v>1910.7806842010357</v>
      </c>
      <c r="U24" s="75"/>
      <c r="V24" s="41">
        <v>4.2639069838394086</v>
      </c>
      <c r="W24" s="75"/>
      <c r="X24" s="13">
        <v>0</v>
      </c>
      <c r="Y24" s="75"/>
      <c r="Z24" s="23"/>
      <c r="AA24" s="69"/>
    </row>
    <row r="25" spans="2:27" x14ac:dyDescent="0.3">
      <c r="B25" s="69">
        <f>MAX(B$17:B24)+1</f>
        <v>7</v>
      </c>
      <c r="C25" s="71"/>
      <c r="D25" s="11" t="s">
        <v>40</v>
      </c>
      <c r="E25" s="69"/>
      <c r="F25" s="12"/>
      <c r="G25" s="69"/>
      <c r="H25" s="77">
        <f>SUM(H23:H24)</f>
        <v>9140146.3467059378</v>
      </c>
      <c r="I25" s="74"/>
      <c r="J25" s="18"/>
      <c r="K25" s="75"/>
      <c r="L25" s="74"/>
      <c r="M25" s="75"/>
      <c r="N25" s="19"/>
      <c r="O25" s="14"/>
      <c r="P25" s="77">
        <f>SUM(P23:P24)</f>
        <v>153984.89138728756</v>
      </c>
      <c r="Q25" s="14"/>
      <c r="R25" s="77">
        <f>SUM(R23:R24)</f>
        <v>0</v>
      </c>
      <c r="S25" s="75"/>
      <c r="T25" s="77">
        <f>SUM(T23:T24)</f>
        <v>153984.89138728756</v>
      </c>
      <c r="U25" s="75"/>
      <c r="V25" s="20">
        <f>T25/$H25*100</f>
        <v>1.6847092546038163</v>
      </c>
      <c r="W25" s="75"/>
      <c r="X25" s="78">
        <f t="shared" ref="X25" si="5">T25/P25</f>
        <v>1</v>
      </c>
      <c r="Y25" s="16"/>
      <c r="Z25" s="17"/>
    </row>
    <row r="26" spans="2:27" x14ac:dyDescent="0.3">
      <c r="H26" s="16"/>
      <c r="I26" s="16"/>
      <c r="J26" s="18"/>
      <c r="K26" s="16"/>
      <c r="L26" s="74"/>
      <c r="M26" s="16"/>
      <c r="N26" s="19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7"/>
    </row>
    <row r="27" spans="2:27" x14ac:dyDescent="0.3">
      <c r="B27" s="69">
        <f>MAX(B$17:B26)+1</f>
        <v>8</v>
      </c>
      <c r="C27" s="71"/>
      <c r="D27" s="11" t="s">
        <v>43</v>
      </c>
      <c r="E27" s="69"/>
      <c r="F27" s="12" t="s">
        <v>36</v>
      </c>
      <c r="G27" s="69"/>
      <c r="H27" s="13">
        <v>8653116.5745153055</v>
      </c>
      <c r="I27" s="74"/>
      <c r="J27" s="18"/>
      <c r="K27" s="75"/>
      <c r="L27" s="74"/>
      <c r="M27" s="75"/>
      <c r="N27" s="19"/>
      <c r="O27" s="14"/>
      <c r="P27" s="13">
        <f>T27</f>
        <v>1246209.4982578156</v>
      </c>
      <c r="Q27" s="14"/>
      <c r="R27" s="13">
        <f>T27-P27</f>
        <v>0</v>
      </c>
      <c r="S27" s="75"/>
      <c r="T27" s="13">
        <f>$H27*V27/100</f>
        <v>1246209.4982578156</v>
      </c>
      <c r="U27" s="75"/>
      <c r="V27" s="41">
        <v>14.401857267566289</v>
      </c>
      <c r="W27" s="75"/>
      <c r="X27" s="15">
        <f>T27/P27</f>
        <v>1</v>
      </c>
      <c r="Y27" s="16"/>
      <c r="Z27" s="17"/>
    </row>
    <row r="28" spans="2:27" x14ac:dyDescent="0.3">
      <c r="B28" s="69"/>
      <c r="C28" s="71"/>
      <c r="D28" s="11"/>
      <c r="E28" s="69"/>
      <c r="F28" s="12"/>
      <c r="G28" s="69"/>
      <c r="H28" s="13"/>
      <c r="I28" s="74"/>
      <c r="J28" s="13"/>
      <c r="K28" s="75"/>
      <c r="L28" s="41"/>
      <c r="M28" s="75"/>
      <c r="N28" s="19"/>
      <c r="O28" s="14"/>
      <c r="P28" s="13"/>
      <c r="Q28" s="14"/>
      <c r="R28" s="13"/>
      <c r="S28" s="75"/>
      <c r="T28" s="13"/>
      <c r="U28" s="75"/>
      <c r="V28" s="41"/>
      <c r="W28" s="75"/>
      <c r="X28" s="15"/>
      <c r="Y28" s="16"/>
      <c r="Z28" s="17"/>
    </row>
    <row r="29" spans="2:27" ht="12.9" thickBot="1" x14ac:dyDescent="0.35">
      <c r="B29" s="69">
        <f>MAX(B$17:B28)+1</f>
        <v>9</v>
      </c>
      <c r="C29" s="71"/>
      <c r="D29" s="24" t="s">
        <v>44</v>
      </c>
      <c r="E29" s="69"/>
      <c r="F29" s="12"/>
      <c r="G29" s="69"/>
      <c r="H29" s="80">
        <f>H20</f>
        <v>9140146.3467059378</v>
      </c>
      <c r="I29" s="74"/>
      <c r="J29" s="80">
        <v>3492378.9351526839</v>
      </c>
      <c r="K29" s="75"/>
      <c r="L29" s="25">
        <f>J29/$H29*100</f>
        <v>38.209223383073287</v>
      </c>
      <c r="M29" s="75"/>
      <c r="N29" s="80">
        <f>J29-P29</f>
        <v>37246.849410973955</v>
      </c>
      <c r="O29" s="14"/>
      <c r="P29" s="80">
        <f>P20+P25+P27</f>
        <v>3455132.0857417099</v>
      </c>
      <c r="Q29" s="14"/>
      <c r="R29" s="80">
        <f>R20+R25+R27</f>
        <v>-8949.2090953846928</v>
      </c>
      <c r="S29" s="75"/>
      <c r="T29" s="80">
        <f>T20+T25+T27</f>
        <v>3446182.8766463259</v>
      </c>
      <c r="U29" s="75"/>
      <c r="V29" s="25">
        <f>T29/$H29*100</f>
        <v>37.703804139725975</v>
      </c>
      <c r="W29" s="75"/>
      <c r="X29" s="81">
        <f t="shared" ref="X29" si="6">T29/P29</f>
        <v>0.99740987931190395</v>
      </c>
      <c r="Y29" s="16"/>
      <c r="Z29" s="26">
        <f t="shared" ref="Z29" si="7">V29/L29-1</f>
        <v>-1.3227676424619861E-2</v>
      </c>
    </row>
    <row r="30" spans="2:27" ht="12.9" thickTop="1" x14ac:dyDescent="0.3">
      <c r="B30" s="69"/>
      <c r="C30" s="71"/>
      <c r="E30" s="69"/>
      <c r="F30" s="79"/>
      <c r="G30" s="69"/>
      <c r="H30" s="79"/>
      <c r="I30" s="69"/>
      <c r="J30" s="79"/>
      <c r="K30" s="79"/>
      <c r="L30" s="27"/>
      <c r="M30" s="79"/>
      <c r="N30" s="79"/>
      <c r="O30" s="28"/>
      <c r="P30" s="79"/>
      <c r="Q30" s="28"/>
      <c r="R30" s="79"/>
      <c r="S30" s="79"/>
      <c r="T30" s="79"/>
      <c r="U30" s="79"/>
      <c r="V30" s="27"/>
      <c r="W30" s="79"/>
      <c r="X30" s="82"/>
      <c r="Z30" s="29"/>
    </row>
    <row r="31" spans="2:27" x14ac:dyDescent="0.3">
      <c r="B31" s="69"/>
      <c r="C31" s="71"/>
      <c r="D31" s="71"/>
      <c r="E31" s="69"/>
      <c r="F31" s="27"/>
      <c r="G31" s="69"/>
      <c r="H31" s="27"/>
      <c r="I31" s="69"/>
      <c r="J31" s="27"/>
      <c r="K31" s="79"/>
      <c r="L31" s="27"/>
      <c r="M31" s="79"/>
      <c r="N31" s="27"/>
      <c r="O31" s="79"/>
      <c r="P31" s="27"/>
      <c r="Q31" s="79"/>
      <c r="R31" s="79"/>
      <c r="S31" s="79"/>
      <c r="T31" s="27"/>
      <c r="U31" s="79"/>
      <c r="V31" s="27"/>
      <c r="W31" s="79"/>
      <c r="X31" s="82"/>
      <c r="Y31" s="69"/>
      <c r="Z31" s="29"/>
      <c r="AA31" s="69"/>
    </row>
    <row r="32" spans="2:27" x14ac:dyDescent="0.3">
      <c r="B32" s="69"/>
      <c r="C32" s="71"/>
      <c r="D32" s="71"/>
      <c r="E32" s="69"/>
      <c r="F32" s="27"/>
      <c r="G32" s="69"/>
      <c r="H32" s="27"/>
      <c r="I32" s="69"/>
      <c r="J32" s="27"/>
      <c r="K32" s="79"/>
      <c r="L32" s="27"/>
      <c r="M32" s="79"/>
      <c r="N32" s="27"/>
      <c r="O32" s="79"/>
      <c r="P32" s="27"/>
      <c r="Q32" s="79"/>
      <c r="R32" s="79"/>
      <c r="S32" s="79"/>
      <c r="T32" s="27"/>
      <c r="U32" s="79"/>
      <c r="V32" s="27"/>
      <c r="W32" s="79"/>
      <c r="X32" s="82"/>
      <c r="Y32" s="69"/>
      <c r="Z32" s="83"/>
      <c r="AA32" s="69"/>
    </row>
    <row r="33" spans="2:27" x14ac:dyDescent="0.3">
      <c r="B33" s="69"/>
      <c r="C33" s="71"/>
      <c r="D33" s="4" t="s">
        <v>45</v>
      </c>
      <c r="E33" s="69"/>
      <c r="F33" s="8"/>
      <c r="G33" s="69"/>
      <c r="H33" s="18"/>
      <c r="I33" s="74"/>
      <c r="J33" s="21"/>
      <c r="K33" s="75"/>
      <c r="L33" s="21"/>
      <c r="M33" s="74"/>
      <c r="N33" s="21"/>
      <c r="O33" s="74"/>
      <c r="P33" s="30"/>
      <c r="Q33" s="74"/>
      <c r="R33" s="74"/>
      <c r="S33" s="74"/>
      <c r="T33" s="74"/>
      <c r="U33" s="74"/>
      <c r="V33" s="74"/>
      <c r="W33" s="74"/>
      <c r="X33" s="74"/>
      <c r="Y33" s="74"/>
      <c r="Z33" s="84"/>
      <c r="AA33" s="69"/>
    </row>
    <row r="34" spans="2:27" x14ac:dyDescent="0.3">
      <c r="B34" s="69">
        <f>MAX(B$17:B33)+1</f>
        <v>10</v>
      </c>
      <c r="C34" s="71"/>
      <c r="D34" s="11" t="s">
        <v>33</v>
      </c>
      <c r="E34" s="69"/>
      <c r="F34" s="12" t="s">
        <v>34</v>
      </c>
      <c r="G34" s="69"/>
      <c r="H34" s="13">
        <v>1021298.1894654231</v>
      </c>
      <c r="I34" s="74"/>
      <c r="J34" s="13"/>
      <c r="K34" s="74"/>
      <c r="L34" s="13"/>
      <c r="M34" s="75"/>
      <c r="N34" s="13"/>
      <c r="O34" s="14"/>
      <c r="P34" s="13">
        <v>113612.53314010607</v>
      </c>
      <c r="Q34" s="14"/>
      <c r="R34" s="13">
        <f>T34-P34</f>
        <v>-83895.196569107342</v>
      </c>
      <c r="S34" s="75"/>
      <c r="T34" s="13">
        <f>$H34*V34/1000</f>
        <v>29717.336570998727</v>
      </c>
      <c r="U34" s="75"/>
      <c r="V34" s="76">
        <v>29.097610156886343</v>
      </c>
      <c r="W34" s="75"/>
      <c r="X34" s="15">
        <f>T34/P34</f>
        <v>0.26156741470020339</v>
      </c>
      <c r="Y34" s="16"/>
      <c r="Z34" s="23"/>
      <c r="AA34" s="69"/>
    </row>
    <row r="35" spans="2:27" x14ac:dyDescent="0.3">
      <c r="B35" s="69">
        <f>MAX(B$17:B34)+1</f>
        <v>11</v>
      </c>
      <c r="C35" s="71"/>
      <c r="D35" s="11" t="s">
        <v>35</v>
      </c>
      <c r="E35" s="69"/>
      <c r="F35" s="12" t="s">
        <v>36</v>
      </c>
      <c r="G35" s="69"/>
      <c r="H35" s="13">
        <v>6571059.0851602424</v>
      </c>
      <c r="I35" s="74"/>
      <c r="J35" s="13"/>
      <c r="K35" s="74"/>
      <c r="L35" s="13"/>
      <c r="M35" s="75"/>
      <c r="N35" s="13"/>
      <c r="O35" s="14"/>
      <c r="P35" s="13">
        <v>25465.976372638703</v>
      </c>
      <c r="Q35" s="14"/>
      <c r="R35" s="13">
        <f>T35-P35</f>
        <v>0</v>
      </c>
      <c r="S35" s="75"/>
      <c r="T35" s="13">
        <f t="shared" ref="T35:T36" si="8">$H35*V35/100</f>
        <v>25465.976372638703</v>
      </c>
      <c r="U35" s="75"/>
      <c r="V35" s="41">
        <v>0.38754751772282514</v>
      </c>
      <c r="W35" s="75"/>
      <c r="X35" s="15">
        <f t="shared" ref="X35:X37" si="9">T35/P35</f>
        <v>1</v>
      </c>
      <c r="Y35" s="16"/>
      <c r="Z35" s="23"/>
      <c r="AA35" s="69"/>
    </row>
    <row r="36" spans="2:27" x14ac:dyDescent="0.3">
      <c r="B36" s="69">
        <f>MAX(B$17:B35)+1</f>
        <v>12</v>
      </c>
      <c r="C36" s="71"/>
      <c r="D36" s="11" t="s">
        <v>37</v>
      </c>
      <c r="E36" s="69"/>
      <c r="F36" s="12" t="s">
        <v>38</v>
      </c>
      <c r="G36" s="69"/>
      <c r="H36" s="13">
        <v>772599.00000000012</v>
      </c>
      <c r="I36" s="74"/>
      <c r="J36" s="13"/>
      <c r="K36" s="74"/>
      <c r="L36" s="13"/>
      <c r="M36" s="75"/>
      <c r="N36" s="13"/>
      <c r="O36" s="14"/>
      <c r="P36" s="13">
        <v>414808.85262810823</v>
      </c>
      <c r="Q36" s="14"/>
      <c r="R36" s="13">
        <f t="shared" ref="R36" si="10">T36-P36</f>
        <v>77538.175206298183</v>
      </c>
      <c r="S36" s="75"/>
      <c r="T36" s="13">
        <f t="shared" si="8"/>
        <v>492347.02783440641</v>
      </c>
      <c r="U36" s="75"/>
      <c r="V36" s="41">
        <v>63.726076248403935</v>
      </c>
      <c r="W36" s="75"/>
      <c r="X36" s="15">
        <f t="shared" si="9"/>
        <v>1.1869250733561709</v>
      </c>
      <c r="Y36" s="16"/>
      <c r="Z36" s="23"/>
      <c r="AA36" s="69"/>
    </row>
    <row r="37" spans="2:27" x14ac:dyDescent="0.3">
      <c r="B37" s="69">
        <f>MAX(B$17:B36)+1</f>
        <v>13</v>
      </c>
      <c r="C37" s="71"/>
      <c r="D37" s="11" t="s">
        <v>39</v>
      </c>
      <c r="E37" s="69"/>
      <c r="F37" s="12"/>
      <c r="G37" s="69"/>
      <c r="H37" s="77">
        <f>H35</f>
        <v>6571059.0851602424</v>
      </c>
      <c r="I37" s="74"/>
      <c r="J37" s="13"/>
      <c r="K37" s="74"/>
      <c r="L37" s="13"/>
      <c r="M37" s="75"/>
      <c r="N37" s="13"/>
      <c r="O37" s="14"/>
      <c r="P37" s="77">
        <f>SUM(P34:P36)</f>
        <v>553887.36214085296</v>
      </c>
      <c r="Q37" s="14"/>
      <c r="R37" s="77">
        <f>SUM(R34:R36)</f>
        <v>-6357.0213628091587</v>
      </c>
      <c r="S37" s="75"/>
      <c r="T37" s="77">
        <f>SUM(T34:T36)</f>
        <v>547530.34077804384</v>
      </c>
      <c r="U37" s="75"/>
      <c r="V37" s="20">
        <f>T37/$H37*100</f>
        <v>8.3324519484927411</v>
      </c>
      <c r="W37" s="75"/>
      <c r="X37" s="78">
        <f t="shared" si="9"/>
        <v>0.98852289870229515</v>
      </c>
      <c r="Y37" s="16"/>
      <c r="Z37" s="23"/>
      <c r="AA37" s="69"/>
    </row>
    <row r="38" spans="2:27" x14ac:dyDescent="0.3">
      <c r="E38" s="69"/>
      <c r="F38" s="12"/>
      <c r="G38" s="69"/>
      <c r="H38" s="13"/>
      <c r="I38" s="74"/>
      <c r="J38" s="21"/>
      <c r="K38" s="75"/>
      <c r="L38" s="21"/>
      <c r="M38" s="75"/>
      <c r="N38" s="21"/>
      <c r="O38" s="14"/>
      <c r="P38" s="13"/>
      <c r="Q38" s="14"/>
      <c r="R38" s="13"/>
      <c r="S38" s="75"/>
      <c r="T38" s="13"/>
      <c r="U38" s="75"/>
      <c r="V38" s="41"/>
      <c r="W38" s="75"/>
      <c r="X38" s="15"/>
      <c r="Y38" s="16"/>
      <c r="Z38" s="84"/>
      <c r="AA38" s="69"/>
    </row>
    <row r="39" spans="2:27" x14ac:dyDescent="0.3">
      <c r="B39" s="69"/>
      <c r="C39" s="71"/>
      <c r="D39" s="11" t="s">
        <v>40</v>
      </c>
      <c r="E39" s="69"/>
      <c r="F39" s="79"/>
      <c r="G39" s="69"/>
      <c r="H39" s="13"/>
      <c r="I39" s="74"/>
      <c r="J39" s="21"/>
      <c r="K39" s="75"/>
      <c r="L39" s="21"/>
      <c r="M39" s="75"/>
      <c r="N39" s="21"/>
      <c r="O39" s="14"/>
      <c r="P39" s="13"/>
      <c r="Q39" s="14"/>
      <c r="R39" s="13"/>
      <c r="S39" s="75"/>
      <c r="T39" s="13"/>
      <c r="U39" s="75"/>
      <c r="V39" s="21"/>
      <c r="W39" s="75"/>
      <c r="X39" s="15"/>
      <c r="Y39" s="16"/>
      <c r="Z39" s="84"/>
      <c r="AA39" s="69"/>
    </row>
    <row r="40" spans="2:27" x14ac:dyDescent="0.3">
      <c r="B40" s="69">
        <f>MAX(B$17:B39)+1</f>
        <v>14</v>
      </c>
      <c r="C40" s="71"/>
      <c r="D40" s="22" t="s">
        <v>41</v>
      </c>
      <c r="E40" s="69"/>
      <c r="F40" s="79" t="s">
        <v>36</v>
      </c>
      <c r="G40" s="69"/>
      <c r="H40" s="13">
        <v>6371556.1922841407</v>
      </c>
      <c r="I40" s="74"/>
      <c r="J40" s="13"/>
      <c r="K40" s="75"/>
      <c r="L40" s="13"/>
      <c r="M40" s="75"/>
      <c r="N40" s="13"/>
      <c r="O40" s="75"/>
      <c r="P40" s="13">
        <f t="shared" ref="P40:P41" si="11">T40</f>
        <v>105673.65677707177</v>
      </c>
      <c r="Q40" s="75"/>
      <c r="R40" s="13">
        <f t="shared" ref="R40:R41" si="12">T40-P40</f>
        <v>0</v>
      </c>
      <c r="S40" s="75"/>
      <c r="T40" s="13">
        <f t="shared" ref="T40:T41" si="13">$H40*V40/100</f>
        <v>105673.65677707177</v>
      </c>
      <c r="U40" s="75"/>
      <c r="V40" s="41">
        <v>1.6585219307182912</v>
      </c>
      <c r="W40" s="75"/>
      <c r="X40" s="13">
        <v>0</v>
      </c>
      <c r="Y40" s="74"/>
      <c r="Z40" s="23"/>
      <c r="AA40" s="69"/>
    </row>
    <row r="41" spans="2:27" x14ac:dyDescent="0.3">
      <c r="B41" s="69">
        <f>MAX(B$17:B40)+1</f>
        <v>15</v>
      </c>
      <c r="C41" s="71"/>
      <c r="D41" s="22" t="s">
        <v>42</v>
      </c>
      <c r="E41" s="69"/>
      <c r="F41" s="79" t="s">
        <v>36</v>
      </c>
      <c r="G41" s="69"/>
      <c r="H41" s="13">
        <v>195621.88350707604</v>
      </c>
      <c r="I41" s="74"/>
      <c r="J41" s="13"/>
      <c r="K41" s="75"/>
      <c r="L41" s="13"/>
      <c r="M41" s="75"/>
      <c r="N41" s="13"/>
      <c r="O41" s="75"/>
      <c r="P41" s="13">
        <f t="shared" si="11"/>
        <v>8314.7661833903549</v>
      </c>
      <c r="Q41" s="75"/>
      <c r="R41" s="13">
        <f t="shared" si="12"/>
        <v>0</v>
      </c>
      <c r="S41" s="75"/>
      <c r="T41" s="13">
        <f t="shared" si="13"/>
        <v>8314.7661833903549</v>
      </c>
      <c r="U41" s="75"/>
      <c r="V41" s="41">
        <v>4.2504274237240907</v>
      </c>
      <c r="W41" s="75"/>
      <c r="X41" s="13">
        <v>0</v>
      </c>
      <c r="Y41" s="74"/>
      <c r="Z41" s="23"/>
      <c r="AA41" s="69"/>
    </row>
    <row r="42" spans="2:27" x14ac:dyDescent="0.3">
      <c r="B42" s="69">
        <f>MAX(B$17:B41)+1</f>
        <v>16</v>
      </c>
      <c r="C42" s="71"/>
      <c r="D42" s="11" t="s">
        <v>40</v>
      </c>
      <c r="E42" s="69"/>
      <c r="F42" s="12"/>
      <c r="G42" s="69"/>
      <c r="H42" s="77">
        <f>SUM(H40:H41)</f>
        <v>6567178.0757912165</v>
      </c>
      <c r="I42" s="74"/>
      <c r="J42" s="13"/>
      <c r="K42" s="75"/>
      <c r="L42" s="13"/>
      <c r="M42" s="75"/>
      <c r="N42" s="13"/>
      <c r="O42" s="14"/>
      <c r="P42" s="77">
        <f>SUM(P40:P41)</f>
        <v>113988.42296046212</v>
      </c>
      <c r="Q42" s="14"/>
      <c r="R42" s="77">
        <f>SUM(R40:R41)</f>
        <v>0</v>
      </c>
      <c r="S42" s="75"/>
      <c r="T42" s="77">
        <f>SUM(T40:T41)</f>
        <v>113988.42296046212</v>
      </c>
      <c r="U42" s="75"/>
      <c r="V42" s="20">
        <f>T42/$H42*100</f>
        <v>1.7357291312178822</v>
      </c>
      <c r="W42" s="75"/>
      <c r="X42" s="78">
        <f t="shared" ref="X42" si="14">T42/P42</f>
        <v>1</v>
      </c>
      <c r="Y42" s="16"/>
      <c r="Z42" s="23"/>
      <c r="AA42" s="69"/>
    </row>
    <row r="43" spans="2:27" x14ac:dyDescent="0.3">
      <c r="H43" s="16"/>
      <c r="I43" s="16"/>
      <c r="J43" s="21"/>
      <c r="K43" s="75"/>
      <c r="L43" s="21"/>
      <c r="M43" s="16"/>
      <c r="N43" s="21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84"/>
      <c r="AA43" s="69"/>
    </row>
    <row r="44" spans="2:27" x14ac:dyDescent="0.3">
      <c r="B44" s="69">
        <f>MAX(B$17:B43)+1</f>
        <v>17</v>
      </c>
      <c r="C44" s="71"/>
      <c r="D44" s="11" t="s">
        <v>43</v>
      </c>
      <c r="E44" s="69"/>
      <c r="F44" s="12" t="s">
        <v>36</v>
      </c>
      <c r="G44" s="69"/>
      <c r="H44" s="13">
        <v>4113986.4748606202</v>
      </c>
      <c r="I44" s="74"/>
      <c r="J44" s="13"/>
      <c r="K44" s="75"/>
      <c r="L44" s="13"/>
      <c r="M44" s="75"/>
      <c r="N44" s="13"/>
      <c r="O44" s="14"/>
      <c r="P44" s="13">
        <f t="shared" ref="P44" si="15">T44</f>
        <v>592490.46011640842</v>
      </c>
      <c r="Q44" s="14"/>
      <c r="R44" s="13">
        <f>T44-P44</f>
        <v>0</v>
      </c>
      <c r="S44" s="75"/>
      <c r="T44" s="13">
        <f>$H44*V44/100</f>
        <v>592490.46011640842</v>
      </c>
      <c r="U44" s="75"/>
      <c r="V44" s="41">
        <v>14.401857267566289</v>
      </c>
      <c r="W44" s="75"/>
      <c r="X44" s="15">
        <f>T44/P44</f>
        <v>1</v>
      </c>
      <c r="Y44" s="16"/>
      <c r="Z44" s="23"/>
      <c r="AA44" s="69"/>
    </row>
    <row r="45" spans="2:27" x14ac:dyDescent="0.3">
      <c r="B45" s="69"/>
      <c r="C45" s="71"/>
      <c r="D45" s="11"/>
      <c r="E45" s="69"/>
      <c r="F45" s="12"/>
      <c r="G45" s="69"/>
      <c r="H45" s="13"/>
      <c r="I45" s="74"/>
      <c r="J45" s="13"/>
      <c r="K45" s="75"/>
      <c r="L45" s="41"/>
      <c r="M45" s="75"/>
      <c r="N45" s="13"/>
      <c r="O45" s="14"/>
      <c r="P45" s="13"/>
      <c r="Q45" s="14"/>
      <c r="R45" s="13"/>
      <c r="S45" s="75"/>
      <c r="T45" s="13"/>
      <c r="U45" s="75"/>
      <c r="V45" s="41"/>
      <c r="W45" s="75"/>
      <c r="X45" s="15"/>
      <c r="Y45" s="16"/>
      <c r="Z45" s="17"/>
      <c r="AA45" s="69"/>
    </row>
    <row r="46" spans="2:27" ht="12.9" thickBot="1" x14ac:dyDescent="0.35">
      <c r="B46" s="69">
        <f>MAX(B$17:B45)+1</f>
        <v>18</v>
      </c>
      <c r="C46" s="71"/>
      <c r="D46" s="24" t="s">
        <v>46</v>
      </c>
      <c r="E46" s="69"/>
      <c r="F46" s="12"/>
      <c r="G46" s="69"/>
      <c r="H46" s="80">
        <f>H37</f>
        <v>6571059.0851602424</v>
      </c>
      <c r="I46" s="74"/>
      <c r="J46" s="80">
        <v>1227458.9350106881</v>
      </c>
      <c r="K46" s="75"/>
      <c r="L46" s="25">
        <f>J46/$H46*100</f>
        <v>18.679773216203781</v>
      </c>
      <c r="M46" s="75"/>
      <c r="N46" s="80">
        <f>J46-P46</f>
        <v>-32907.310207035393</v>
      </c>
      <c r="O46" s="14"/>
      <c r="P46" s="80">
        <f>P37+P42+P44</f>
        <v>1260366.2452177235</v>
      </c>
      <c r="Q46" s="14"/>
      <c r="R46" s="80">
        <f>R37+R42+R44</f>
        <v>-6357.0213628091587</v>
      </c>
      <c r="S46" s="75"/>
      <c r="T46" s="80">
        <f>T37+T42+T44</f>
        <v>1254009.2238549143</v>
      </c>
      <c r="U46" s="75"/>
      <c r="V46" s="25">
        <f>T46/$H46*100</f>
        <v>19.083822068909821</v>
      </c>
      <c r="W46" s="75"/>
      <c r="X46" s="81">
        <f t="shared" ref="X46" si="16">T46/P46</f>
        <v>0.99495621103236453</v>
      </c>
      <c r="Y46" s="16"/>
      <c r="Z46" s="26">
        <f t="shared" ref="Z46" si="17">V46/L46-1</f>
        <v>2.1630286836434864E-2</v>
      </c>
      <c r="AA46" s="69"/>
    </row>
    <row r="47" spans="2:27" ht="12.9" thickTop="1" x14ac:dyDescent="0.3">
      <c r="B47" s="69"/>
      <c r="C47" s="71"/>
      <c r="D47" s="66"/>
      <c r="F47" s="79"/>
      <c r="H47" s="75"/>
      <c r="I47" s="16"/>
      <c r="J47" s="75"/>
      <c r="K47" s="75"/>
      <c r="L47" s="21"/>
      <c r="M47" s="75"/>
      <c r="N47" s="75"/>
      <c r="O47" s="75"/>
      <c r="P47" s="75"/>
      <c r="Q47" s="75"/>
      <c r="R47" s="75"/>
      <c r="S47" s="75"/>
      <c r="T47" s="75"/>
      <c r="U47" s="75"/>
      <c r="V47" s="21"/>
      <c r="W47" s="75"/>
      <c r="X47" s="85"/>
      <c r="Y47" s="74"/>
      <c r="Z47" s="31"/>
      <c r="AA47" s="69"/>
    </row>
    <row r="48" spans="2:27" x14ac:dyDescent="0.3">
      <c r="B48" s="24"/>
      <c r="C48" s="71"/>
      <c r="D48" s="69"/>
      <c r="F48" s="71"/>
      <c r="H48" s="71"/>
      <c r="J48" s="71"/>
      <c r="K48" s="69"/>
      <c r="L48" s="27"/>
      <c r="M48" s="69"/>
      <c r="N48" s="69"/>
      <c r="O48" s="69"/>
      <c r="P48" s="69"/>
      <c r="Q48" s="69"/>
      <c r="R48" s="69"/>
      <c r="S48" s="69"/>
      <c r="T48" s="69"/>
      <c r="U48" s="69"/>
      <c r="V48" s="27"/>
      <c r="W48" s="69"/>
      <c r="X48" s="69"/>
      <c r="Y48" s="69"/>
      <c r="Z48" s="29"/>
      <c r="AA48" s="69"/>
    </row>
    <row r="49" spans="2:27" x14ac:dyDescent="0.3">
      <c r="B49" s="69"/>
      <c r="C49" s="71"/>
      <c r="D49" s="71"/>
      <c r="E49" s="69"/>
      <c r="F49" s="86"/>
      <c r="G49" s="69"/>
      <c r="H49" s="86"/>
      <c r="I49" s="69"/>
      <c r="J49" s="86"/>
      <c r="K49" s="69"/>
      <c r="L49" s="27"/>
      <c r="M49" s="69"/>
      <c r="N49" s="69"/>
      <c r="O49" s="69"/>
      <c r="P49" s="69"/>
      <c r="Q49" s="69"/>
      <c r="R49" s="69"/>
      <c r="S49" s="69"/>
      <c r="T49" s="69"/>
      <c r="U49" s="69"/>
      <c r="V49" s="69"/>
      <c r="W49" s="69"/>
      <c r="X49" s="69"/>
      <c r="Y49" s="69"/>
      <c r="Z49" s="83"/>
      <c r="AA49" s="69"/>
    </row>
    <row r="50" spans="2:27" x14ac:dyDescent="0.3">
      <c r="B50" s="69"/>
      <c r="C50" s="71"/>
      <c r="D50" s="4" t="s">
        <v>47</v>
      </c>
      <c r="E50" s="69"/>
      <c r="F50" s="8"/>
      <c r="G50" s="69"/>
      <c r="H50" s="18"/>
      <c r="I50" s="74"/>
      <c r="J50" s="18"/>
      <c r="K50" s="74"/>
      <c r="L50" s="74"/>
      <c r="M50" s="74"/>
      <c r="N50" s="19"/>
      <c r="O50" s="74"/>
      <c r="P50" s="30"/>
      <c r="Q50" s="74"/>
      <c r="R50" s="74"/>
      <c r="S50" s="74"/>
      <c r="T50" s="74"/>
      <c r="U50" s="74"/>
      <c r="V50" s="74"/>
      <c r="W50" s="74"/>
      <c r="X50" s="74"/>
      <c r="Y50" s="74"/>
      <c r="Z50" s="84"/>
      <c r="AA50" s="69"/>
    </row>
    <row r="51" spans="2:27" x14ac:dyDescent="0.3">
      <c r="B51" s="69">
        <f>MAX(B$17:B50)+1</f>
        <v>19</v>
      </c>
      <c r="C51" s="71"/>
      <c r="D51" s="11" t="s">
        <v>33</v>
      </c>
      <c r="E51" s="69"/>
      <c r="F51" s="12" t="s">
        <v>34</v>
      </c>
      <c r="G51" s="69"/>
      <c r="H51" s="13">
        <v>9180</v>
      </c>
      <c r="I51" s="74"/>
      <c r="J51" s="13"/>
      <c r="K51" s="74"/>
      <c r="L51" s="13"/>
      <c r="M51" s="75"/>
      <c r="N51" s="13"/>
      <c r="O51" s="14"/>
      <c r="P51" s="13">
        <v>22947.456555899884</v>
      </c>
      <c r="Q51" s="14"/>
      <c r="R51" s="13">
        <f>T51-P51</f>
        <v>-18357.456555899884</v>
      </c>
      <c r="S51" s="75"/>
      <c r="T51" s="13">
        <f>$H51*V51/1000</f>
        <v>4590</v>
      </c>
      <c r="U51" s="75"/>
      <c r="V51" s="76">
        <v>500</v>
      </c>
      <c r="W51" s="75"/>
      <c r="X51" s="15">
        <f>T51/P51</f>
        <v>0.20002216754692548</v>
      </c>
      <c r="Y51" s="16"/>
      <c r="Z51" s="23"/>
    </row>
    <row r="52" spans="2:27" x14ac:dyDescent="0.3">
      <c r="B52" s="69">
        <f>MAX(B$17:B51)+1</f>
        <v>20</v>
      </c>
      <c r="C52" s="71"/>
      <c r="D52" s="11" t="s">
        <v>35</v>
      </c>
      <c r="E52" s="69"/>
      <c r="F52" s="12" t="s">
        <v>36</v>
      </c>
      <c r="G52" s="69"/>
      <c r="H52" s="13">
        <v>2924503.2126733954</v>
      </c>
      <c r="I52" s="74"/>
      <c r="J52" s="13"/>
      <c r="K52" s="74"/>
      <c r="L52" s="13"/>
      <c r="M52" s="75"/>
      <c r="N52" s="13"/>
      <c r="O52" s="14"/>
      <c r="P52" s="13">
        <v>7904.5381992194025</v>
      </c>
      <c r="Q52" s="14"/>
      <c r="R52" s="13">
        <f>T52-P52</f>
        <v>0</v>
      </c>
      <c r="S52" s="75"/>
      <c r="T52" s="13">
        <f>$H52*V52/100</f>
        <v>7904.5381992194025</v>
      </c>
      <c r="U52" s="75"/>
      <c r="V52" s="41">
        <v>0.27028652815168475</v>
      </c>
      <c r="W52" s="75"/>
      <c r="X52" s="15">
        <f>T52/P52</f>
        <v>1</v>
      </c>
      <c r="Y52" s="16"/>
      <c r="Z52" s="23"/>
    </row>
    <row r="53" spans="2:27" x14ac:dyDescent="0.3">
      <c r="B53" s="69"/>
      <c r="C53" s="71"/>
      <c r="D53" s="11" t="s">
        <v>48</v>
      </c>
      <c r="E53" s="69"/>
      <c r="F53" s="12"/>
      <c r="G53" s="69"/>
      <c r="H53" s="13"/>
      <c r="I53" s="74"/>
      <c r="J53" s="18"/>
      <c r="K53" s="74"/>
      <c r="L53" s="74"/>
      <c r="M53" s="75"/>
      <c r="N53" s="19"/>
      <c r="O53" s="14"/>
      <c r="P53" s="13"/>
      <c r="Q53" s="14"/>
      <c r="R53" s="13"/>
      <c r="S53" s="75"/>
      <c r="T53" s="13"/>
      <c r="U53" s="75"/>
      <c r="V53" s="41"/>
      <c r="W53" s="75"/>
      <c r="X53" s="15"/>
      <c r="Y53" s="16"/>
      <c r="Z53" s="32"/>
    </row>
    <row r="54" spans="2:27" ht="14.15" x14ac:dyDescent="0.3">
      <c r="B54" s="69">
        <f>MAX(B$17:B53)+1</f>
        <v>21</v>
      </c>
      <c r="C54" s="71"/>
      <c r="D54" s="22" t="s">
        <v>49</v>
      </c>
      <c r="E54" s="69"/>
      <c r="F54" s="12" t="s">
        <v>38</v>
      </c>
      <c r="G54" s="69"/>
      <c r="H54" s="13">
        <v>111874.62780000002</v>
      </c>
      <c r="I54" s="74"/>
      <c r="J54" s="13"/>
      <c r="K54" s="74"/>
      <c r="L54" s="13"/>
      <c r="M54" s="75"/>
      <c r="N54" s="13"/>
      <c r="O54" s="14"/>
      <c r="P54" s="13">
        <v>55992.319541567464</v>
      </c>
      <c r="Q54" s="14"/>
      <c r="R54" s="13">
        <f t="shared" ref="R54:R55" si="18">T54-P54</f>
        <v>9974.7054444315654</v>
      </c>
      <c r="S54" s="75"/>
      <c r="T54" s="13">
        <f>$H54*V54/100</f>
        <v>65967.024985999029</v>
      </c>
      <c r="U54" s="75"/>
      <c r="V54" s="41">
        <v>58.965134707691981</v>
      </c>
      <c r="W54" s="75"/>
      <c r="X54" s="15"/>
      <c r="Y54" s="16"/>
      <c r="Z54" s="23"/>
      <c r="AA54" s="69"/>
    </row>
    <row r="55" spans="2:27" ht="14.15" x14ac:dyDescent="0.3">
      <c r="B55" s="69">
        <f>MAX(B$17:B54)+1</f>
        <v>22</v>
      </c>
      <c r="C55" s="71"/>
      <c r="D55" s="22" t="s">
        <v>50</v>
      </c>
      <c r="E55" s="69"/>
      <c r="F55" s="12" t="s">
        <v>38</v>
      </c>
      <c r="G55" s="69"/>
      <c r="H55" s="13">
        <v>110428.34020000001</v>
      </c>
      <c r="I55" s="74"/>
      <c r="J55" s="13"/>
      <c r="K55" s="74"/>
      <c r="L55" s="13"/>
      <c r="M55" s="75"/>
      <c r="N55" s="13"/>
      <c r="O55" s="14"/>
      <c r="P55" s="13">
        <v>37623.107838766395</v>
      </c>
      <c r="Q55" s="14"/>
      <c r="R55" s="13">
        <f t="shared" si="18"/>
        <v>6649.8036296210412</v>
      </c>
      <c r="S55" s="75"/>
      <c r="T55" s="13">
        <f>$H55*V55/100</f>
        <v>44272.911468387436</v>
      </c>
      <c r="U55" s="75"/>
      <c r="V55" s="41">
        <v>40.091983079890056</v>
      </c>
      <c r="W55" s="75"/>
      <c r="X55" s="15"/>
      <c r="Y55" s="16"/>
      <c r="Z55" s="23"/>
      <c r="AA55" s="69"/>
    </row>
    <row r="56" spans="2:27" x14ac:dyDescent="0.3">
      <c r="B56" s="69">
        <f>MAX(B$17:B55)+1</f>
        <v>23</v>
      </c>
      <c r="C56" s="71"/>
      <c r="D56" s="11" t="s">
        <v>48</v>
      </c>
      <c r="E56" s="69"/>
      <c r="F56" s="12"/>
      <c r="G56" s="69"/>
      <c r="H56" s="77">
        <f>SUM(H54:H55)</f>
        <v>222302.96800000002</v>
      </c>
      <c r="I56" s="74"/>
      <c r="J56" s="13"/>
      <c r="K56" s="74"/>
      <c r="L56" s="13"/>
      <c r="M56" s="75"/>
      <c r="N56" s="13"/>
      <c r="O56" s="14"/>
      <c r="P56" s="77">
        <f>SUM(P54:P55)</f>
        <v>93615.427380333858</v>
      </c>
      <c r="Q56" s="14"/>
      <c r="R56" s="77">
        <f>SUM(R54:R55)</f>
        <v>16624.509074052607</v>
      </c>
      <c r="S56" s="75"/>
      <c r="T56" s="77">
        <f>SUM(T54:T55)</f>
        <v>110239.93645438646</v>
      </c>
      <c r="U56" s="75"/>
      <c r="V56" s="20">
        <f>T56/$H56*100</f>
        <v>49.589952597657827</v>
      </c>
      <c r="W56" s="75"/>
      <c r="X56" s="78">
        <f t="shared" ref="X56" si="19">T56/P56</f>
        <v>1.177583006767803</v>
      </c>
      <c r="Y56" s="16"/>
      <c r="Z56" s="23"/>
    </row>
    <row r="57" spans="2:27" x14ac:dyDescent="0.3">
      <c r="B57" s="69"/>
      <c r="C57" s="71"/>
      <c r="D57" s="11"/>
      <c r="E57" s="69"/>
      <c r="F57" s="12"/>
      <c r="G57" s="69"/>
      <c r="H57" s="13"/>
      <c r="I57" s="74"/>
      <c r="J57" s="18"/>
      <c r="K57" s="74"/>
      <c r="L57" s="74"/>
      <c r="M57" s="75"/>
      <c r="N57" s="19"/>
      <c r="O57" s="14"/>
      <c r="P57" s="13"/>
      <c r="Q57" s="14"/>
      <c r="R57" s="13"/>
      <c r="S57" s="75"/>
      <c r="T57" s="13"/>
      <c r="U57" s="75"/>
      <c r="V57" s="41"/>
      <c r="W57" s="75"/>
      <c r="X57" s="15"/>
      <c r="Y57" s="16"/>
      <c r="Z57" s="32"/>
    </row>
    <row r="58" spans="2:27" x14ac:dyDescent="0.3">
      <c r="B58" s="69">
        <f>MAX(B$17:B57)+1</f>
        <v>24</v>
      </c>
      <c r="C58" s="71"/>
      <c r="D58" s="11" t="s">
        <v>39</v>
      </c>
      <c r="E58" s="69"/>
      <c r="F58" s="12"/>
      <c r="G58" s="69"/>
      <c r="H58" s="77">
        <f>H52</f>
        <v>2924503.2126733954</v>
      </c>
      <c r="I58" s="74"/>
      <c r="J58" s="13"/>
      <c r="K58" s="74"/>
      <c r="L58" s="13"/>
      <c r="M58" s="75"/>
      <c r="N58" s="13"/>
      <c r="O58" s="14"/>
      <c r="P58" s="77">
        <f>SUM(P51:P52,P56)</f>
        <v>124467.42213545315</v>
      </c>
      <c r="Q58" s="14"/>
      <c r="R58" s="77">
        <f>SUM(R51:R52,R56)</f>
        <v>-1732.9474818472772</v>
      </c>
      <c r="S58" s="75"/>
      <c r="T58" s="77">
        <f>SUM(T51:T52,T56)</f>
        <v>122734.47465360587</v>
      </c>
      <c r="U58" s="75"/>
      <c r="V58" s="20">
        <f>T58/$H58*100</f>
        <v>4.1967632014125842</v>
      </c>
      <c r="W58" s="75"/>
      <c r="X58" s="78">
        <f t="shared" ref="X58" si="20">T58/P58</f>
        <v>0.98607709991807024</v>
      </c>
      <c r="Y58" s="16"/>
      <c r="Z58" s="23"/>
    </row>
    <row r="59" spans="2:27" x14ac:dyDescent="0.3">
      <c r="E59" s="69"/>
      <c r="F59" s="12"/>
      <c r="G59" s="69"/>
      <c r="H59" s="13"/>
      <c r="I59" s="74"/>
      <c r="J59" s="18"/>
      <c r="K59" s="74"/>
      <c r="L59" s="74"/>
      <c r="M59" s="75"/>
      <c r="N59" s="19"/>
      <c r="O59" s="14"/>
      <c r="P59" s="13"/>
      <c r="Q59" s="14"/>
      <c r="R59" s="13"/>
      <c r="S59" s="75"/>
      <c r="T59" s="13"/>
      <c r="U59" s="75"/>
      <c r="V59" s="41"/>
      <c r="W59" s="75"/>
      <c r="X59" s="15"/>
      <c r="Y59" s="16"/>
      <c r="Z59" s="32"/>
    </row>
    <row r="60" spans="2:27" x14ac:dyDescent="0.3">
      <c r="B60" s="69"/>
      <c r="C60" s="71"/>
      <c r="D60" s="11" t="s">
        <v>40</v>
      </c>
      <c r="E60" s="69"/>
      <c r="F60" s="79"/>
      <c r="G60" s="69"/>
      <c r="H60" s="13"/>
      <c r="I60" s="74"/>
      <c r="J60" s="18"/>
      <c r="K60" s="74"/>
      <c r="L60" s="74"/>
      <c r="M60" s="75"/>
      <c r="N60" s="19"/>
      <c r="O60" s="14"/>
      <c r="P60" s="13"/>
      <c r="Q60" s="14"/>
      <c r="R60" s="13"/>
      <c r="S60" s="75"/>
      <c r="T60" s="13"/>
      <c r="U60" s="75"/>
      <c r="V60" s="21"/>
      <c r="W60" s="75"/>
      <c r="X60" s="15"/>
      <c r="Y60" s="16"/>
      <c r="Z60" s="32"/>
    </row>
    <row r="61" spans="2:27" x14ac:dyDescent="0.3">
      <c r="B61" s="69">
        <f>MAX(B$17:B60)+1</f>
        <v>25</v>
      </c>
      <c r="C61" s="71"/>
      <c r="D61" s="22" t="s">
        <v>41</v>
      </c>
      <c r="E61" s="69"/>
      <c r="F61" s="79" t="s">
        <v>36</v>
      </c>
      <c r="G61" s="69"/>
      <c r="H61" s="13">
        <v>2884096.8758970415</v>
      </c>
      <c r="I61" s="74"/>
      <c r="J61" s="13"/>
      <c r="K61" s="74"/>
      <c r="L61" s="13"/>
      <c r="M61" s="75"/>
      <c r="N61" s="13"/>
      <c r="O61" s="75"/>
      <c r="P61" s="13">
        <f t="shared" ref="P61:P62" si="21">T61</f>
        <v>34218.138668212319</v>
      </c>
      <c r="Q61" s="75"/>
      <c r="R61" s="13">
        <f t="shared" ref="R61:R62" si="22">T61-P61</f>
        <v>0</v>
      </c>
      <c r="S61" s="75"/>
      <c r="T61" s="13">
        <f t="shared" ref="T61:T62" si="23">$H61*V61/100</f>
        <v>34218.138668212319</v>
      </c>
      <c r="U61" s="75"/>
      <c r="V61" s="41">
        <v>1.1864420697577795</v>
      </c>
      <c r="W61" s="75"/>
      <c r="X61" s="85"/>
      <c r="Y61" s="74"/>
      <c r="Z61" s="23"/>
      <c r="AA61" s="69"/>
    </row>
    <row r="62" spans="2:27" x14ac:dyDescent="0.3">
      <c r="B62" s="69">
        <f>MAX(B$17:B61)+1</f>
        <v>26</v>
      </c>
      <c r="C62" s="71"/>
      <c r="D62" s="22" t="s">
        <v>42</v>
      </c>
      <c r="E62" s="69"/>
      <c r="F62" s="79" t="s">
        <v>36</v>
      </c>
      <c r="G62" s="69"/>
      <c r="H62" s="13">
        <v>40406.336776354001</v>
      </c>
      <c r="I62" s="74"/>
      <c r="J62" s="13"/>
      <c r="K62" s="74"/>
      <c r="L62" s="13"/>
      <c r="M62" s="75"/>
      <c r="N62" s="13"/>
      <c r="O62" s="75"/>
      <c r="P62" s="13">
        <f t="shared" si="21"/>
        <v>1526.691840791415</v>
      </c>
      <c r="Q62" s="75"/>
      <c r="R62" s="13">
        <f t="shared" si="22"/>
        <v>0</v>
      </c>
      <c r="S62" s="75"/>
      <c r="T62" s="13">
        <f t="shared" si="23"/>
        <v>1526.691840791415</v>
      </c>
      <c r="U62" s="75"/>
      <c r="V62" s="41">
        <v>3.778347562763579</v>
      </c>
      <c r="W62" s="75"/>
      <c r="X62" s="85"/>
      <c r="Y62" s="74"/>
      <c r="Z62" s="23"/>
      <c r="AA62" s="69"/>
    </row>
    <row r="63" spans="2:27" x14ac:dyDescent="0.3">
      <c r="B63" s="69">
        <f>MAX(B$17:B62)+1</f>
        <v>27</v>
      </c>
      <c r="C63" s="71"/>
      <c r="D63" s="11" t="s">
        <v>40</v>
      </c>
      <c r="E63" s="69"/>
      <c r="F63" s="12"/>
      <c r="G63" s="69"/>
      <c r="H63" s="77">
        <f>SUM(H61:H62)</f>
        <v>2924503.2126733954</v>
      </c>
      <c r="I63" s="74"/>
      <c r="J63" s="13"/>
      <c r="K63" s="74"/>
      <c r="L63" s="13"/>
      <c r="M63" s="75"/>
      <c r="N63" s="13"/>
      <c r="O63" s="14"/>
      <c r="P63" s="77">
        <f>SUM(P61:P62)</f>
        <v>35744.830509003732</v>
      </c>
      <c r="Q63" s="14"/>
      <c r="R63" s="77">
        <f>SUM(R61:R62)</f>
        <v>0</v>
      </c>
      <c r="S63" s="75"/>
      <c r="T63" s="77">
        <f>SUM(T61:T62)</f>
        <v>35744.830509003732</v>
      </c>
      <c r="U63" s="75"/>
      <c r="V63" s="20">
        <f>T63/$H63*100</f>
        <v>1.2222530771757325</v>
      </c>
      <c r="W63" s="75"/>
      <c r="X63" s="78">
        <f t="shared" ref="X63" si="24">T63/P63</f>
        <v>1</v>
      </c>
      <c r="Y63" s="16"/>
      <c r="Z63" s="23"/>
    </row>
    <row r="64" spans="2:27" x14ac:dyDescent="0.3">
      <c r="H64" s="16"/>
      <c r="I64" s="16"/>
      <c r="J64" s="18"/>
      <c r="K64" s="74"/>
      <c r="L64" s="74"/>
      <c r="M64" s="16"/>
      <c r="N64" s="19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7"/>
    </row>
    <row r="65" spans="2:27" x14ac:dyDescent="0.3">
      <c r="B65" s="69">
        <f>MAX(B$17:B64)+1</f>
        <v>28</v>
      </c>
      <c r="C65" s="71"/>
      <c r="D65" s="11" t="s">
        <v>43</v>
      </c>
      <c r="E65" s="69"/>
      <c r="F65" s="12" t="s">
        <v>36</v>
      </c>
      <c r="G65" s="69"/>
      <c r="H65" s="13">
        <v>227345.72160001998</v>
      </c>
      <c r="I65" s="74"/>
      <c r="J65" s="13"/>
      <c r="K65" s="74"/>
      <c r="L65" s="13"/>
      <c r="M65" s="75"/>
      <c r="N65" s="13"/>
      <c r="O65" s="14"/>
      <c r="P65" s="13">
        <f t="shared" ref="P65" si="25">T65</f>
        <v>32742.006328753498</v>
      </c>
      <c r="Q65" s="14"/>
      <c r="R65" s="13">
        <f>T65-P65</f>
        <v>0</v>
      </c>
      <c r="S65" s="75"/>
      <c r="T65" s="13">
        <f>$H65*V65/100</f>
        <v>32742.006328753498</v>
      </c>
      <c r="U65" s="75"/>
      <c r="V65" s="41">
        <v>14.401857267566289</v>
      </c>
      <c r="W65" s="75"/>
      <c r="X65" s="15">
        <f>T65/P65</f>
        <v>1</v>
      </c>
      <c r="Y65" s="16"/>
      <c r="Z65" s="23"/>
    </row>
    <row r="66" spans="2:27" x14ac:dyDescent="0.3">
      <c r="B66" s="69"/>
      <c r="C66" s="71"/>
      <c r="D66" s="11"/>
      <c r="E66" s="69"/>
      <c r="F66" s="12"/>
      <c r="G66" s="69"/>
      <c r="H66" s="13"/>
      <c r="I66" s="74"/>
      <c r="J66" s="13"/>
      <c r="K66" s="75"/>
      <c r="L66" s="41"/>
      <c r="M66" s="75"/>
      <c r="N66" s="19"/>
      <c r="O66" s="14"/>
      <c r="P66" s="13"/>
      <c r="Q66" s="14"/>
      <c r="R66" s="13"/>
      <c r="S66" s="75"/>
      <c r="T66" s="13"/>
      <c r="U66" s="75"/>
      <c r="V66" s="41"/>
      <c r="W66" s="75"/>
      <c r="X66" s="15"/>
      <c r="Y66" s="16"/>
      <c r="Z66" s="17"/>
    </row>
    <row r="67" spans="2:27" ht="12.9" thickBot="1" x14ac:dyDescent="0.35">
      <c r="B67" s="69">
        <f>MAX(B$17:B66)+1</f>
        <v>29</v>
      </c>
      <c r="C67" s="71"/>
      <c r="D67" s="24" t="s">
        <v>51</v>
      </c>
      <c r="E67" s="69"/>
      <c r="F67" s="12"/>
      <c r="G67" s="69"/>
      <c r="H67" s="80">
        <f>H58</f>
        <v>2924503.2126733954</v>
      </c>
      <c r="I67" s="74"/>
      <c r="J67" s="80">
        <v>167443.08358699328</v>
      </c>
      <c r="K67" s="75"/>
      <c r="L67" s="25">
        <f>J67/$H67*100</f>
        <v>5.7255222993558421</v>
      </c>
      <c r="M67" s="75"/>
      <c r="N67" s="80">
        <f>J67-P67</f>
        <v>-25511.175386217074</v>
      </c>
      <c r="O67" s="14"/>
      <c r="P67" s="80">
        <f>P58+P63+P65</f>
        <v>192954.25897321035</v>
      </c>
      <c r="Q67" s="14"/>
      <c r="R67" s="80">
        <f>R58+R63+R65</f>
        <v>-1732.9474818472772</v>
      </c>
      <c r="S67" s="75"/>
      <c r="T67" s="80">
        <f>T58+T63+T65</f>
        <v>191221.3114913631</v>
      </c>
      <c r="U67" s="75"/>
      <c r="V67" s="25">
        <f>T67/$H67*100</f>
        <v>6.5385912609944006</v>
      </c>
      <c r="W67" s="75"/>
      <c r="X67" s="81">
        <f t="shared" ref="X67" si="26">T67/P67</f>
        <v>0.99101886897408231</v>
      </c>
      <c r="Y67" s="16"/>
      <c r="Z67" s="26">
        <f t="shared" ref="Z67" si="27">V67/L67-1</f>
        <v>0.14200782376308863</v>
      </c>
    </row>
    <row r="68" spans="2:27" ht="12.9" thickTop="1" x14ac:dyDescent="0.3">
      <c r="Z68" s="33"/>
    </row>
    <row r="69" spans="2:27" x14ac:dyDescent="0.3">
      <c r="Z69" s="33"/>
    </row>
    <row r="70" spans="2:27" x14ac:dyDescent="0.3">
      <c r="Z70" s="33"/>
    </row>
    <row r="71" spans="2:27" x14ac:dyDescent="0.3">
      <c r="B71" s="69"/>
      <c r="C71" s="71"/>
      <c r="D71" s="4" t="s">
        <v>52</v>
      </c>
      <c r="E71" s="69"/>
      <c r="F71" s="8"/>
      <c r="G71" s="69"/>
      <c r="H71" s="18"/>
      <c r="I71" s="74"/>
      <c r="J71" s="16"/>
      <c r="K71" s="16"/>
      <c r="L71" s="16"/>
      <c r="M71" s="16"/>
      <c r="N71" s="16"/>
      <c r="O71" s="74"/>
      <c r="P71" s="30"/>
      <c r="Q71" s="74"/>
      <c r="R71" s="74"/>
      <c r="S71" s="74"/>
      <c r="T71" s="74"/>
      <c r="U71" s="74"/>
      <c r="V71" s="74"/>
      <c r="W71" s="74"/>
      <c r="X71" s="74"/>
      <c r="Y71" s="74"/>
      <c r="Z71" s="84"/>
      <c r="AA71" s="69"/>
    </row>
    <row r="72" spans="2:27" x14ac:dyDescent="0.3">
      <c r="D72" s="34" t="s">
        <v>41</v>
      </c>
      <c r="F72" s="87"/>
      <c r="H72" s="16"/>
      <c r="I72" s="16"/>
      <c r="J72" s="16"/>
      <c r="K72" s="16"/>
      <c r="L72" s="16"/>
      <c r="M72" s="16"/>
      <c r="N72" s="16"/>
      <c r="O72" s="16"/>
      <c r="P72" s="16"/>
      <c r="Q72" s="16"/>
      <c r="R72" s="16"/>
      <c r="S72" s="16"/>
      <c r="T72" s="16"/>
      <c r="U72" s="16"/>
      <c r="V72" s="16"/>
      <c r="W72" s="16"/>
      <c r="X72" s="16"/>
      <c r="Y72" s="16"/>
      <c r="Z72" s="35"/>
    </row>
    <row r="73" spans="2:27" x14ac:dyDescent="0.3">
      <c r="B73" s="69">
        <f>MAX(B$17:B71)+1</f>
        <v>30</v>
      </c>
      <c r="C73" s="71"/>
      <c r="D73" s="11" t="s">
        <v>33</v>
      </c>
      <c r="E73" s="69"/>
      <c r="F73" s="12" t="s">
        <v>34</v>
      </c>
      <c r="G73" s="69"/>
      <c r="H73" s="13">
        <v>960</v>
      </c>
      <c r="I73" s="74"/>
      <c r="J73" s="13"/>
      <c r="K73" s="16"/>
      <c r="L73" s="13"/>
      <c r="M73" s="16"/>
      <c r="N73" s="13"/>
      <c r="O73" s="14"/>
      <c r="P73" s="13">
        <v>5701.9434817514421</v>
      </c>
      <c r="Q73" s="14"/>
      <c r="R73" s="13">
        <f>T73-P73</f>
        <v>-2821.9434817514421</v>
      </c>
      <c r="S73" s="75"/>
      <c r="T73" s="13">
        <f>$H73*V73/1000</f>
        <v>2880</v>
      </c>
      <c r="U73" s="75"/>
      <c r="V73" s="76">
        <v>3000</v>
      </c>
      <c r="W73" s="75"/>
      <c r="X73" s="15">
        <f>T73/P73</f>
        <v>0.50509094122331821</v>
      </c>
      <c r="Y73" s="16"/>
      <c r="Z73" s="23"/>
    </row>
    <row r="74" spans="2:27" x14ac:dyDescent="0.3">
      <c r="B74" s="69">
        <f>MAX(B$17:B73)+1</f>
        <v>31</v>
      </c>
      <c r="C74" s="71"/>
      <c r="D74" s="11" t="s">
        <v>53</v>
      </c>
      <c r="E74" s="69"/>
      <c r="F74" s="12" t="s">
        <v>36</v>
      </c>
      <c r="G74" s="69"/>
      <c r="H74" s="13">
        <v>3996534.1677636793</v>
      </c>
      <c r="I74" s="74"/>
      <c r="J74" s="13"/>
      <c r="K74" s="16"/>
      <c r="L74" s="13"/>
      <c r="M74" s="16"/>
      <c r="N74" s="13"/>
      <c r="O74" s="14"/>
      <c r="P74" s="13">
        <v>0</v>
      </c>
      <c r="Q74" s="14"/>
      <c r="R74" s="13">
        <f>T74-P74</f>
        <v>0</v>
      </c>
      <c r="S74" s="75"/>
      <c r="T74" s="13">
        <f>$H74*V74/100</f>
        <v>0</v>
      </c>
      <c r="U74" s="75"/>
      <c r="V74" s="41">
        <v>0</v>
      </c>
      <c r="W74" s="75"/>
      <c r="X74" s="15"/>
      <c r="Y74" s="16"/>
      <c r="Z74" s="23"/>
    </row>
    <row r="75" spans="2:27" x14ac:dyDescent="0.3">
      <c r="B75" s="69">
        <f>MAX(B$17:B74)+1</f>
        <v>32</v>
      </c>
      <c r="C75" s="71"/>
      <c r="D75" s="11" t="s">
        <v>54</v>
      </c>
      <c r="E75" s="69"/>
      <c r="F75" s="12"/>
      <c r="G75" s="69"/>
      <c r="H75" s="13"/>
      <c r="I75" s="74"/>
      <c r="J75" s="13"/>
      <c r="K75" s="16"/>
      <c r="L75" s="13"/>
      <c r="M75" s="16"/>
      <c r="N75" s="13"/>
      <c r="O75" s="14"/>
      <c r="P75" s="13">
        <f>T75</f>
        <v>4311.8977813455222</v>
      </c>
      <c r="Q75" s="14"/>
      <c r="R75" s="13">
        <f>T75-P75</f>
        <v>0</v>
      </c>
      <c r="S75" s="75"/>
      <c r="T75" s="13">
        <v>4311.8977813455222</v>
      </c>
      <c r="U75" s="75"/>
      <c r="V75" s="88">
        <v>7.5399999999999998E-3</v>
      </c>
      <c r="W75" s="75"/>
      <c r="X75" s="15">
        <f>T75/P75</f>
        <v>1</v>
      </c>
      <c r="Y75" s="36"/>
      <c r="Z75" s="23"/>
      <c r="AA75" s="69"/>
    </row>
    <row r="76" spans="2:27" x14ac:dyDescent="0.3">
      <c r="B76" s="69"/>
      <c r="C76" s="71"/>
      <c r="D76" s="11" t="s">
        <v>55</v>
      </c>
      <c r="E76" s="69"/>
      <c r="F76" s="12"/>
      <c r="G76" s="69"/>
      <c r="H76" s="13"/>
      <c r="I76" s="74"/>
      <c r="J76" s="13"/>
      <c r="K76" s="16"/>
      <c r="L76" s="13"/>
      <c r="M76" s="16"/>
      <c r="N76" s="13"/>
      <c r="O76" s="14"/>
      <c r="P76" s="13"/>
      <c r="Q76" s="14"/>
      <c r="R76" s="13"/>
      <c r="S76" s="75"/>
      <c r="T76" s="13"/>
      <c r="U76" s="75"/>
      <c r="V76" s="41"/>
      <c r="W76" s="75"/>
      <c r="X76" s="15"/>
      <c r="Y76" s="16"/>
      <c r="Z76" s="23"/>
      <c r="AA76" s="69"/>
    </row>
    <row r="77" spans="2:27" ht="14.15" x14ac:dyDescent="0.3">
      <c r="B77" s="69">
        <f>MAX(B$17:B76)+1</f>
        <v>33</v>
      </c>
      <c r="C77" s="71"/>
      <c r="D77" s="22" t="s">
        <v>56</v>
      </c>
      <c r="E77" s="69"/>
      <c r="F77" s="12" t="s">
        <v>38</v>
      </c>
      <c r="G77" s="69"/>
      <c r="H77" s="13">
        <v>26927.364000000001</v>
      </c>
      <c r="I77" s="74"/>
      <c r="J77" s="13"/>
      <c r="K77" s="16"/>
      <c r="L77" s="13"/>
      <c r="M77" s="16"/>
      <c r="N77" s="13"/>
      <c r="O77" s="14"/>
      <c r="P77" s="13">
        <v>10807.070554622682</v>
      </c>
      <c r="Q77" s="14"/>
      <c r="R77" s="13">
        <f t="shared" ref="R77:R79" si="28">T77-P77</f>
        <v>-208.10163117830962</v>
      </c>
      <c r="S77" s="75"/>
      <c r="T77" s="13">
        <f t="shared" ref="T77:T79" si="29">$H77*V77/100</f>
        <v>10598.968923444372</v>
      </c>
      <c r="U77" s="75"/>
      <c r="V77" s="41">
        <v>39.361331185051654</v>
      </c>
      <c r="W77" s="75"/>
      <c r="X77" s="15"/>
      <c r="Y77" s="16"/>
      <c r="Z77" s="23"/>
      <c r="AA77" s="69"/>
    </row>
    <row r="78" spans="2:27" ht="14.15" x14ac:dyDescent="0.3">
      <c r="B78" s="69">
        <f>MAX(B$17:B77)+1</f>
        <v>34</v>
      </c>
      <c r="C78" s="71"/>
      <c r="D78" s="22" t="s">
        <v>57</v>
      </c>
      <c r="E78" s="69"/>
      <c r="F78" s="12" t="s">
        <v>38</v>
      </c>
      <c r="G78" s="69"/>
      <c r="H78" s="13">
        <v>50942.423999999999</v>
      </c>
      <c r="I78" s="74"/>
      <c r="J78" s="13"/>
      <c r="K78" s="16"/>
      <c r="L78" s="13"/>
      <c r="M78" s="16"/>
      <c r="N78" s="13"/>
      <c r="O78" s="14"/>
      <c r="P78" s="13">
        <v>13633.017455555186</v>
      </c>
      <c r="Q78" s="14"/>
      <c r="R78" s="13">
        <f t="shared" si="28"/>
        <v>-330.7940759326957</v>
      </c>
      <c r="S78" s="75"/>
      <c r="T78" s="13">
        <f t="shared" si="29"/>
        <v>13302.22337962249</v>
      </c>
      <c r="U78" s="75"/>
      <c r="V78" s="41">
        <v>26.1122701574281</v>
      </c>
      <c r="W78" s="75"/>
      <c r="X78" s="15"/>
      <c r="Y78" s="16"/>
      <c r="Z78" s="23"/>
      <c r="AA78" s="69"/>
    </row>
    <row r="79" spans="2:27" ht="14.15" x14ac:dyDescent="0.3">
      <c r="B79" s="69">
        <f>MAX(B$17:B78)+1</f>
        <v>35</v>
      </c>
      <c r="C79" s="71"/>
      <c r="D79" s="22" t="s">
        <v>58</v>
      </c>
      <c r="E79" s="69"/>
      <c r="F79" s="12" t="s">
        <v>38</v>
      </c>
      <c r="G79" s="69"/>
      <c r="H79" s="13">
        <v>136172.00399999999</v>
      </c>
      <c r="I79" s="74"/>
      <c r="J79" s="13"/>
      <c r="K79" s="16"/>
      <c r="L79" s="13"/>
      <c r="M79" s="16"/>
      <c r="N79" s="13"/>
      <c r="O79" s="14"/>
      <c r="P79" s="13">
        <v>30165.786425831357</v>
      </c>
      <c r="Q79" s="14"/>
      <c r="R79" s="13">
        <f t="shared" si="28"/>
        <v>-826.28079274565607</v>
      </c>
      <c r="S79" s="75"/>
      <c r="T79" s="13">
        <f t="shared" si="29"/>
        <v>29339.505633085701</v>
      </c>
      <c r="U79" s="75"/>
      <c r="V79" s="41">
        <v>21.545916026238185</v>
      </c>
      <c r="W79" s="75"/>
      <c r="X79" s="15"/>
      <c r="Y79" s="16"/>
      <c r="Z79" s="23"/>
      <c r="AA79" s="69"/>
    </row>
    <row r="80" spans="2:27" x14ac:dyDescent="0.3">
      <c r="B80" s="69">
        <f>MAX(B$17:B79)+1</f>
        <v>36</v>
      </c>
      <c r="C80" s="71"/>
      <c r="D80" s="11" t="s">
        <v>55</v>
      </c>
      <c r="E80" s="69"/>
      <c r="F80" s="12"/>
      <c r="G80" s="69"/>
      <c r="H80" s="77">
        <f>SUM(H77:H79)</f>
        <v>214041.79199999999</v>
      </c>
      <c r="I80" s="74"/>
      <c r="J80" s="16"/>
      <c r="K80" s="16"/>
      <c r="L80" s="16"/>
      <c r="M80" s="16"/>
      <c r="N80" s="16"/>
      <c r="O80" s="14"/>
      <c r="P80" s="77">
        <f>SUM(P77:P79)</f>
        <v>54605.874436009224</v>
      </c>
      <c r="Q80" s="14"/>
      <c r="R80" s="77">
        <f>SUM(R77:R79)</f>
        <v>-1365.1764998566614</v>
      </c>
      <c r="S80" s="75"/>
      <c r="T80" s="77">
        <f>SUM(T77:T79)</f>
        <v>53240.697936152559</v>
      </c>
      <c r="U80" s="75"/>
      <c r="V80" s="20">
        <f>T80/$H80*100</f>
        <v>24.873973180037925</v>
      </c>
      <c r="W80" s="75"/>
      <c r="X80" s="78">
        <f t="shared" ref="X80" si="30">T80/P80</f>
        <v>0.97499945722036796</v>
      </c>
      <c r="Y80" s="16"/>
      <c r="Z80" s="84"/>
    </row>
    <row r="81" spans="2:27" x14ac:dyDescent="0.3">
      <c r="B81" s="69"/>
      <c r="C81" s="71"/>
      <c r="D81" s="11"/>
      <c r="E81" s="69"/>
      <c r="F81" s="12"/>
      <c r="G81" s="69"/>
      <c r="H81" s="13"/>
      <c r="I81" s="74"/>
      <c r="J81" s="16"/>
      <c r="K81" s="16"/>
      <c r="L81" s="16"/>
      <c r="M81" s="16"/>
      <c r="N81" s="16"/>
      <c r="O81" s="14"/>
      <c r="P81" s="13"/>
      <c r="Q81" s="14"/>
      <c r="R81" s="13"/>
      <c r="S81" s="75"/>
      <c r="T81" s="13"/>
      <c r="U81" s="75"/>
      <c r="V81" s="41"/>
      <c r="W81" s="75"/>
      <c r="X81" s="15"/>
      <c r="Y81" s="16"/>
      <c r="Z81" s="84"/>
    </row>
    <row r="82" spans="2:27" x14ac:dyDescent="0.3">
      <c r="B82" s="69">
        <f>MAX(B$17:B81)+1</f>
        <v>37</v>
      </c>
      <c r="C82" s="71"/>
      <c r="D82" s="11" t="s">
        <v>59</v>
      </c>
      <c r="E82" s="69"/>
      <c r="F82" s="12" t="s">
        <v>38</v>
      </c>
      <c r="G82" s="69"/>
      <c r="H82" s="13">
        <v>34996.836000000003</v>
      </c>
      <c r="I82" s="74"/>
      <c r="J82" s="13"/>
      <c r="K82" s="16"/>
      <c r="L82" s="13"/>
      <c r="M82" s="16"/>
      <c r="N82" s="13"/>
      <c r="O82" s="14"/>
      <c r="P82" s="13">
        <v>334.08509644362903</v>
      </c>
      <c r="Q82" s="14"/>
      <c r="R82" s="13">
        <f t="shared" ref="R82:R84" si="31">T82-P82</f>
        <v>0</v>
      </c>
      <c r="S82" s="75"/>
      <c r="T82" s="13">
        <f>$H82*V82/100</f>
        <v>334.08509644362908</v>
      </c>
      <c r="U82" s="75"/>
      <c r="V82" s="41">
        <v>0.95461514419083204</v>
      </c>
      <c r="W82" s="75"/>
      <c r="X82" s="15"/>
      <c r="Y82" s="16"/>
      <c r="Z82" s="84"/>
    </row>
    <row r="83" spans="2:27" x14ac:dyDescent="0.3">
      <c r="B83" s="69">
        <f>MAX(B$17:B82)+1</f>
        <v>38</v>
      </c>
      <c r="C83" s="71"/>
      <c r="D83" s="11" t="s">
        <v>60</v>
      </c>
      <c r="E83" s="69"/>
      <c r="F83" s="79" t="s">
        <v>36</v>
      </c>
      <c r="G83" s="69"/>
      <c r="H83" s="13">
        <v>13096.011469999999</v>
      </c>
      <c r="I83" s="74"/>
      <c r="J83" s="13"/>
      <c r="K83" s="16"/>
      <c r="L83" s="13"/>
      <c r="M83" s="16"/>
      <c r="N83" s="13"/>
      <c r="O83" s="14"/>
      <c r="P83" s="13">
        <v>0</v>
      </c>
      <c r="Q83" s="14"/>
      <c r="R83" s="13">
        <f t="shared" si="31"/>
        <v>4.1101317954275638</v>
      </c>
      <c r="S83" s="75"/>
      <c r="T83" s="13">
        <f>$H83*V83/100</f>
        <v>4.1101317954275638</v>
      </c>
      <c r="U83" s="75"/>
      <c r="V83" s="41">
        <v>3.1384607480246532E-2</v>
      </c>
      <c r="W83" s="75"/>
      <c r="X83" s="15"/>
      <c r="Y83" s="16"/>
      <c r="Z83" s="84"/>
    </row>
    <row r="84" spans="2:27" x14ac:dyDescent="0.3">
      <c r="B84" s="69">
        <f>MAX(B$17:B83)+1</f>
        <v>39</v>
      </c>
      <c r="C84" s="71"/>
      <c r="D84" s="11" t="s">
        <v>61</v>
      </c>
      <c r="E84" s="69"/>
      <c r="F84" s="79" t="s">
        <v>36</v>
      </c>
      <c r="G84" s="69"/>
      <c r="H84" s="13">
        <v>0</v>
      </c>
      <c r="I84" s="74"/>
      <c r="J84" s="13"/>
      <c r="K84" s="16"/>
      <c r="L84" s="13"/>
      <c r="M84" s="16"/>
      <c r="N84" s="13"/>
      <c r="O84" s="14"/>
      <c r="P84" s="13">
        <v>0</v>
      </c>
      <c r="Q84" s="14"/>
      <c r="R84" s="13">
        <f t="shared" si="31"/>
        <v>0</v>
      </c>
      <c r="S84" s="75"/>
      <c r="T84" s="13">
        <f>$H84*V84/100</f>
        <v>0</v>
      </c>
      <c r="U84" s="75"/>
      <c r="V84" s="41">
        <v>0</v>
      </c>
      <c r="W84" s="75"/>
      <c r="X84" s="15"/>
      <c r="Y84" s="16"/>
      <c r="Z84" s="84"/>
    </row>
    <row r="85" spans="2:27" x14ac:dyDescent="0.3">
      <c r="B85" s="69"/>
      <c r="C85" s="71"/>
      <c r="D85" s="11"/>
      <c r="E85" s="69"/>
      <c r="F85" s="12"/>
      <c r="G85" s="69"/>
      <c r="H85" s="13"/>
      <c r="I85" s="74"/>
      <c r="J85" s="16"/>
      <c r="K85" s="16"/>
      <c r="L85" s="16"/>
      <c r="M85" s="16"/>
      <c r="N85" s="16"/>
      <c r="O85" s="14"/>
      <c r="P85" s="13"/>
      <c r="Q85" s="14"/>
      <c r="R85" s="13"/>
      <c r="S85" s="75"/>
      <c r="T85" s="13"/>
      <c r="U85" s="75"/>
      <c r="V85" s="41"/>
      <c r="W85" s="75"/>
      <c r="X85" s="15"/>
      <c r="Y85" s="16"/>
      <c r="Z85" s="84"/>
    </row>
    <row r="86" spans="2:27" x14ac:dyDescent="0.3">
      <c r="B86" s="69">
        <f>MAX(B$17:B85)+1</f>
        <v>40</v>
      </c>
      <c r="C86" s="71"/>
      <c r="D86" s="11" t="s">
        <v>62</v>
      </c>
      <c r="E86" s="69"/>
      <c r="F86" s="12"/>
      <c r="G86" s="69"/>
      <c r="H86" s="77">
        <f>H74+H83</f>
        <v>4009630.1792336791</v>
      </c>
      <c r="I86" s="74"/>
      <c r="J86" s="16"/>
      <c r="K86" s="16"/>
      <c r="L86" s="16"/>
      <c r="M86" s="16"/>
      <c r="N86" s="16"/>
      <c r="O86" s="14"/>
      <c r="P86" s="77">
        <f>SUM(P73,P74:P75,P80,P82,P83)</f>
        <v>64953.800795549825</v>
      </c>
      <c r="Q86" s="14"/>
      <c r="R86" s="77">
        <f>SUM(R73,R74:R75,R80,R82,R83)</f>
        <v>-4183.0098498126763</v>
      </c>
      <c r="S86" s="75"/>
      <c r="T86" s="77">
        <f>SUM(T73,T74:T75,T80,T82,T83)</f>
        <v>60770.790945737142</v>
      </c>
      <c r="U86" s="75"/>
      <c r="V86" s="20">
        <f>T86/$H86*100</f>
        <v>1.5156208485379983</v>
      </c>
      <c r="W86" s="75"/>
      <c r="X86" s="78">
        <f t="shared" ref="X86" si="32">T86/P86</f>
        <v>0.93560022972359647</v>
      </c>
      <c r="Y86" s="16"/>
      <c r="Z86" s="84"/>
    </row>
    <row r="87" spans="2:27" x14ac:dyDescent="0.3">
      <c r="E87" s="69"/>
      <c r="F87" s="12"/>
      <c r="G87" s="69"/>
      <c r="H87" s="13"/>
      <c r="I87" s="74"/>
      <c r="J87" s="16"/>
      <c r="K87" s="16"/>
      <c r="L87" s="16"/>
      <c r="M87" s="16"/>
      <c r="N87" s="16"/>
      <c r="O87" s="14"/>
      <c r="P87" s="13"/>
      <c r="Q87" s="14"/>
      <c r="R87" s="13"/>
      <c r="S87" s="75"/>
      <c r="T87" s="13"/>
      <c r="U87" s="75"/>
      <c r="V87" s="41"/>
      <c r="W87" s="75"/>
      <c r="X87" s="15"/>
      <c r="Y87" s="16"/>
      <c r="Z87" s="84"/>
    </row>
    <row r="88" spans="2:27" x14ac:dyDescent="0.3">
      <c r="B88" s="69"/>
      <c r="C88" s="71"/>
      <c r="D88" s="34" t="s">
        <v>63</v>
      </c>
      <c r="E88" s="69"/>
      <c r="F88" s="79"/>
      <c r="G88" s="69"/>
      <c r="H88" s="13"/>
      <c r="I88" s="74"/>
      <c r="J88" s="16"/>
      <c r="K88" s="16"/>
      <c r="L88" s="16"/>
      <c r="M88" s="16"/>
      <c r="N88" s="16"/>
      <c r="O88" s="14"/>
      <c r="P88" s="13"/>
      <c r="Q88" s="14"/>
      <c r="R88" s="13"/>
      <c r="S88" s="75"/>
      <c r="T88" s="13"/>
      <c r="U88" s="75"/>
      <c r="V88" s="21"/>
      <c r="W88" s="75"/>
      <c r="X88" s="15"/>
      <c r="Y88" s="16"/>
      <c r="Z88" s="84"/>
    </row>
    <row r="89" spans="2:27" x14ac:dyDescent="0.3">
      <c r="B89" s="69">
        <f>MAX(B$17:B88)+1</f>
        <v>41</v>
      </c>
      <c r="C89" s="71"/>
      <c r="D89" s="22" t="s">
        <v>64</v>
      </c>
      <c r="E89" s="69"/>
      <c r="F89" s="79" t="s">
        <v>65</v>
      </c>
      <c r="G89" s="69"/>
      <c r="H89" s="13">
        <v>102195366</v>
      </c>
      <c r="I89" s="74"/>
      <c r="J89" s="13"/>
      <c r="K89" s="16"/>
      <c r="L89" s="13"/>
      <c r="M89" s="16"/>
      <c r="N89" s="13"/>
      <c r="O89" s="14"/>
      <c r="P89" s="13">
        <v>1519.2324366731991</v>
      </c>
      <c r="Q89" s="14"/>
      <c r="R89" s="13">
        <f t="shared" ref="R89" si="33">T89-P89</f>
        <v>8.4560717683586972</v>
      </c>
      <c r="S89" s="75"/>
      <c r="T89" s="13">
        <f>$H89*V89/1000</f>
        <v>1527.6885084415578</v>
      </c>
      <c r="U89" s="75"/>
      <c r="V89" s="89">
        <v>1.4948706269534352E-2</v>
      </c>
      <c r="W89" s="75"/>
      <c r="X89" s="13"/>
      <c r="Y89" s="16"/>
      <c r="Z89" s="23"/>
    </row>
    <row r="90" spans="2:27" x14ac:dyDescent="0.3">
      <c r="B90" s="69"/>
      <c r="C90" s="71"/>
      <c r="D90" s="22" t="s">
        <v>66</v>
      </c>
      <c r="E90" s="69"/>
      <c r="F90" s="79"/>
      <c r="G90" s="69"/>
      <c r="H90" s="13"/>
      <c r="I90" s="74"/>
      <c r="J90" s="16"/>
      <c r="K90" s="16"/>
      <c r="L90" s="16"/>
      <c r="M90" s="16"/>
      <c r="N90" s="16"/>
      <c r="O90" s="14"/>
      <c r="P90" s="13"/>
      <c r="Q90" s="14"/>
      <c r="R90" s="13"/>
      <c r="S90" s="75"/>
      <c r="T90" s="13"/>
      <c r="U90" s="75"/>
      <c r="V90" s="21"/>
      <c r="W90" s="75"/>
      <c r="X90" s="16"/>
      <c r="Y90" s="16"/>
      <c r="Z90" s="35"/>
    </row>
    <row r="91" spans="2:27" x14ac:dyDescent="0.3">
      <c r="B91" s="69">
        <f>MAX(B$17:B90)+1</f>
        <v>42</v>
      </c>
      <c r="C91" s="71"/>
      <c r="D91" s="37" t="s">
        <v>67</v>
      </c>
      <c r="E91" s="69"/>
      <c r="F91" s="79" t="s">
        <v>65</v>
      </c>
      <c r="G91" s="69"/>
      <c r="H91" s="13">
        <v>2690346</v>
      </c>
      <c r="I91" s="74"/>
      <c r="J91" s="13"/>
      <c r="K91" s="16"/>
      <c r="L91" s="13"/>
      <c r="M91" s="16"/>
      <c r="N91" s="13"/>
      <c r="O91" s="14"/>
      <c r="P91" s="13">
        <v>4556.6955378537896</v>
      </c>
      <c r="Q91" s="14"/>
      <c r="R91" s="13">
        <f t="shared" ref="R91:R95" si="34">T91-P91</f>
        <v>2366.4004913864637</v>
      </c>
      <c r="S91" s="75"/>
      <c r="T91" s="13">
        <f>$H91*V91/1000</f>
        <v>6923.0960292402533</v>
      </c>
      <c r="U91" s="75"/>
      <c r="V91" s="89">
        <v>2.5733106556704057</v>
      </c>
      <c r="W91" s="75"/>
      <c r="X91" s="13"/>
      <c r="Y91" s="16"/>
      <c r="Z91" s="23"/>
    </row>
    <row r="92" spans="2:27" x14ac:dyDescent="0.3">
      <c r="B92" s="69">
        <f>MAX(B$17:B91)+1</f>
        <v>43</v>
      </c>
      <c r="C92" s="71"/>
      <c r="D92" s="37" t="s">
        <v>68</v>
      </c>
      <c r="E92" s="69"/>
      <c r="F92" s="79" t="s">
        <v>65</v>
      </c>
      <c r="G92" s="69"/>
      <c r="H92" s="13">
        <v>910476</v>
      </c>
      <c r="I92" s="74"/>
      <c r="J92" s="13"/>
      <c r="K92" s="16"/>
      <c r="L92" s="13"/>
      <c r="M92" s="16"/>
      <c r="N92" s="13"/>
      <c r="O92" s="14"/>
      <c r="P92" s="13">
        <v>1542.0923280957049</v>
      </c>
      <c r="Q92" s="14"/>
      <c r="R92" s="13">
        <f t="shared" si="34"/>
        <v>638.51828293605467</v>
      </c>
      <c r="S92" s="75"/>
      <c r="T92" s="13">
        <f>$H92*V92/1000</f>
        <v>2180.6106110317596</v>
      </c>
      <c r="U92" s="75"/>
      <c r="V92" s="89">
        <v>2.3950226156776888</v>
      </c>
      <c r="W92" s="75"/>
      <c r="X92" s="13"/>
      <c r="Y92" s="16"/>
      <c r="Z92" s="23"/>
      <c r="AA92" s="69"/>
    </row>
    <row r="93" spans="2:27" x14ac:dyDescent="0.3">
      <c r="B93" s="69">
        <f>MAX(B$17:B92)+1</f>
        <v>44</v>
      </c>
      <c r="C93" s="71"/>
      <c r="D93" s="37" t="s">
        <v>69</v>
      </c>
      <c r="E93" s="69"/>
      <c r="F93" s="79" t="s">
        <v>65</v>
      </c>
      <c r="G93" s="69"/>
      <c r="H93" s="13">
        <v>12000</v>
      </c>
      <c r="I93" s="74"/>
      <c r="J93" s="13"/>
      <c r="K93" s="16"/>
      <c r="L93" s="13"/>
      <c r="M93" s="16"/>
      <c r="N93" s="13"/>
      <c r="O93" s="14"/>
      <c r="P93" s="13">
        <v>20.324652090937551</v>
      </c>
      <c r="Q93" s="14"/>
      <c r="R93" s="13">
        <f t="shared" si="34"/>
        <v>8.4156192971947164</v>
      </c>
      <c r="S93" s="75"/>
      <c r="T93" s="13">
        <f>$H93*V93/1000</f>
        <v>28.740271388132268</v>
      </c>
      <c r="U93" s="75"/>
      <c r="V93" s="89">
        <v>2.3950226156776888</v>
      </c>
      <c r="W93" s="75"/>
      <c r="X93" s="13"/>
      <c r="Y93" s="16"/>
      <c r="Z93" s="23"/>
      <c r="AA93" s="69"/>
    </row>
    <row r="94" spans="2:27" x14ac:dyDescent="0.3">
      <c r="B94" s="69">
        <f>MAX(B$17:B93)+1</f>
        <v>45</v>
      </c>
      <c r="D94" s="22" t="s">
        <v>70</v>
      </c>
      <c r="F94" s="1" t="s">
        <v>71</v>
      </c>
      <c r="H94" s="13">
        <v>22553384.649308</v>
      </c>
      <c r="I94" s="74"/>
      <c r="J94" s="13"/>
      <c r="K94" s="16"/>
      <c r="L94" s="13"/>
      <c r="M94" s="16"/>
      <c r="N94" s="13"/>
      <c r="O94" s="14"/>
      <c r="P94" s="13">
        <v>0</v>
      </c>
      <c r="Q94" s="14"/>
      <c r="R94" s="13">
        <f t="shared" si="34"/>
        <v>0</v>
      </c>
      <c r="S94" s="75"/>
      <c r="T94" s="13">
        <f>$H94*V94/1000</f>
        <v>0</v>
      </c>
      <c r="U94" s="75"/>
      <c r="V94" s="89">
        <v>0</v>
      </c>
      <c r="W94" s="75"/>
      <c r="X94" s="13"/>
      <c r="Y94" s="16"/>
      <c r="Z94" s="23"/>
    </row>
    <row r="95" spans="2:27" x14ac:dyDescent="0.3">
      <c r="B95" s="69">
        <f>MAX(B$17:B94)+1</f>
        <v>46</v>
      </c>
      <c r="C95" s="71"/>
      <c r="D95" s="22" t="s">
        <v>72</v>
      </c>
      <c r="E95" s="69"/>
      <c r="F95" s="12"/>
      <c r="G95" s="69"/>
      <c r="H95" s="13"/>
      <c r="I95" s="74"/>
      <c r="J95" s="13"/>
      <c r="K95" s="16"/>
      <c r="L95" s="13"/>
      <c r="M95" s="16"/>
      <c r="N95" s="13"/>
      <c r="O95" s="14"/>
      <c r="P95" s="13">
        <f>T95</f>
        <v>657.90454404179241</v>
      </c>
      <c r="Q95" s="14"/>
      <c r="R95" s="13">
        <f t="shared" si="34"/>
        <v>0</v>
      </c>
      <c r="S95" s="75"/>
      <c r="T95" s="13">
        <v>657.90454404179241</v>
      </c>
      <c r="U95" s="75"/>
      <c r="V95" s="88">
        <v>7.9900000000000006E-3</v>
      </c>
      <c r="W95" s="75"/>
      <c r="X95" s="15">
        <f>T95/P95</f>
        <v>1</v>
      </c>
      <c r="Y95" s="16"/>
      <c r="Z95" s="23"/>
    </row>
    <row r="96" spans="2:27" x14ac:dyDescent="0.3">
      <c r="B96" s="69"/>
      <c r="C96" s="71"/>
      <c r="D96" s="11"/>
      <c r="E96" s="69"/>
      <c r="F96" s="12"/>
      <c r="G96" s="69"/>
      <c r="H96" s="13"/>
      <c r="I96" s="74"/>
      <c r="J96" s="16"/>
      <c r="K96" s="16"/>
      <c r="L96" s="16"/>
      <c r="M96" s="16"/>
      <c r="N96" s="16"/>
      <c r="O96" s="14"/>
      <c r="P96" s="13"/>
      <c r="Q96" s="14"/>
      <c r="R96" s="13"/>
      <c r="S96" s="75"/>
      <c r="T96" s="13"/>
      <c r="U96" s="75"/>
      <c r="V96" s="41"/>
      <c r="W96" s="75"/>
      <c r="X96" s="15"/>
      <c r="Y96" s="16"/>
      <c r="Z96" s="84"/>
    </row>
    <row r="97" spans="2:27" x14ac:dyDescent="0.3">
      <c r="B97" s="69">
        <f>MAX(B$17:B96)+1</f>
        <v>47</v>
      </c>
      <c r="C97" s="71"/>
      <c r="D97" s="11" t="s">
        <v>73</v>
      </c>
      <c r="E97" s="69"/>
      <c r="F97" s="12"/>
      <c r="G97" s="69"/>
      <c r="H97" s="77">
        <f>H86</f>
        <v>4009630.1792336791</v>
      </c>
      <c r="I97" s="74"/>
      <c r="J97" s="13"/>
      <c r="K97" s="16"/>
      <c r="L97" s="13"/>
      <c r="M97" s="16"/>
      <c r="N97" s="13"/>
      <c r="O97" s="14"/>
      <c r="P97" s="77">
        <f>SUM(P89:P95)</f>
        <v>8296.2494987554237</v>
      </c>
      <c r="Q97" s="14"/>
      <c r="R97" s="77">
        <f>SUM(R89:R95)</f>
        <v>3021.7904653880719</v>
      </c>
      <c r="S97" s="75"/>
      <c r="T97" s="77">
        <f>SUM(T89:T95)</f>
        <v>11318.039964143496</v>
      </c>
      <c r="U97" s="75"/>
      <c r="V97" s="20">
        <f>T97/$H97*100</f>
        <v>0.28227141801657629</v>
      </c>
      <c r="W97" s="75"/>
      <c r="X97" s="78">
        <f t="shared" ref="X97" si="35">T97/P97</f>
        <v>1.3642357267390997</v>
      </c>
      <c r="Y97" s="16"/>
      <c r="Z97" s="84"/>
    </row>
    <row r="98" spans="2:27" x14ac:dyDescent="0.3">
      <c r="E98" s="69"/>
      <c r="F98" s="12"/>
      <c r="G98" s="69"/>
      <c r="H98" s="13"/>
      <c r="I98" s="74"/>
      <c r="J98" s="13"/>
      <c r="K98" s="75"/>
      <c r="L98" s="41"/>
      <c r="M98" s="75"/>
      <c r="N98" s="13"/>
      <c r="O98" s="14"/>
      <c r="P98" s="13"/>
      <c r="Q98" s="14"/>
      <c r="R98" s="13"/>
      <c r="S98" s="75"/>
      <c r="T98" s="13"/>
      <c r="U98" s="75"/>
      <c r="V98" s="41"/>
      <c r="W98" s="75"/>
      <c r="X98" s="15"/>
      <c r="Y98" s="16"/>
      <c r="Z98" s="17"/>
    </row>
    <row r="99" spans="2:27" ht="12.9" thickBot="1" x14ac:dyDescent="0.35">
      <c r="B99" s="69">
        <f>MAX(B$17:B98)+1</f>
        <v>48</v>
      </c>
      <c r="C99" s="71"/>
      <c r="D99" s="24" t="s">
        <v>74</v>
      </c>
      <c r="E99" s="69"/>
      <c r="F99" s="12"/>
      <c r="G99" s="69"/>
      <c r="H99" s="80">
        <f>H86</f>
        <v>4009630.1792336791</v>
      </c>
      <c r="I99" s="74"/>
      <c r="J99" s="80">
        <v>70374.889700499247</v>
      </c>
      <c r="K99" s="75"/>
      <c r="L99" s="25">
        <f>J99/$H99*100</f>
        <v>1.7551466483113238</v>
      </c>
      <c r="M99" s="75"/>
      <c r="N99" s="80">
        <f>J99-P99</f>
        <v>-2875.1605938060093</v>
      </c>
      <c r="O99" s="14"/>
      <c r="P99" s="80">
        <f>P86+P97</f>
        <v>73250.050294305256</v>
      </c>
      <c r="Q99" s="14"/>
      <c r="R99" s="80">
        <f>R86+R97</f>
        <v>-1161.2193844246044</v>
      </c>
      <c r="S99" s="75"/>
      <c r="T99" s="80">
        <f>T86+T97</f>
        <v>72088.830909880635</v>
      </c>
      <c r="U99" s="75"/>
      <c r="V99" s="25">
        <f>T99/$H99*100</f>
        <v>1.7978922665545745</v>
      </c>
      <c r="W99" s="75"/>
      <c r="X99" s="81">
        <f t="shared" ref="X99" si="36">T99/P99</f>
        <v>0.98414718652398114</v>
      </c>
      <c r="Y99" s="16"/>
      <c r="Z99" s="26">
        <f t="shared" ref="Z99" si="37">V99/L99-1</f>
        <v>2.4354442567165124E-2</v>
      </c>
    </row>
    <row r="100" spans="2:27" ht="12.9" thickTop="1" x14ac:dyDescent="0.3">
      <c r="Z100" s="33"/>
    </row>
    <row r="101" spans="2:27" x14ac:dyDescent="0.3">
      <c r="J101" s="38"/>
      <c r="Z101" s="33"/>
    </row>
    <row r="102" spans="2:27" x14ac:dyDescent="0.3">
      <c r="Z102" s="33"/>
    </row>
    <row r="103" spans="2:27" ht="11.4" customHeight="1" x14ac:dyDescent="0.3">
      <c r="B103" s="90"/>
      <c r="C103" s="24"/>
      <c r="D103" s="4" t="s">
        <v>75</v>
      </c>
      <c r="E103" s="24"/>
      <c r="G103" s="24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6"/>
      <c r="X103" s="16"/>
      <c r="Y103" s="16"/>
      <c r="Z103" s="35"/>
      <c r="AA103" s="24"/>
    </row>
    <row r="104" spans="2:27" ht="11.4" customHeight="1" x14ac:dyDescent="0.3">
      <c r="B104" s="69">
        <f>MAX(B$17:B103)+1</f>
        <v>49</v>
      </c>
      <c r="C104" s="24"/>
      <c r="D104" s="11" t="s">
        <v>33</v>
      </c>
      <c r="F104" s="87" t="s">
        <v>34</v>
      </c>
      <c r="H104" s="13">
        <v>588</v>
      </c>
      <c r="I104" s="16"/>
      <c r="J104" s="13"/>
      <c r="K104" s="16"/>
      <c r="L104" s="13"/>
      <c r="M104" s="16"/>
      <c r="N104" s="13"/>
      <c r="O104" s="16"/>
      <c r="P104" s="13">
        <v>1741.5762536866764</v>
      </c>
      <c r="Q104" s="16"/>
      <c r="R104" s="13">
        <f>T104-P104</f>
        <v>-859.57625368667641</v>
      </c>
      <c r="S104" s="75"/>
      <c r="T104" s="13">
        <f>$H104*V104/1000</f>
        <v>882</v>
      </c>
      <c r="U104" s="16"/>
      <c r="V104" s="76">
        <v>1500</v>
      </c>
      <c r="W104" s="16"/>
      <c r="X104" s="15">
        <f>T104/P104</f>
        <v>0.50643777332914808</v>
      </c>
      <c r="Y104" s="16"/>
      <c r="Z104" s="23"/>
    </row>
    <row r="105" spans="2:27" x14ac:dyDescent="0.3">
      <c r="B105" s="69">
        <f>MAX(B$17:B104)+1</f>
        <v>50</v>
      </c>
      <c r="D105" s="11" t="s">
        <v>53</v>
      </c>
      <c r="F105" s="87" t="s">
        <v>36</v>
      </c>
      <c r="H105" s="13">
        <v>981552.0399894116</v>
      </c>
      <c r="I105" s="16"/>
      <c r="J105" s="13"/>
      <c r="K105" s="16"/>
      <c r="L105" s="13"/>
      <c r="M105" s="16"/>
      <c r="N105" s="13"/>
      <c r="O105" s="16"/>
      <c r="P105" s="13">
        <f>T105</f>
        <v>656.13120184536194</v>
      </c>
      <c r="Q105" s="16"/>
      <c r="R105" s="13">
        <f>T105-P105</f>
        <v>0</v>
      </c>
      <c r="S105" s="75"/>
      <c r="T105" s="13">
        <v>656.13120184536194</v>
      </c>
      <c r="U105" s="16"/>
      <c r="V105" s="41">
        <v>6.6846298017213632E-2</v>
      </c>
      <c r="W105" s="16"/>
      <c r="X105" s="15">
        <f>T105/P105</f>
        <v>1</v>
      </c>
      <c r="Y105" s="16"/>
      <c r="Z105" s="23"/>
    </row>
    <row r="106" spans="2:27" x14ac:dyDescent="0.3">
      <c r="D106" s="11" t="s">
        <v>55</v>
      </c>
      <c r="F106" s="91"/>
      <c r="H106" s="16"/>
      <c r="I106" s="16"/>
      <c r="J106" s="16"/>
      <c r="K106" s="16"/>
      <c r="L106" s="16"/>
      <c r="M106" s="16"/>
      <c r="N106" s="16"/>
      <c r="O106" s="16"/>
      <c r="P106" s="16"/>
      <c r="Q106" s="16"/>
      <c r="R106" s="16"/>
      <c r="S106" s="16"/>
      <c r="T106" s="16"/>
      <c r="U106" s="16"/>
      <c r="V106" s="39"/>
      <c r="W106" s="16"/>
      <c r="X106" s="16"/>
      <c r="Y106" s="16"/>
      <c r="Z106" s="35"/>
    </row>
    <row r="107" spans="2:27" x14ac:dyDescent="0.3">
      <c r="B107" s="69">
        <f>MAX(B$17:B106)+1</f>
        <v>51</v>
      </c>
      <c r="D107" s="22" t="s">
        <v>76</v>
      </c>
      <c r="F107" s="87" t="s">
        <v>38</v>
      </c>
      <c r="H107" s="13">
        <v>13312.763999999999</v>
      </c>
      <c r="I107" s="16"/>
      <c r="J107" s="13"/>
      <c r="K107" s="16"/>
      <c r="L107" s="13"/>
      <c r="M107" s="16"/>
      <c r="N107" s="13"/>
      <c r="O107" s="16"/>
      <c r="P107" s="13">
        <v>3203.4854333486323</v>
      </c>
      <c r="Q107" s="16"/>
      <c r="R107" s="13">
        <f>T107-P107</f>
        <v>272.91474751948454</v>
      </c>
      <c r="S107" s="75"/>
      <c r="T107" s="13">
        <f>$H107*V107/100</f>
        <v>3476.4001808681169</v>
      </c>
      <c r="U107" s="16"/>
      <c r="V107" s="41">
        <v>26.113286323321866</v>
      </c>
      <c r="W107" s="16"/>
      <c r="X107" s="13"/>
      <c r="Y107" s="16"/>
      <c r="Z107" s="23"/>
    </row>
    <row r="108" spans="2:27" x14ac:dyDescent="0.3">
      <c r="B108" s="69">
        <f>MAX(B$17:B107)+1</f>
        <v>52</v>
      </c>
      <c r="D108" s="22" t="s">
        <v>77</v>
      </c>
      <c r="F108" s="87" t="s">
        <v>38</v>
      </c>
      <c r="H108" s="13">
        <v>49393.440000000002</v>
      </c>
      <c r="I108" s="16"/>
      <c r="J108" s="13"/>
      <c r="K108" s="16"/>
      <c r="L108" s="13"/>
      <c r="M108" s="16"/>
      <c r="N108" s="13"/>
      <c r="O108" s="16"/>
      <c r="P108" s="13">
        <v>6045.7146380490967</v>
      </c>
      <c r="Q108" s="16"/>
      <c r="R108" s="13">
        <f>T108-P108</f>
        <v>506.84167396475732</v>
      </c>
      <c r="S108" s="75"/>
      <c r="T108" s="13">
        <f>$H108*V108/100</f>
        <v>6552.556312013854</v>
      </c>
      <c r="U108" s="16"/>
      <c r="V108" s="41">
        <v>13.26604567734876</v>
      </c>
      <c r="W108" s="16"/>
      <c r="X108" s="13"/>
      <c r="Y108" s="16"/>
      <c r="Z108" s="23"/>
    </row>
    <row r="109" spans="2:27" x14ac:dyDescent="0.3">
      <c r="B109" s="69">
        <f>MAX(B$17:B108)+1</f>
        <v>53</v>
      </c>
      <c r="D109" s="11" t="s">
        <v>55</v>
      </c>
      <c r="H109" s="77">
        <f>SUM(H107:H108)</f>
        <v>62706.203999999998</v>
      </c>
      <c r="I109" s="74"/>
      <c r="J109" s="16"/>
      <c r="K109" s="16"/>
      <c r="L109" s="16"/>
      <c r="M109" s="16"/>
      <c r="N109" s="16"/>
      <c r="O109" s="14"/>
      <c r="P109" s="77">
        <f>SUM(P107:P108)</f>
        <v>9249.2000713977286</v>
      </c>
      <c r="Q109" s="14"/>
      <c r="R109" s="77">
        <f>SUM(R107:R108)</f>
        <v>779.75642148424186</v>
      </c>
      <c r="S109" s="75"/>
      <c r="T109" s="77">
        <f>SUM(T107:T108)</f>
        <v>10028.956492881971</v>
      </c>
      <c r="U109" s="75"/>
      <c r="V109" s="20">
        <f>T109/$H109*100</f>
        <v>15.993563400651666</v>
      </c>
      <c r="W109" s="75"/>
      <c r="X109" s="78">
        <f t="shared" ref="X109" si="38">T109/P109</f>
        <v>1.0843052821287287</v>
      </c>
      <c r="Y109" s="16"/>
      <c r="Z109" s="35"/>
    </row>
    <row r="110" spans="2:27" x14ac:dyDescent="0.3">
      <c r="D110" s="11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6"/>
      <c r="X110" s="16"/>
      <c r="Y110" s="16"/>
      <c r="Z110" s="35"/>
    </row>
    <row r="111" spans="2:27" x14ac:dyDescent="0.3">
      <c r="B111" s="69">
        <f>MAX(B$17:B110)+1</f>
        <v>54</v>
      </c>
      <c r="D111" s="11" t="s">
        <v>59</v>
      </c>
      <c r="F111" s="87" t="s">
        <v>38</v>
      </c>
      <c r="H111" s="13">
        <v>67936.392000000007</v>
      </c>
      <c r="I111" s="16"/>
      <c r="J111" s="13"/>
      <c r="K111" s="16"/>
      <c r="L111" s="13"/>
      <c r="M111" s="16"/>
      <c r="N111" s="13"/>
      <c r="O111" s="16"/>
      <c r="P111" s="13">
        <v>597.40556051106444</v>
      </c>
      <c r="Q111" s="16"/>
      <c r="R111" s="13">
        <f>T111-P111</f>
        <v>0</v>
      </c>
      <c r="S111" s="75"/>
      <c r="T111" s="13">
        <f>$H111*V111/100</f>
        <v>597.40556051106444</v>
      </c>
      <c r="U111" s="16"/>
      <c r="V111" s="41">
        <v>0.87936015281921998</v>
      </c>
      <c r="W111" s="16"/>
      <c r="X111" s="15">
        <f>T111/P111</f>
        <v>1</v>
      </c>
      <c r="Y111" s="16"/>
      <c r="Z111" s="23"/>
    </row>
    <row r="112" spans="2:27" x14ac:dyDescent="0.3">
      <c r="B112" s="69">
        <f>MAX(B$17:B111)+1</f>
        <v>55</v>
      </c>
      <c r="D112" s="11" t="s">
        <v>60</v>
      </c>
      <c r="F112" s="87" t="s">
        <v>36</v>
      </c>
      <c r="H112" s="13">
        <v>0</v>
      </c>
      <c r="I112" s="16"/>
      <c r="J112" s="13"/>
      <c r="K112" s="16"/>
      <c r="L112" s="13"/>
      <c r="M112" s="16"/>
      <c r="N112" s="13"/>
      <c r="O112" s="16"/>
      <c r="P112" s="13">
        <v>0</v>
      </c>
      <c r="Q112" s="16"/>
      <c r="R112" s="13">
        <v>0</v>
      </c>
      <c r="S112" s="16"/>
      <c r="T112" s="13">
        <f t="shared" ref="T112:T113" si="39">$H112*V112/100</f>
        <v>0</v>
      </c>
      <c r="U112" s="16"/>
      <c r="V112" s="41">
        <v>9.5756768794831817E-2</v>
      </c>
      <c r="W112" s="16"/>
      <c r="X112" s="13"/>
      <c r="Y112" s="16"/>
      <c r="Z112" s="23"/>
    </row>
    <row r="113" spans="2:26" x14ac:dyDescent="0.3">
      <c r="B113" s="69">
        <f>MAX(B$17:B112)+1</f>
        <v>56</v>
      </c>
      <c r="D113" s="11" t="s">
        <v>78</v>
      </c>
      <c r="F113" s="87" t="s">
        <v>38</v>
      </c>
      <c r="H113" s="13">
        <v>0</v>
      </c>
      <c r="I113" s="16"/>
      <c r="J113" s="13"/>
      <c r="K113" s="16"/>
      <c r="L113" s="13"/>
      <c r="M113" s="16"/>
      <c r="N113" s="13"/>
      <c r="O113" s="16"/>
      <c r="P113" s="13">
        <v>0</v>
      </c>
      <c r="Q113" s="16"/>
      <c r="R113" s="13">
        <v>0</v>
      </c>
      <c r="S113" s="16"/>
      <c r="T113" s="13">
        <f t="shared" si="39"/>
        <v>0</v>
      </c>
      <c r="U113" s="16"/>
      <c r="V113" s="41">
        <v>9.6908341911890208</v>
      </c>
      <c r="W113" s="16"/>
      <c r="X113" s="13"/>
      <c r="Y113" s="16"/>
      <c r="Z113" s="23"/>
    </row>
    <row r="114" spans="2:26" x14ac:dyDescent="0.3">
      <c r="B114" s="69">
        <f>MAX(B$17:B113)+1</f>
        <v>57</v>
      </c>
      <c r="D114" s="11" t="s">
        <v>79</v>
      </c>
      <c r="F114" s="87"/>
      <c r="H114" s="13">
        <v>0</v>
      </c>
      <c r="I114" s="16"/>
      <c r="J114" s="13"/>
      <c r="K114" s="16"/>
      <c r="L114" s="13"/>
      <c r="M114" s="16"/>
      <c r="N114" s="13"/>
      <c r="O114" s="16"/>
      <c r="P114" s="13">
        <f>T114</f>
        <v>0</v>
      </c>
      <c r="Q114" s="16"/>
      <c r="R114" s="13">
        <f>T114-P114</f>
        <v>0</v>
      </c>
      <c r="S114" s="75"/>
      <c r="T114" s="13">
        <v>0</v>
      </c>
      <c r="U114" s="16"/>
      <c r="V114" s="88">
        <v>2.8533172134609648E-3</v>
      </c>
      <c r="W114" s="16"/>
      <c r="X114" s="13"/>
      <c r="Y114" s="16"/>
      <c r="Z114" s="23"/>
    </row>
    <row r="115" spans="2:26" x14ac:dyDescent="0.3">
      <c r="D115" s="11"/>
      <c r="H115" s="16"/>
      <c r="I115" s="16"/>
      <c r="J115" s="16"/>
      <c r="K115" s="16"/>
      <c r="L115" s="16"/>
      <c r="M115" s="16"/>
      <c r="N115" s="16"/>
      <c r="O115" s="16"/>
      <c r="P115" s="16"/>
      <c r="Q115" s="16"/>
      <c r="R115" s="16"/>
      <c r="S115" s="16"/>
      <c r="T115" s="16"/>
      <c r="U115" s="16"/>
      <c r="V115" s="16"/>
      <c r="W115" s="16"/>
      <c r="X115" s="16"/>
      <c r="Y115" s="16"/>
      <c r="Z115" s="35"/>
    </row>
    <row r="116" spans="2:26" ht="12.9" thickBot="1" x14ac:dyDescent="0.35">
      <c r="B116" s="69">
        <f>MAX(B$17:B115)+1</f>
        <v>58</v>
      </c>
      <c r="D116" s="24" t="s">
        <v>80</v>
      </c>
      <c r="H116" s="80">
        <f>H105</f>
        <v>981552.0399894116</v>
      </c>
      <c r="I116" s="74"/>
      <c r="J116" s="80">
        <v>22727.163198775026</v>
      </c>
      <c r="K116" s="75"/>
      <c r="L116" s="25">
        <f>J116/$H116*100</f>
        <v>2.3154313039806014</v>
      </c>
      <c r="M116" s="75"/>
      <c r="N116" s="80">
        <f>J116-P116</f>
        <v>10482.850111334195</v>
      </c>
      <c r="O116" s="14"/>
      <c r="P116" s="80">
        <f>SUM(P104:P105,P109,P111:P114)</f>
        <v>12244.313087440831</v>
      </c>
      <c r="Q116" s="14"/>
      <c r="R116" s="80">
        <f>SUM(R104:R105,R109,R111:R114)</f>
        <v>-79.819832202434554</v>
      </c>
      <c r="S116" s="75"/>
      <c r="T116" s="80">
        <f>SUM(T104:T105,T109,T111:T114)</f>
        <v>12164.493255238396</v>
      </c>
      <c r="U116" s="75"/>
      <c r="V116" s="25">
        <f>T116/$H116*100</f>
        <v>1.2393121056902516</v>
      </c>
      <c r="W116" s="75"/>
      <c r="X116" s="81">
        <f t="shared" ref="X116" si="40">T116/P116</f>
        <v>0.99348106899648725</v>
      </c>
      <c r="Y116" s="16"/>
      <c r="Z116" s="26">
        <f t="shared" ref="Z116" si="41">V116/L116-1</f>
        <v>-0.46475971731069132</v>
      </c>
    </row>
    <row r="117" spans="2:26" ht="12.9" thickTop="1" x14ac:dyDescent="0.3">
      <c r="D117" s="11"/>
      <c r="Z117" s="33"/>
    </row>
    <row r="118" spans="2:26" x14ac:dyDescent="0.3">
      <c r="D118" s="11"/>
      <c r="Z118" s="33"/>
    </row>
    <row r="119" spans="2:26" x14ac:dyDescent="0.3">
      <c r="Z119" s="33"/>
    </row>
    <row r="120" spans="2:26" x14ac:dyDescent="0.3">
      <c r="D120" s="40" t="s">
        <v>81</v>
      </c>
      <c r="H120" s="16"/>
      <c r="I120" s="16"/>
      <c r="J120" s="16"/>
      <c r="K120" s="16"/>
      <c r="L120" s="16"/>
      <c r="M120" s="16"/>
      <c r="N120" s="16"/>
      <c r="O120" s="16"/>
      <c r="P120" s="16"/>
      <c r="Q120" s="16"/>
      <c r="R120" s="16"/>
      <c r="S120" s="16"/>
      <c r="T120" s="16"/>
      <c r="U120" s="16"/>
      <c r="V120" s="16"/>
      <c r="W120" s="16"/>
      <c r="X120" s="16"/>
      <c r="Y120" s="16"/>
      <c r="Z120" s="35"/>
    </row>
    <row r="121" spans="2:26" x14ac:dyDescent="0.3">
      <c r="B121" s="69">
        <f>MAX(B$17:B120)+1</f>
        <v>59</v>
      </c>
      <c r="D121" s="11" t="s">
        <v>33</v>
      </c>
      <c r="F121" s="87" t="s">
        <v>34</v>
      </c>
      <c r="H121" s="13">
        <v>168</v>
      </c>
      <c r="I121" s="16"/>
      <c r="J121" s="13"/>
      <c r="K121" s="16"/>
      <c r="L121" s="13"/>
      <c r="M121" s="16"/>
      <c r="N121" s="13"/>
      <c r="O121" s="16"/>
      <c r="P121" s="13">
        <v>2331.5845148817643</v>
      </c>
      <c r="Q121" s="16"/>
      <c r="R121" s="13">
        <f>T121-P121</f>
        <v>0</v>
      </c>
      <c r="S121" s="75"/>
      <c r="T121" s="13">
        <f>$H121*V121/1000</f>
        <v>2331.5845148817643</v>
      </c>
      <c r="U121" s="16"/>
      <c r="V121" s="76">
        <v>13878.479255248598</v>
      </c>
      <c r="W121" s="16"/>
      <c r="X121" s="15">
        <f>T121/P121</f>
        <v>1</v>
      </c>
      <c r="Y121" s="16"/>
      <c r="Z121" s="23"/>
    </row>
    <row r="122" spans="2:26" x14ac:dyDescent="0.3">
      <c r="B122" s="69">
        <f>MAX(B$17:B121)+1</f>
        <v>60</v>
      </c>
      <c r="D122" s="11" t="s">
        <v>53</v>
      </c>
      <c r="F122" s="87" t="s">
        <v>36</v>
      </c>
      <c r="H122" s="13">
        <v>3262003.4960524095</v>
      </c>
      <c r="I122" s="16"/>
      <c r="J122" s="13"/>
      <c r="K122" s="16"/>
      <c r="L122" s="13"/>
      <c r="M122" s="16"/>
      <c r="N122" s="13"/>
      <c r="O122" s="16"/>
      <c r="P122" s="13">
        <v>173.06071870856067</v>
      </c>
      <c r="Q122" s="16"/>
      <c r="R122" s="13">
        <f>T122-P122</f>
        <v>0</v>
      </c>
      <c r="S122" s="75"/>
      <c r="T122" s="13">
        <f>$H122*V122/100</f>
        <v>173.06071870856067</v>
      </c>
      <c r="U122" s="16"/>
      <c r="V122" s="41">
        <v>5.3053504975697965E-3</v>
      </c>
      <c r="W122" s="16"/>
      <c r="X122" s="15">
        <f>T122/P122</f>
        <v>1</v>
      </c>
      <c r="Y122" s="16"/>
      <c r="Z122" s="23"/>
    </row>
    <row r="123" spans="2:26" x14ac:dyDescent="0.3">
      <c r="B123" s="69">
        <f>MAX(B$17:B122)+1</f>
        <v>61</v>
      </c>
      <c r="D123" s="11" t="s">
        <v>54</v>
      </c>
      <c r="F123" s="87"/>
      <c r="H123" s="13"/>
      <c r="I123" s="16"/>
      <c r="J123" s="16"/>
      <c r="K123" s="16"/>
      <c r="L123" s="16"/>
      <c r="M123" s="16"/>
      <c r="N123" s="16"/>
      <c r="O123" s="16"/>
      <c r="P123" s="13">
        <f>T123</f>
        <v>1666.5713162349834</v>
      </c>
      <c r="Q123" s="16"/>
      <c r="R123" s="16"/>
      <c r="S123" s="16"/>
      <c r="T123" s="13">
        <v>1666.5713162349834</v>
      </c>
      <c r="U123" s="16"/>
      <c r="V123" s="88">
        <v>4.2462810021565781E-3</v>
      </c>
      <c r="W123" s="75"/>
      <c r="X123" s="15">
        <f>T123/P123</f>
        <v>1</v>
      </c>
      <c r="Y123" s="16"/>
      <c r="Z123" s="35"/>
    </row>
    <row r="124" spans="2:26" x14ac:dyDescent="0.3">
      <c r="B124" s="69">
        <f>MAX(B$17:B123)+1</f>
        <v>62</v>
      </c>
      <c r="D124" s="11" t="s">
        <v>82</v>
      </c>
      <c r="F124" s="87" t="s">
        <v>38</v>
      </c>
      <c r="H124" s="13">
        <v>294855.76400000002</v>
      </c>
      <c r="I124" s="16"/>
      <c r="J124" s="13"/>
      <c r="K124" s="16"/>
      <c r="L124" s="13"/>
      <c r="M124" s="16"/>
      <c r="N124" s="13"/>
      <c r="O124" s="16"/>
      <c r="P124" s="13">
        <v>34870.051501953298</v>
      </c>
      <c r="Q124" s="16"/>
      <c r="R124" s="13">
        <f>T124-P124</f>
        <v>-735.59382121869567</v>
      </c>
      <c r="S124" s="75"/>
      <c r="T124" s="13">
        <f>$H124*V124/100</f>
        <v>34134.457680734602</v>
      </c>
      <c r="U124" s="16"/>
      <c r="V124" s="41">
        <v>11.576662846155044</v>
      </c>
      <c r="W124" s="16"/>
      <c r="X124" s="15">
        <f t="shared" ref="X124:X127" si="42">T124/P124</f>
        <v>0.97890471078950114</v>
      </c>
      <c r="Y124" s="16"/>
      <c r="Z124" s="23"/>
    </row>
    <row r="125" spans="2:26" x14ac:dyDescent="0.3">
      <c r="B125" s="69">
        <f>MAX(B$17:B124)+1</f>
        <v>63</v>
      </c>
      <c r="D125" s="11" t="s">
        <v>83</v>
      </c>
      <c r="F125" s="87" t="s">
        <v>38</v>
      </c>
      <c r="H125" s="13">
        <v>163656.652</v>
      </c>
      <c r="I125" s="16"/>
      <c r="J125" s="13"/>
      <c r="K125" s="16"/>
      <c r="L125" s="13"/>
      <c r="M125" s="16"/>
      <c r="N125" s="13"/>
      <c r="O125" s="16"/>
      <c r="P125" s="13">
        <v>1189.8365517300629</v>
      </c>
      <c r="Q125" s="16"/>
      <c r="R125" s="13">
        <f>T125-P125</f>
        <v>0</v>
      </c>
      <c r="S125" s="75"/>
      <c r="T125" s="13">
        <f>$H125*V125/100</f>
        <v>1189.8365517300629</v>
      </c>
      <c r="U125" s="16"/>
      <c r="V125" s="41">
        <v>0.7270321964853973</v>
      </c>
      <c r="W125" s="16"/>
      <c r="X125" s="15">
        <f t="shared" si="42"/>
        <v>1</v>
      </c>
      <c r="Y125" s="16"/>
      <c r="Z125" s="23"/>
    </row>
    <row r="126" spans="2:26" x14ac:dyDescent="0.3">
      <c r="B126" s="69">
        <f>MAX(B$17:B125)+1</f>
        <v>64</v>
      </c>
      <c r="D126" s="11" t="s">
        <v>60</v>
      </c>
      <c r="F126" s="87" t="s">
        <v>36</v>
      </c>
      <c r="H126" s="13">
        <v>0</v>
      </c>
      <c r="I126" s="16"/>
      <c r="J126" s="13"/>
      <c r="K126" s="16"/>
      <c r="L126" s="13"/>
      <c r="M126" s="16"/>
      <c r="N126" s="13"/>
      <c r="O126" s="16"/>
      <c r="P126" s="13">
        <v>0</v>
      </c>
      <c r="Q126" s="16"/>
      <c r="R126" s="13">
        <f>T126-P126</f>
        <v>0</v>
      </c>
      <c r="S126" s="16"/>
      <c r="T126" s="13">
        <f>$H126*V126/100</f>
        <v>0</v>
      </c>
      <c r="U126" s="16"/>
      <c r="V126" s="41">
        <v>2.9207778875171904E-2</v>
      </c>
      <c r="W126" s="16"/>
      <c r="X126" s="15"/>
      <c r="Y126" s="16"/>
      <c r="Z126" s="23"/>
    </row>
    <row r="127" spans="2:26" x14ac:dyDescent="0.3">
      <c r="B127" s="69">
        <f>MAX(B$17:B126)+1</f>
        <v>65</v>
      </c>
      <c r="D127" s="11" t="s">
        <v>78</v>
      </c>
      <c r="F127" s="87" t="s">
        <v>38</v>
      </c>
      <c r="H127" s="13">
        <v>121211.48000000001</v>
      </c>
      <c r="I127" s="16"/>
      <c r="J127" s="13"/>
      <c r="K127" s="16"/>
      <c r="L127" s="13"/>
      <c r="M127" s="16"/>
      <c r="N127" s="13"/>
      <c r="O127" s="16"/>
      <c r="P127" s="13">
        <v>11746.403547486243</v>
      </c>
      <c r="Q127" s="16"/>
      <c r="R127" s="13">
        <f>T127-P127</f>
        <v>0</v>
      </c>
      <c r="S127" s="75"/>
      <c r="T127" s="13">
        <f>$H127*V127/100</f>
        <v>11746.403547486243</v>
      </c>
      <c r="U127" s="16"/>
      <c r="V127" s="41">
        <v>9.6908341911890208</v>
      </c>
      <c r="W127" s="16"/>
      <c r="X127" s="15">
        <f t="shared" si="42"/>
        <v>1</v>
      </c>
      <c r="Y127" s="16"/>
      <c r="Z127" s="23"/>
    </row>
    <row r="128" spans="2:26" x14ac:dyDescent="0.3">
      <c r="B128" s="69">
        <f>MAX(B$17:B127)+1</f>
        <v>66</v>
      </c>
      <c r="D128" s="11" t="s">
        <v>84</v>
      </c>
      <c r="H128" s="13">
        <v>1427302.6369889998</v>
      </c>
      <c r="I128" s="16"/>
      <c r="J128" s="13"/>
      <c r="K128" s="16"/>
      <c r="L128" s="13"/>
      <c r="M128" s="16"/>
      <c r="N128" s="13"/>
      <c r="O128" s="16"/>
      <c r="P128" s="13">
        <f>T128</f>
        <v>580.8014525473676</v>
      </c>
      <c r="Q128" s="16"/>
      <c r="R128" s="13">
        <f>T128-P128</f>
        <v>0</v>
      </c>
      <c r="S128" s="75"/>
      <c r="T128" s="13">
        <v>580.8014525473676</v>
      </c>
      <c r="U128" s="16"/>
      <c r="V128" s="88">
        <v>2.8533172134609648E-3</v>
      </c>
      <c r="W128" s="16"/>
      <c r="X128" s="15">
        <f>T128/P128</f>
        <v>1</v>
      </c>
      <c r="Y128" s="16"/>
      <c r="Z128" s="23"/>
    </row>
    <row r="129" spans="2:26" x14ac:dyDescent="0.3">
      <c r="D129" s="11"/>
      <c r="F129" s="87"/>
      <c r="H129" s="13"/>
      <c r="I129" s="16"/>
      <c r="J129" s="16"/>
      <c r="K129" s="16"/>
      <c r="L129" s="16"/>
      <c r="M129" s="16"/>
      <c r="N129" s="16"/>
      <c r="O129" s="16"/>
      <c r="P129" s="16"/>
      <c r="Q129" s="16"/>
      <c r="R129" s="16"/>
      <c r="S129" s="16"/>
      <c r="T129" s="16"/>
      <c r="U129" s="16"/>
      <c r="V129" s="16"/>
      <c r="W129" s="16"/>
      <c r="X129" s="16"/>
      <c r="Y129" s="16"/>
      <c r="Z129" s="35"/>
    </row>
    <row r="130" spans="2:26" ht="12.9" thickBot="1" x14ac:dyDescent="0.35">
      <c r="B130" s="69">
        <f>MAX(B$17:B129)+1</f>
        <v>67</v>
      </c>
      <c r="D130" s="24" t="s">
        <v>85</v>
      </c>
      <c r="H130" s="80">
        <f>H122</f>
        <v>3262003.4960524095</v>
      </c>
      <c r="I130" s="74"/>
      <c r="J130" s="80">
        <v>58361.839199119662</v>
      </c>
      <c r="K130" s="75"/>
      <c r="L130" s="25">
        <f>J130/$H130*100</f>
        <v>1.789140915077118</v>
      </c>
      <c r="M130" s="75"/>
      <c r="N130" s="80">
        <f>J130-P130</f>
        <v>5803.5295955773836</v>
      </c>
      <c r="O130" s="14"/>
      <c r="P130" s="80">
        <f>SUM(P121:P128)</f>
        <v>52558.309603542279</v>
      </c>
      <c r="Q130" s="14"/>
      <c r="R130" s="80">
        <f>SUM(R121:R128)</f>
        <v>-735.59382121869567</v>
      </c>
      <c r="S130" s="75"/>
      <c r="T130" s="80">
        <f>SUM(T121:T128)</f>
        <v>51822.71578232359</v>
      </c>
      <c r="U130" s="75"/>
      <c r="V130" s="25">
        <f>T130/$H130*100</f>
        <v>1.588677505865278</v>
      </c>
      <c r="W130" s="75"/>
      <c r="X130" s="81">
        <f t="shared" ref="X130" si="43">T130/P130</f>
        <v>0.9860042336451188</v>
      </c>
      <c r="Y130" s="16"/>
      <c r="Z130" s="26">
        <f t="shared" ref="Z130" si="44">V130/L130-1</f>
        <v>-0.1120445055627155</v>
      </c>
    </row>
    <row r="131" spans="2:26" ht="12.9" thickTop="1" x14ac:dyDescent="0.3">
      <c r="D131" s="11"/>
      <c r="Z131" s="33"/>
    </row>
    <row r="132" spans="2:26" x14ac:dyDescent="0.3">
      <c r="D132" s="11"/>
      <c r="Z132" s="33"/>
    </row>
    <row r="133" spans="2:26" x14ac:dyDescent="0.3">
      <c r="D133" s="40" t="s">
        <v>86</v>
      </c>
      <c r="Z133" s="33"/>
    </row>
    <row r="134" spans="2:26" x14ac:dyDescent="0.3">
      <c r="B134" s="69">
        <f>MAX(B$17:B133)+1</f>
        <v>68</v>
      </c>
      <c r="D134" s="11" t="s">
        <v>33</v>
      </c>
      <c r="F134" s="87" t="s">
        <v>34</v>
      </c>
      <c r="H134" s="13">
        <v>624</v>
      </c>
      <c r="I134" s="16"/>
      <c r="J134" s="13"/>
      <c r="K134" s="16"/>
      <c r="L134" s="13"/>
      <c r="M134" s="16"/>
      <c r="N134" s="13"/>
      <c r="O134" s="16"/>
      <c r="P134" s="13">
        <v>1879.1985605521413</v>
      </c>
      <c r="Q134" s="16"/>
      <c r="R134" s="13">
        <f>T134-P134</f>
        <v>-1567.1985605521413</v>
      </c>
      <c r="S134" s="16"/>
      <c r="T134" s="13">
        <f>$H134*V134/1000</f>
        <v>312</v>
      </c>
      <c r="U134" s="16"/>
      <c r="V134" s="76">
        <v>500</v>
      </c>
      <c r="W134" s="16"/>
      <c r="X134" s="15">
        <f t="shared" ref="X134:X137" si="45">T134/P134</f>
        <v>0.16602822423849078</v>
      </c>
      <c r="Y134" s="16"/>
      <c r="Z134" s="23"/>
    </row>
    <row r="135" spans="2:26" x14ac:dyDescent="0.3">
      <c r="B135" s="69">
        <f>MAX(B$17:B134)+1</f>
        <v>69</v>
      </c>
      <c r="D135" s="11" t="s">
        <v>87</v>
      </c>
      <c r="F135" s="87" t="s">
        <v>36</v>
      </c>
      <c r="H135" s="13">
        <v>474030.03009035997</v>
      </c>
      <c r="I135" s="16"/>
      <c r="J135" s="13"/>
      <c r="K135" s="16"/>
      <c r="L135" s="13"/>
      <c r="M135" s="16"/>
      <c r="N135" s="13"/>
      <c r="O135" s="16"/>
      <c r="P135" s="13">
        <v>802.91441322686933</v>
      </c>
      <c r="Q135" s="16"/>
      <c r="R135" s="13">
        <f>T135-P135</f>
        <v>0</v>
      </c>
      <c r="S135" s="16"/>
      <c r="T135" s="13">
        <f>$H135*V135/100</f>
        <v>802.91441322686933</v>
      </c>
      <c r="U135" s="16"/>
      <c r="V135" s="41">
        <v>0.16938049538207889</v>
      </c>
      <c r="W135" s="16"/>
      <c r="X135" s="15">
        <f t="shared" si="45"/>
        <v>1</v>
      </c>
      <c r="Y135" s="16"/>
      <c r="Z135" s="23"/>
    </row>
    <row r="136" spans="2:26" x14ac:dyDescent="0.3">
      <c r="B136" s="69">
        <f>MAX(B$17:B135)+1</f>
        <v>70</v>
      </c>
      <c r="D136" s="11" t="s">
        <v>88</v>
      </c>
      <c r="F136" s="87" t="s">
        <v>38</v>
      </c>
      <c r="H136" s="13">
        <v>60959.28</v>
      </c>
      <c r="I136" s="16"/>
      <c r="J136" s="13"/>
      <c r="K136" s="16"/>
      <c r="L136" s="13"/>
      <c r="M136" s="16"/>
      <c r="N136" s="13"/>
      <c r="O136" s="16"/>
      <c r="P136" s="13">
        <v>2315.4001709537843</v>
      </c>
      <c r="Q136" s="16"/>
      <c r="R136" s="13">
        <f>T136-P136</f>
        <v>2625.0013682161843</v>
      </c>
      <c r="S136" s="16"/>
      <c r="T136" s="13">
        <f>$H136*V136/100</f>
        <v>4940.4015391699686</v>
      </c>
      <c r="U136" s="16"/>
      <c r="V136" s="41">
        <v>8.1044289551483697</v>
      </c>
      <c r="W136" s="16"/>
      <c r="X136" s="15">
        <f t="shared" si="45"/>
        <v>2.1337139044672635</v>
      </c>
      <c r="Y136" s="16"/>
      <c r="Z136" s="23"/>
    </row>
    <row r="137" spans="2:26" x14ac:dyDescent="0.3">
      <c r="B137" s="69">
        <f>MAX(B$17:B136)+1</f>
        <v>71</v>
      </c>
      <c r="D137" s="11" t="s">
        <v>89</v>
      </c>
      <c r="F137" s="87" t="s">
        <v>38</v>
      </c>
      <c r="H137" s="13">
        <v>16.8</v>
      </c>
      <c r="I137" s="16"/>
      <c r="J137" s="13"/>
      <c r="K137" s="16"/>
      <c r="L137" s="13"/>
      <c r="M137" s="16"/>
      <c r="N137" s="13"/>
      <c r="O137" s="16"/>
      <c r="P137" s="13">
        <v>3.6470856995634806</v>
      </c>
      <c r="Q137" s="16"/>
      <c r="R137" s="13">
        <f>T137-P137</f>
        <v>7.0588951101683817</v>
      </c>
      <c r="S137" s="16"/>
      <c r="T137" s="13">
        <f>$H137*V137/100</f>
        <v>10.705980809731862</v>
      </c>
      <c r="U137" s="16"/>
      <c r="V137" s="41">
        <v>63.726076248403935</v>
      </c>
      <c r="W137" s="16"/>
      <c r="X137" s="15">
        <f t="shared" si="45"/>
        <v>2.9354892348740971</v>
      </c>
      <c r="Y137" s="16"/>
      <c r="Z137" s="23"/>
    </row>
    <row r="138" spans="2:26" x14ac:dyDescent="0.3">
      <c r="B138" s="69">
        <f>MAX(B$17:B137)+1</f>
        <v>72</v>
      </c>
      <c r="D138" s="11" t="s">
        <v>60</v>
      </c>
      <c r="F138" s="87"/>
      <c r="H138" s="13">
        <v>0</v>
      </c>
      <c r="I138" s="16"/>
      <c r="J138" s="13"/>
      <c r="K138" s="16"/>
      <c r="L138" s="13"/>
      <c r="M138" s="16"/>
      <c r="N138" s="13"/>
      <c r="O138" s="16"/>
      <c r="P138" s="13">
        <v>0</v>
      </c>
      <c r="Q138" s="16"/>
      <c r="R138" s="13">
        <f>T138-P138</f>
        <v>0</v>
      </c>
      <c r="S138" s="16"/>
      <c r="T138" s="13">
        <f>$H138*V138/100</f>
        <v>0</v>
      </c>
      <c r="U138" s="16"/>
      <c r="V138" s="41">
        <v>2.2308386048680457</v>
      </c>
      <c r="W138" s="16"/>
      <c r="X138" s="15"/>
      <c r="Y138" s="16"/>
      <c r="Z138" s="23"/>
    </row>
    <row r="139" spans="2:26" x14ac:dyDescent="0.3">
      <c r="B139" s="69">
        <f>MAX(B$17:B138)+1</f>
        <v>73</v>
      </c>
      <c r="C139" s="71"/>
      <c r="D139" s="11" t="s">
        <v>39</v>
      </c>
      <c r="E139" s="69"/>
      <c r="F139" s="12"/>
      <c r="G139" s="69"/>
      <c r="H139" s="77">
        <f>H135</f>
        <v>474030.03009035997</v>
      </c>
      <c r="I139" s="74"/>
      <c r="J139" s="13"/>
      <c r="K139" s="74"/>
      <c r="L139" s="13"/>
      <c r="M139" s="75"/>
      <c r="N139" s="13"/>
      <c r="O139" s="14"/>
      <c r="P139" s="77">
        <f>SUM(P134:P138)</f>
        <v>5001.1602304323587</v>
      </c>
      <c r="Q139" s="14"/>
      <c r="R139" s="77">
        <f>SUM(R134:R138)</f>
        <v>1064.8617027742114</v>
      </c>
      <c r="S139" s="75"/>
      <c r="T139" s="77">
        <f>SUM(T134:T138)</f>
        <v>6066.0219332065699</v>
      </c>
      <c r="U139" s="75"/>
      <c r="V139" s="20">
        <f>T139/$H139*100</f>
        <v>1.2796703896692494</v>
      </c>
      <c r="W139" s="75"/>
      <c r="X139" s="78">
        <f t="shared" ref="X139" si="46">T139/P139</f>
        <v>1.2129229326216073</v>
      </c>
      <c r="Y139" s="16"/>
      <c r="Z139" s="23"/>
    </row>
    <row r="140" spans="2:26" x14ac:dyDescent="0.3">
      <c r="B140" s="69"/>
      <c r="C140" s="71"/>
      <c r="D140" s="11"/>
      <c r="E140" s="69"/>
      <c r="F140" s="12"/>
      <c r="G140" s="69"/>
      <c r="H140" s="75"/>
      <c r="I140" s="74"/>
      <c r="J140" s="13"/>
      <c r="K140" s="74"/>
      <c r="L140" s="13"/>
      <c r="M140" s="75"/>
      <c r="N140" s="13"/>
      <c r="O140" s="14"/>
      <c r="P140" s="75"/>
      <c r="Q140" s="14"/>
      <c r="R140" s="75"/>
      <c r="S140" s="75"/>
      <c r="T140" s="75"/>
      <c r="U140" s="75"/>
      <c r="V140" s="41"/>
      <c r="W140" s="75"/>
      <c r="X140" s="85"/>
      <c r="Y140" s="16"/>
      <c r="Z140" s="23"/>
    </row>
    <row r="141" spans="2:26" x14ac:dyDescent="0.3">
      <c r="B141" s="69"/>
      <c r="C141" s="71"/>
      <c r="D141" s="11" t="s">
        <v>40</v>
      </c>
      <c r="E141" s="69"/>
      <c r="F141" s="79"/>
      <c r="G141" s="69"/>
      <c r="H141" s="13"/>
      <c r="I141" s="74"/>
      <c r="J141" s="18"/>
      <c r="K141" s="74"/>
      <c r="L141" s="74"/>
      <c r="M141" s="75"/>
      <c r="N141" s="19"/>
      <c r="O141" s="14"/>
      <c r="P141" s="13"/>
      <c r="Q141" s="14"/>
      <c r="R141" s="13"/>
      <c r="S141" s="75"/>
      <c r="T141" s="13"/>
      <c r="U141" s="75"/>
      <c r="V141" s="21"/>
      <c r="W141" s="75"/>
      <c r="X141" s="15"/>
      <c r="Y141" s="16"/>
      <c r="Z141" s="32"/>
    </row>
    <row r="142" spans="2:26" x14ac:dyDescent="0.3">
      <c r="B142" s="69">
        <f>MAX(B$17:B141)+1</f>
        <v>74</v>
      </c>
      <c r="D142" s="22" t="s">
        <v>41</v>
      </c>
      <c r="E142" s="69"/>
      <c r="F142" s="79" t="s">
        <v>36</v>
      </c>
      <c r="H142" s="13">
        <v>474030.03009035997</v>
      </c>
      <c r="I142" s="16"/>
      <c r="J142" s="13"/>
      <c r="K142" s="16"/>
      <c r="L142" s="13"/>
      <c r="M142" s="16"/>
      <c r="N142" s="13"/>
      <c r="O142" s="16"/>
      <c r="P142" s="13">
        <f t="shared" ref="P142:P143" si="47">T142</f>
        <v>3703.8151913046813</v>
      </c>
      <c r="Q142" s="16"/>
      <c r="R142" s="13">
        <f>T142-P142</f>
        <v>0</v>
      </c>
      <c r="S142" s="16"/>
      <c r="T142" s="13">
        <f>$H142*V142/100</f>
        <v>3703.8151913046813</v>
      </c>
      <c r="U142" s="16"/>
      <c r="V142" s="41">
        <v>0.7813461080933326</v>
      </c>
      <c r="W142" s="16"/>
      <c r="X142" s="13"/>
      <c r="Y142" s="16"/>
      <c r="Z142" s="23"/>
    </row>
    <row r="143" spans="2:26" x14ac:dyDescent="0.3">
      <c r="B143" s="69">
        <f>MAX(B$17:B142)+1</f>
        <v>75</v>
      </c>
      <c r="D143" s="22" t="s">
        <v>42</v>
      </c>
      <c r="E143" s="69"/>
      <c r="F143" s="79" t="s">
        <v>36</v>
      </c>
      <c r="H143" s="13">
        <v>0</v>
      </c>
      <c r="I143" s="16"/>
      <c r="J143" s="13"/>
      <c r="K143" s="16"/>
      <c r="L143" s="13"/>
      <c r="M143" s="16"/>
      <c r="N143" s="13"/>
      <c r="O143" s="16"/>
      <c r="P143" s="13">
        <f t="shared" si="47"/>
        <v>0</v>
      </c>
      <c r="Q143" s="16"/>
      <c r="R143" s="13">
        <f>T143-P143</f>
        <v>0</v>
      </c>
      <c r="S143" s="16"/>
      <c r="T143" s="13">
        <f>$H143*V143/100</f>
        <v>0</v>
      </c>
      <c r="U143" s="16"/>
      <c r="V143" s="41">
        <v>3.373251601099132</v>
      </c>
      <c r="W143" s="16"/>
      <c r="X143" s="13"/>
      <c r="Y143" s="16"/>
      <c r="Z143" s="23"/>
    </row>
    <row r="144" spans="2:26" x14ac:dyDescent="0.3">
      <c r="B144" s="69">
        <f>MAX(B$17:B143)+1</f>
        <v>76</v>
      </c>
      <c r="C144" s="71"/>
      <c r="D144" s="11" t="s">
        <v>40</v>
      </c>
      <c r="E144" s="69"/>
      <c r="F144" s="12"/>
      <c r="G144" s="69"/>
      <c r="H144" s="77">
        <f>SUM(H142:H143)</f>
        <v>474030.03009035997</v>
      </c>
      <c r="I144" s="74"/>
      <c r="J144" s="13"/>
      <c r="K144" s="74"/>
      <c r="L144" s="13"/>
      <c r="M144" s="75"/>
      <c r="N144" s="13"/>
      <c r="O144" s="14"/>
      <c r="P144" s="77">
        <f>SUM(P142:P143)</f>
        <v>3703.8151913046813</v>
      </c>
      <c r="Q144" s="14"/>
      <c r="R144" s="77">
        <f>SUM(R142:R143)</f>
        <v>0</v>
      </c>
      <c r="S144" s="75"/>
      <c r="T144" s="77">
        <f>SUM(T142:T143)</f>
        <v>3703.8151913046813</v>
      </c>
      <c r="U144" s="75"/>
      <c r="V144" s="20">
        <f>T144/$H144*100</f>
        <v>0.78134610809333271</v>
      </c>
      <c r="W144" s="75"/>
      <c r="X144" s="78">
        <f t="shared" ref="X144" si="48">T144/P144</f>
        <v>1</v>
      </c>
      <c r="Y144" s="16"/>
      <c r="Z144" s="23"/>
    </row>
    <row r="145" spans="2:26" x14ac:dyDescent="0.3">
      <c r="D145" s="42"/>
      <c r="F145" s="87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39"/>
      <c r="W145" s="16"/>
      <c r="X145" s="16"/>
      <c r="Y145" s="16"/>
      <c r="Z145" s="35"/>
    </row>
    <row r="146" spans="2:26" x14ac:dyDescent="0.3">
      <c r="B146" s="69">
        <f>MAX(B$17:B145)+1</f>
        <v>77</v>
      </c>
      <c r="D146" s="11" t="s">
        <v>43</v>
      </c>
      <c r="F146" s="87" t="s">
        <v>36</v>
      </c>
      <c r="H146" s="13">
        <v>13496.806840359997</v>
      </c>
      <c r="I146" s="16"/>
      <c r="J146" s="13"/>
      <c r="K146" s="16"/>
      <c r="L146" s="13"/>
      <c r="M146" s="16"/>
      <c r="N146" s="13"/>
      <c r="O146" s="16"/>
      <c r="P146" s="13">
        <f>T146</f>
        <v>1943.7908568277701</v>
      </c>
      <c r="Q146" s="16"/>
      <c r="R146" s="13">
        <f>T146-P146</f>
        <v>0</v>
      </c>
      <c r="S146" s="16"/>
      <c r="T146" s="13">
        <f>$H146*V146/100</f>
        <v>1943.7908568277701</v>
      </c>
      <c r="U146" s="16"/>
      <c r="V146" s="41">
        <v>14.401857267566289</v>
      </c>
      <c r="W146" s="16"/>
      <c r="X146" s="15">
        <f>T146/P146</f>
        <v>1</v>
      </c>
      <c r="Y146" s="16"/>
      <c r="Z146" s="23"/>
    </row>
    <row r="147" spans="2:26" x14ac:dyDescent="0.3">
      <c r="D147" s="42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35"/>
    </row>
    <row r="148" spans="2:26" ht="12.9" thickBot="1" x14ac:dyDescent="0.35">
      <c r="B148" s="69">
        <f>MAX(B$17:B147)+1</f>
        <v>78</v>
      </c>
      <c r="D148" s="24" t="s">
        <v>90</v>
      </c>
      <c r="H148" s="80">
        <f>H135</f>
        <v>474030.03009035997</v>
      </c>
      <c r="I148" s="74"/>
      <c r="J148" s="80">
        <v>8682.7110475291411</v>
      </c>
      <c r="K148" s="75"/>
      <c r="L148" s="25">
        <f>J148/$H148*100</f>
        <v>1.8316795342847869</v>
      </c>
      <c r="M148" s="75"/>
      <c r="N148" s="80">
        <f>J148-P148</f>
        <v>-1966.0552310356688</v>
      </c>
      <c r="O148" s="14"/>
      <c r="P148" s="80">
        <f>SUM(P139,P144,P146)</f>
        <v>10648.76627856481</v>
      </c>
      <c r="Q148" s="14"/>
      <c r="R148" s="80">
        <f>SUM(R139,R144,R146)</f>
        <v>1064.8617027742114</v>
      </c>
      <c r="S148" s="75"/>
      <c r="T148" s="80">
        <f>SUM(T139,T144,T146)</f>
        <v>11713.627981339021</v>
      </c>
      <c r="U148" s="75"/>
      <c r="V148" s="25">
        <f>T148/$H148*100</f>
        <v>2.4710729780360454</v>
      </c>
      <c r="W148" s="75"/>
      <c r="X148" s="81">
        <f t="shared" ref="X148" si="49">T148/P148</f>
        <v>1.0999985984214622</v>
      </c>
      <c r="Y148" s="16"/>
      <c r="Z148" s="26">
        <f t="shared" ref="Z148" si="50">V148/L148-1</f>
        <v>0.34907495103990538</v>
      </c>
    </row>
    <row r="149" spans="2:26" ht="12.9" thickTop="1" x14ac:dyDescent="0.3">
      <c r="Z149" s="33"/>
    </row>
    <row r="150" spans="2:26" x14ac:dyDescent="0.3">
      <c r="D150" s="11"/>
      <c r="Z150" s="33"/>
    </row>
    <row r="151" spans="2:26" x14ac:dyDescent="0.3">
      <c r="D151" s="11"/>
      <c r="Z151" s="33"/>
    </row>
    <row r="152" spans="2:26" x14ac:dyDescent="0.3">
      <c r="D152" s="40" t="s">
        <v>91</v>
      </c>
      <c r="H152" s="16"/>
      <c r="I152" s="16"/>
      <c r="J152" s="16"/>
      <c r="K152" s="16"/>
      <c r="L152" s="16"/>
      <c r="M152" s="16"/>
      <c r="N152" s="16"/>
      <c r="O152" s="16"/>
      <c r="P152" s="16"/>
      <c r="Q152" s="16"/>
      <c r="R152" s="16"/>
      <c r="S152" s="16"/>
      <c r="T152" s="16"/>
      <c r="U152" s="16"/>
      <c r="V152" s="16"/>
      <c r="W152" s="16"/>
      <c r="X152" s="16"/>
      <c r="Y152" s="16"/>
      <c r="Z152" s="35"/>
    </row>
    <row r="153" spans="2:26" x14ac:dyDescent="0.3">
      <c r="B153" s="69">
        <f>MAX(B$17:B152)+1</f>
        <v>79</v>
      </c>
      <c r="D153" s="11" t="s">
        <v>33</v>
      </c>
      <c r="F153" s="87" t="s">
        <v>34</v>
      </c>
      <c r="H153" s="13">
        <v>492</v>
      </c>
      <c r="I153" s="16"/>
      <c r="J153" s="13"/>
      <c r="K153" s="16"/>
      <c r="L153" s="13"/>
      <c r="M153" s="16"/>
      <c r="N153" s="13"/>
      <c r="O153" s="16"/>
      <c r="P153" s="13">
        <v>1338.8757172879327</v>
      </c>
      <c r="Q153" s="16"/>
      <c r="R153" s="13">
        <f t="shared" ref="R153:R155" si="51">T153-P153</f>
        <v>-1092.8757172879327</v>
      </c>
      <c r="S153" s="16"/>
      <c r="T153" s="13">
        <f>$H153*V153/1000</f>
        <v>246</v>
      </c>
      <c r="U153" s="16"/>
      <c r="V153" s="76">
        <v>500</v>
      </c>
      <c r="W153" s="16"/>
      <c r="X153" s="15">
        <f t="shared" ref="X153:X156" si="52">T153/P153</f>
        <v>0.18373624737799044</v>
      </c>
      <c r="Y153" s="16"/>
      <c r="Z153" s="23"/>
    </row>
    <row r="154" spans="2:26" x14ac:dyDescent="0.3">
      <c r="B154" s="69">
        <f>MAX(B$17:B153)+1</f>
        <v>80</v>
      </c>
      <c r="D154" s="11" t="s">
        <v>87</v>
      </c>
      <c r="F154" s="87" t="s">
        <v>36</v>
      </c>
      <c r="H154" s="13">
        <v>54820.516019999995</v>
      </c>
      <c r="I154" s="16"/>
      <c r="J154" s="13"/>
      <c r="K154" s="16"/>
      <c r="L154" s="13"/>
      <c r="M154" s="16"/>
      <c r="N154" s="13"/>
      <c r="O154" s="16"/>
      <c r="P154" s="13">
        <v>92.841869014780087</v>
      </c>
      <c r="Q154" s="16"/>
      <c r="R154" s="13">
        <f t="shared" si="51"/>
        <v>0</v>
      </c>
      <c r="S154" s="16"/>
      <c r="T154" s="13">
        <f>$H154*V154/100</f>
        <v>92.841869014780073</v>
      </c>
      <c r="U154" s="16"/>
      <c r="V154" s="41">
        <v>0.16935606549363541</v>
      </c>
      <c r="W154" s="16"/>
      <c r="X154" s="15">
        <f t="shared" si="52"/>
        <v>0.99999999999999989</v>
      </c>
      <c r="Y154" s="16"/>
      <c r="Z154" s="23"/>
    </row>
    <row r="155" spans="2:26" x14ac:dyDescent="0.3">
      <c r="B155" s="69">
        <f>MAX(B$17:B154)+1</f>
        <v>81</v>
      </c>
      <c r="D155" s="11" t="s">
        <v>92</v>
      </c>
      <c r="F155" s="87" t="s">
        <v>38</v>
      </c>
      <c r="H155" s="13">
        <v>12006.122800000001</v>
      </c>
      <c r="I155" s="16"/>
      <c r="J155" s="13"/>
      <c r="K155" s="16"/>
      <c r="L155" s="13"/>
      <c r="M155" s="16"/>
      <c r="N155" s="13"/>
      <c r="O155" s="16"/>
      <c r="P155" s="13">
        <v>1351.0978149354492</v>
      </c>
      <c r="Q155" s="16"/>
      <c r="R155" s="13">
        <f t="shared" si="51"/>
        <v>26.016942494383329</v>
      </c>
      <c r="S155" s="16"/>
      <c r="T155" s="13">
        <f>$H155*V155/100</f>
        <v>1377.1147574298325</v>
      </c>
      <c r="U155" s="16"/>
      <c r="V155" s="41">
        <v>11.470103882577583</v>
      </c>
      <c r="W155" s="16"/>
      <c r="X155" s="15">
        <f t="shared" si="52"/>
        <v>1.0192561502259747</v>
      </c>
      <c r="Y155" s="16"/>
      <c r="Z155" s="23"/>
    </row>
    <row r="156" spans="2:26" x14ac:dyDescent="0.3">
      <c r="B156" s="69">
        <f>MAX(B$17:B155)+1</f>
        <v>82</v>
      </c>
      <c r="C156" s="71"/>
      <c r="D156" s="11" t="s">
        <v>39</v>
      </c>
      <c r="E156" s="69"/>
      <c r="F156" s="12"/>
      <c r="G156" s="69"/>
      <c r="H156" s="77">
        <f>H154</f>
        <v>54820.516019999995</v>
      </c>
      <c r="I156" s="74"/>
      <c r="J156" s="13"/>
      <c r="K156" s="74"/>
      <c r="L156" s="13"/>
      <c r="M156" s="75"/>
      <c r="N156" s="13"/>
      <c r="O156" s="14"/>
      <c r="P156" s="77">
        <f>SUM(P153:P155)</f>
        <v>2782.8154012381619</v>
      </c>
      <c r="Q156" s="14"/>
      <c r="R156" s="77">
        <f>SUM(R153:R155)</f>
        <v>-1066.8587747935494</v>
      </c>
      <c r="S156" s="75"/>
      <c r="T156" s="77">
        <f>SUM(T153:T155)</f>
        <v>1715.9566264446125</v>
      </c>
      <c r="U156" s="75"/>
      <c r="V156" s="20">
        <f>T156/$H156*100</f>
        <v>3.1301358524582032</v>
      </c>
      <c r="W156" s="75"/>
      <c r="X156" s="78">
        <f t="shared" si="52"/>
        <v>0.61662610666921336</v>
      </c>
      <c r="Y156" s="16"/>
      <c r="Z156" s="23"/>
    </row>
    <row r="157" spans="2:26" x14ac:dyDescent="0.3">
      <c r="B157" s="69"/>
      <c r="C157" s="71"/>
      <c r="D157" s="11"/>
      <c r="E157" s="69"/>
      <c r="F157" s="12"/>
      <c r="G157" s="69"/>
      <c r="H157" s="75"/>
      <c r="I157" s="74"/>
      <c r="J157" s="13"/>
      <c r="K157" s="74"/>
      <c r="L157" s="13"/>
      <c r="M157" s="75"/>
      <c r="N157" s="13"/>
      <c r="O157" s="14"/>
      <c r="P157" s="75"/>
      <c r="Q157" s="14"/>
      <c r="R157" s="75"/>
      <c r="S157" s="75"/>
      <c r="T157" s="75"/>
      <c r="U157" s="75"/>
      <c r="V157" s="41"/>
      <c r="W157" s="75"/>
      <c r="X157" s="85"/>
      <c r="Y157" s="16"/>
      <c r="Z157" s="23"/>
    </row>
    <row r="158" spans="2:26" x14ac:dyDescent="0.3">
      <c r="B158" s="69"/>
      <c r="C158" s="71"/>
      <c r="D158" s="11" t="s">
        <v>40</v>
      </c>
      <c r="E158" s="69"/>
      <c r="F158" s="79"/>
      <c r="G158" s="69"/>
      <c r="H158" s="13"/>
      <c r="I158" s="74"/>
      <c r="J158" s="18"/>
      <c r="K158" s="74"/>
      <c r="L158" s="74"/>
      <c r="M158" s="75"/>
      <c r="N158" s="19"/>
      <c r="O158" s="14"/>
      <c r="P158" s="13"/>
      <c r="Q158" s="14"/>
      <c r="R158" s="13"/>
      <c r="S158" s="75"/>
      <c r="T158" s="13"/>
      <c r="U158" s="75"/>
      <c r="V158" s="21"/>
      <c r="W158" s="75"/>
      <c r="X158" s="15"/>
      <c r="Y158" s="16"/>
      <c r="Z158" s="32"/>
    </row>
    <row r="159" spans="2:26" x14ac:dyDescent="0.3">
      <c r="B159" s="69">
        <f>MAX(B$17:B158)+1</f>
        <v>83</v>
      </c>
      <c r="D159" s="22" t="s">
        <v>41</v>
      </c>
      <c r="E159" s="69"/>
      <c r="F159" s="43" t="s">
        <v>36</v>
      </c>
      <c r="H159" s="13">
        <v>54820.516019999995</v>
      </c>
      <c r="I159" s="16"/>
      <c r="J159" s="13"/>
      <c r="K159" s="16"/>
      <c r="L159" s="13"/>
      <c r="M159" s="16"/>
      <c r="N159" s="13"/>
      <c r="O159" s="16"/>
      <c r="P159" s="13">
        <f t="shared" ref="P159:P160" si="53">T159</f>
        <v>428.21933591856845</v>
      </c>
      <c r="Q159" s="16"/>
      <c r="R159" s="13">
        <f t="shared" ref="R159:R160" si="54">T159-P159</f>
        <v>0</v>
      </c>
      <c r="S159" s="16"/>
      <c r="T159" s="13">
        <f>$H159*V159/100</f>
        <v>428.21933591856845</v>
      </c>
      <c r="U159" s="16"/>
      <c r="V159" s="41">
        <v>0.78112970655428082</v>
      </c>
      <c r="W159" s="16"/>
      <c r="X159" s="13"/>
      <c r="Y159" s="16"/>
      <c r="Z159" s="23"/>
    </row>
    <row r="160" spans="2:26" x14ac:dyDescent="0.3">
      <c r="B160" s="69">
        <f>MAX(B$17:B159)+1</f>
        <v>84</v>
      </c>
      <c r="D160" s="22" t="s">
        <v>42</v>
      </c>
      <c r="E160" s="69"/>
      <c r="F160" s="43" t="s">
        <v>36</v>
      </c>
      <c r="H160" s="13">
        <v>0</v>
      </c>
      <c r="I160" s="16"/>
      <c r="J160" s="13"/>
      <c r="K160" s="16"/>
      <c r="L160" s="13"/>
      <c r="M160" s="16"/>
      <c r="N160" s="13"/>
      <c r="O160" s="16"/>
      <c r="P160" s="13">
        <f t="shared" si="53"/>
        <v>0</v>
      </c>
      <c r="Q160" s="16"/>
      <c r="R160" s="13">
        <f t="shared" si="54"/>
        <v>0</v>
      </c>
      <c r="S160" s="16"/>
      <c r="T160" s="13">
        <f>$H160*V160/100</f>
        <v>0</v>
      </c>
      <c r="U160" s="16"/>
      <c r="V160" s="41">
        <v>3.3730351995600802</v>
      </c>
      <c r="W160" s="16"/>
      <c r="X160" s="13"/>
      <c r="Y160" s="16"/>
      <c r="Z160" s="23"/>
    </row>
    <row r="161" spans="2:26" x14ac:dyDescent="0.3">
      <c r="B161" s="69">
        <f>MAX(B$17:B160)+1</f>
        <v>85</v>
      </c>
      <c r="C161" s="71"/>
      <c r="D161" s="11" t="s">
        <v>40</v>
      </c>
      <c r="E161" s="69"/>
      <c r="F161" s="12"/>
      <c r="G161" s="69"/>
      <c r="H161" s="77">
        <f>SUM(H159:H160)</f>
        <v>54820.516019999995</v>
      </c>
      <c r="I161" s="74"/>
      <c r="J161" s="13"/>
      <c r="K161" s="74"/>
      <c r="L161" s="13"/>
      <c r="M161" s="75"/>
      <c r="N161" s="13"/>
      <c r="O161" s="14"/>
      <c r="P161" s="77">
        <f>SUM(P159:P160)</f>
        <v>428.21933591856845</v>
      </c>
      <c r="Q161" s="14"/>
      <c r="R161" s="77">
        <f>SUM(R159:R160)</f>
        <v>0</v>
      </c>
      <c r="S161" s="75"/>
      <c r="T161" s="77">
        <f>SUM(T159:T160)</f>
        <v>428.21933591856845</v>
      </c>
      <c r="U161" s="75"/>
      <c r="V161" s="20">
        <f>T161/$H161*100</f>
        <v>0.78112970655428071</v>
      </c>
      <c r="W161" s="75"/>
      <c r="X161" s="78">
        <f t="shared" ref="X161" si="55">T161/P161</f>
        <v>1</v>
      </c>
      <c r="Y161" s="16"/>
      <c r="Z161" s="23"/>
    </row>
    <row r="162" spans="2:26" x14ac:dyDescent="0.3">
      <c r="D162" s="42"/>
      <c r="F162" s="87"/>
      <c r="H162" s="16"/>
      <c r="I162" s="16"/>
      <c r="J162" s="16"/>
      <c r="K162" s="16"/>
      <c r="L162" s="16"/>
      <c r="M162" s="16"/>
      <c r="N162" s="16"/>
      <c r="O162" s="16"/>
      <c r="P162" s="16"/>
      <c r="Q162" s="16"/>
      <c r="R162" s="16"/>
      <c r="S162" s="16"/>
      <c r="T162" s="16"/>
      <c r="U162" s="16"/>
      <c r="V162" s="39"/>
      <c r="W162" s="16"/>
      <c r="X162" s="16"/>
      <c r="Y162" s="16"/>
      <c r="Z162" s="35"/>
    </row>
    <row r="163" spans="2:26" x14ac:dyDescent="0.3">
      <c r="B163" s="69">
        <f>MAX(B$17:B162)+1</f>
        <v>86</v>
      </c>
      <c r="D163" s="11" t="s">
        <v>43</v>
      </c>
      <c r="F163" s="87" t="s">
        <v>36</v>
      </c>
      <c r="H163" s="13">
        <v>6565.5263900000009</v>
      </c>
      <c r="I163" s="16"/>
      <c r="J163" s="13"/>
      <c r="K163" s="16"/>
      <c r="L163" s="13"/>
      <c r="M163" s="16"/>
      <c r="N163" s="13"/>
      <c r="O163" s="16"/>
      <c r="P163" s="13">
        <f>T163</f>
        <v>945.55773955219775</v>
      </c>
      <c r="Q163" s="16"/>
      <c r="R163" s="13">
        <f>T163-P163</f>
        <v>0</v>
      </c>
      <c r="S163" s="16"/>
      <c r="T163" s="13">
        <f>$H163*V163/100</f>
        <v>945.55773955219775</v>
      </c>
      <c r="U163" s="16"/>
      <c r="V163" s="41">
        <v>14.401857267566289</v>
      </c>
      <c r="W163" s="16"/>
      <c r="X163" s="15">
        <f t="shared" ref="X163" si="56">T163/P163</f>
        <v>1</v>
      </c>
      <c r="Y163" s="16"/>
      <c r="Z163" s="23"/>
    </row>
    <row r="164" spans="2:26" x14ac:dyDescent="0.3">
      <c r="D164" s="11"/>
      <c r="H164" s="16"/>
      <c r="I164" s="16"/>
      <c r="J164" s="16"/>
      <c r="K164" s="16"/>
      <c r="L164" s="16"/>
      <c r="M164" s="16"/>
      <c r="N164" s="16"/>
      <c r="O164" s="16"/>
      <c r="P164" s="16"/>
      <c r="Q164" s="16"/>
      <c r="R164" s="16"/>
      <c r="S164" s="16"/>
      <c r="T164" s="16"/>
      <c r="U164" s="16"/>
      <c r="V164" s="16"/>
      <c r="W164" s="16"/>
      <c r="X164" s="16"/>
      <c r="Y164" s="16"/>
      <c r="Z164" s="35"/>
    </row>
    <row r="165" spans="2:26" ht="12.9" thickBot="1" x14ac:dyDescent="0.35">
      <c r="B165" s="69">
        <f>MAX(B$17:B164)+1</f>
        <v>87</v>
      </c>
      <c r="D165" s="24" t="s">
        <v>93</v>
      </c>
      <c r="H165" s="80">
        <f>H154</f>
        <v>54820.516019999995</v>
      </c>
      <c r="I165" s="74"/>
      <c r="J165" s="80">
        <v>3064.2329786065911</v>
      </c>
      <c r="K165" s="75"/>
      <c r="L165" s="25">
        <f>J165/$H165*100</f>
        <v>5.5895733952753686</v>
      </c>
      <c r="M165" s="75"/>
      <c r="N165" s="80">
        <f>J165-P165</f>
        <v>-1092.3594981023371</v>
      </c>
      <c r="O165" s="14"/>
      <c r="P165" s="80">
        <f>SUM(P156,P161,P163)</f>
        <v>4156.5924767089282</v>
      </c>
      <c r="Q165" s="14"/>
      <c r="R165" s="80">
        <f>SUM(R156,R161,R163)</f>
        <v>-1066.8587747935494</v>
      </c>
      <c r="S165" s="75"/>
      <c r="T165" s="80">
        <f>SUM(T156,T161,T163)</f>
        <v>3089.7337019153788</v>
      </c>
      <c r="U165" s="75"/>
      <c r="V165" s="25">
        <f>T165/$H165*100</f>
        <v>5.6360901469591438</v>
      </c>
      <c r="W165" s="75"/>
      <c r="X165" s="81">
        <f t="shared" ref="X165" si="57">T165/P165</f>
        <v>0.74333332392540497</v>
      </c>
      <c r="Y165" s="16"/>
      <c r="Z165" s="26">
        <f t="shared" ref="Z165" si="58">V165/L165-1</f>
        <v>8.322057587273779E-3</v>
      </c>
    </row>
    <row r="166" spans="2:26" ht="12.9" thickTop="1" x14ac:dyDescent="0.3">
      <c r="B166" s="69"/>
      <c r="D166" s="11"/>
      <c r="H166" s="75"/>
      <c r="I166" s="74"/>
      <c r="J166" s="75"/>
      <c r="K166" s="75"/>
      <c r="L166" s="41"/>
      <c r="M166" s="75"/>
      <c r="N166" s="75"/>
      <c r="O166" s="14"/>
      <c r="P166" s="75"/>
      <c r="Q166" s="14"/>
      <c r="R166" s="75"/>
      <c r="S166" s="75"/>
      <c r="T166" s="75"/>
      <c r="U166" s="75"/>
      <c r="V166" s="41"/>
      <c r="W166" s="75"/>
      <c r="X166" s="85"/>
      <c r="Y166" s="16"/>
      <c r="Z166" s="17"/>
    </row>
    <row r="167" spans="2:26" x14ac:dyDescent="0.3">
      <c r="D167" s="37"/>
      <c r="Z167" s="33"/>
    </row>
    <row r="168" spans="2:26" x14ac:dyDescent="0.3">
      <c r="V168" s="7" t="s">
        <v>8</v>
      </c>
      <c r="Z168" s="33"/>
    </row>
    <row r="169" spans="2:26" x14ac:dyDescent="0.3">
      <c r="D169" s="40" t="s">
        <v>94</v>
      </c>
      <c r="V169" s="70" t="s">
        <v>95</v>
      </c>
      <c r="Z169" s="33"/>
    </row>
    <row r="170" spans="2:26" x14ac:dyDescent="0.3">
      <c r="B170" s="69"/>
      <c r="C170" s="71"/>
      <c r="D170" s="34" t="s">
        <v>63</v>
      </c>
      <c r="E170" s="69"/>
      <c r="F170" s="79"/>
      <c r="G170" s="69"/>
      <c r="H170" s="13"/>
      <c r="I170" s="74"/>
      <c r="J170" s="16"/>
      <c r="K170" s="16"/>
      <c r="L170" s="16"/>
      <c r="M170" s="16"/>
      <c r="N170" s="16"/>
      <c r="O170" s="14"/>
      <c r="P170" s="13"/>
      <c r="Q170" s="14"/>
      <c r="R170" s="13"/>
      <c r="S170" s="75"/>
      <c r="T170" s="13"/>
      <c r="U170" s="75"/>
      <c r="V170" s="21"/>
      <c r="W170" s="75"/>
      <c r="X170" s="15"/>
      <c r="Y170" s="16"/>
      <c r="Z170" s="84"/>
    </row>
    <row r="171" spans="2:26" x14ac:dyDescent="0.3">
      <c r="B171" s="69">
        <f>MAX(B$17:B170)+1</f>
        <v>88</v>
      </c>
      <c r="D171" s="22" t="s">
        <v>64</v>
      </c>
      <c r="F171" s="87" t="s">
        <v>65</v>
      </c>
      <c r="H171" s="13">
        <v>41011680</v>
      </c>
      <c r="I171" s="16"/>
      <c r="J171" s="13"/>
      <c r="K171" s="16"/>
      <c r="L171" s="13"/>
      <c r="M171" s="16"/>
      <c r="N171" s="13"/>
      <c r="O171" s="16"/>
      <c r="P171" s="13">
        <v>623.31877210570156</v>
      </c>
      <c r="Q171" s="16"/>
      <c r="R171" s="13">
        <f>T171-P171</f>
        <v>-10.247214165564969</v>
      </c>
      <c r="S171" s="16"/>
      <c r="T171" s="13">
        <f>$H171*V171/1000</f>
        <v>613.07155794013659</v>
      </c>
      <c r="U171" s="16"/>
      <c r="V171" s="89">
        <v>1.4948706269534352E-2</v>
      </c>
      <c r="W171" s="16"/>
      <c r="X171" s="13"/>
      <c r="Y171" s="16"/>
      <c r="Z171" s="23"/>
    </row>
    <row r="172" spans="2:26" x14ac:dyDescent="0.3">
      <c r="D172" s="22" t="s">
        <v>66</v>
      </c>
      <c r="F172" s="87"/>
      <c r="H172" s="13"/>
      <c r="I172" s="16"/>
      <c r="J172" s="16"/>
      <c r="K172" s="16"/>
      <c r="L172" s="16"/>
      <c r="M172" s="16"/>
      <c r="N172" s="16"/>
      <c r="O172" s="16"/>
      <c r="P172" s="13"/>
      <c r="Q172" s="16"/>
      <c r="R172" s="16"/>
      <c r="S172" s="16"/>
      <c r="T172" s="13"/>
      <c r="U172" s="16"/>
      <c r="V172" s="89"/>
      <c r="W172" s="16"/>
      <c r="X172" s="16"/>
      <c r="Y172" s="16"/>
      <c r="Z172" s="35"/>
    </row>
    <row r="173" spans="2:26" x14ac:dyDescent="0.3">
      <c r="B173" s="69">
        <f>MAX(B$17:B172)+1</f>
        <v>89</v>
      </c>
      <c r="D173" s="37" t="s">
        <v>67</v>
      </c>
      <c r="F173" s="87" t="s">
        <v>65</v>
      </c>
      <c r="H173" s="13">
        <v>523392</v>
      </c>
      <c r="I173" s="16"/>
      <c r="J173" s="13"/>
      <c r="K173" s="16"/>
      <c r="L173" s="13"/>
      <c r="M173" s="16"/>
      <c r="N173" s="13"/>
      <c r="O173" s="16"/>
      <c r="P173" s="13">
        <v>1253.5356768647773</v>
      </c>
      <c r="Q173" s="16"/>
      <c r="R173" s="13">
        <f t="shared" ref="R173:R177" si="59">T173-P173</f>
        <v>93.314533827867763</v>
      </c>
      <c r="S173" s="16"/>
      <c r="T173" s="13">
        <f t="shared" ref="T173:T176" si="60">$H173*V173/1000</f>
        <v>1346.8502106926451</v>
      </c>
      <c r="U173" s="16"/>
      <c r="V173" s="89">
        <v>2.5733106556704057</v>
      </c>
      <c r="W173" s="16"/>
      <c r="X173" s="13"/>
      <c r="Y173" s="16"/>
      <c r="Z173" s="23"/>
    </row>
    <row r="174" spans="2:26" x14ac:dyDescent="0.3">
      <c r="B174" s="69">
        <f>MAX(B$17:B173)+1</f>
        <v>90</v>
      </c>
      <c r="D174" s="37" t="s">
        <v>68</v>
      </c>
      <c r="F174" s="87" t="s">
        <v>65</v>
      </c>
      <c r="H174" s="13">
        <v>0</v>
      </c>
      <c r="I174" s="16"/>
      <c r="J174" s="13"/>
      <c r="K174" s="16"/>
      <c r="L174" s="13"/>
      <c r="M174" s="16"/>
      <c r="N174" s="13"/>
      <c r="O174" s="16"/>
      <c r="P174" s="13">
        <v>0</v>
      </c>
      <c r="Q174" s="16"/>
      <c r="R174" s="13">
        <f t="shared" si="59"/>
        <v>0</v>
      </c>
      <c r="S174" s="16"/>
      <c r="T174" s="13">
        <f t="shared" si="60"/>
        <v>0</v>
      </c>
      <c r="U174" s="16"/>
      <c r="V174" s="89">
        <v>2.3950226156776888</v>
      </c>
      <c r="W174" s="16"/>
      <c r="X174" s="13"/>
      <c r="Y174" s="16"/>
      <c r="Z174" s="23"/>
    </row>
    <row r="175" spans="2:26" x14ac:dyDescent="0.3">
      <c r="B175" s="69">
        <f>MAX(B$17:B174)+1</f>
        <v>91</v>
      </c>
      <c r="D175" s="37" t="s">
        <v>69</v>
      </c>
      <c r="F175" s="87" t="s">
        <v>65</v>
      </c>
      <c r="H175" s="13">
        <v>0</v>
      </c>
      <c r="I175" s="16"/>
      <c r="J175" s="13"/>
      <c r="K175" s="16"/>
      <c r="L175" s="13"/>
      <c r="M175" s="16"/>
      <c r="N175" s="13"/>
      <c r="O175" s="16"/>
      <c r="P175" s="13">
        <v>0</v>
      </c>
      <c r="Q175" s="16"/>
      <c r="R175" s="13">
        <f t="shared" si="59"/>
        <v>0</v>
      </c>
      <c r="S175" s="16"/>
      <c r="T175" s="13">
        <f t="shared" si="60"/>
        <v>0</v>
      </c>
      <c r="U175" s="16"/>
      <c r="V175" s="89">
        <v>2.3950226156776888</v>
      </c>
      <c r="W175" s="16"/>
      <c r="X175" s="13"/>
      <c r="Y175" s="16"/>
      <c r="Z175" s="23"/>
    </row>
    <row r="176" spans="2:26" x14ac:dyDescent="0.3">
      <c r="B176" s="69">
        <f>MAX(B$17:B175)+1</f>
        <v>92</v>
      </c>
      <c r="D176" s="22" t="s">
        <v>70</v>
      </c>
      <c r="F176" s="87" t="s">
        <v>71</v>
      </c>
      <c r="H176" s="13">
        <v>12157001.3192</v>
      </c>
      <c r="I176" s="16"/>
      <c r="J176" s="13"/>
      <c r="K176" s="16"/>
      <c r="L176" s="13"/>
      <c r="M176" s="16"/>
      <c r="N176" s="13"/>
      <c r="O176" s="16"/>
      <c r="P176" s="13">
        <v>0</v>
      </c>
      <c r="Q176" s="16"/>
      <c r="R176" s="13">
        <f t="shared" si="59"/>
        <v>0</v>
      </c>
      <c r="S176" s="16"/>
      <c r="T176" s="13">
        <f t="shared" si="60"/>
        <v>0</v>
      </c>
      <c r="U176" s="16"/>
      <c r="V176" s="89">
        <v>0</v>
      </c>
      <c r="W176" s="16"/>
      <c r="X176" s="13"/>
      <c r="Y176" s="16"/>
      <c r="Z176" s="23"/>
    </row>
    <row r="177" spans="2:26" x14ac:dyDescent="0.3">
      <c r="B177" s="69">
        <f>MAX(B$17:B176)+1</f>
        <v>93</v>
      </c>
      <c r="D177" s="22" t="s">
        <v>72</v>
      </c>
      <c r="H177" s="16"/>
      <c r="I177" s="16"/>
      <c r="J177" s="16"/>
      <c r="K177" s="16"/>
      <c r="L177" s="13"/>
      <c r="M177" s="16"/>
      <c r="N177" s="13"/>
      <c r="O177" s="16"/>
      <c r="P177" s="13">
        <v>354.60468740118654</v>
      </c>
      <c r="Q177" s="16"/>
      <c r="R177" s="13">
        <f t="shared" si="59"/>
        <v>2.706894892520495E-2</v>
      </c>
      <c r="S177" s="16"/>
      <c r="T177" s="13">
        <v>354.63175635011174</v>
      </c>
      <c r="U177" s="16"/>
      <c r="V177" s="88">
        <v>7.9900000000000006E-3</v>
      </c>
      <c r="W177" s="75"/>
      <c r="X177" s="15">
        <f>T177/P177</f>
        <v>1.0000763355643254</v>
      </c>
      <c r="Y177" s="16"/>
      <c r="Z177" s="23"/>
    </row>
    <row r="178" spans="2:26" x14ac:dyDescent="0.3">
      <c r="B178" s="69"/>
      <c r="D178" s="22"/>
      <c r="H178" s="16"/>
      <c r="I178" s="16"/>
      <c r="J178" s="16"/>
      <c r="K178" s="16"/>
      <c r="L178" s="13"/>
      <c r="M178" s="16"/>
      <c r="N178" s="13"/>
      <c r="O178" s="16"/>
      <c r="P178" s="13"/>
      <c r="Q178" s="16"/>
      <c r="R178" s="13"/>
      <c r="S178" s="16"/>
      <c r="T178" s="13"/>
      <c r="U178" s="16"/>
      <c r="V178" s="89"/>
      <c r="W178" s="16"/>
      <c r="X178" s="13"/>
      <c r="Y178" s="16"/>
      <c r="Z178" s="23"/>
    </row>
    <row r="179" spans="2:26" x14ac:dyDescent="0.3">
      <c r="B179" s="69">
        <f>MAX(B$17:B178)+1</f>
        <v>94</v>
      </c>
      <c r="D179" s="22" t="s">
        <v>96</v>
      </c>
      <c r="F179" s="87" t="s">
        <v>65</v>
      </c>
      <c r="H179" s="13">
        <v>141504</v>
      </c>
      <c r="I179" s="16"/>
      <c r="J179" s="13"/>
      <c r="K179" s="16"/>
      <c r="L179" s="13"/>
      <c r="M179" s="16"/>
      <c r="N179" s="13"/>
      <c r="O179" s="16"/>
      <c r="P179" s="13">
        <v>2105.5376729545155</v>
      </c>
      <c r="Q179" s="16"/>
      <c r="R179" s="13">
        <f t="shared" ref="R179:R180" si="61">T179-P179</f>
        <v>70.528507124768566</v>
      </c>
      <c r="S179" s="16"/>
      <c r="T179" s="13">
        <f>$H179*V179/1000</f>
        <v>2176.0661800792841</v>
      </c>
      <c r="U179" s="16"/>
      <c r="V179" s="89">
        <v>15.378124859221536</v>
      </c>
      <c r="W179" s="16"/>
      <c r="X179" s="13"/>
      <c r="Y179" s="16"/>
      <c r="Z179" s="23"/>
    </row>
    <row r="180" spans="2:26" x14ac:dyDescent="0.3">
      <c r="B180" s="69">
        <f>MAX(B$17:B179)+1</f>
        <v>95</v>
      </c>
      <c r="D180" s="22" t="s">
        <v>53</v>
      </c>
      <c r="F180" s="87" t="s">
        <v>71</v>
      </c>
      <c r="H180" s="13">
        <v>522359</v>
      </c>
      <c r="I180" s="16"/>
      <c r="J180" s="13"/>
      <c r="K180" s="16"/>
      <c r="L180" s="13"/>
      <c r="M180" s="16"/>
      <c r="N180" s="13"/>
      <c r="O180" s="16"/>
      <c r="P180" s="13">
        <v>23.380464629606777</v>
      </c>
      <c r="Q180" s="16"/>
      <c r="R180" s="13">
        <f t="shared" si="61"/>
        <v>0.17920823608892889</v>
      </c>
      <c r="S180" s="16"/>
      <c r="T180" s="13">
        <f>$H180*V180/1000</f>
        <v>23.559672865695706</v>
      </c>
      <c r="U180" s="16"/>
      <c r="V180" s="89">
        <v>4.5102454185140306E-2</v>
      </c>
      <c r="W180" s="16"/>
      <c r="X180" s="13"/>
      <c r="Y180" s="16"/>
      <c r="Z180" s="23"/>
    </row>
    <row r="181" spans="2:26" x14ac:dyDescent="0.3">
      <c r="D181" s="11"/>
      <c r="H181" s="16"/>
      <c r="I181" s="16"/>
      <c r="J181" s="16"/>
      <c r="K181" s="16"/>
      <c r="L181" s="16"/>
      <c r="M181" s="16"/>
      <c r="N181" s="16"/>
      <c r="O181" s="16"/>
      <c r="P181" s="14"/>
      <c r="Q181" s="16"/>
      <c r="R181" s="16"/>
      <c r="S181" s="16"/>
      <c r="T181" s="16"/>
      <c r="U181" s="16"/>
      <c r="V181" s="16"/>
      <c r="W181" s="16"/>
      <c r="X181" s="16"/>
      <c r="Y181" s="16"/>
      <c r="Z181" s="35"/>
    </row>
    <row r="182" spans="2:26" ht="12.9" thickBot="1" x14ac:dyDescent="0.35">
      <c r="B182" s="69">
        <f>MAX(B$17:B181)+1</f>
        <v>96</v>
      </c>
      <c r="D182" s="24" t="s">
        <v>97</v>
      </c>
      <c r="H182" s="80">
        <f>H176</f>
        <v>12157001.3192</v>
      </c>
      <c r="I182" s="74"/>
      <c r="J182" s="80">
        <v>4352.7395267253905</v>
      </c>
      <c r="K182" s="75"/>
      <c r="L182" s="44">
        <f>J182/$H182*1000</f>
        <v>0.35804384752767515</v>
      </c>
      <c r="M182" s="75"/>
      <c r="N182" s="80">
        <f>J182-P182</f>
        <v>-7.6377472303975082</v>
      </c>
      <c r="O182" s="14"/>
      <c r="P182" s="80">
        <f>SUM(P171:P180)</f>
        <v>4360.377273955788</v>
      </c>
      <c r="Q182" s="14"/>
      <c r="R182" s="80">
        <f>SUM(R171:R180)</f>
        <v>153.80210397208549</v>
      </c>
      <c r="S182" s="75"/>
      <c r="T182" s="80">
        <f>SUM(T171:T180)</f>
        <v>4514.1793779278732</v>
      </c>
      <c r="U182" s="75"/>
      <c r="V182" s="44">
        <f>T182/$H182*1000</f>
        <v>0.37132342585160893</v>
      </c>
      <c r="W182" s="75"/>
      <c r="X182" s="81">
        <f t="shared" ref="X182" si="62">T182/P182</f>
        <v>1.0352726597514241</v>
      </c>
      <c r="Y182" s="16"/>
      <c r="Z182" s="26">
        <f t="shared" ref="Z182" si="63">V182/L182-1</f>
        <v>3.7089251541760682E-2</v>
      </c>
    </row>
    <row r="183" spans="2:26" ht="12.9" thickTop="1" x14ac:dyDescent="0.3">
      <c r="D183" s="91"/>
      <c r="P183" s="38"/>
      <c r="Z183" s="33"/>
    </row>
    <row r="184" spans="2:26" x14ac:dyDescent="0.3">
      <c r="D184" s="91"/>
      <c r="Z184" s="33"/>
    </row>
    <row r="185" spans="2:26" x14ac:dyDescent="0.3">
      <c r="D185" s="4"/>
      <c r="Z185" s="33"/>
    </row>
    <row r="186" spans="2:26" x14ac:dyDescent="0.3">
      <c r="D186" s="40" t="s">
        <v>98</v>
      </c>
      <c r="F186" s="91"/>
      <c r="H186" s="13"/>
      <c r="I186" s="16"/>
      <c r="J186" s="16"/>
      <c r="K186" s="16"/>
      <c r="L186" s="16"/>
      <c r="M186" s="16"/>
      <c r="N186" s="16"/>
      <c r="O186" s="16"/>
      <c r="P186" s="16"/>
      <c r="Q186" s="16"/>
      <c r="R186" s="16"/>
      <c r="S186" s="16"/>
      <c r="T186" s="16"/>
      <c r="U186" s="16"/>
      <c r="V186" s="16"/>
      <c r="W186" s="16"/>
      <c r="X186" s="16"/>
      <c r="Y186" s="16"/>
      <c r="Z186" s="35"/>
    </row>
    <row r="187" spans="2:26" x14ac:dyDescent="0.3">
      <c r="B187" s="69">
        <f>MAX(B$17:B186)+1</f>
        <v>97</v>
      </c>
      <c r="D187" s="11" t="s">
        <v>33</v>
      </c>
      <c r="F187" s="87" t="s">
        <v>34</v>
      </c>
      <c r="H187" s="13">
        <v>60</v>
      </c>
      <c r="I187" s="16"/>
      <c r="J187" s="13"/>
      <c r="K187" s="16"/>
      <c r="L187" s="13"/>
      <c r="M187" s="16"/>
      <c r="N187" s="13"/>
      <c r="O187" s="16"/>
      <c r="P187" s="13">
        <v>193.59353121547991</v>
      </c>
      <c r="Q187" s="16"/>
      <c r="R187" s="13">
        <f>T187-P187</f>
        <v>-163.59353121547991</v>
      </c>
      <c r="S187" s="16"/>
      <c r="T187" s="13">
        <f>$H187*V187/1000</f>
        <v>30</v>
      </c>
      <c r="U187" s="16"/>
      <c r="V187" s="76">
        <v>500</v>
      </c>
      <c r="W187" s="16"/>
      <c r="X187" s="15">
        <f t="shared" ref="X187:X190" si="64">T187/P187</f>
        <v>0.15496385551544284</v>
      </c>
      <c r="Y187" s="16"/>
      <c r="Z187" s="23"/>
    </row>
    <row r="188" spans="2:26" x14ac:dyDescent="0.3">
      <c r="B188" s="69">
        <f>MAX(B$17:B187)+1</f>
        <v>98</v>
      </c>
      <c r="D188" s="11" t="s">
        <v>87</v>
      </c>
      <c r="F188" s="87" t="s">
        <v>36</v>
      </c>
      <c r="H188" s="13">
        <v>278925.5258</v>
      </c>
      <c r="I188" s="16"/>
      <c r="J188" s="13"/>
      <c r="K188" s="16"/>
      <c r="L188" s="13"/>
      <c r="M188" s="16"/>
      <c r="N188" s="13"/>
      <c r="O188" s="16"/>
      <c r="P188" s="13">
        <v>776.65498005206007</v>
      </c>
      <c r="Q188" s="16"/>
      <c r="R188" s="13">
        <f>T188-P188</f>
        <v>0</v>
      </c>
      <c r="S188" s="16"/>
      <c r="T188" s="13">
        <f>$H188*V188/100</f>
        <v>776.65498005206018</v>
      </c>
      <c r="U188" s="16"/>
      <c r="V188" s="41">
        <v>0.27844528672106927</v>
      </c>
      <c r="W188" s="16"/>
      <c r="X188" s="15">
        <f t="shared" si="64"/>
        <v>1.0000000000000002</v>
      </c>
      <c r="Y188" s="16"/>
      <c r="Z188" s="23"/>
    </row>
    <row r="189" spans="2:26" x14ac:dyDescent="0.3">
      <c r="B189" s="69">
        <f>MAX(B$17:B188)+1</f>
        <v>99</v>
      </c>
      <c r="D189" s="11" t="s">
        <v>92</v>
      </c>
      <c r="F189" s="87" t="s">
        <v>38</v>
      </c>
      <c r="H189" s="13">
        <v>21065.664000000001</v>
      </c>
      <c r="I189" s="16"/>
      <c r="J189" s="13"/>
      <c r="K189" s="16"/>
      <c r="L189" s="13"/>
      <c r="M189" s="16"/>
      <c r="N189" s="13"/>
      <c r="O189" s="16"/>
      <c r="P189" s="13">
        <v>6300.3521111547161</v>
      </c>
      <c r="Q189" s="16"/>
      <c r="R189" s="13">
        <f>T189-P189</f>
        <v>-8.9665942504479972</v>
      </c>
      <c r="S189" s="16"/>
      <c r="T189" s="13">
        <f>$H189*V189/100</f>
        <v>6291.3855169042681</v>
      </c>
      <c r="U189" s="16"/>
      <c r="V189" s="41">
        <v>29.865593208475495</v>
      </c>
      <c r="W189" s="16"/>
      <c r="X189" s="15">
        <f t="shared" si="64"/>
        <v>0.99857681061435077</v>
      </c>
      <c r="Y189" s="16"/>
      <c r="Z189" s="23"/>
    </row>
    <row r="190" spans="2:26" x14ac:dyDescent="0.3">
      <c r="B190" s="69">
        <f>MAX(B$17:B189)+1</f>
        <v>100</v>
      </c>
      <c r="C190" s="71"/>
      <c r="D190" s="11" t="s">
        <v>39</v>
      </c>
      <c r="E190" s="69"/>
      <c r="F190" s="12"/>
      <c r="G190" s="69"/>
      <c r="H190" s="77">
        <f>H188</f>
        <v>278925.5258</v>
      </c>
      <c r="I190" s="74"/>
      <c r="J190" s="13"/>
      <c r="K190" s="74"/>
      <c r="L190" s="13"/>
      <c r="M190" s="75"/>
      <c r="N190" s="13"/>
      <c r="O190" s="14"/>
      <c r="P190" s="77">
        <f>SUM(P187:P189)</f>
        <v>7270.6006224222565</v>
      </c>
      <c r="Q190" s="14"/>
      <c r="R190" s="77">
        <f>SUM(R187:R189)</f>
        <v>-172.56012546592791</v>
      </c>
      <c r="S190" s="75"/>
      <c r="T190" s="77">
        <f>SUM(T187:T189)</f>
        <v>7098.0404969563278</v>
      </c>
      <c r="U190" s="75"/>
      <c r="V190" s="20">
        <f>T190/$H190*100</f>
        <v>2.5447798212795654</v>
      </c>
      <c r="W190" s="75"/>
      <c r="X190" s="78">
        <f t="shared" si="64"/>
        <v>0.97626604259711913</v>
      </c>
      <c r="Y190" s="16"/>
      <c r="Z190" s="23"/>
    </row>
    <row r="191" spans="2:26" x14ac:dyDescent="0.3">
      <c r="D191" s="11"/>
      <c r="F191" s="87"/>
      <c r="H191" s="16"/>
      <c r="I191" s="16"/>
      <c r="J191" s="16"/>
      <c r="K191" s="16"/>
      <c r="L191" s="16"/>
      <c r="M191" s="16"/>
      <c r="N191" s="16"/>
      <c r="O191" s="16"/>
      <c r="P191" s="16"/>
      <c r="Q191" s="16"/>
      <c r="R191" s="16"/>
      <c r="S191" s="16"/>
      <c r="T191" s="16"/>
      <c r="U191" s="16"/>
      <c r="V191" s="39"/>
      <c r="W191" s="16"/>
      <c r="X191" s="16"/>
      <c r="Y191" s="16"/>
      <c r="Z191" s="35"/>
    </row>
    <row r="192" spans="2:26" x14ac:dyDescent="0.3">
      <c r="B192" s="69"/>
      <c r="C192" s="71"/>
      <c r="D192" s="11" t="s">
        <v>40</v>
      </c>
      <c r="E192" s="69"/>
      <c r="F192" s="79"/>
      <c r="G192" s="69"/>
      <c r="H192" s="13"/>
      <c r="I192" s="74"/>
      <c r="J192" s="18"/>
      <c r="K192" s="74"/>
      <c r="L192" s="74"/>
      <c r="M192" s="75"/>
      <c r="N192" s="19"/>
      <c r="O192" s="14"/>
      <c r="P192" s="13"/>
      <c r="Q192" s="14"/>
      <c r="R192" s="13"/>
      <c r="S192" s="75"/>
      <c r="T192" s="13"/>
      <c r="U192" s="75"/>
      <c r="V192" s="21"/>
      <c r="W192" s="75"/>
      <c r="X192" s="15"/>
      <c r="Y192" s="16"/>
      <c r="Z192" s="32"/>
    </row>
    <row r="193" spans="2:26" x14ac:dyDescent="0.3">
      <c r="B193" s="69">
        <f>MAX(B$17:B191)+1</f>
        <v>101</v>
      </c>
      <c r="D193" s="22" t="s">
        <v>41</v>
      </c>
      <c r="E193" s="69"/>
      <c r="F193" s="43" t="s">
        <v>36</v>
      </c>
      <c r="H193" s="13">
        <v>278923.5258</v>
      </c>
      <c r="I193" s="16"/>
      <c r="J193" s="13"/>
      <c r="K193" s="16"/>
      <c r="L193" s="13"/>
      <c r="M193" s="16"/>
      <c r="N193" s="13"/>
      <c r="O193" s="16"/>
      <c r="P193" s="13">
        <f t="shared" ref="P193:P194" si="65">T193</f>
        <v>3400.7092558087725</v>
      </c>
      <c r="Q193" s="16"/>
      <c r="R193" s="13">
        <f>T193-P193</f>
        <v>0</v>
      </c>
      <c r="S193" s="16"/>
      <c r="T193" s="13">
        <f>$H193*V193/100</f>
        <v>3400.7092558087725</v>
      </c>
      <c r="U193" s="16"/>
      <c r="V193" s="41">
        <v>1.2192263976496645</v>
      </c>
      <c r="W193" s="16"/>
      <c r="X193" s="13"/>
      <c r="Y193" s="16"/>
      <c r="Z193" s="23"/>
    </row>
    <row r="194" spans="2:26" x14ac:dyDescent="0.3">
      <c r="B194" s="69">
        <f>MAX(B$17:B193)+1</f>
        <v>102</v>
      </c>
      <c r="D194" s="22" t="s">
        <v>42</v>
      </c>
      <c r="E194" s="69"/>
      <c r="F194" s="43" t="s">
        <v>36</v>
      </c>
      <c r="H194" s="13">
        <v>2</v>
      </c>
      <c r="I194" s="16"/>
      <c r="J194" s="13"/>
      <c r="K194" s="16"/>
      <c r="L194" s="13"/>
      <c r="M194" s="16"/>
      <c r="N194" s="13"/>
      <c r="O194" s="16"/>
      <c r="P194" s="13">
        <f t="shared" si="65"/>
        <v>7.6222637813109284E-2</v>
      </c>
      <c r="Q194" s="16"/>
      <c r="R194" s="13">
        <f>T194-P194</f>
        <v>0</v>
      </c>
      <c r="S194" s="16"/>
      <c r="T194" s="13">
        <f>$H194*V194/100</f>
        <v>7.6222637813109284E-2</v>
      </c>
      <c r="U194" s="16"/>
      <c r="V194" s="41">
        <v>3.8111318906554641</v>
      </c>
      <c r="W194" s="16"/>
      <c r="X194" s="13"/>
      <c r="Y194" s="16"/>
      <c r="Z194" s="23"/>
    </row>
    <row r="195" spans="2:26" x14ac:dyDescent="0.3">
      <c r="B195" s="69">
        <f>MAX(B$17:B194)+1</f>
        <v>103</v>
      </c>
      <c r="C195" s="71"/>
      <c r="D195" s="11" t="s">
        <v>40</v>
      </c>
      <c r="E195" s="69"/>
      <c r="F195" s="12"/>
      <c r="G195" s="69"/>
      <c r="H195" s="77">
        <f>SUM(H193:H194)</f>
        <v>278925.5258</v>
      </c>
      <c r="I195" s="74"/>
      <c r="J195" s="13"/>
      <c r="K195" s="74"/>
      <c r="L195" s="13"/>
      <c r="M195" s="75"/>
      <c r="N195" s="13"/>
      <c r="O195" s="14"/>
      <c r="P195" s="77">
        <f>SUM(P193:P194)</f>
        <v>3400.7854784465858</v>
      </c>
      <c r="Q195" s="14"/>
      <c r="R195" s="77">
        <f>SUM(R193:R194)</f>
        <v>0</v>
      </c>
      <c r="S195" s="75"/>
      <c r="T195" s="77">
        <f>SUM(T193:T194)</f>
        <v>3400.7854784465858</v>
      </c>
      <c r="U195" s="75"/>
      <c r="V195" s="20">
        <f>T195/$H195*100</f>
        <v>1.2192449825782798</v>
      </c>
      <c r="W195" s="75"/>
      <c r="X195" s="78">
        <f t="shared" ref="X195" si="66">T195/P195</f>
        <v>1</v>
      </c>
      <c r="Y195" s="16"/>
      <c r="Z195" s="23"/>
    </row>
    <row r="196" spans="2:26" x14ac:dyDescent="0.3">
      <c r="D196" s="11"/>
      <c r="F196" s="87"/>
      <c r="H196" s="16"/>
      <c r="I196" s="16"/>
      <c r="J196" s="16"/>
      <c r="K196" s="16"/>
      <c r="L196" s="16"/>
      <c r="M196" s="16"/>
      <c r="N196" s="16"/>
      <c r="O196" s="16"/>
      <c r="P196" s="16"/>
      <c r="Q196" s="16"/>
      <c r="R196" s="16"/>
      <c r="S196" s="16"/>
      <c r="T196" s="16"/>
      <c r="U196" s="16"/>
      <c r="V196" s="39"/>
      <c r="W196" s="16"/>
      <c r="X196" s="16"/>
      <c r="Y196" s="16"/>
      <c r="Z196" s="35"/>
    </row>
    <row r="197" spans="2:26" x14ac:dyDescent="0.3">
      <c r="B197" s="69">
        <f>MAX(B$17:B196)+1</f>
        <v>104</v>
      </c>
      <c r="D197" s="11" t="s">
        <v>43</v>
      </c>
      <c r="F197" s="87" t="s">
        <v>36</v>
      </c>
      <c r="H197" s="13">
        <v>156100.92169999998</v>
      </c>
      <c r="I197" s="16"/>
      <c r="J197" s="13"/>
      <c r="K197" s="16"/>
      <c r="L197" s="13"/>
      <c r="M197" s="16"/>
      <c r="N197" s="13"/>
      <c r="O197" s="16"/>
      <c r="P197" s="13">
        <f>T197</f>
        <v>22481.431936589408</v>
      </c>
      <c r="Q197" s="16"/>
      <c r="R197" s="13">
        <f>T197-P197</f>
        <v>0</v>
      </c>
      <c r="S197" s="16"/>
      <c r="T197" s="13">
        <f>$H197*V197/100</f>
        <v>22481.431936589408</v>
      </c>
      <c r="U197" s="16"/>
      <c r="V197" s="41">
        <v>14.401857267566289</v>
      </c>
      <c r="W197" s="16"/>
      <c r="X197" s="15">
        <f t="shared" ref="X197" si="67">T197/P197</f>
        <v>1</v>
      </c>
      <c r="Y197" s="16"/>
      <c r="Z197" s="23"/>
    </row>
    <row r="198" spans="2:26" x14ac:dyDescent="0.3">
      <c r="D198" s="11"/>
      <c r="F198" s="87"/>
      <c r="H198" s="16"/>
      <c r="I198" s="16"/>
      <c r="J198" s="16"/>
      <c r="K198" s="16"/>
      <c r="L198" s="16"/>
      <c r="M198" s="16"/>
      <c r="N198" s="16"/>
      <c r="O198" s="16"/>
      <c r="P198" s="16"/>
      <c r="Q198" s="16"/>
      <c r="R198" s="16"/>
      <c r="S198" s="16"/>
      <c r="T198" s="16"/>
      <c r="U198" s="16"/>
      <c r="V198" s="39"/>
      <c r="W198" s="16"/>
      <c r="X198" s="16"/>
      <c r="Y198" s="16"/>
      <c r="Z198" s="35"/>
    </row>
    <row r="199" spans="2:26" ht="12.9" thickBot="1" x14ac:dyDescent="0.35">
      <c r="B199" s="69">
        <f>MAX(B$17:B198)+1</f>
        <v>105</v>
      </c>
      <c r="D199" s="24" t="s">
        <v>99</v>
      </c>
      <c r="F199" s="87"/>
      <c r="H199" s="80">
        <f>H188</f>
        <v>278925.5258</v>
      </c>
      <c r="I199" s="74"/>
      <c r="J199" s="80">
        <v>33816.012821194956</v>
      </c>
      <c r="K199" s="75"/>
      <c r="L199" s="25">
        <f>J199/$H199*100</f>
        <v>12.123670906133666</v>
      </c>
      <c r="M199" s="75"/>
      <c r="N199" s="80">
        <f>J199-P199</f>
        <v>663.19478373670427</v>
      </c>
      <c r="O199" s="14"/>
      <c r="P199" s="80">
        <f>SUM(P190,P195,P197)</f>
        <v>33152.818037458252</v>
      </c>
      <c r="Q199" s="14"/>
      <c r="R199" s="80">
        <f>SUM(R190,R195,R197)</f>
        <v>-172.56012546592791</v>
      </c>
      <c r="S199" s="75"/>
      <c r="T199" s="80">
        <f>SUM(T190,T195,T197)</f>
        <v>32980.257911992318</v>
      </c>
      <c r="U199" s="75"/>
      <c r="V199" s="25">
        <f>T199/$H199*100</f>
        <v>11.824037193225688</v>
      </c>
      <c r="W199" s="75"/>
      <c r="X199" s="81">
        <f t="shared" ref="X199" si="68">T199/P199</f>
        <v>0.99479500882033722</v>
      </c>
      <c r="Y199" s="16"/>
      <c r="Z199" s="26">
        <f t="shared" ref="Z199" si="69">V199/L199-1</f>
        <v>-2.4714767930263282E-2</v>
      </c>
    </row>
    <row r="200" spans="2:26" ht="12.9" thickTop="1" x14ac:dyDescent="0.3">
      <c r="B200" s="69"/>
      <c r="D200" s="11"/>
      <c r="F200" s="87"/>
      <c r="H200" s="75"/>
      <c r="I200" s="74"/>
      <c r="J200" s="75"/>
      <c r="K200" s="75"/>
      <c r="L200" s="41"/>
      <c r="M200" s="75"/>
      <c r="N200" s="75"/>
      <c r="O200" s="14"/>
      <c r="P200" s="75"/>
      <c r="Q200" s="14"/>
      <c r="R200" s="75"/>
      <c r="S200" s="75"/>
      <c r="T200" s="75"/>
      <c r="U200" s="75"/>
      <c r="V200" s="41"/>
      <c r="W200" s="75"/>
      <c r="X200" s="85"/>
      <c r="Y200" s="16"/>
      <c r="Z200" s="17"/>
    </row>
    <row r="201" spans="2:26" x14ac:dyDescent="0.3">
      <c r="D201" s="91"/>
      <c r="F201" s="87"/>
      <c r="Z201" s="33"/>
    </row>
    <row r="202" spans="2:26" x14ac:dyDescent="0.3">
      <c r="D202" s="91"/>
      <c r="F202" s="87"/>
      <c r="V202" s="45"/>
      <c r="Z202" s="33"/>
    </row>
    <row r="203" spans="2:26" x14ac:dyDescent="0.3">
      <c r="D203" s="40" t="s">
        <v>100</v>
      </c>
      <c r="F203" s="91"/>
      <c r="H203" s="16"/>
      <c r="I203" s="16"/>
      <c r="J203" s="16"/>
      <c r="K203" s="16"/>
      <c r="L203" s="16"/>
      <c r="M203" s="16"/>
      <c r="N203" s="16"/>
      <c r="O203" s="16"/>
      <c r="P203" s="16"/>
      <c r="Q203" s="16"/>
      <c r="R203" s="16"/>
      <c r="S203" s="16"/>
      <c r="T203" s="16"/>
      <c r="U203" s="16"/>
      <c r="V203" s="16"/>
      <c r="W203" s="16"/>
      <c r="X203" s="16"/>
      <c r="Y203" s="16"/>
      <c r="Z203" s="35"/>
    </row>
    <row r="204" spans="2:26" x14ac:dyDescent="0.3">
      <c r="D204" s="34" t="s">
        <v>41</v>
      </c>
      <c r="F204" s="87"/>
      <c r="H204" s="16"/>
      <c r="I204" s="16"/>
      <c r="J204" s="16"/>
      <c r="K204" s="16"/>
      <c r="L204" s="16"/>
      <c r="M204" s="16"/>
      <c r="N204" s="16"/>
      <c r="O204" s="16"/>
      <c r="P204" s="16"/>
      <c r="Q204" s="16"/>
      <c r="R204" s="16"/>
      <c r="S204" s="16"/>
      <c r="T204" s="16"/>
      <c r="U204" s="16"/>
      <c r="V204" s="16"/>
      <c r="W204" s="16"/>
      <c r="X204" s="16"/>
      <c r="Y204" s="16"/>
      <c r="Z204" s="35"/>
    </row>
    <row r="205" spans="2:26" x14ac:dyDescent="0.3">
      <c r="B205" s="69">
        <f>MAX(B$17:B203)+1</f>
        <v>106</v>
      </c>
      <c r="D205" s="11" t="s">
        <v>33</v>
      </c>
      <c r="F205" s="87" t="s">
        <v>34</v>
      </c>
      <c r="H205" s="13">
        <v>12</v>
      </c>
      <c r="I205" s="16"/>
      <c r="J205" s="13"/>
      <c r="K205" s="16"/>
      <c r="L205" s="13"/>
      <c r="M205" s="16"/>
      <c r="N205" s="13"/>
      <c r="O205" s="16"/>
      <c r="P205" s="13">
        <v>344.52367214370162</v>
      </c>
      <c r="Q205" s="16"/>
      <c r="R205" s="13">
        <f t="shared" ref="R205:R208" si="70">T205-P205</f>
        <v>0</v>
      </c>
      <c r="S205" s="16"/>
      <c r="T205" s="13">
        <f>$H205*V205/1000</f>
        <v>344.52367214370162</v>
      </c>
      <c r="U205" s="16"/>
      <c r="V205" s="76">
        <v>28710.306011975135</v>
      </c>
      <c r="W205" s="16"/>
      <c r="X205" s="16"/>
      <c r="Y205" s="16"/>
      <c r="Z205" s="35"/>
    </row>
    <row r="206" spans="2:26" x14ac:dyDescent="0.3">
      <c r="B206" s="69">
        <f>MAX(B$17:B205)+1</f>
        <v>107</v>
      </c>
      <c r="D206" s="11" t="s">
        <v>53</v>
      </c>
      <c r="F206" s="87" t="s">
        <v>36</v>
      </c>
      <c r="H206" s="13">
        <v>249200.14546999999</v>
      </c>
      <c r="I206" s="16"/>
      <c r="J206" s="13"/>
      <c r="K206" s="16"/>
      <c r="L206" s="13"/>
      <c r="M206" s="16"/>
      <c r="N206" s="13"/>
      <c r="O206" s="16"/>
      <c r="P206" s="13">
        <v>0</v>
      </c>
      <c r="Q206" s="16"/>
      <c r="R206" s="13">
        <f t="shared" si="70"/>
        <v>0</v>
      </c>
      <c r="S206" s="16"/>
      <c r="T206" s="13">
        <f>$H206*V206/100</f>
        <v>0</v>
      </c>
      <c r="U206" s="16"/>
      <c r="V206" s="41">
        <v>0</v>
      </c>
      <c r="W206" s="16"/>
      <c r="X206" s="16"/>
      <c r="Y206" s="16"/>
      <c r="Z206" s="35"/>
    </row>
    <row r="207" spans="2:26" x14ac:dyDescent="0.3">
      <c r="B207" s="69">
        <f>MAX(B$17:B206)+1</f>
        <v>108</v>
      </c>
      <c r="D207" s="11" t="s">
        <v>54</v>
      </c>
      <c r="F207" s="87"/>
      <c r="H207" s="16"/>
      <c r="I207" s="16"/>
      <c r="J207" s="16"/>
      <c r="K207" s="16"/>
      <c r="L207" s="16"/>
      <c r="M207" s="16"/>
      <c r="N207" s="16"/>
      <c r="O207" s="16"/>
      <c r="P207" s="13">
        <f>T207</f>
        <v>267.98619979758439</v>
      </c>
      <c r="Q207" s="16"/>
      <c r="R207" s="13">
        <f t="shared" si="70"/>
        <v>0</v>
      </c>
      <c r="S207" s="16"/>
      <c r="T207" s="13">
        <v>267.98619979758439</v>
      </c>
      <c r="U207" s="16"/>
      <c r="V207" s="88">
        <v>7.5399999999999998E-3</v>
      </c>
      <c r="W207" s="75"/>
      <c r="X207" s="15">
        <f>T207/P207</f>
        <v>1</v>
      </c>
      <c r="Y207" s="16"/>
      <c r="Z207" s="35"/>
    </row>
    <row r="208" spans="2:26" x14ac:dyDescent="0.3">
      <c r="B208" s="69">
        <f>MAX(B$17:B207)+1</f>
        <v>109</v>
      </c>
      <c r="D208" s="11" t="s">
        <v>55</v>
      </c>
      <c r="F208" s="87" t="s">
        <v>38</v>
      </c>
      <c r="H208" s="13">
        <v>28200</v>
      </c>
      <c r="I208" s="16"/>
      <c r="J208" s="13"/>
      <c r="K208" s="16"/>
      <c r="L208" s="13"/>
      <c r="M208" s="16"/>
      <c r="N208" s="13"/>
      <c r="O208" s="16"/>
      <c r="P208" s="13">
        <v>6814.7764090927094</v>
      </c>
      <c r="Q208" s="16"/>
      <c r="R208" s="13">
        <f t="shared" si="70"/>
        <v>-164.41260321333175</v>
      </c>
      <c r="S208" s="16"/>
      <c r="T208" s="13">
        <f>$H208*V208/100</f>
        <v>6650.3638058793777</v>
      </c>
      <c r="U208" s="16"/>
      <c r="V208" s="41">
        <v>23.582850375458786</v>
      </c>
      <c r="W208" s="16"/>
      <c r="X208" s="16"/>
      <c r="Y208" s="16"/>
      <c r="Z208" s="35"/>
    </row>
    <row r="209" spans="2:26" x14ac:dyDescent="0.3">
      <c r="B209" s="69">
        <f>MAX(B$17:B208)+1</f>
        <v>110</v>
      </c>
      <c r="C209" s="71"/>
      <c r="D209" s="11" t="s">
        <v>62</v>
      </c>
      <c r="E209" s="69"/>
      <c r="F209" s="12"/>
      <c r="G209" s="69"/>
      <c r="H209" s="77">
        <f>H206</f>
        <v>249200.14546999999</v>
      </c>
      <c r="I209" s="74"/>
      <c r="J209" s="16"/>
      <c r="K209" s="16"/>
      <c r="L209" s="16"/>
      <c r="M209" s="16"/>
      <c r="N209" s="16"/>
      <c r="O209" s="14"/>
      <c r="P209" s="77">
        <f>SUM(P205:P208)</f>
        <v>7427.2862810339957</v>
      </c>
      <c r="Q209" s="14"/>
      <c r="R209" s="77">
        <f>SUM(R205:R208)</f>
        <v>-164.41260321333175</v>
      </c>
      <c r="S209" s="75"/>
      <c r="T209" s="77">
        <f>SUM(T205:T208)</f>
        <v>7262.8736778206639</v>
      </c>
      <c r="U209" s="75"/>
      <c r="V209" s="20">
        <f>T209/$H209*100</f>
        <v>2.9144740923495998</v>
      </c>
      <c r="W209" s="75"/>
      <c r="X209" s="78">
        <f t="shared" ref="X209" si="71">T209/P209</f>
        <v>0.97786370458976801</v>
      </c>
      <c r="Y209" s="16"/>
      <c r="Z209" s="84"/>
    </row>
    <row r="210" spans="2:26" x14ac:dyDescent="0.3">
      <c r="D210" s="11"/>
      <c r="H210" s="16"/>
      <c r="I210" s="16"/>
      <c r="J210" s="16"/>
      <c r="K210" s="16"/>
      <c r="L210" s="16"/>
      <c r="M210" s="16"/>
      <c r="N210" s="16"/>
      <c r="O210" s="16"/>
      <c r="P210" s="16"/>
      <c r="Q210" s="16"/>
      <c r="R210" s="16"/>
      <c r="S210" s="16"/>
      <c r="T210" s="16"/>
      <c r="U210" s="16"/>
      <c r="V210" s="16"/>
      <c r="W210" s="16"/>
      <c r="X210" s="16"/>
      <c r="Y210" s="16"/>
      <c r="Z210" s="35"/>
    </row>
    <row r="211" spans="2:26" x14ac:dyDescent="0.3">
      <c r="D211" s="34" t="s">
        <v>63</v>
      </c>
      <c r="F211" s="87"/>
      <c r="H211" s="16"/>
      <c r="I211" s="16"/>
      <c r="J211" s="16"/>
      <c r="K211" s="16"/>
      <c r="L211" s="16"/>
      <c r="M211" s="16"/>
      <c r="N211" s="16"/>
      <c r="O211" s="16"/>
      <c r="P211" s="16"/>
      <c r="Q211" s="16"/>
      <c r="R211" s="16"/>
      <c r="S211" s="16"/>
      <c r="T211" s="16"/>
      <c r="U211" s="16"/>
      <c r="V211" s="16"/>
      <c r="W211" s="16"/>
      <c r="X211" s="16"/>
      <c r="Y211" s="16"/>
      <c r="Z211" s="35"/>
    </row>
    <row r="212" spans="2:26" x14ac:dyDescent="0.3">
      <c r="B212" s="69">
        <f>MAX(B$17:B211)+1</f>
        <v>111</v>
      </c>
      <c r="D212" s="22" t="s">
        <v>64</v>
      </c>
      <c r="F212" s="87" t="s">
        <v>65</v>
      </c>
      <c r="H212" s="13">
        <v>38472252</v>
      </c>
      <c r="I212" s="16"/>
      <c r="J212" s="13"/>
      <c r="K212" s="16"/>
      <c r="L212" s="13"/>
      <c r="M212" s="16"/>
      <c r="N212" s="13"/>
      <c r="O212" s="16"/>
      <c r="P212" s="13">
        <v>575.11039467550563</v>
      </c>
      <c r="Q212" s="16"/>
      <c r="R212" s="13">
        <f>T212-P212</f>
        <v>0</v>
      </c>
      <c r="S212" s="16"/>
      <c r="T212" s="13">
        <f>$H212*V212/1000</f>
        <v>575.11039467550563</v>
      </c>
      <c r="U212" s="16"/>
      <c r="V212" s="89">
        <v>1.4948706269534352E-2</v>
      </c>
      <c r="W212" s="16"/>
      <c r="X212" s="16"/>
      <c r="Y212" s="16"/>
      <c r="Z212" s="35"/>
    </row>
    <row r="213" spans="2:26" x14ac:dyDescent="0.3">
      <c r="B213" s="69">
        <f>MAX(B$17:B212)+1</f>
        <v>112</v>
      </c>
      <c r="D213" s="22" t="s">
        <v>66</v>
      </c>
      <c r="F213" s="87"/>
      <c r="H213" s="16"/>
      <c r="I213" s="16"/>
      <c r="J213" s="16"/>
      <c r="K213" s="16"/>
      <c r="L213" s="16"/>
      <c r="M213" s="16"/>
      <c r="N213" s="16"/>
      <c r="O213" s="16"/>
      <c r="P213" s="16"/>
      <c r="Q213" s="16"/>
      <c r="R213" s="16"/>
      <c r="S213" s="16"/>
      <c r="T213" s="16"/>
      <c r="U213" s="16"/>
      <c r="V213" s="46"/>
      <c r="W213" s="16"/>
      <c r="X213" s="16"/>
      <c r="Y213" s="16"/>
      <c r="Z213" s="35"/>
    </row>
    <row r="214" spans="2:26" x14ac:dyDescent="0.3">
      <c r="B214" s="69">
        <f>MAX(B$17:B213)+1</f>
        <v>113</v>
      </c>
      <c r="D214" s="37" t="s">
        <v>67</v>
      </c>
      <c r="F214" s="87" t="s">
        <v>65</v>
      </c>
      <c r="H214" s="13">
        <v>0</v>
      </c>
      <c r="I214" s="16"/>
      <c r="J214" s="13"/>
      <c r="K214" s="16"/>
      <c r="L214" s="13"/>
      <c r="M214" s="16"/>
      <c r="N214" s="13"/>
      <c r="O214" s="16"/>
      <c r="P214" s="13">
        <v>0</v>
      </c>
      <c r="Q214" s="16"/>
      <c r="R214" s="13">
        <f t="shared" ref="R214:R218" si="72">T214-P214</f>
        <v>0</v>
      </c>
      <c r="S214" s="16"/>
      <c r="T214" s="13">
        <f>$H214*V214/1000</f>
        <v>0</v>
      </c>
      <c r="U214" s="16"/>
      <c r="V214" s="89">
        <v>2.5733106556704057</v>
      </c>
      <c r="W214" s="16"/>
      <c r="X214" s="16"/>
      <c r="Y214" s="16"/>
      <c r="Z214" s="35"/>
    </row>
    <row r="215" spans="2:26" x14ac:dyDescent="0.3">
      <c r="B215" s="69">
        <f>MAX(B$17:B214)+1</f>
        <v>114</v>
      </c>
      <c r="D215" s="37" t="s">
        <v>68</v>
      </c>
      <c r="F215" s="87" t="s">
        <v>65</v>
      </c>
      <c r="H215" s="13">
        <v>649668</v>
      </c>
      <c r="I215" s="16"/>
      <c r="J215" s="13"/>
      <c r="K215" s="16"/>
      <c r="L215" s="13"/>
      <c r="M215" s="16"/>
      <c r="N215" s="13"/>
      <c r="O215" s="16"/>
      <c r="P215" s="13">
        <v>1555.9695526820933</v>
      </c>
      <c r="Q215" s="16"/>
      <c r="R215" s="13">
        <f t="shared" si="72"/>
        <v>0</v>
      </c>
      <c r="S215" s="16"/>
      <c r="T215" s="13">
        <f>$H215*V215/1000</f>
        <v>1555.9695526820926</v>
      </c>
      <c r="U215" s="16"/>
      <c r="V215" s="89">
        <v>2.3950226156776888</v>
      </c>
      <c r="W215" s="16"/>
      <c r="X215" s="16"/>
      <c r="Y215" s="16"/>
      <c r="Z215" s="35"/>
    </row>
    <row r="216" spans="2:26" x14ac:dyDescent="0.3">
      <c r="B216" s="69">
        <f>MAX(B$17:B215)+1</f>
        <v>115</v>
      </c>
      <c r="D216" s="37" t="s">
        <v>69</v>
      </c>
      <c r="F216" s="87" t="s">
        <v>65</v>
      </c>
      <c r="H216" s="13">
        <v>0</v>
      </c>
      <c r="I216" s="16"/>
      <c r="J216" s="13"/>
      <c r="K216" s="16"/>
      <c r="L216" s="13"/>
      <c r="M216" s="16"/>
      <c r="N216" s="13"/>
      <c r="O216" s="16"/>
      <c r="P216" s="13">
        <v>0</v>
      </c>
      <c r="Q216" s="16"/>
      <c r="R216" s="13">
        <f t="shared" si="72"/>
        <v>0</v>
      </c>
      <c r="S216" s="16"/>
      <c r="T216" s="13">
        <f>$H216*V216/1000</f>
        <v>0</v>
      </c>
      <c r="U216" s="16"/>
      <c r="V216" s="89">
        <v>2.3950226156776888</v>
      </c>
      <c r="W216" s="16"/>
      <c r="X216" s="16"/>
      <c r="Y216" s="16"/>
      <c r="Z216" s="35"/>
    </row>
    <row r="217" spans="2:26" x14ac:dyDescent="0.3">
      <c r="B217" s="69">
        <f>MAX(B$17:B216)+1</f>
        <v>116</v>
      </c>
      <c r="D217" s="11" t="s">
        <v>70</v>
      </c>
      <c r="F217" s="87" t="s">
        <v>71</v>
      </c>
      <c r="H217" s="13">
        <v>6433273.9271999998</v>
      </c>
      <c r="I217" s="16"/>
      <c r="J217" s="13"/>
      <c r="K217" s="16"/>
      <c r="L217" s="13"/>
      <c r="M217" s="16"/>
      <c r="N217" s="13"/>
      <c r="O217" s="16"/>
      <c r="P217" s="13">
        <v>0</v>
      </c>
      <c r="Q217" s="16"/>
      <c r="R217" s="13">
        <f t="shared" si="72"/>
        <v>0</v>
      </c>
      <c r="S217" s="16"/>
      <c r="T217" s="13">
        <f>$H217*V217/1000</f>
        <v>0</v>
      </c>
      <c r="U217" s="16"/>
      <c r="V217" s="89">
        <v>0</v>
      </c>
      <c r="W217" s="16"/>
      <c r="X217" s="16"/>
      <c r="Y217" s="16"/>
      <c r="Z217" s="35"/>
    </row>
    <row r="218" spans="2:26" x14ac:dyDescent="0.3">
      <c r="B218" s="69">
        <f>MAX(B$17:B217)+1</f>
        <v>117</v>
      </c>
      <c r="D218" s="11" t="s">
        <v>72</v>
      </c>
      <c r="F218" s="87"/>
      <c r="H218" s="13">
        <v>0</v>
      </c>
      <c r="I218" s="16"/>
      <c r="J218" s="13"/>
      <c r="K218" s="16"/>
      <c r="L218" s="13"/>
      <c r="M218" s="16"/>
      <c r="N218" s="13"/>
      <c r="O218" s="16"/>
      <c r="P218" s="13">
        <f>T218</f>
        <v>187.6649653957962</v>
      </c>
      <c r="Q218" s="16"/>
      <c r="R218" s="13">
        <f t="shared" si="72"/>
        <v>0</v>
      </c>
      <c r="S218" s="16"/>
      <c r="T218" s="13">
        <v>187.6649653957962</v>
      </c>
      <c r="U218" s="16"/>
      <c r="V218" s="88">
        <v>7.9900000000000006E-3</v>
      </c>
      <c r="W218" s="75"/>
      <c r="X218" s="15">
        <f>T218/P218</f>
        <v>1</v>
      </c>
      <c r="Y218" s="16"/>
      <c r="Z218" s="35"/>
    </row>
    <row r="219" spans="2:26" x14ac:dyDescent="0.3">
      <c r="B219" s="69">
        <f>MAX(B$17:B218)+1</f>
        <v>118</v>
      </c>
      <c r="C219" s="71"/>
      <c r="D219" s="11" t="s">
        <v>73</v>
      </c>
      <c r="E219" s="69"/>
      <c r="F219" s="12"/>
      <c r="G219" s="69"/>
      <c r="H219" s="77">
        <f>H209</f>
        <v>249200.14546999999</v>
      </c>
      <c r="I219" s="74"/>
      <c r="J219" s="13"/>
      <c r="K219" s="16"/>
      <c r="L219" s="13"/>
      <c r="M219" s="16"/>
      <c r="N219" s="13"/>
      <c r="O219" s="14"/>
      <c r="P219" s="77">
        <f>SUM(P212:P218)</f>
        <v>2318.7449127533951</v>
      </c>
      <c r="Q219" s="14"/>
      <c r="R219" s="77">
        <f>SUM(R212:R218)</f>
        <v>0</v>
      </c>
      <c r="S219" s="75"/>
      <c r="T219" s="77">
        <f>SUM(T212:T218)</f>
        <v>2318.7449127533941</v>
      </c>
      <c r="U219" s="75"/>
      <c r="V219" s="20">
        <f>T219/$H219*100</f>
        <v>0.93047494349578419</v>
      </c>
      <c r="W219" s="75"/>
      <c r="X219" s="78">
        <f t="shared" ref="X219" si="73">T219/P219</f>
        <v>0.99999999999999956</v>
      </c>
      <c r="Y219" s="16"/>
      <c r="Z219" s="84"/>
    </row>
    <row r="220" spans="2:26" x14ac:dyDescent="0.3">
      <c r="D220" s="11"/>
      <c r="F220" s="87"/>
      <c r="H220" s="16"/>
      <c r="I220" s="16"/>
      <c r="J220" s="16"/>
      <c r="K220" s="16"/>
      <c r="L220" s="16"/>
      <c r="M220" s="16"/>
      <c r="N220" s="16"/>
      <c r="O220" s="16"/>
      <c r="P220" s="16"/>
      <c r="Q220" s="16"/>
      <c r="R220" s="16"/>
      <c r="S220" s="16"/>
      <c r="T220" s="16"/>
      <c r="U220" s="16"/>
      <c r="V220" s="46"/>
      <c r="W220" s="16"/>
      <c r="X220" s="16"/>
      <c r="Y220" s="16"/>
      <c r="Z220" s="35"/>
    </row>
    <row r="221" spans="2:26" ht="12.9" thickBot="1" x14ac:dyDescent="0.35">
      <c r="B221" s="69">
        <f>MAX(B$17:B220)+1</f>
        <v>119</v>
      </c>
      <c r="D221" s="24" t="s">
        <v>101</v>
      </c>
      <c r="F221" s="87"/>
      <c r="H221" s="80">
        <f>H206</f>
        <v>249200.14546999999</v>
      </c>
      <c r="I221" s="74"/>
      <c r="J221" s="80">
        <v>8385.5420590421272</v>
      </c>
      <c r="K221" s="75"/>
      <c r="L221" s="25">
        <f>J221/$H221*100</f>
        <v>3.3649828105945558</v>
      </c>
      <c r="M221" s="75"/>
      <c r="N221" s="80">
        <f>J221-P221</f>
        <v>-1360.4891347452631</v>
      </c>
      <c r="O221" s="14"/>
      <c r="P221" s="80">
        <f>P209+P219</f>
        <v>9746.0311937873903</v>
      </c>
      <c r="Q221" s="14"/>
      <c r="R221" s="80">
        <f>R209+R219</f>
        <v>-164.41260321333175</v>
      </c>
      <c r="S221" s="75"/>
      <c r="T221" s="80">
        <f>T209+T219</f>
        <v>9581.6185905740585</v>
      </c>
      <c r="U221" s="75"/>
      <c r="V221" s="25">
        <f>T221/$H221*100</f>
        <v>3.8449490358453837</v>
      </c>
      <c r="W221" s="75"/>
      <c r="X221" s="81">
        <f t="shared" ref="X221" si="74">T221/P221</f>
        <v>0.98313030197172602</v>
      </c>
      <c r="Y221" s="16"/>
      <c r="Z221" s="26">
        <f t="shared" ref="Z221" si="75">V221/L221-1</f>
        <v>0.14263556525152743</v>
      </c>
    </row>
    <row r="222" spans="2:26" ht="12.9" thickTop="1" x14ac:dyDescent="0.3">
      <c r="D222" s="91"/>
      <c r="F222" s="91"/>
      <c r="Z222" s="33"/>
    </row>
    <row r="223" spans="2:26" ht="12.9" thickBot="1" x14ac:dyDescent="0.35">
      <c r="B223" s="69">
        <f>MAX(B$17:B222)+1</f>
        <v>120</v>
      </c>
      <c r="D223" s="24" t="s">
        <v>102</v>
      </c>
      <c r="J223" s="80">
        <f>J221+J199+J182+J165+J148+J130+J116+J99+J67+J46+J29</f>
        <v>5097046.0842818581</v>
      </c>
      <c r="K223" s="75"/>
      <c r="L223" s="13"/>
      <c r="M223" s="75"/>
      <c r="N223" s="80">
        <f>N221+N199+N182+N165+N148+N130+N116+N99+N67+N46+N29</f>
        <v>-11523.763896549906</v>
      </c>
      <c r="O223" s="14"/>
      <c r="P223" s="80">
        <f>P221+P199+P182+P165+P148+P130+P116+P99+P67+P46+P29</f>
        <v>5108569.8481784072</v>
      </c>
      <c r="Q223" s="14"/>
      <c r="R223" s="80">
        <f>R221+R199+R182+R165+R148+R130+R116+R99+R67+R46+R29</f>
        <v>-19200.978674613376</v>
      </c>
      <c r="S223" s="75"/>
      <c r="T223" s="80">
        <f>T221+T199+T182+T165+T148+T130+T116+T99+T67+T46+T29 -0.4</f>
        <v>5089368.4695037939</v>
      </c>
      <c r="Z223" s="33"/>
    </row>
    <row r="224" spans="2:26" ht="12.9" thickTop="1" x14ac:dyDescent="0.3">
      <c r="D224" s="92"/>
      <c r="F224" s="87"/>
      <c r="J224" s="38"/>
      <c r="K224" s="38"/>
      <c r="L224" s="38"/>
      <c r="M224" s="38"/>
      <c r="N224" s="38"/>
      <c r="O224" s="38"/>
      <c r="P224" s="38"/>
      <c r="Q224" s="38"/>
      <c r="R224" s="38"/>
      <c r="S224" s="38"/>
      <c r="T224" s="38"/>
      <c r="U224" s="75"/>
      <c r="V224" s="41"/>
      <c r="W224" s="75"/>
      <c r="X224" s="85"/>
      <c r="Y224" s="16"/>
      <c r="Z224" s="17"/>
    </row>
    <row r="225" spans="2:6" x14ac:dyDescent="0.3">
      <c r="B225" s="47" t="s">
        <v>103</v>
      </c>
      <c r="F225" s="87"/>
    </row>
    <row r="226" spans="2:6" x14ac:dyDescent="0.3">
      <c r="B226" s="90" t="s">
        <v>104</v>
      </c>
      <c r="C226" s="48"/>
      <c r="D226" s="48" t="s">
        <v>105</v>
      </c>
      <c r="F226" s="87"/>
    </row>
    <row r="227" spans="2:6" x14ac:dyDescent="0.3">
      <c r="B227" s="90" t="s">
        <v>106</v>
      </c>
      <c r="C227" s="48"/>
      <c r="D227" s="48" t="s">
        <v>107</v>
      </c>
      <c r="F227" s="87"/>
    </row>
    <row r="228" spans="2:6" x14ac:dyDescent="0.3">
      <c r="F228" s="87"/>
    </row>
    <row r="229" spans="2:6" x14ac:dyDescent="0.3">
      <c r="F229" s="91"/>
    </row>
    <row r="230" spans="2:6" x14ac:dyDescent="0.3">
      <c r="F230" s="87"/>
    </row>
    <row r="231" spans="2:6" x14ac:dyDescent="0.3">
      <c r="D231" s="48"/>
      <c r="F231" s="87"/>
    </row>
    <row r="232" spans="2:6" x14ac:dyDescent="0.3">
      <c r="D232" s="48"/>
      <c r="F232" s="87"/>
    </row>
  </sheetData>
  <pageMargins left="0.70866141732283505" right="0.70866141732283505" top="0.74803149606299202" bottom="0.74803149606299202" header="0.31496062992126" footer="0.31496062992126"/>
  <pageSetup scale="43" fitToWidth="0" fitToHeight="0" orientation="landscape" blackAndWhite="1" r:id="rId1"/>
  <headerFooter scaleWithDoc="0">
    <oddHeader>&amp;R&amp;"Arial,Regular"&amp;10Filed: 2025-02-28
EB-2025-0064
Phase 3 Exhibit 8
Tab 2
Schedule 11
Attachment 2
Page &amp;P of 6</oddHeader>
  </headerFooter>
  <rowBreaks count="3" manualBreakCount="3">
    <brk id="69" max="26" man="1"/>
    <brk id="118" max="26" man="1"/>
    <brk id="167" max="26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B9D2CA-08DE-44FF-8CC7-A122DD25F83C}">
  <sheetPr>
    <pageSetUpPr fitToPage="1"/>
  </sheetPr>
  <dimension ref="A1:AV273"/>
  <sheetViews>
    <sheetView topLeftCell="A50" zoomScale="85" zoomScaleNormal="85" zoomScaleSheetLayoutView="100" zoomScalePageLayoutView="90" workbookViewId="0">
      <selection activeCell="L129" sqref="L129"/>
    </sheetView>
  </sheetViews>
  <sheetFormatPr defaultColWidth="0" defaultRowHeight="15" customHeight="1" zeroHeight="1" x14ac:dyDescent="0.4"/>
  <cols>
    <col min="1" max="1" width="1.53515625" style="94" customWidth="1"/>
    <col min="2" max="2" width="5.07421875" style="94" customWidth="1"/>
    <col min="3" max="3" width="1.53515625" style="94" customWidth="1"/>
    <col min="4" max="4" width="55.84375" style="94" customWidth="1"/>
    <col min="5" max="5" width="1.53515625" style="94" customWidth="1"/>
    <col min="6" max="6" width="14.4609375" style="94" customWidth="1"/>
    <col min="7" max="7" width="1.53515625" style="94" customWidth="1"/>
    <col min="8" max="8" width="14.4609375" style="94" customWidth="1"/>
    <col min="9" max="9" width="1.53515625" style="94" customWidth="1"/>
    <col min="10" max="10" width="14.4609375" style="94" customWidth="1"/>
    <col min="11" max="11" width="1.53515625" style="94" customWidth="1"/>
    <col min="12" max="12" width="14.4609375" style="94" customWidth="1"/>
    <col min="13" max="13" width="1.53515625" style="94" customWidth="1"/>
    <col min="14" max="14" width="14.4609375" style="94" customWidth="1"/>
    <col min="15" max="15" width="1.53515625" style="94" customWidth="1"/>
    <col min="16" max="16" width="14.4609375" style="94" customWidth="1"/>
    <col min="17" max="17" width="1.53515625" style="94" customWidth="1"/>
    <col min="18" max="18" width="14.4609375" style="94" customWidth="1"/>
    <col min="19" max="19" width="1.53515625" style="94" customWidth="1"/>
    <col min="20" max="20" width="14.4609375" style="94" customWidth="1"/>
    <col min="21" max="21" width="1.53515625" style="94" customWidth="1"/>
    <col min="22" max="22" width="14.4609375" style="94" customWidth="1"/>
    <col min="23" max="23" width="1.53515625" style="94" customWidth="1"/>
    <col min="24" max="24" width="14.4609375" style="94" customWidth="1"/>
    <col min="25" max="25" width="1.53515625" style="94" customWidth="1"/>
    <col min="26" max="26" width="14.4609375" style="107" customWidth="1"/>
    <col min="27" max="28" width="3.4609375" style="94" customWidth="1"/>
    <col min="29" max="29" width="11.53515625" style="94" customWidth="1"/>
    <col min="30" max="30" width="9.07421875" style="94" customWidth="1"/>
    <col min="31" max="31" width="3.4609375" style="94" customWidth="1"/>
    <col min="32" max="32" width="11.53515625" style="94" customWidth="1"/>
    <col min="33" max="33" width="9.07421875" style="94" customWidth="1"/>
    <col min="34" max="34" width="6.4609375" style="94" customWidth="1"/>
    <col min="35" max="35" width="11.53515625" style="94" customWidth="1"/>
    <col min="36" max="36" width="9.07421875" style="94" customWidth="1"/>
    <col min="37" max="37" width="8.84375" style="94" customWidth="1"/>
    <col min="38" max="48" width="9.07421875" style="94" customWidth="1"/>
    <col min="49" max="16384" width="9.07421875" style="94" hidden="1"/>
  </cols>
  <sheetData>
    <row r="1" spans="1:48" ht="14.6" x14ac:dyDescent="0.4">
      <c r="A1" s="2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58"/>
      <c r="AA1" s="93"/>
      <c r="AB1" s="93"/>
      <c r="AC1" s="93"/>
      <c r="AD1" s="93"/>
      <c r="AE1" s="93"/>
      <c r="AF1" s="93"/>
      <c r="AG1" s="93"/>
      <c r="AH1" s="93"/>
      <c r="AI1" s="93"/>
      <c r="AJ1" s="93"/>
      <c r="AK1" s="93"/>
      <c r="AL1" s="93"/>
      <c r="AM1" s="93"/>
      <c r="AN1" s="93"/>
      <c r="AO1" s="93"/>
      <c r="AP1" s="93"/>
      <c r="AQ1" s="93"/>
      <c r="AR1" s="93"/>
      <c r="AS1" s="93"/>
      <c r="AT1" s="93"/>
      <c r="AU1" s="93"/>
      <c r="AV1" s="93"/>
    </row>
    <row r="2" spans="1:48" ht="14.6" x14ac:dyDescent="0.4">
      <c r="A2" s="2"/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58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</row>
    <row r="3" spans="1:48" ht="14.6" x14ac:dyDescent="0.4">
      <c r="A3" s="2"/>
      <c r="B3" s="1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58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</row>
    <row r="4" spans="1:48" ht="14.6" x14ac:dyDescent="0.4">
      <c r="A4" s="2"/>
      <c r="B4" s="1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58"/>
      <c r="AA4" s="93"/>
      <c r="AB4" s="93"/>
      <c r="AC4" s="93"/>
      <c r="AD4" s="93"/>
      <c r="AE4" s="93"/>
      <c r="AF4" s="93"/>
      <c r="AG4" s="93"/>
      <c r="AH4" s="93"/>
      <c r="AI4" s="93"/>
      <c r="AJ4" s="93"/>
      <c r="AK4" s="93"/>
      <c r="AL4" s="93"/>
      <c r="AM4" s="93"/>
      <c r="AN4" s="93"/>
      <c r="AO4" s="93"/>
      <c r="AP4" s="93"/>
      <c r="AQ4" s="93"/>
      <c r="AR4" s="93"/>
      <c r="AS4" s="93"/>
      <c r="AT4" s="93"/>
      <c r="AU4" s="93"/>
      <c r="AV4" s="93"/>
    </row>
    <row r="5" spans="1:48" ht="14.6" x14ac:dyDescent="0.4">
      <c r="A5" s="2"/>
      <c r="B5" s="1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58"/>
      <c r="AA5" s="93"/>
      <c r="AB5" s="93"/>
      <c r="AC5" s="93"/>
      <c r="AD5" s="93"/>
      <c r="AE5" s="93"/>
      <c r="AF5" s="93"/>
      <c r="AG5" s="93"/>
      <c r="AH5" s="93"/>
      <c r="AI5" s="93"/>
      <c r="AJ5" s="93"/>
      <c r="AK5" s="93"/>
      <c r="AL5" s="93"/>
      <c r="AM5" s="93"/>
      <c r="AN5" s="93"/>
      <c r="AO5" s="93"/>
      <c r="AP5" s="93"/>
      <c r="AQ5" s="93"/>
      <c r="AR5" s="93"/>
      <c r="AS5" s="93"/>
      <c r="AT5" s="93"/>
      <c r="AU5" s="93"/>
      <c r="AV5" s="93"/>
    </row>
    <row r="6" spans="1:48" ht="14.6" x14ac:dyDescent="0.4">
      <c r="A6" s="2"/>
      <c r="B6" s="3" t="s">
        <v>0</v>
      </c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59"/>
      <c r="AA6" s="93"/>
      <c r="AB6" s="93"/>
      <c r="AC6" s="93"/>
      <c r="AD6" s="93"/>
      <c r="AE6" s="93"/>
      <c r="AF6" s="93"/>
      <c r="AG6" s="93"/>
      <c r="AH6" s="93"/>
      <c r="AI6" s="93"/>
      <c r="AJ6" s="93"/>
      <c r="AK6" s="93"/>
      <c r="AL6" s="93"/>
      <c r="AM6" s="93"/>
      <c r="AN6" s="93"/>
      <c r="AO6" s="93"/>
      <c r="AP6" s="93"/>
      <c r="AQ6" s="93"/>
      <c r="AR6" s="93"/>
      <c r="AS6" s="93"/>
      <c r="AT6" s="93"/>
      <c r="AU6" s="93"/>
      <c r="AV6" s="93"/>
    </row>
    <row r="7" spans="1:48" ht="14.6" x14ac:dyDescent="0.4">
      <c r="A7" s="2"/>
      <c r="B7" s="3" t="s">
        <v>108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59"/>
      <c r="AA7" s="93"/>
      <c r="AB7" s="93"/>
      <c r="AC7" s="93"/>
      <c r="AD7" s="93"/>
      <c r="AE7" s="93"/>
      <c r="AF7" s="93"/>
      <c r="AG7" s="93"/>
      <c r="AH7" s="93"/>
      <c r="AI7" s="93"/>
      <c r="AJ7" s="93"/>
      <c r="AK7" s="93"/>
      <c r="AL7" s="93"/>
      <c r="AM7" s="93"/>
      <c r="AN7" s="93"/>
      <c r="AO7" s="93"/>
      <c r="AP7" s="93"/>
      <c r="AQ7" s="93"/>
      <c r="AR7" s="93"/>
      <c r="AS7" s="93"/>
      <c r="AT7" s="93"/>
      <c r="AU7" s="93"/>
      <c r="AV7" s="93"/>
    </row>
    <row r="8" spans="1:48" ht="14.6" x14ac:dyDescent="0.4">
      <c r="A8" s="2"/>
      <c r="B8" s="65"/>
      <c r="C8" s="65"/>
      <c r="D8" s="65"/>
      <c r="E8" s="65"/>
      <c r="F8" s="66"/>
      <c r="G8" s="65"/>
      <c r="H8" s="66"/>
      <c r="I8" s="65"/>
      <c r="J8" s="66"/>
      <c r="K8" s="66"/>
      <c r="L8" s="66"/>
      <c r="M8" s="66"/>
      <c r="N8" s="66"/>
      <c r="O8" s="65"/>
      <c r="P8" s="65"/>
      <c r="Q8" s="65"/>
      <c r="R8" s="65"/>
      <c r="S8" s="65"/>
      <c r="T8" s="65"/>
      <c r="U8" s="65"/>
      <c r="V8" s="65"/>
      <c r="W8" s="65"/>
      <c r="X8" s="5"/>
      <c r="Y8" s="2"/>
      <c r="Z8" s="60"/>
      <c r="AA8" s="93"/>
      <c r="AB8" s="93"/>
      <c r="AC8" s="93"/>
      <c r="AD8" s="93"/>
      <c r="AE8" s="93"/>
      <c r="AF8" s="93"/>
      <c r="AG8" s="93"/>
      <c r="AH8" s="93"/>
      <c r="AI8" s="93"/>
      <c r="AJ8" s="93"/>
      <c r="AK8" s="93"/>
      <c r="AL8" s="93"/>
      <c r="AM8" s="93"/>
      <c r="AN8" s="93"/>
      <c r="AO8" s="93"/>
      <c r="AP8" s="93"/>
      <c r="AQ8" s="93"/>
      <c r="AR8" s="93"/>
      <c r="AS8" s="93"/>
      <c r="AT8" s="93"/>
      <c r="AU8" s="93"/>
      <c r="AV8" s="93"/>
    </row>
    <row r="9" spans="1:48" ht="14.6" x14ac:dyDescent="0.4">
      <c r="A9" s="2"/>
      <c r="B9" s="66"/>
      <c r="C9" s="66"/>
      <c r="D9" s="66"/>
      <c r="E9" s="66"/>
      <c r="F9" s="65"/>
      <c r="G9" s="66"/>
      <c r="H9" s="65"/>
      <c r="I9" s="66"/>
      <c r="J9" s="67" t="s">
        <v>2</v>
      </c>
      <c r="K9" s="67"/>
      <c r="L9" s="67"/>
      <c r="M9" s="66"/>
      <c r="N9" s="66"/>
      <c r="O9" s="66"/>
      <c r="P9" s="67" t="s">
        <v>3</v>
      </c>
      <c r="Q9" s="67"/>
      <c r="R9" s="67"/>
      <c r="S9" s="67"/>
      <c r="T9" s="67"/>
      <c r="U9" s="67"/>
      <c r="V9" s="67"/>
      <c r="W9" s="67"/>
      <c r="X9" s="6"/>
      <c r="Y9" s="6"/>
      <c r="Z9" s="61"/>
      <c r="AA9" s="93"/>
      <c r="AB9" s="93"/>
      <c r="AC9" s="93"/>
      <c r="AD9" s="93"/>
      <c r="AE9" s="93"/>
      <c r="AF9" s="93"/>
      <c r="AG9" s="93"/>
      <c r="AH9" s="93"/>
      <c r="AI9" s="93"/>
      <c r="AJ9" s="93"/>
      <c r="AK9" s="93"/>
      <c r="AL9" s="93"/>
      <c r="AM9" s="93"/>
      <c r="AN9" s="93"/>
      <c r="AO9" s="93"/>
      <c r="AP9" s="93"/>
      <c r="AQ9" s="93"/>
      <c r="AR9" s="93"/>
      <c r="AS9" s="93"/>
      <c r="AT9" s="93"/>
      <c r="AU9" s="93"/>
      <c r="AV9" s="93"/>
    </row>
    <row r="10" spans="1:48" ht="14.6" x14ac:dyDescent="0.4">
      <c r="A10" s="2"/>
      <c r="B10" s="65"/>
      <c r="C10" s="65"/>
      <c r="D10" s="65"/>
      <c r="E10" s="65"/>
      <c r="F10" s="65"/>
      <c r="G10" s="65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65"/>
      <c r="S10" s="65"/>
      <c r="T10" s="65"/>
      <c r="U10" s="65"/>
      <c r="V10" s="65"/>
      <c r="W10" s="65"/>
      <c r="X10" s="5"/>
      <c r="Y10" s="2"/>
      <c r="Z10" s="60"/>
      <c r="AA10" s="93"/>
      <c r="AB10" s="93"/>
      <c r="AC10" s="93"/>
      <c r="AD10" s="93"/>
      <c r="AE10" s="93"/>
      <c r="AF10" s="93"/>
      <c r="AG10" s="93"/>
      <c r="AH10" s="93"/>
      <c r="AI10" s="93"/>
      <c r="AJ10" s="93"/>
      <c r="AK10" s="93"/>
      <c r="AL10" s="93"/>
      <c r="AM10" s="93"/>
      <c r="AN10" s="93"/>
      <c r="AO10" s="93"/>
      <c r="AP10" s="93"/>
      <c r="AQ10" s="93"/>
      <c r="AR10" s="93"/>
      <c r="AS10" s="93"/>
      <c r="AT10" s="93"/>
      <c r="AU10" s="93"/>
      <c r="AV10" s="93"/>
    </row>
    <row r="11" spans="1:48" ht="38.15" x14ac:dyDescent="0.4">
      <c r="A11" s="7"/>
      <c r="B11" s="68" t="s">
        <v>4</v>
      </c>
      <c r="C11" s="68"/>
      <c r="D11" s="68"/>
      <c r="E11" s="68"/>
      <c r="F11" s="69" t="s">
        <v>5</v>
      </c>
      <c r="G11" s="68"/>
      <c r="H11" s="7" t="s">
        <v>6</v>
      </c>
      <c r="I11" s="68"/>
      <c r="J11" s="7" t="s">
        <v>7</v>
      </c>
      <c r="K11" s="7"/>
      <c r="L11" s="7" t="s">
        <v>8</v>
      </c>
      <c r="M11" s="68"/>
      <c r="N11" s="7" t="s">
        <v>9</v>
      </c>
      <c r="O11" s="68"/>
      <c r="P11" s="68" t="s">
        <v>10</v>
      </c>
      <c r="Q11" s="68"/>
      <c r="R11" s="7" t="s">
        <v>11</v>
      </c>
      <c r="S11" s="68"/>
      <c r="T11" s="7" t="s">
        <v>7</v>
      </c>
      <c r="U11" s="68"/>
      <c r="V11" s="7" t="s">
        <v>8</v>
      </c>
      <c r="W11" s="68"/>
      <c r="X11" s="68" t="s">
        <v>12</v>
      </c>
      <c r="Y11" s="68"/>
      <c r="Z11" s="95" t="s">
        <v>13</v>
      </c>
      <c r="AA11" s="93"/>
      <c r="AB11" s="93"/>
      <c r="AC11" s="93"/>
      <c r="AD11" s="93"/>
      <c r="AE11" s="93"/>
      <c r="AF11" s="93"/>
      <c r="AG11" s="93"/>
      <c r="AH11" s="93"/>
      <c r="AI11" s="93"/>
      <c r="AJ11" s="93"/>
      <c r="AK11" s="93"/>
      <c r="AL11" s="93"/>
      <c r="AM11" s="93"/>
      <c r="AN11" s="93"/>
      <c r="AO11" s="93"/>
      <c r="AP11" s="93"/>
      <c r="AQ11" s="93"/>
      <c r="AR11" s="93"/>
      <c r="AS11" s="93"/>
      <c r="AT11" s="93"/>
      <c r="AU11" s="93"/>
      <c r="AV11" s="93"/>
    </row>
    <row r="12" spans="1:48" ht="14.6" x14ac:dyDescent="0.4">
      <c r="A12" s="2"/>
      <c r="B12" s="70" t="s">
        <v>14</v>
      </c>
      <c r="C12" s="71"/>
      <c r="D12" s="72" t="s">
        <v>15</v>
      </c>
      <c r="E12" s="69"/>
      <c r="F12" s="70" t="s">
        <v>16</v>
      </c>
      <c r="G12" s="69"/>
      <c r="H12" s="70" t="s">
        <v>109</v>
      </c>
      <c r="I12" s="69"/>
      <c r="J12" s="70" t="s">
        <v>18</v>
      </c>
      <c r="K12" s="2"/>
      <c r="L12" s="70" t="s">
        <v>95</v>
      </c>
      <c r="M12" s="69"/>
      <c r="N12" s="70" t="s">
        <v>18</v>
      </c>
      <c r="O12" s="69"/>
      <c r="P12" s="70" t="s">
        <v>18</v>
      </c>
      <c r="Q12" s="69"/>
      <c r="R12" s="70" t="s">
        <v>18</v>
      </c>
      <c r="S12" s="69"/>
      <c r="T12" s="70" t="s">
        <v>18</v>
      </c>
      <c r="U12" s="69"/>
      <c r="V12" s="70" t="s">
        <v>95</v>
      </c>
      <c r="W12" s="69"/>
      <c r="X12" s="70" t="s">
        <v>20</v>
      </c>
      <c r="Y12" s="69"/>
      <c r="Z12" s="96" t="s">
        <v>21</v>
      </c>
      <c r="AA12" s="93"/>
      <c r="AB12" s="93"/>
      <c r="AC12" s="93"/>
      <c r="AD12" s="93"/>
      <c r="AE12" s="93"/>
      <c r="AF12" s="93"/>
      <c r="AG12" s="93"/>
      <c r="AH12" s="93"/>
      <c r="AI12" s="93"/>
      <c r="AJ12" s="93"/>
      <c r="AK12" s="93"/>
      <c r="AL12" s="93"/>
      <c r="AM12" s="93"/>
      <c r="AN12" s="93"/>
      <c r="AO12" s="93"/>
      <c r="AP12" s="93"/>
      <c r="AQ12" s="93"/>
      <c r="AR12" s="93"/>
      <c r="AS12" s="93"/>
      <c r="AT12" s="93"/>
      <c r="AU12" s="93"/>
      <c r="AV12" s="93"/>
    </row>
    <row r="13" spans="1:48" ht="14.6" x14ac:dyDescent="0.4">
      <c r="A13" s="2"/>
      <c r="B13" s="69"/>
      <c r="C13" s="71"/>
      <c r="D13" s="49"/>
      <c r="E13" s="69"/>
      <c r="F13" s="69"/>
      <c r="G13" s="69"/>
      <c r="H13" s="69" t="s">
        <v>22</v>
      </c>
      <c r="I13" s="69"/>
      <c r="J13" s="69" t="s">
        <v>23</v>
      </c>
      <c r="K13" s="69"/>
      <c r="L13" s="69" t="s">
        <v>24</v>
      </c>
      <c r="M13" s="69"/>
      <c r="N13" s="69" t="s">
        <v>25</v>
      </c>
      <c r="O13" s="69"/>
      <c r="P13" s="69" t="s">
        <v>26</v>
      </c>
      <c r="Q13" s="69"/>
      <c r="R13" s="69" t="s">
        <v>110</v>
      </c>
      <c r="S13" s="69"/>
      <c r="T13" s="73" t="s">
        <v>28</v>
      </c>
      <c r="U13" s="69"/>
      <c r="V13" s="73" t="s">
        <v>29</v>
      </c>
      <c r="W13" s="69"/>
      <c r="X13" s="73" t="s">
        <v>111</v>
      </c>
      <c r="Y13" s="69"/>
      <c r="Z13" s="97" t="s">
        <v>31</v>
      </c>
      <c r="AA13" s="93"/>
      <c r="AB13" s="93"/>
      <c r="AC13" s="93"/>
      <c r="AD13" s="93"/>
      <c r="AE13" s="93"/>
      <c r="AF13" s="93"/>
      <c r="AG13" s="93"/>
      <c r="AH13" s="93"/>
      <c r="AI13" s="93"/>
      <c r="AJ13" s="93"/>
      <c r="AK13" s="93"/>
      <c r="AL13" s="93"/>
      <c r="AM13" s="93"/>
      <c r="AN13" s="93"/>
      <c r="AO13" s="93"/>
      <c r="AP13" s="93"/>
      <c r="AQ13" s="93"/>
      <c r="AR13" s="93"/>
      <c r="AS13" s="93"/>
      <c r="AT13" s="93"/>
      <c r="AU13" s="93"/>
      <c r="AV13" s="93"/>
    </row>
    <row r="14" spans="1:48" ht="14.6" x14ac:dyDescent="0.4">
      <c r="A14" s="93"/>
      <c r="B14" s="55"/>
      <c r="C14" s="55"/>
      <c r="D14" s="98" t="s">
        <v>112</v>
      </c>
      <c r="E14" s="55"/>
      <c r="F14" s="55"/>
      <c r="G14" s="55"/>
      <c r="H14" s="55"/>
      <c r="I14" s="55"/>
      <c r="J14" s="55"/>
      <c r="K14" s="55"/>
      <c r="L14" s="55"/>
      <c r="M14" s="55"/>
      <c r="N14" s="55"/>
      <c r="O14" s="55"/>
      <c r="P14" s="55"/>
      <c r="Q14" s="55"/>
      <c r="R14" s="55"/>
      <c r="S14" s="55"/>
      <c r="T14" s="55"/>
      <c r="U14" s="55"/>
      <c r="V14" s="55"/>
      <c r="W14" s="55"/>
      <c r="X14" s="55"/>
      <c r="Y14" s="55"/>
      <c r="Z14" s="99"/>
      <c r="AA14" s="93"/>
      <c r="AB14" s="93"/>
      <c r="AC14" s="93"/>
      <c r="AD14" s="93"/>
      <c r="AE14" s="93"/>
      <c r="AF14" s="93"/>
      <c r="AG14" s="93"/>
      <c r="AH14" s="93"/>
      <c r="AI14" s="93"/>
      <c r="AJ14" s="93"/>
      <c r="AK14" s="93"/>
      <c r="AL14" s="93"/>
      <c r="AM14" s="93"/>
      <c r="AN14" s="93"/>
      <c r="AO14" s="93"/>
      <c r="AP14" s="93"/>
      <c r="AQ14" s="93"/>
      <c r="AR14" s="93"/>
      <c r="AS14" s="93"/>
      <c r="AT14" s="93"/>
      <c r="AU14" s="93"/>
      <c r="AV14" s="93"/>
    </row>
    <row r="15" spans="1:48" ht="14.6" x14ac:dyDescent="0.4">
      <c r="A15" s="93"/>
      <c r="B15" s="69">
        <v>1</v>
      </c>
      <c r="C15" s="55"/>
      <c r="D15" s="42" t="s">
        <v>113</v>
      </c>
      <c r="E15" s="55"/>
      <c r="F15" s="50" t="s">
        <v>34</v>
      </c>
      <c r="G15" s="55"/>
      <c r="H15" s="13">
        <v>12</v>
      </c>
      <c r="I15" s="64"/>
      <c r="J15" s="75"/>
      <c r="K15" s="64"/>
      <c r="L15" s="76"/>
      <c r="M15" s="64"/>
      <c r="N15" s="75"/>
      <c r="O15" s="64"/>
      <c r="P15" s="13">
        <v>0</v>
      </c>
      <c r="Q15" s="64"/>
      <c r="R15" s="13">
        <f>T15-P15</f>
        <v>25.345637999999994</v>
      </c>
      <c r="S15" s="64"/>
      <c r="T15" s="75">
        <f>V15*H15/1000</f>
        <v>25.345637999999994</v>
      </c>
      <c r="U15" s="64"/>
      <c r="V15" s="76">
        <v>2112.1364999999996</v>
      </c>
      <c r="W15" s="64"/>
      <c r="X15" s="15" t="str">
        <f>IFERROR(T15/P15,"")</f>
        <v/>
      </c>
      <c r="Y15" s="64"/>
      <c r="Z15" s="100"/>
      <c r="AA15" s="93"/>
      <c r="AB15" s="93"/>
      <c r="AC15" s="93"/>
      <c r="AD15" s="93"/>
      <c r="AE15" s="93"/>
      <c r="AF15" s="93"/>
      <c r="AG15" s="93"/>
      <c r="AH15" s="93"/>
      <c r="AI15" s="93"/>
      <c r="AJ15" s="93"/>
      <c r="AK15" s="93"/>
      <c r="AL15" s="93"/>
      <c r="AM15" s="93"/>
      <c r="AN15" s="93"/>
      <c r="AO15" s="93"/>
      <c r="AP15" s="93"/>
      <c r="AQ15" s="93"/>
      <c r="AR15" s="93"/>
      <c r="AS15" s="93"/>
      <c r="AT15" s="93"/>
      <c r="AU15" s="93"/>
      <c r="AV15" s="93"/>
    </row>
    <row r="16" spans="1:48" ht="14.6" x14ac:dyDescent="0.4">
      <c r="A16" s="93"/>
      <c r="B16" s="69"/>
      <c r="C16" s="55"/>
      <c r="D16" s="42" t="s">
        <v>114</v>
      </c>
      <c r="E16" s="55"/>
      <c r="F16" s="55"/>
      <c r="G16" s="55"/>
      <c r="H16" s="64"/>
      <c r="I16" s="64"/>
      <c r="J16" s="64"/>
      <c r="K16" s="64"/>
      <c r="L16" s="64"/>
      <c r="M16" s="64"/>
      <c r="N16" s="64"/>
      <c r="O16" s="64"/>
      <c r="P16" s="64"/>
      <c r="Q16" s="64"/>
      <c r="R16" s="64"/>
      <c r="S16" s="64"/>
      <c r="T16" s="64"/>
      <c r="U16" s="64"/>
      <c r="V16" s="64"/>
      <c r="W16" s="64"/>
      <c r="X16" s="64"/>
      <c r="Y16" s="64"/>
      <c r="Z16" s="100"/>
      <c r="AA16" s="93"/>
      <c r="AB16" s="93"/>
      <c r="AC16" s="93"/>
      <c r="AD16" s="93"/>
      <c r="AE16" s="93"/>
      <c r="AF16" s="93"/>
      <c r="AG16" s="93"/>
      <c r="AH16" s="93"/>
      <c r="AI16" s="93"/>
      <c r="AJ16" s="93"/>
      <c r="AK16" s="93"/>
      <c r="AL16" s="93"/>
      <c r="AM16" s="93"/>
      <c r="AN16" s="93"/>
      <c r="AO16" s="93"/>
      <c r="AP16" s="93"/>
      <c r="AQ16" s="93"/>
      <c r="AR16" s="93"/>
      <c r="AS16" s="93"/>
      <c r="AT16" s="93"/>
      <c r="AU16" s="93"/>
      <c r="AV16" s="93"/>
    </row>
    <row r="17" spans="1:48" ht="14.6" x14ac:dyDescent="0.4">
      <c r="A17" s="93"/>
      <c r="B17" s="69">
        <f>MAX(B$15:B16)+1</f>
        <v>2</v>
      </c>
      <c r="C17" s="55"/>
      <c r="D17" s="101" t="s">
        <v>115</v>
      </c>
      <c r="E17" s="55"/>
      <c r="F17" s="50" t="s">
        <v>65</v>
      </c>
      <c r="G17" s="55"/>
      <c r="H17" s="13">
        <v>8863</v>
      </c>
      <c r="I17" s="64"/>
      <c r="J17" s="75"/>
      <c r="K17" s="64"/>
      <c r="L17" s="89"/>
      <c r="M17" s="64"/>
      <c r="N17" s="75"/>
      <c r="O17" s="64"/>
      <c r="P17" s="13">
        <v>313.83230779949275</v>
      </c>
      <c r="Q17" s="64"/>
      <c r="R17" s="13">
        <f>T17-P17</f>
        <v>0</v>
      </c>
      <c r="S17" s="64"/>
      <c r="T17" s="75">
        <f>$H$17*V17*12/1000</f>
        <v>313.83230779949275</v>
      </c>
      <c r="U17" s="64"/>
      <c r="V17" s="89">
        <v>2.9507720090967386</v>
      </c>
      <c r="W17" s="64"/>
      <c r="X17" s="15">
        <f>T17/P17</f>
        <v>1</v>
      </c>
      <c r="Y17" s="64"/>
      <c r="Z17" s="100"/>
      <c r="AA17" s="93"/>
      <c r="AB17" s="93"/>
      <c r="AC17" s="93"/>
      <c r="AD17" s="93"/>
      <c r="AE17" s="93"/>
      <c r="AF17" s="93"/>
      <c r="AG17" s="93"/>
      <c r="AH17" s="93"/>
      <c r="AI17" s="93"/>
      <c r="AJ17" s="93"/>
      <c r="AK17" s="93"/>
      <c r="AL17" s="93"/>
      <c r="AM17" s="93"/>
      <c r="AN17" s="93"/>
      <c r="AO17" s="93"/>
      <c r="AP17" s="93"/>
      <c r="AQ17" s="93"/>
      <c r="AR17" s="93"/>
      <c r="AS17" s="93"/>
      <c r="AT17" s="93"/>
      <c r="AU17" s="93"/>
      <c r="AV17" s="93"/>
    </row>
    <row r="18" spans="1:48" ht="14.6" x14ac:dyDescent="0.4">
      <c r="A18" s="93"/>
      <c r="B18" s="55"/>
      <c r="C18" s="55"/>
      <c r="D18" s="55"/>
      <c r="E18" s="55"/>
      <c r="F18" s="55"/>
      <c r="G18" s="55"/>
      <c r="H18" s="64"/>
      <c r="I18" s="64"/>
      <c r="J18" s="64"/>
      <c r="K18" s="64"/>
      <c r="L18" s="64"/>
      <c r="M18" s="64"/>
      <c r="N18" s="64"/>
      <c r="O18" s="64"/>
      <c r="P18" s="64"/>
      <c r="Q18" s="64"/>
      <c r="R18" s="64"/>
      <c r="S18" s="64"/>
      <c r="T18" s="64"/>
      <c r="U18" s="64"/>
      <c r="V18" s="64"/>
      <c r="W18" s="64"/>
      <c r="X18" s="64"/>
      <c r="Y18" s="64"/>
      <c r="Z18" s="100"/>
      <c r="AA18" s="93"/>
      <c r="AB18" s="93"/>
      <c r="AC18" s="93"/>
      <c r="AD18" s="93"/>
      <c r="AE18" s="93"/>
      <c r="AF18" s="93"/>
      <c r="AG18" s="93"/>
      <c r="AH18" s="93"/>
      <c r="AI18" s="93"/>
      <c r="AJ18" s="93"/>
      <c r="AK18" s="93"/>
      <c r="AL18" s="93"/>
      <c r="AM18" s="93"/>
      <c r="AN18" s="93"/>
      <c r="AO18" s="93"/>
      <c r="AP18" s="93"/>
      <c r="AQ18" s="93"/>
      <c r="AR18" s="93"/>
      <c r="AS18" s="93"/>
      <c r="AT18" s="93"/>
      <c r="AU18" s="93"/>
      <c r="AV18" s="93"/>
    </row>
    <row r="19" spans="1:48" thickBot="1" x14ac:dyDescent="0.45">
      <c r="A19" s="93"/>
      <c r="B19" s="69">
        <f>MAX(B$15:B18)+1</f>
        <v>3</v>
      </c>
      <c r="C19" s="55"/>
      <c r="D19" s="55" t="str">
        <f>"Total " &amp;D14</f>
        <v>Total Rate E60</v>
      </c>
      <c r="E19" s="55"/>
      <c r="F19" s="55"/>
      <c r="G19" s="55"/>
      <c r="H19" s="80">
        <f>H17</f>
        <v>8863</v>
      </c>
      <c r="I19" s="74"/>
      <c r="J19" s="80">
        <v>543.41803200000004</v>
      </c>
      <c r="K19" s="75"/>
      <c r="L19" s="25">
        <f>J19/$H19*100</f>
        <v>6.1313103012523982</v>
      </c>
      <c r="M19" s="75"/>
      <c r="N19" s="80">
        <f>J19-P19</f>
        <v>229.58572420050729</v>
      </c>
      <c r="O19" s="14"/>
      <c r="P19" s="80">
        <f>SUM(P15:P17)</f>
        <v>313.83230779949275</v>
      </c>
      <c r="Q19" s="14"/>
      <c r="R19" s="80">
        <f>SUM(R15:R17)</f>
        <v>25.345637999999994</v>
      </c>
      <c r="S19" s="75"/>
      <c r="T19" s="80">
        <f>SUM(T15:T17)</f>
        <v>339.17794579949276</v>
      </c>
      <c r="U19" s="75"/>
      <c r="V19" s="25">
        <f>T19/$H19*100</f>
        <v>3.8268977298825764</v>
      </c>
      <c r="W19" s="75"/>
      <c r="X19" s="81">
        <f t="shared" ref="X19" si="0">T19/P19</f>
        <v>1.0807617232837397</v>
      </c>
      <c r="Y19" s="16"/>
      <c r="Z19" s="62">
        <f t="shared" ref="Z19" si="1">V19/L19-1</f>
        <v>-0.37584340999657384</v>
      </c>
      <c r="AA19" s="93"/>
      <c r="AB19" s="93"/>
      <c r="AC19" s="93"/>
      <c r="AD19" s="93"/>
      <c r="AE19" s="93"/>
      <c r="AF19" s="93"/>
      <c r="AG19" s="93"/>
      <c r="AH19" s="93"/>
      <c r="AI19" s="93"/>
      <c r="AJ19" s="93"/>
      <c r="AK19" s="93"/>
      <c r="AL19" s="93"/>
      <c r="AM19" s="93"/>
      <c r="AN19" s="93"/>
      <c r="AO19" s="93"/>
      <c r="AP19" s="93"/>
      <c r="AQ19" s="93"/>
      <c r="AR19" s="93"/>
      <c r="AS19" s="93"/>
      <c r="AT19" s="93"/>
      <c r="AU19" s="93"/>
      <c r="AV19" s="93"/>
    </row>
    <row r="20" spans="1:48" thickTop="1" x14ac:dyDescent="0.4">
      <c r="A20" s="93"/>
      <c r="B20" s="55"/>
      <c r="C20" s="55"/>
      <c r="D20" s="55"/>
      <c r="E20" s="55"/>
      <c r="F20" s="55"/>
      <c r="G20" s="55"/>
      <c r="H20" s="64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100"/>
      <c r="AA20" s="93"/>
      <c r="AB20" s="93"/>
      <c r="AC20" s="93"/>
      <c r="AD20" s="93"/>
      <c r="AE20" s="93"/>
      <c r="AF20" s="93"/>
      <c r="AG20" s="93"/>
      <c r="AH20" s="93"/>
      <c r="AI20" s="93"/>
      <c r="AJ20" s="93"/>
      <c r="AK20" s="93"/>
      <c r="AL20" s="93"/>
      <c r="AM20" s="93"/>
      <c r="AN20" s="93"/>
      <c r="AO20" s="93"/>
      <c r="AP20" s="93"/>
      <c r="AQ20" s="93"/>
      <c r="AR20" s="93"/>
      <c r="AS20" s="93"/>
      <c r="AT20" s="93"/>
      <c r="AU20" s="93"/>
      <c r="AV20" s="93"/>
    </row>
    <row r="21" spans="1:48" ht="14.6" x14ac:dyDescent="0.4">
      <c r="A21" s="93"/>
      <c r="B21" s="93"/>
      <c r="C21" s="93"/>
      <c r="D21" s="98" t="s">
        <v>116</v>
      </c>
      <c r="E21" s="93"/>
      <c r="F21" s="93"/>
      <c r="G21" s="93"/>
      <c r="H21" s="102"/>
      <c r="I21" s="102"/>
      <c r="J21" s="102"/>
      <c r="K21" s="102"/>
      <c r="L21" s="102"/>
      <c r="M21" s="102"/>
      <c r="N21" s="102"/>
      <c r="O21" s="102"/>
      <c r="P21" s="102"/>
      <c r="Q21" s="102"/>
      <c r="R21" s="102"/>
      <c r="S21" s="102"/>
      <c r="T21" s="102"/>
      <c r="U21" s="102"/>
      <c r="V21" s="102"/>
      <c r="W21" s="102"/>
      <c r="X21" s="102"/>
      <c r="Y21" s="102"/>
      <c r="Z21" s="103"/>
      <c r="AA21" s="93"/>
      <c r="AB21" s="93"/>
      <c r="AC21" s="93"/>
      <c r="AD21" s="93"/>
      <c r="AE21" s="93"/>
      <c r="AF21" s="93"/>
      <c r="AG21" s="93"/>
      <c r="AH21" s="93"/>
      <c r="AI21" s="93"/>
      <c r="AJ21" s="93"/>
      <c r="AK21" s="93"/>
      <c r="AL21" s="93"/>
      <c r="AM21" s="93"/>
      <c r="AN21" s="93"/>
      <c r="AO21" s="93"/>
      <c r="AP21" s="93"/>
      <c r="AQ21" s="93"/>
      <c r="AR21" s="93"/>
      <c r="AS21" s="93"/>
      <c r="AT21" s="93"/>
      <c r="AU21" s="93"/>
      <c r="AV21" s="93"/>
    </row>
    <row r="22" spans="1:48" ht="14.6" x14ac:dyDescent="0.4">
      <c r="A22" s="93"/>
      <c r="B22" s="69"/>
      <c r="C22" s="93"/>
      <c r="D22" s="42" t="s">
        <v>114</v>
      </c>
      <c r="E22" s="93"/>
      <c r="F22" s="93"/>
      <c r="G22" s="93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2"/>
      <c r="T22" s="102"/>
      <c r="U22" s="102"/>
      <c r="V22" s="102"/>
      <c r="W22" s="102"/>
      <c r="X22" s="102"/>
      <c r="Y22" s="102"/>
      <c r="Z22" s="103"/>
      <c r="AA22" s="93"/>
      <c r="AB22" s="93"/>
      <c r="AC22" s="93"/>
      <c r="AD22" s="93"/>
      <c r="AE22" s="93"/>
      <c r="AF22" s="93"/>
      <c r="AG22" s="93"/>
      <c r="AH22" s="93"/>
      <c r="AI22" s="93"/>
      <c r="AJ22" s="93"/>
      <c r="AK22" s="93"/>
      <c r="AL22" s="93"/>
      <c r="AM22" s="93"/>
      <c r="AN22" s="93"/>
      <c r="AO22" s="93"/>
      <c r="AP22" s="93"/>
      <c r="AQ22" s="93"/>
      <c r="AR22" s="93"/>
      <c r="AS22" s="93"/>
      <c r="AT22" s="93"/>
      <c r="AU22" s="93"/>
      <c r="AV22" s="93"/>
    </row>
    <row r="23" spans="1:48" ht="14.6" x14ac:dyDescent="0.4">
      <c r="A23" s="93"/>
      <c r="B23" s="69"/>
      <c r="C23" s="93"/>
      <c r="D23" s="53" t="s">
        <v>117</v>
      </c>
      <c r="E23" s="93"/>
      <c r="F23" s="93"/>
      <c r="G23" s="93"/>
      <c r="H23" s="102"/>
      <c r="I23" s="102"/>
      <c r="J23" s="102"/>
      <c r="K23" s="102"/>
      <c r="L23" s="102"/>
      <c r="M23" s="102"/>
      <c r="N23" s="102"/>
      <c r="O23" s="102"/>
      <c r="P23" s="102"/>
      <c r="Q23" s="102"/>
      <c r="R23" s="102"/>
      <c r="S23" s="102"/>
      <c r="T23" s="102"/>
      <c r="U23" s="102"/>
      <c r="V23" s="102"/>
      <c r="W23" s="102"/>
      <c r="X23" s="102"/>
      <c r="Y23" s="102"/>
      <c r="Z23" s="103"/>
      <c r="AA23" s="93"/>
      <c r="AB23" s="93"/>
      <c r="AC23" s="93"/>
      <c r="AD23" s="93"/>
      <c r="AE23" s="93"/>
      <c r="AF23" s="93"/>
      <c r="AG23" s="93"/>
      <c r="AH23" s="93"/>
      <c r="AI23" s="93"/>
      <c r="AJ23" s="93"/>
      <c r="AK23" s="93"/>
      <c r="AL23" s="93"/>
      <c r="AM23" s="93"/>
      <c r="AN23" s="93"/>
      <c r="AO23" s="93"/>
      <c r="AP23" s="93"/>
      <c r="AQ23" s="93"/>
      <c r="AR23" s="93"/>
      <c r="AS23" s="93"/>
      <c r="AT23" s="93"/>
      <c r="AU23" s="93"/>
      <c r="AV23" s="93"/>
    </row>
    <row r="24" spans="1:48" ht="14.6" x14ac:dyDescent="0.4">
      <c r="A24" s="93"/>
      <c r="B24" s="69">
        <f>MAX(B$15:B23)+1</f>
        <v>4</v>
      </c>
      <c r="C24" s="93"/>
      <c r="D24" s="51" t="s">
        <v>118</v>
      </c>
      <c r="E24" s="93"/>
      <c r="F24" s="50" t="s">
        <v>65</v>
      </c>
      <c r="G24" s="93"/>
      <c r="H24" s="13">
        <v>1867861</v>
      </c>
      <c r="I24" s="102"/>
      <c r="J24" s="75"/>
      <c r="K24" s="102"/>
      <c r="L24" s="89"/>
      <c r="M24" s="102"/>
      <c r="N24" s="75"/>
      <c r="O24" s="102"/>
      <c r="P24" s="13">
        <v>84664.46235034916</v>
      </c>
      <c r="Q24" s="102"/>
      <c r="R24" s="13">
        <f t="shared" ref="R24:R28" si="2">T24-P24</f>
        <v>-11426.610047717244</v>
      </c>
      <c r="S24" s="102"/>
      <c r="T24" s="75">
        <f>V24*(H24)*12/1000</f>
        <v>73237.852302631916</v>
      </c>
      <c r="U24" s="102"/>
      <c r="V24" s="89">
        <v>3.2674563891813464</v>
      </c>
      <c r="W24" s="102"/>
      <c r="X24" s="15">
        <f t="shared" ref="X24:X28" si="3">IFERROR(T24/P24,"")</f>
        <v>0.86503652500109307</v>
      </c>
      <c r="Y24" s="102"/>
      <c r="Z24" s="103"/>
      <c r="AA24" s="93"/>
      <c r="AB24" s="93"/>
      <c r="AC24" s="93"/>
      <c r="AD24" s="93"/>
      <c r="AE24" s="93"/>
      <c r="AF24" s="93"/>
      <c r="AG24" s="93"/>
      <c r="AH24" s="93"/>
      <c r="AI24" s="93"/>
      <c r="AJ24" s="93"/>
      <c r="AK24" s="93"/>
      <c r="AL24" s="93"/>
      <c r="AM24" s="93"/>
      <c r="AN24" s="93"/>
      <c r="AO24" s="93"/>
      <c r="AP24" s="93"/>
      <c r="AQ24" s="93"/>
      <c r="AR24" s="93"/>
      <c r="AS24" s="93"/>
      <c r="AT24" s="93"/>
      <c r="AU24" s="93"/>
      <c r="AV24" s="93"/>
    </row>
    <row r="25" spans="1:48" ht="14.6" x14ac:dyDescent="0.4">
      <c r="A25" s="93"/>
      <c r="B25" s="69">
        <f>MAX(B$15:B24)+1</f>
        <v>5</v>
      </c>
      <c r="C25" s="93"/>
      <c r="D25" s="52" t="s">
        <v>119</v>
      </c>
      <c r="E25" s="93"/>
      <c r="F25" s="50" t="s">
        <v>65</v>
      </c>
      <c r="G25" s="93"/>
      <c r="H25" s="13">
        <v>451429</v>
      </c>
      <c r="I25" s="102"/>
      <c r="J25" s="75"/>
      <c r="K25" s="102"/>
      <c r="L25" s="89"/>
      <c r="M25" s="102"/>
      <c r="N25" s="75"/>
      <c r="O25" s="102"/>
      <c r="P25" s="13">
        <v>275.74339749549102</v>
      </c>
      <c r="Q25" s="102"/>
      <c r="R25" s="13">
        <f t="shared" si="2"/>
        <v>0</v>
      </c>
      <c r="S25" s="102"/>
      <c r="T25" s="75">
        <f>P25</f>
        <v>275.74339749549102</v>
      </c>
      <c r="U25" s="102"/>
      <c r="V25" s="89">
        <v>5.0999999999999997E-2</v>
      </c>
      <c r="W25" s="102"/>
      <c r="X25" s="15">
        <f t="shared" si="3"/>
        <v>1</v>
      </c>
      <c r="Y25" s="102"/>
      <c r="Z25" s="103"/>
      <c r="AA25" s="93"/>
      <c r="AB25" s="93"/>
      <c r="AC25" s="93"/>
      <c r="AD25" s="93"/>
      <c r="AE25" s="93"/>
      <c r="AF25" s="93"/>
      <c r="AG25" s="93"/>
      <c r="AH25" s="93"/>
      <c r="AI25" s="93"/>
      <c r="AJ25" s="93"/>
      <c r="AK25" s="93"/>
      <c r="AL25" s="93"/>
      <c r="AM25" s="93"/>
      <c r="AN25" s="93"/>
      <c r="AO25" s="93"/>
      <c r="AP25" s="93"/>
      <c r="AQ25" s="93"/>
      <c r="AR25" s="93"/>
      <c r="AS25" s="93"/>
      <c r="AT25" s="93"/>
      <c r="AU25" s="93"/>
      <c r="AV25" s="93"/>
    </row>
    <row r="26" spans="1:48" ht="14.6" x14ac:dyDescent="0.4">
      <c r="A26" s="93"/>
      <c r="B26" s="69">
        <f>MAX(B$15:B25)+1</f>
        <v>6</v>
      </c>
      <c r="C26" s="93"/>
      <c r="D26" s="51" t="s">
        <v>120</v>
      </c>
      <c r="E26" s="93"/>
      <c r="F26" s="50" t="s">
        <v>65</v>
      </c>
      <c r="G26" s="93"/>
      <c r="H26" s="13">
        <v>49500</v>
      </c>
      <c r="I26" s="102"/>
      <c r="J26" s="75"/>
      <c r="K26" s="102"/>
      <c r="L26" s="89"/>
      <c r="M26" s="102"/>
      <c r="N26" s="75"/>
      <c r="O26" s="102"/>
      <c r="P26" s="13">
        <v>1565.1398169589465</v>
      </c>
      <c r="Q26" s="102"/>
      <c r="R26" s="13">
        <f t="shared" si="2"/>
        <v>-212.99094986100772</v>
      </c>
      <c r="S26" s="102"/>
      <c r="T26" s="75">
        <f>V26*(H26)*12/1000</f>
        <v>1352.1488670979388</v>
      </c>
      <c r="U26" s="102"/>
      <c r="V26" s="89">
        <v>2.2763448941042745</v>
      </c>
      <c r="W26" s="102"/>
      <c r="X26" s="15">
        <f t="shared" si="3"/>
        <v>0.86391570417341546</v>
      </c>
      <c r="Y26" s="102"/>
      <c r="Z26" s="103"/>
      <c r="AA26" s="93"/>
      <c r="AB26" s="93"/>
      <c r="AC26" s="93"/>
      <c r="AD26" s="93"/>
      <c r="AE26" s="93"/>
      <c r="AF26" s="93"/>
      <c r="AG26" s="93"/>
      <c r="AH26" s="93"/>
      <c r="AI26" s="93"/>
      <c r="AJ26" s="93"/>
      <c r="AK26" s="93"/>
      <c r="AL26" s="93"/>
      <c r="AM26" s="93"/>
      <c r="AN26" s="93"/>
      <c r="AO26" s="93"/>
      <c r="AP26" s="93"/>
      <c r="AQ26" s="93"/>
      <c r="AR26" s="93"/>
      <c r="AS26" s="93"/>
      <c r="AT26" s="93"/>
      <c r="AU26" s="93"/>
      <c r="AV26" s="93"/>
    </row>
    <row r="27" spans="1:48" ht="14.6" x14ac:dyDescent="0.4">
      <c r="A27" s="93"/>
      <c r="B27" s="69">
        <f>MAX(B$15:B26)+1</f>
        <v>7</v>
      </c>
      <c r="C27" s="93"/>
      <c r="D27" s="52" t="s">
        <v>119</v>
      </c>
      <c r="E27" s="93"/>
      <c r="F27" s="50" t="s">
        <v>65</v>
      </c>
      <c r="G27" s="93"/>
      <c r="H27" s="13">
        <v>49500</v>
      </c>
      <c r="I27" s="102"/>
      <c r="J27" s="75"/>
      <c r="K27" s="102"/>
      <c r="L27" s="89"/>
      <c r="M27" s="102"/>
      <c r="N27" s="75"/>
      <c r="O27" s="102"/>
      <c r="P27" s="13">
        <v>30.235758393959635</v>
      </c>
      <c r="Q27" s="102"/>
      <c r="R27" s="13">
        <f t="shared" si="2"/>
        <v>0</v>
      </c>
      <c r="S27" s="102"/>
      <c r="T27" s="75">
        <f>P27</f>
        <v>30.235758393959635</v>
      </c>
      <c r="U27" s="102"/>
      <c r="V27" s="89">
        <v>5.0999999999999997E-2</v>
      </c>
      <c r="W27" s="102"/>
      <c r="X27" s="15">
        <f t="shared" si="3"/>
        <v>1</v>
      </c>
      <c r="Y27" s="102"/>
      <c r="Z27" s="103"/>
      <c r="AA27" s="93"/>
      <c r="AB27" s="93"/>
      <c r="AC27" s="93"/>
      <c r="AD27" s="93"/>
      <c r="AE27" s="93"/>
      <c r="AF27" s="93"/>
      <c r="AG27" s="93"/>
      <c r="AH27" s="93"/>
      <c r="AI27" s="93"/>
      <c r="AJ27" s="93"/>
      <c r="AK27" s="93"/>
      <c r="AL27" s="93"/>
      <c r="AM27" s="93"/>
      <c r="AN27" s="93"/>
      <c r="AO27" s="93"/>
      <c r="AP27" s="93"/>
      <c r="AQ27" s="93"/>
      <c r="AR27" s="93"/>
      <c r="AS27" s="93"/>
      <c r="AT27" s="93"/>
      <c r="AU27" s="93"/>
      <c r="AV27" s="93"/>
    </row>
    <row r="28" spans="1:48" ht="14.6" x14ac:dyDescent="0.4">
      <c r="A28" s="93"/>
      <c r="B28" s="69">
        <f>MAX(B$15:B27)+1</f>
        <v>8</v>
      </c>
      <c r="C28" s="93"/>
      <c r="D28" s="51" t="s">
        <v>121</v>
      </c>
      <c r="E28" s="93"/>
      <c r="F28" s="50" t="s">
        <v>65</v>
      </c>
      <c r="G28" s="93"/>
      <c r="H28" s="13">
        <v>383738.83333333331</v>
      </c>
      <c r="I28" s="102"/>
      <c r="J28" s="75"/>
      <c r="K28" s="102"/>
      <c r="L28" s="89"/>
      <c r="M28" s="102"/>
      <c r="N28" s="75"/>
      <c r="O28" s="102"/>
      <c r="P28" s="13">
        <v>7025.6863629001191</v>
      </c>
      <c r="Q28" s="102"/>
      <c r="R28" s="13">
        <f t="shared" si="2"/>
        <v>-835.70371109424832</v>
      </c>
      <c r="S28" s="102"/>
      <c r="T28" s="75">
        <f>V28*H28*12/1000</f>
        <v>6189.9826518058708</v>
      </c>
      <c r="U28" s="102"/>
      <c r="V28" s="89">
        <v>1.3442264447664432</v>
      </c>
      <c r="W28" s="102"/>
      <c r="X28" s="15">
        <f t="shared" si="3"/>
        <v>0.88105023937486449</v>
      </c>
      <c r="Y28" s="102"/>
      <c r="Z28" s="103"/>
      <c r="AA28" s="93"/>
      <c r="AB28" s="93"/>
      <c r="AC28" s="93"/>
      <c r="AD28" s="93"/>
      <c r="AE28" s="93"/>
      <c r="AF28" s="93"/>
      <c r="AG28" s="93"/>
      <c r="AH28" s="93"/>
      <c r="AI28" s="93"/>
      <c r="AJ28" s="93"/>
      <c r="AK28" s="93"/>
      <c r="AL28" s="93"/>
      <c r="AM28" s="93"/>
      <c r="AN28" s="93"/>
      <c r="AO28" s="93"/>
      <c r="AP28" s="93"/>
      <c r="AQ28" s="93"/>
      <c r="AR28" s="93"/>
      <c r="AS28" s="93"/>
      <c r="AT28" s="93"/>
      <c r="AU28" s="93"/>
      <c r="AV28" s="93"/>
    </row>
    <row r="29" spans="1:48" ht="14.6" x14ac:dyDescent="0.4">
      <c r="A29" s="93"/>
      <c r="B29" s="69">
        <f>MAX(B$15:B28)+1</f>
        <v>9</v>
      </c>
      <c r="C29" s="93"/>
      <c r="D29" s="51" t="s">
        <v>122</v>
      </c>
      <c r="E29" s="93"/>
      <c r="F29" s="50" t="s">
        <v>65</v>
      </c>
      <c r="G29" s="93"/>
      <c r="H29" s="13">
        <v>8863</v>
      </c>
      <c r="I29" s="102"/>
      <c r="J29" s="75"/>
      <c r="K29" s="102"/>
      <c r="L29" s="89"/>
      <c r="M29" s="102"/>
      <c r="N29" s="75"/>
      <c r="O29" s="102"/>
      <c r="P29" s="13">
        <v>215.2423531226903</v>
      </c>
      <c r="Q29" s="102"/>
      <c r="R29" s="13">
        <f>T29-P29</f>
        <v>0</v>
      </c>
      <c r="S29" s="102"/>
      <c r="T29" s="75">
        <f>V29*H29*12/1000</f>
        <v>215.24235312269033</v>
      </c>
      <c r="U29" s="102"/>
      <c r="V29" s="89">
        <v>2.0237913528403695</v>
      </c>
      <c r="W29" s="102"/>
      <c r="X29" s="15">
        <f>IFERROR(T29/P29,"")</f>
        <v>1.0000000000000002</v>
      </c>
      <c r="Y29" s="102"/>
      <c r="Z29" s="103"/>
      <c r="AA29" s="93"/>
      <c r="AB29" s="93"/>
      <c r="AC29" s="93"/>
      <c r="AD29" s="93"/>
      <c r="AE29" s="93"/>
      <c r="AF29" s="93"/>
      <c r="AG29" s="93"/>
      <c r="AH29" s="93"/>
      <c r="AI29" s="93"/>
      <c r="AJ29" s="93"/>
      <c r="AK29" s="93"/>
      <c r="AL29" s="93"/>
      <c r="AM29" s="93"/>
      <c r="AN29" s="93"/>
      <c r="AO29" s="93"/>
      <c r="AP29" s="93"/>
      <c r="AQ29" s="93"/>
      <c r="AR29" s="93"/>
      <c r="AS29" s="93"/>
      <c r="AT29" s="93"/>
      <c r="AU29" s="93"/>
      <c r="AV29" s="93"/>
    </row>
    <row r="30" spans="1:48" ht="14.6" x14ac:dyDescent="0.4">
      <c r="A30" s="93"/>
      <c r="H30" s="104"/>
      <c r="I30" s="104"/>
      <c r="J30" s="104"/>
      <c r="K30" s="104"/>
      <c r="L30" s="104"/>
      <c r="M30" s="104"/>
      <c r="N30" s="104"/>
      <c r="O30" s="104"/>
      <c r="P30" s="104"/>
      <c r="Q30" s="104"/>
      <c r="R30" s="104"/>
      <c r="S30" s="104"/>
      <c r="T30" s="104"/>
      <c r="U30" s="104"/>
      <c r="V30" s="104"/>
      <c r="W30" s="104"/>
      <c r="X30" s="104"/>
      <c r="Y30" s="102"/>
      <c r="Z30" s="103"/>
      <c r="AA30" s="93"/>
      <c r="AB30" s="93"/>
      <c r="AC30" s="93"/>
      <c r="AD30" s="93"/>
      <c r="AE30" s="93"/>
      <c r="AF30" s="93"/>
      <c r="AG30" s="93"/>
      <c r="AH30" s="93"/>
      <c r="AI30" s="93"/>
      <c r="AJ30" s="93"/>
      <c r="AK30" s="93"/>
      <c r="AL30" s="93"/>
      <c r="AM30" s="93"/>
      <c r="AN30" s="93"/>
      <c r="AO30" s="93"/>
      <c r="AP30" s="93"/>
      <c r="AQ30" s="93"/>
      <c r="AR30" s="93"/>
      <c r="AS30" s="93"/>
      <c r="AT30" s="93"/>
      <c r="AU30" s="93"/>
      <c r="AV30" s="93"/>
    </row>
    <row r="31" spans="1:48" ht="14.6" x14ac:dyDescent="0.4">
      <c r="A31" s="93"/>
      <c r="B31" s="69"/>
      <c r="C31" s="93"/>
      <c r="D31" s="53" t="s">
        <v>123</v>
      </c>
      <c r="E31" s="93"/>
      <c r="F31" s="50"/>
      <c r="G31" s="93"/>
      <c r="H31" s="13"/>
      <c r="I31" s="102"/>
      <c r="J31" s="75"/>
      <c r="K31" s="102"/>
      <c r="L31" s="89"/>
      <c r="M31" s="102"/>
      <c r="N31" s="102"/>
      <c r="O31" s="102"/>
      <c r="P31" s="13"/>
      <c r="Q31" s="102"/>
      <c r="R31" s="102"/>
      <c r="S31" s="102"/>
      <c r="T31" s="75"/>
      <c r="U31" s="102"/>
      <c r="V31" s="89"/>
      <c r="W31" s="102"/>
      <c r="X31" s="102"/>
      <c r="Y31" s="102"/>
      <c r="Z31" s="103"/>
      <c r="AA31" s="93"/>
      <c r="AB31" s="93"/>
      <c r="AC31" s="93"/>
      <c r="AD31" s="93"/>
      <c r="AE31" s="93"/>
      <c r="AF31" s="93"/>
      <c r="AG31" s="93"/>
      <c r="AH31" s="93"/>
      <c r="AI31" s="93"/>
      <c r="AJ31" s="93"/>
      <c r="AK31" s="93"/>
      <c r="AL31" s="93"/>
      <c r="AM31" s="93"/>
      <c r="AN31" s="93"/>
      <c r="AO31" s="93"/>
      <c r="AP31" s="93"/>
      <c r="AQ31" s="93"/>
      <c r="AR31" s="93"/>
      <c r="AS31" s="93"/>
      <c r="AT31" s="93"/>
      <c r="AU31" s="93"/>
      <c r="AV31" s="93"/>
    </row>
    <row r="32" spans="1:48" ht="14.6" x14ac:dyDescent="0.4">
      <c r="A32" s="93"/>
      <c r="B32" s="69">
        <f>MAX(B$15:B31)+1</f>
        <v>10</v>
      </c>
      <c r="C32" s="93"/>
      <c r="D32" s="51" t="s">
        <v>124</v>
      </c>
      <c r="E32" s="93"/>
      <c r="F32" s="50" t="s">
        <v>65</v>
      </c>
      <c r="G32" s="93"/>
      <c r="H32" s="13">
        <v>1047191</v>
      </c>
      <c r="I32" s="102"/>
      <c r="J32" s="75"/>
      <c r="K32" s="102"/>
      <c r="L32" s="89"/>
      <c r="M32" s="102"/>
      <c r="N32" s="75"/>
      <c r="O32" s="102"/>
      <c r="P32" s="13">
        <v>0</v>
      </c>
      <c r="Q32" s="102"/>
      <c r="R32" s="13">
        <f>T32-P32</f>
        <v>11249.263310607792</v>
      </c>
      <c r="S32" s="102"/>
      <c r="T32" s="75">
        <f>V32*H32*12/1000</f>
        <v>11249.263310607792</v>
      </c>
      <c r="U32" s="102"/>
      <c r="V32" s="89">
        <v>0.89519353128256074</v>
      </c>
      <c r="W32" s="102"/>
      <c r="X32" s="15" t="str">
        <f>IFERROR(T32/P32,"")</f>
        <v/>
      </c>
      <c r="Y32" s="102"/>
      <c r="Z32" s="103"/>
      <c r="AA32" s="93"/>
      <c r="AB32" s="93"/>
      <c r="AC32" s="93"/>
      <c r="AD32" s="93"/>
      <c r="AE32" s="93"/>
      <c r="AF32" s="93"/>
      <c r="AG32" s="93"/>
      <c r="AH32" s="93"/>
      <c r="AI32" s="93"/>
      <c r="AJ32" s="93"/>
      <c r="AK32" s="93"/>
      <c r="AL32" s="93"/>
      <c r="AM32" s="93"/>
      <c r="AN32" s="93"/>
      <c r="AO32" s="93"/>
      <c r="AP32" s="93"/>
      <c r="AQ32" s="93"/>
      <c r="AR32" s="93"/>
      <c r="AS32" s="93"/>
      <c r="AT32" s="93"/>
      <c r="AU32" s="93"/>
      <c r="AV32" s="93"/>
    </row>
    <row r="33" spans="1:48" ht="14.6" x14ac:dyDescent="0.4">
      <c r="A33" s="93"/>
      <c r="B33" s="69">
        <f>MAX(B$15:B32)+1</f>
        <v>11</v>
      </c>
      <c r="C33" s="93"/>
      <c r="D33" s="51" t="s">
        <v>125</v>
      </c>
      <c r="E33" s="93"/>
      <c r="F33" s="50" t="s">
        <v>65</v>
      </c>
      <c r="G33" s="93"/>
      <c r="H33" s="13">
        <v>63329</v>
      </c>
      <c r="I33" s="102"/>
      <c r="J33" s="75"/>
      <c r="K33" s="102"/>
      <c r="L33" s="89"/>
      <c r="M33" s="102"/>
      <c r="N33" s="75"/>
      <c r="O33" s="102"/>
      <c r="P33" s="13">
        <v>0</v>
      </c>
      <c r="Q33" s="102"/>
      <c r="R33" s="13">
        <f>T33-P33</f>
        <v>973.92759146999265</v>
      </c>
      <c r="S33" s="102"/>
      <c r="T33" s="75">
        <f>V33*H33*12/1000</f>
        <v>973.92759146999265</v>
      </c>
      <c r="U33" s="102"/>
      <c r="V33" s="89">
        <v>1.2815713594482683</v>
      </c>
      <c r="W33" s="102"/>
      <c r="X33" s="15" t="str">
        <f>IFERROR(T33/P33,"")</f>
        <v/>
      </c>
      <c r="Y33" s="102"/>
      <c r="Z33" s="103"/>
      <c r="AA33" s="93"/>
      <c r="AB33" s="93"/>
      <c r="AC33" s="93"/>
      <c r="AD33" s="93"/>
      <c r="AE33" s="93"/>
      <c r="AF33" s="93"/>
      <c r="AG33" s="93"/>
      <c r="AH33" s="93"/>
      <c r="AI33" s="93"/>
      <c r="AJ33" s="93"/>
      <c r="AK33" s="93"/>
      <c r="AL33" s="93"/>
      <c r="AM33" s="93"/>
      <c r="AN33" s="93"/>
      <c r="AO33" s="93"/>
      <c r="AP33" s="93"/>
      <c r="AQ33" s="93"/>
      <c r="AR33" s="93"/>
      <c r="AS33" s="93"/>
      <c r="AT33" s="93"/>
      <c r="AU33" s="93"/>
      <c r="AV33" s="93"/>
    </row>
    <row r="34" spans="1:48" ht="14.6" x14ac:dyDescent="0.4">
      <c r="A34" s="93"/>
      <c r="H34" s="104"/>
      <c r="I34" s="104"/>
      <c r="J34" s="104"/>
      <c r="K34" s="104"/>
      <c r="L34" s="104"/>
      <c r="M34" s="104"/>
      <c r="N34" s="104"/>
      <c r="O34" s="104"/>
      <c r="P34" s="104"/>
      <c r="Q34" s="104"/>
      <c r="R34" s="104"/>
      <c r="S34" s="104"/>
      <c r="T34" s="104"/>
      <c r="U34" s="104"/>
      <c r="V34" s="104"/>
      <c r="W34" s="104"/>
      <c r="X34" s="104"/>
      <c r="Y34" s="102"/>
      <c r="Z34" s="103"/>
      <c r="AA34" s="93"/>
      <c r="AB34" s="93"/>
      <c r="AC34" s="93"/>
      <c r="AD34" s="93"/>
      <c r="AE34" s="93"/>
      <c r="AF34" s="93"/>
      <c r="AG34" s="93"/>
      <c r="AH34" s="93"/>
      <c r="AI34" s="93"/>
      <c r="AJ34" s="93"/>
      <c r="AK34" s="93"/>
      <c r="AL34" s="93"/>
      <c r="AM34" s="93"/>
      <c r="AN34" s="93"/>
      <c r="AO34" s="93"/>
      <c r="AP34" s="93"/>
      <c r="AQ34" s="93"/>
      <c r="AR34" s="93"/>
      <c r="AS34" s="93"/>
      <c r="AT34" s="93"/>
      <c r="AU34" s="93"/>
      <c r="AV34" s="93"/>
    </row>
    <row r="35" spans="1:48" ht="14.6" x14ac:dyDescent="0.4">
      <c r="A35" s="93"/>
      <c r="B35" s="69">
        <f>MAX(B$15:B33)+1</f>
        <v>12</v>
      </c>
      <c r="C35" s="93"/>
      <c r="D35" s="53" t="s">
        <v>126</v>
      </c>
      <c r="E35" s="93"/>
      <c r="F35" s="50" t="s">
        <v>65</v>
      </c>
      <c r="G35" s="93"/>
      <c r="H35" s="13">
        <v>54513</v>
      </c>
      <c r="I35" s="102"/>
      <c r="J35" s="75"/>
      <c r="K35" s="102"/>
      <c r="L35" s="89"/>
      <c r="M35" s="102"/>
      <c r="N35" s="75"/>
      <c r="O35" s="102"/>
      <c r="P35" s="13">
        <v>2470.9086147762514</v>
      </c>
      <c r="Q35" s="102"/>
      <c r="R35" s="13">
        <f>T35-P35</f>
        <v>252.11380659473571</v>
      </c>
      <c r="S35" s="102"/>
      <c r="T35" s="75">
        <f>V35*H35*12/1000</f>
        <v>2723.0224213709871</v>
      </c>
      <c r="U35" s="102"/>
      <c r="V35" s="89">
        <v>4.1626499204639069</v>
      </c>
      <c r="W35" s="102"/>
      <c r="X35" s="15">
        <f t="shared" ref="X35" si="4">IFERROR(T35/P35,"")</f>
        <v>1.1020328332205702</v>
      </c>
      <c r="Y35" s="102"/>
      <c r="Z35" s="103"/>
      <c r="AA35" s="93"/>
      <c r="AB35" s="93"/>
      <c r="AC35" s="93"/>
      <c r="AD35" s="93"/>
      <c r="AE35" s="93"/>
      <c r="AF35" s="93"/>
      <c r="AG35" s="93"/>
      <c r="AH35" s="93"/>
      <c r="AI35" s="93"/>
      <c r="AJ35" s="93"/>
      <c r="AK35" s="93"/>
      <c r="AL35" s="93"/>
      <c r="AM35" s="93"/>
      <c r="AN35" s="93"/>
      <c r="AO35" s="93"/>
      <c r="AP35" s="93"/>
      <c r="AQ35" s="93"/>
      <c r="AR35" s="93"/>
      <c r="AS35" s="93"/>
      <c r="AT35" s="93"/>
      <c r="AU35" s="93"/>
      <c r="AV35" s="93"/>
    </row>
    <row r="36" spans="1:48" ht="14.6" x14ac:dyDescent="0.4">
      <c r="A36" s="93"/>
      <c r="H36" s="104"/>
      <c r="I36" s="104"/>
      <c r="J36" s="104"/>
      <c r="K36" s="104"/>
      <c r="L36" s="104"/>
      <c r="M36" s="104"/>
      <c r="N36" s="104"/>
      <c r="O36" s="104"/>
      <c r="P36" s="104"/>
      <c r="Q36" s="104"/>
      <c r="R36" s="104"/>
      <c r="S36" s="104"/>
      <c r="T36" s="104"/>
      <c r="U36" s="104"/>
      <c r="V36" s="104"/>
      <c r="W36" s="104"/>
      <c r="X36" s="104"/>
      <c r="Y36" s="102"/>
      <c r="Z36" s="103"/>
      <c r="AA36" s="93"/>
      <c r="AB36" s="93"/>
      <c r="AC36" s="93"/>
      <c r="AD36" s="93"/>
      <c r="AE36" s="93"/>
      <c r="AF36" s="93"/>
      <c r="AG36" s="93"/>
      <c r="AH36" s="93"/>
      <c r="AI36" s="93"/>
      <c r="AJ36" s="93"/>
      <c r="AK36" s="93"/>
      <c r="AL36" s="93"/>
      <c r="AM36" s="93"/>
      <c r="AN36" s="93"/>
      <c r="AO36" s="93"/>
      <c r="AP36" s="93"/>
      <c r="AQ36" s="93"/>
      <c r="AR36" s="93"/>
      <c r="AS36" s="93"/>
      <c r="AT36" s="93"/>
      <c r="AU36" s="93"/>
      <c r="AV36" s="93"/>
    </row>
    <row r="37" spans="1:48" ht="14.6" x14ac:dyDescent="0.4">
      <c r="A37" s="93"/>
      <c r="B37" s="69"/>
      <c r="C37" s="93"/>
      <c r="D37" s="53" t="s">
        <v>127</v>
      </c>
      <c r="E37" s="93"/>
      <c r="G37" s="93"/>
      <c r="H37" s="13"/>
      <c r="I37" s="102"/>
      <c r="J37" s="75"/>
      <c r="K37" s="102"/>
      <c r="L37" s="89"/>
      <c r="M37" s="102"/>
      <c r="N37" s="102"/>
      <c r="O37" s="102"/>
      <c r="P37" s="13"/>
      <c r="Q37" s="102"/>
      <c r="R37" s="102"/>
      <c r="S37" s="102"/>
      <c r="T37" s="75"/>
      <c r="U37" s="102"/>
      <c r="V37" s="89"/>
      <c r="W37" s="102"/>
      <c r="X37" s="102"/>
      <c r="Y37" s="102"/>
      <c r="Z37" s="103"/>
      <c r="AA37" s="93"/>
      <c r="AB37" s="93"/>
      <c r="AC37" s="93"/>
      <c r="AD37" s="93"/>
      <c r="AE37" s="93"/>
      <c r="AF37" s="93"/>
      <c r="AG37" s="93"/>
      <c r="AH37" s="93"/>
      <c r="AI37" s="93"/>
      <c r="AJ37" s="93"/>
      <c r="AK37" s="93"/>
      <c r="AL37" s="93"/>
      <c r="AM37" s="93"/>
      <c r="AN37" s="93"/>
      <c r="AO37" s="93"/>
      <c r="AP37" s="93"/>
      <c r="AQ37" s="93"/>
      <c r="AR37" s="93"/>
      <c r="AS37" s="93"/>
      <c r="AT37" s="93"/>
      <c r="AU37" s="93"/>
      <c r="AV37" s="93"/>
    </row>
    <row r="38" spans="1:48" ht="14.6" x14ac:dyDescent="0.4">
      <c r="A38" s="93"/>
      <c r="B38" s="69">
        <f>MAX(B$15:B37)+1</f>
        <v>13</v>
      </c>
      <c r="C38" s="93"/>
      <c r="D38" s="51" t="s">
        <v>128</v>
      </c>
      <c r="E38" s="93"/>
      <c r="F38" s="50" t="s">
        <v>65</v>
      </c>
      <c r="G38" s="93"/>
      <c r="H38" s="13">
        <v>36927</v>
      </c>
      <c r="I38" s="102"/>
      <c r="J38" s="75"/>
      <c r="K38" s="102"/>
      <c r="L38" s="89"/>
      <c r="M38" s="102"/>
      <c r="N38" s="75"/>
      <c r="O38" s="102"/>
      <c r="P38" s="13">
        <v>0</v>
      </c>
      <c r="Q38" s="102"/>
      <c r="R38" s="13">
        <f t="shared" ref="R38:R45" si="5">T38-P38</f>
        <v>509.07614870037958</v>
      </c>
      <c r="S38" s="102"/>
      <c r="T38" s="75">
        <f>V38*H38*12/1000</f>
        <v>509.07614870037958</v>
      </c>
      <c r="U38" s="102"/>
      <c r="V38" s="89">
        <v>1.1488345219405394</v>
      </c>
      <c r="W38" s="102"/>
      <c r="X38" s="15" t="str">
        <f>IFERROR(T38/P38,"")</f>
        <v/>
      </c>
      <c r="Y38" s="102"/>
      <c r="Z38" s="103"/>
      <c r="AA38" s="93"/>
      <c r="AB38" s="93"/>
      <c r="AC38" s="93"/>
      <c r="AD38" s="93"/>
      <c r="AE38" s="93"/>
      <c r="AF38" s="93"/>
      <c r="AG38" s="93"/>
      <c r="AH38" s="93"/>
      <c r="AI38" s="93"/>
      <c r="AJ38" s="93"/>
      <c r="AK38" s="93"/>
      <c r="AL38" s="93"/>
      <c r="AM38" s="93"/>
      <c r="AN38" s="93"/>
      <c r="AO38" s="93"/>
      <c r="AP38" s="93"/>
      <c r="AQ38" s="93"/>
      <c r="AR38" s="93"/>
      <c r="AS38" s="93"/>
      <c r="AT38" s="93"/>
      <c r="AU38" s="93"/>
      <c r="AV38" s="93"/>
    </row>
    <row r="39" spans="1:48" ht="14.6" x14ac:dyDescent="0.4">
      <c r="A39" s="93"/>
      <c r="B39" s="69">
        <f>MAX(B$15:B38)+1</f>
        <v>14</v>
      </c>
      <c r="C39" s="93"/>
      <c r="D39" s="51" t="s">
        <v>129</v>
      </c>
      <c r="E39" s="93"/>
      <c r="F39" s="50" t="s">
        <v>65</v>
      </c>
      <c r="G39" s="93"/>
      <c r="H39" s="13">
        <v>0</v>
      </c>
      <c r="I39" s="102"/>
      <c r="J39" s="75"/>
      <c r="K39" s="102"/>
      <c r="L39" s="89"/>
      <c r="M39" s="102"/>
      <c r="N39" s="75"/>
      <c r="O39" s="102"/>
      <c r="P39" s="13">
        <v>0</v>
      </c>
      <c r="Q39" s="102"/>
      <c r="R39" s="13">
        <f t="shared" si="5"/>
        <v>0</v>
      </c>
      <c r="S39" s="102"/>
      <c r="T39" s="75">
        <f>V39*H39*12/1000</f>
        <v>0</v>
      </c>
      <c r="U39" s="102"/>
      <c r="V39" s="89">
        <v>4.193246005082969</v>
      </c>
      <c r="W39" s="102"/>
      <c r="X39" s="15" t="str">
        <f>IFERROR(T39/P39,"")</f>
        <v/>
      </c>
      <c r="Y39" s="102"/>
      <c r="Z39" s="103"/>
      <c r="AA39" s="93"/>
      <c r="AB39" s="93"/>
      <c r="AC39" s="93"/>
      <c r="AD39" s="93"/>
      <c r="AE39" s="93"/>
      <c r="AF39" s="93"/>
      <c r="AG39" s="93"/>
      <c r="AH39" s="93"/>
      <c r="AI39" s="93"/>
      <c r="AJ39" s="93"/>
      <c r="AK39" s="93"/>
      <c r="AL39" s="93"/>
      <c r="AM39" s="93"/>
      <c r="AN39" s="93"/>
      <c r="AO39" s="93"/>
      <c r="AP39" s="93"/>
      <c r="AQ39" s="93"/>
      <c r="AR39" s="93"/>
      <c r="AS39" s="93"/>
      <c r="AT39" s="93"/>
      <c r="AU39" s="93"/>
      <c r="AV39" s="93"/>
    </row>
    <row r="40" spans="1:48" ht="14.6" x14ac:dyDescent="0.4">
      <c r="A40" s="93"/>
      <c r="B40" s="69">
        <f>MAX(B$15:B39)+1</f>
        <v>15</v>
      </c>
      <c r="C40" s="93"/>
      <c r="D40" s="105" t="s">
        <v>130</v>
      </c>
      <c r="E40" s="93"/>
      <c r="F40" s="50" t="s">
        <v>65</v>
      </c>
      <c r="G40" s="93"/>
      <c r="H40" s="13">
        <v>1210000</v>
      </c>
      <c r="I40" s="102"/>
      <c r="J40" s="75"/>
      <c r="K40" s="102"/>
      <c r="L40" s="89"/>
      <c r="M40" s="102"/>
      <c r="N40" s="102"/>
      <c r="O40" s="102"/>
      <c r="P40" s="13">
        <v>18379.517238045271</v>
      </c>
      <c r="Q40" s="102"/>
      <c r="R40" s="13">
        <f t="shared" si="5"/>
        <v>0</v>
      </c>
      <c r="S40" s="102"/>
      <c r="T40" s="75">
        <f>V40*H40*12/1000</f>
        <v>18379.517238045271</v>
      </c>
      <c r="U40" s="102"/>
      <c r="V40" s="89">
        <v>1.2658069723171674</v>
      </c>
      <c r="W40" s="102"/>
      <c r="X40" s="15">
        <f t="shared" ref="X40:X45" si="6">IFERROR(T40/P40,"")</f>
        <v>1</v>
      </c>
      <c r="Y40" s="102"/>
      <c r="Z40" s="103"/>
      <c r="AA40" s="93"/>
      <c r="AB40" s="93"/>
      <c r="AC40" s="93"/>
      <c r="AD40" s="93"/>
      <c r="AE40" s="93"/>
      <c r="AF40" s="93"/>
      <c r="AG40" s="93"/>
      <c r="AH40" s="93"/>
      <c r="AI40" s="93"/>
      <c r="AJ40" s="93"/>
      <c r="AK40" s="93"/>
      <c r="AL40" s="93"/>
      <c r="AM40" s="93"/>
      <c r="AN40" s="93"/>
      <c r="AO40" s="93"/>
      <c r="AP40" s="93"/>
      <c r="AQ40" s="93"/>
      <c r="AR40" s="93"/>
      <c r="AS40" s="93"/>
      <c r="AT40" s="93"/>
      <c r="AU40" s="93"/>
      <c r="AV40" s="93"/>
    </row>
    <row r="41" spans="1:48" ht="14.6" x14ac:dyDescent="0.4">
      <c r="A41" s="93"/>
      <c r="B41" s="69">
        <f>MAX(B$15:B40)+1</f>
        <v>16</v>
      </c>
      <c r="C41" s="93"/>
      <c r="D41" s="51" t="s">
        <v>131</v>
      </c>
      <c r="E41" s="93"/>
      <c r="F41" s="50" t="s">
        <v>65</v>
      </c>
      <c r="G41" s="93"/>
      <c r="H41" s="13">
        <v>203626</v>
      </c>
      <c r="I41" s="102"/>
      <c r="J41" s="75"/>
      <c r="K41" s="102"/>
      <c r="L41" s="89"/>
      <c r="M41" s="102"/>
      <c r="N41" s="75"/>
      <c r="O41" s="102"/>
      <c r="P41" s="13">
        <v>0</v>
      </c>
      <c r="Q41" s="102"/>
      <c r="R41" s="13">
        <f t="shared" si="5"/>
        <v>34.003754328717498</v>
      </c>
      <c r="S41" s="102"/>
      <c r="T41" s="75">
        <f>V41*H41*12/1000</f>
        <v>34.003754328717498</v>
      </c>
      <c r="U41" s="102"/>
      <c r="V41" s="89">
        <v>1.3915935067524735E-2</v>
      </c>
      <c r="W41" s="102"/>
      <c r="X41" s="15" t="str">
        <f>IFERROR(T41/P41,"")</f>
        <v/>
      </c>
      <c r="Y41" s="102"/>
      <c r="Z41" s="103"/>
      <c r="AA41" s="93"/>
      <c r="AB41" s="93"/>
      <c r="AC41" s="93"/>
      <c r="AD41" s="93"/>
      <c r="AE41" s="93"/>
      <c r="AF41" s="93"/>
      <c r="AG41" s="93"/>
      <c r="AH41" s="93"/>
      <c r="AI41" s="93"/>
      <c r="AJ41" s="93"/>
      <c r="AK41" s="93"/>
      <c r="AL41" s="93"/>
      <c r="AM41" s="93"/>
      <c r="AN41" s="93"/>
      <c r="AO41" s="93"/>
      <c r="AP41" s="93"/>
      <c r="AQ41" s="93"/>
      <c r="AR41" s="93"/>
      <c r="AS41" s="93"/>
      <c r="AT41" s="93"/>
      <c r="AU41" s="93"/>
      <c r="AV41" s="93"/>
    </row>
    <row r="42" spans="1:48" ht="14.6" x14ac:dyDescent="0.4">
      <c r="A42" s="93"/>
      <c r="B42" s="69">
        <f>MAX(B$15:B41)+1</f>
        <v>17</v>
      </c>
      <c r="C42" s="93"/>
      <c r="D42" s="52" t="s">
        <v>119</v>
      </c>
      <c r="E42" s="93"/>
      <c r="F42" s="50" t="s">
        <v>65</v>
      </c>
      <c r="G42" s="93"/>
      <c r="H42" s="13">
        <v>110781</v>
      </c>
      <c r="I42" s="102"/>
      <c r="J42" s="75"/>
      <c r="K42" s="102"/>
      <c r="L42" s="89"/>
      <c r="M42" s="102"/>
      <c r="N42" s="75"/>
      <c r="O42" s="102"/>
      <c r="P42" s="13">
        <v>67.667627285681675</v>
      </c>
      <c r="Q42" s="102"/>
      <c r="R42" s="13">
        <f t="shared" si="5"/>
        <v>0</v>
      </c>
      <c r="S42" s="102"/>
      <c r="T42" s="75">
        <f>P42</f>
        <v>67.667627285681675</v>
      </c>
      <c r="U42" s="102"/>
      <c r="V42" s="89">
        <v>5.0999999999999997E-2</v>
      </c>
      <c r="W42" s="102"/>
      <c r="X42" s="15">
        <f t="shared" si="6"/>
        <v>1</v>
      </c>
      <c r="Y42" s="102"/>
      <c r="Z42" s="103"/>
      <c r="AA42" s="93"/>
      <c r="AB42" s="93"/>
      <c r="AC42" s="93"/>
      <c r="AD42" s="93"/>
      <c r="AE42" s="93"/>
      <c r="AF42" s="93"/>
      <c r="AG42" s="93"/>
      <c r="AH42" s="93"/>
      <c r="AI42" s="93"/>
      <c r="AJ42" s="93"/>
      <c r="AK42" s="93"/>
      <c r="AL42" s="93"/>
      <c r="AM42" s="93"/>
      <c r="AN42" s="93"/>
      <c r="AO42" s="93"/>
      <c r="AP42" s="93"/>
      <c r="AQ42" s="93"/>
      <c r="AR42" s="93"/>
      <c r="AS42" s="93"/>
      <c r="AT42" s="93"/>
      <c r="AU42" s="93"/>
      <c r="AV42" s="93"/>
    </row>
    <row r="43" spans="1:48" ht="14.6" x14ac:dyDescent="0.4">
      <c r="A43" s="93"/>
      <c r="B43" s="69">
        <f>MAX(B$15:B42)+1</f>
        <v>18</v>
      </c>
      <c r="C43" s="93"/>
      <c r="D43" s="51" t="s">
        <v>132</v>
      </c>
      <c r="E43" s="93"/>
      <c r="F43" s="50" t="s">
        <v>65</v>
      </c>
      <c r="G43" s="93"/>
      <c r="H43" s="13">
        <v>500000</v>
      </c>
      <c r="I43" s="102"/>
      <c r="J43" s="75"/>
      <c r="K43" s="102"/>
      <c r="L43" s="89"/>
      <c r="M43" s="102"/>
      <c r="N43" s="75"/>
      <c r="O43" s="102"/>
      <c r="P43" s="13">
        <v>0</v>
      </c>
      <c r="Q43" s="102"/>
      <c r="R43" s="13">
        <v>141.15476268023593</v>
      </c>
      <c r="S43" s="102"/>
      <c r="T43" s="75">
        <v>141.15476268023593</v>
      </c>
      <c r="U43" s="102"/>
      <c r="V43" s="89">
        <v>2.0873902601287103E-2</v>
      </c>
      <c r="W43" s="102"/>
      <c r="X43" s="15" t="str">
        <f>IFERROR(T43/P43,"")</f>
        <v/>
      </c>
      <c r="Y43" s="102"/>
      <c r="Z43" s="103"/>
      <c r="AA43" s="93"/>
      <c r="AB43" s="93"/>
      <c r="AC43" s="93"/>
      <c r="AD43" s="93"/>
      <c r="AE43" s="93"/>
      <c r="AF43" s="93"/>
      <c r="AG43" s="93"/>
      <c r="AH43" s="93"/>
      <c r="AI43" s="93"/>
      <c r="AJ43" s="93"/>
      <c r="AK43" s="93"/>
      <c r="AL43" s="93"/>
      <c r="AM43" s="93"/>
      <c r="AN43" s="93"/>
      <c r="AO43" s="93"/>
      <c r="AP43" s="93"/>
      <c r="AQ43" s="93"/>
      <c r="AR43" s="93"/>
      <c r="AS43" s="93"/>
      <c r="AT43" s="93"/>
      <c r="AU43" s="93"/>
      <c r="AV43" s="93"/>
    </row>
    <row r="44" spans="1:48" ht="14.6" x14ac:dyDescent="0.4">
      <c r="A44" s="93"/>
      <c r="B44" s="69">
        <f>MAX(B$15:B43)+1</f>
        <v>19</v>
      </c>
      <c r="C44" s="93"/>
      <c r="D44" s="51" t="s">
        <v>133</v>
      </c>
      <c r="E44" s="93"/>
      <c r="F44" s="50" t="s">
        <v>71</v>
      </c>
      <c r="G44" s="93"/>
      <c r="H44" s="13">
        <v>45665000</v>
      </c>
      <c r="I44" s="102"/>
      <c r="J44" s="13"/>
      <c r="K44" s="102"/>
      <c r="L44" s="89"/>
      <c r="M44" s="102"/>
      <c r="N44" s="75"/>
      <c r="O44" s="102"/>
      <c r="P44" s="13">
        <v>16.867807467082564</v>
      </c>
      <c r="Q44" s="102"/>
      <c r="R44" s="13">
        <f t="shared" si="5"/>
        <v>12796.834495032796</v>
      </c>
      <c r="S44" s="102"/>
      <c r="T44" s="13">
        <v>12813.702302499878</v>
      </c>
      <c r="U44" s="102"/>
      <c r="V44" s="89">
        <v>0</v>
      </c>
      <c r="W44" s="102"/>
      <c r="X44" s="15">
        <f t="shared" si="6"/>
        <v>759.65428983617164</v>
      </c>
      <c r="Y44" s="102"/>
      <c r="Z44" s="103"/>
      <c r="AA44" s="93"/>
      <c r="AB44" s="93"/>
      <c r="AC44" s="93"/>
      <c r="AD44" s="93"/>
      <c r="AE44" s="93"/>
      <c r="AF44" s="93"/>
      <c r="AG44" s="93"/>
      <c r="AH44" s="93"/>
      <c r="AI44" s="93"/>
      <c r="AJ44" s="93"/>
      <c r="AK44" s="93"/>
      <c r="AL44" s="93"/>
      <c r="AM44" s="93"/>
      <c r="AN44" s="93"/>
      <c r="AO44" s="93"/>
      <c r="AP44" s="93"/>
      <c r="AQ44" s="93"/>
      <c r="AR44" s="93"/>
      <c r="AS44" s="93"/>
      <c r="AT44" s="93"/>
      <c r="AU44" s="93"/>
      <c r="AV44" s="93"/>
    </row>
    <row r="45" spans="1:48" ht="14.6" x14ac:dyDescent="0.4">
      <c r="A45" s="93"/>
      <c r="B45" s="69">
        <f>MAX(B$15:B44)+1</f>
        <v>20</v>
      </c>
      <c r="C45" s="93"/>
      <c r="D45" s="105" t="s">
        <v>134</v>
      </c>
      <c r="E45" s="93"/>
      <c r="F45" s="50" t="s">
        <v>65</v>
      </c>
      <c r="G45" s="93"/>
      <c r="H45" s="13">
        <v>91095.48</v>
      </c>
      <c r="I45" s="102"/>
      <c r="J45" s="75"/>
      <c r="K45" s="102"/>
      <c r="L45" s="89"/>
      <c r="M45" s="102"/>
      <c r="N45" s="75"/>
      <c r="O45" s="102"/>
      <c r="P45" s="13">
        <v>0</v>
      </c>
      <c r="Q45" s="102"/>
      <c r="R45" s="13">
        <f t="shared" si="5"/>
        <v>179.27590463999999</v>
      </c>
      <c r="S45" s="102"/>
      <c r="T45" s="75">
        <v>179.27590463999999</v>
      </c>
      <c r="U45" s="102"/>
      <c r="V45" s="89">
        <v>0.16400000000000001</v>
      </c>
      <c r="W45" s="102"/>
      <c r="X45" s="15" t="str">
        <f t="shared" si="6"/>
        <v/>
      </c>
      <c r="Y45" s="102"/>
      <c r="Z45" s="103"/>
      <c r="AA45" s="93"/>
      <c r="AB45" s="93"/>
      <c r="AC45" s="93"/>
      <c r="AD45" s="93"/>
      <c r="AE45" s="93"/>
      <c r="AF45" s="93"/>
      <c r="AG45" s="93"/>
      <c r="AH45" s="93"/>
      <c r="AI45" s="93"/>
      <c r="AJ45" s="93"/>
      <c r="AK45" s="93"/>
      <c r="AL45" s="93"/>
      <c r="AM45" s="93"/>
      <c r="AN45" s="93"/>
      <c r="AO45" s="93"/>
      <c r="AP45" s="93"/>
      <c r="AQ45" s="93"/>
      <c r="AR45" s="93"/>
      <c r="AS45" s="93"/>
      <c r="AT45" s="93"/>
      <c r="AU45" s="93"/>
      <c r="AV45" s="93"/>
    </row>
    <row r="46" spans="1:48" ht="14.6" x14ac:dyDescent="0.4">
      <c r="A46" s="93"/>
      <c r="H46" s="104"/>
      <c r="I46" s="104"/>
      <c r="J46" s="104"/>
      <c r="K46" s="104"/>
      <c r="L46" s="104"/>
      <c r="M46" s="104"/>
      <c r="N46" s="104"/>
      <c r="O46" s="104"/>
      <c r="P46" s="104"/>
      <c r="Q46" s="104"/>
      <c r="R46" s="104"/>
      <c r="S46" s="104"/>
      <c r="T46" s="104"/>
      <c r="U46" s="104"/>
      <c r="V46" s="104"/>
      <c r="W46" s="104"/>
      <c r="X46" s="104"/>
      <c r="Y46" s="102"/>
      <c r="Z46" s="103"/>
      <c r="AA46" s="93"/>
      <c r="AB46" s="93"/>
      <c r="AC46" s="93"/>
      <c r="AD46" s="93"/>
      <c r="AE46" s="93"/>
      <c r="AF46" s="93"/>
      <c r="AG46" s="93"/>
      <c r="AH46" s="93"/>
      <c r="AI46" s="93"/>
      <c r="AJ46" s="93"/>
      <c r="AK46" s="93"/>
      <c r="AL46" s="93"/>
      <c r="AM46" s="93"/>
      <c r="AN46" s="93"/>
      <c r="AO46" s="93"/>
      <c r="AP46" s="93"/>
      <c r="AQ46" s="93"/>
      <c r="AR46" s="93"/>
      <c r="AS46" s="93"/>
      <c r="AT46" s="93"/>
      <c r="AU46" s="93"/>
      <c r="AV46" s="93"/>
    </row>
    <row r="47" spans="1:48" ht="14.6" x14ac:dyDescent="0.4">
      <c r="A47" s="93"/>
      <c r="B47" s="69">
        <f>MAX(B$15:B46)+1</f>
        <v>21</v>
      </c>
      <c r="C47" s="93"/>
      <c r="D47" s="55" t="str">
        <f>"Total " &amp;LEFT(D22,6)</f>
        <v>Total Demand</v>
      </c>
      <c r="E47" s="55"/>
      <c r="F47" s="55"/>
      <c r="G47" s="55"/>
      <c r="H47" s="77">
        <f>SUM(H24:H45)</f>
        <v>51793354.313333333</v>
      </c>
      <c r="I47" s="74"/>
      <c r="J47" s="77">
        <v>142270.45494913991</v>
      </c>
      <c r="K47" s="75"/>
      <c r="L47" s="20">
        <f>J47/$H47*100</f>
        <v>0.27468862914042769</v>
      </c>
      <c r="M47" s="75"/>
      <c r="N47" s="77">
        <f>J47-P47</f>
        <v>27558.983622345229</v>
      </c>
      <c r="O47" s="14"/>
      <c r="P47" s="77">
        <f>SUM(P24:P45)</f>
        <v>114711.47132679468</v>
      </c>
      <c r="Q47" s="14"/>
      <c r="R47" s="77">
        <f>SUM(R24:R45)</f>
        <v>13660.345065382151</v>
      </c>
      <c r="S47" s="75"/>
      <c r="T47" s="77">
        <f>SUM(T24:T45)</f>
        <v>128371.81639217681</v>
      </c>
      <c r="U47" s="75"/>
      <c r="V47" s="20">
        <f>T47/$H47*100</f>
        <v>0.24785383780237158</v>
      </c>
      <c r="W47" s="75"/>
      <c r="X47" s="78">
        <f t="shared" ref="X47" si="7">T47/P47</f>
        <v>1.1190843854357511</v>
      </c>
      <c r="Y47" s="16"/>
      <c r="Z47" s="63">
        <f t="shared" ref="Z47" si="8">V47/L47-1</f>
        <v>-9.7691671555641624E-2</v>
      </c>
      <c r="AA47" s="93"/>
      <c r="AB47" s="93"/>
      <c r="AC47" s="93"/>
      <c r="AD47" s="93"/>
      <c r="AE47" s="93"/>
      <c r="AF47" s="93"/>
      <c r="AG47" s="93"/>
      <c r="AH47" s="93"/>
      <c r="AI47" s="93"/>
      <c r="AJ47" s="93"/>
      <c r="AK47" s="93"/>
      <c r="AL47" s="93"/>
      <c r="AM47" s="93"/>
      <c r="AN47" s="93"/>
      <c r="AO47" s="93"/>
      <c r="AP47" s="93"/>
      <c r="AQ47" s="93"/>
      <c r="AR47" s="93"/>
      <c r="AS47" s="93"/>
      <c r="AT47" s="93"/>
      <c r="AU47" s="93"/>
      <c r="AV47" s="93"/>
    </row>
    <row r="48" spans="1:48" ht="14.6" x14ac:dyDescent="0.4">
      <c r="A48" s="93"/>
      <c r="B48" s="93"/>
      <c r="C48" s="93"/>
      <c r="D48" s="93"/>
      <c r="E48" s="93"/>
      <c r="F48" s="93"/>
      <c r="G48" s="93"/>
      <c r="H48" s="93"/>
      <c r="I48" s="93"/>
      <c r="J48" s="93"/>
      <c r="K48" s="93"/>
      <c r="L48" s="93"/>
      <c r="M48" s="93"/>
      <c r="N48" s="93"/>
      <c r="O48" s="93"/>
      <c r="P48" s="93"/>
      <c r="Q48" s="93"/>
      <c r="R48" s="93"/>
      <c r="S48" s="93"/>
      <c r="T48" s="93"/>
      <c r="U48" s="93"/>
      <c r="V48" s="93"/>
      <c r="W48" s="93"/>
      <c r="X48" s="93"/>
      <c r="Y48" s="93"/>
      <c r="Z48" s="106"/>
      <c r="AA48" s="93"/>
      <c r="AB48" s="93"/>
      <c r="AC48" s="93"/>
      <c r="AD48" s="93"/>
      <c r="AE48" s="93"/>
      <c r="AF48" s="93"/>
      <c r="AG48" s="93"/>
      <c r="AH48" s="93"/>
      <c r="AI48" s="93"/>
      <c r="AJ48" s="93"/>
      <c r="AK48" s="93"/>
      <c r="AL48" s="93"/>
      <c r="AM48" s="93"/>
      <c r="AN48" s="93"/>
      <c r="AO48" s="93"/>
      <c r="AP48" s="93"/>
      <c r="AQ48" s="93"/>
      <c r="AR48" s="93"/>
      <c r="AS48" s="93"/>
      <c r="AT48" s="93"/>
      <c r="AU48" s="93"/>
      <c r="AV48" s="93"/>
    </row>
    <row r="49" spans="1:48" ht="14.6" x14ac:dyDescent="0.4">
      <c r="A49" s="93"/>
      <c r="B49" s="69"/>
      <c r="D49" s="55" t="s">
        <v>135</v>
      </c>
      <c r="H49" s="12"/>
      <c r="AA49" s="93"/>
      <c r="AB49" s="93"/>
      <c r="AC49" s="93"/>
      <c r="AD49" s="93"/>
      <c r="AE49" s="93"/>
      <c r="AF49" s="93"/>
      <c r="AG49" s="93"/>
      <c r="AH49" s="93"/>
      <c r="AI49" s="93"/>
      <c r="AJ49" s="93"/>
      <c r="AK49" s="93"/>
      <c r="AL49" s="93"/>
      <c r="AM49" s="93"/>
      <c r="AN49" s="93"/>
      <c r="AO49" s="93"/>
      <c r="AP49" s="93"/>
      <c r="AQ49" s="93"/>
      <c r="AR49" s="93"/>
      <c r="AS49" s="93"/>
      <c r="AT49" s="93"/>
      <c r="AU49" s="93"/>
      <c r="AV49" s="93"/>
    </row>
    <row r="50" spans="1:48" ht="14.6" x14ac:dyDescent="0.4">
      <c r="A50" s="93"/>
      <c r="B50" s="69">
        <f>MAX(B$15:B49)+1</f>
        <v>22</v>
      </c>
      <c r="D50" s="42" t="s">
        <v>136</v>
      </c>
      <c r="F50" s="50" t="s">
        <v>71</v>
      </c>
      <c r="H50" s="13">
        <v>402163120.17195404</v>
      </c>
      <c r="I50" s="104"/>
      <c r="J50" s="13"/>
      <c r="K50" s="104"/>
      <c r="L50" s="89"/>
      <c r="M50" s="104"/>
      <c r="N50" s="75"/>
      <c r="O50" s="104"/>
      <c r="P50" s="13">
        <v>14280.257475706931</v>
      </c>
      <c r="Q50" s="104"/>
      <c r="R50" s="13">
        <f>T50-P50</f>
        <v>-3.1972752367437351E-4</v>
      </c>
      <c r="S50" s="104"/>
      <c r="T50" s="13">
        <v>14280.257155979407</v>
      </c>
      <c r="U50" s="104"/>
      <c r="V50" s="89">
        <v>0</v>
      </c>
      <c r="W50" s="104"/>
      <c r="X50" s="15">
        <f>IFERROR(T50/P50,"")</f>
        <v>0.99999997761052106</v>
      </c>
      <c r="Y50" s="104"/>
      <c r="Z50" s="108"/>
      <c r="AA50" s="93"/>
      <c r="AB50" s="93"/>
      <c r="AC50" s="93"/>
      <c r="AD50" s="93"/>
      <c r="AE50" s="93"/>
      <c r="AF50" s="93"/>
      <c r="AG50" s="93"/>
      <c r="AH50" s="93"/>
      <c r="AI50" s="93"/>
      <c r="AJ50" s="93"/>
      <c r="AK50" s="93"/>
      <c r="AL50" s="93"/>
      <c r="AM50" s="93"/>
      <c r="AN50" s="93"/>
      <c r="AO50" s="93"/>
      <c r="AP50" s="93"/>
      <c r="AQ50" s="93"/>
      <c r="AR50" s="93"/>
      <c r="AS50" s="93"/>
      <c r="AT50" s="93"/>
      <c r="AU50" s="93"/>
      <c r="AV50" s="93"/>
    </row>
    <row r="51" spans="1:48" ht="14.6" x14ac:dyDescent="0.4">
      <c r="A51" s="93"/>
      <c r="B51" s="69">
        <f>MAX(B$15:B50)+1</f>
        <v>23</v>
      </c>
      <c r="D51" s="42" t="s">
        <v>137</v>
      </c>
      <c r="E51" s="93"/>
      <c r="F51" s="50" t="s">
        <v>71</v>
      </c>
      <c r="G51" s="93"/>
      <c r="H51" s="13">
        <v>222367415.58668202</v>
      </c>
      <c r="I51" s="102"/>
      <c r="J51" s="13"/>
      <c r="K51" s="102"/>
      <c r="L51" s="89"/>
      <c r="M51" s="102"/>
      <c r="N51" s="75"/>
      <c r="O51" s="102"/>
      <c r="P51" s="13">
        <v>3993.1898919412906</v>
      </c>
      <c r="Q51" s="102"/>
      <c r="R51" s="13">
        <f>T51-P51</f>
        <v>-5.58510293103609E-4</v>
      </c>
      <c r="S51" s="102"/>
      <c r="T51" s="13">
        <v>3993.1893334309975</v>
      </c>
      <c r="U51" s="104"/>
      <c r="V51" s="89">
        <v>0</v>
      </c>
      <c r="W51" s="104"/>
      <c r="X51" s="15">
        <f>IFERROR(T51/P51,"")</f>
        <v>0.99999986013430164</v>
      </c>
      <c r="Y51" s="104"/>
      <c r="Z51" s="108"/>
      <c r="AA51" s="93"/>
      <c r="AB51" s="93"/>
      <c r="AC51" s="93"/>
      <c r="AD51" s="93"/>
      <c r="AE51" s="93"/>
      <c r="AF51" s="93"/>
      <c r="AG51" s="93"/>
      <c r="AH51" s="93"/>
      <c r="AI51" s="93"/>
      <c r="AJ51" s="93"/>
      <c r="AK51" s="93"/>
      <c r="AL51" s="93"/>
      <c r="AM51" s="93"/>
      <c r="AN51" s="93"/>
      <c r="AO51" s="93"/>
      <c r="AP51" s="93"/>
      <c r="AQ51" s="93"/>
      <c r="AR51" s="93"/>
      <c r="AS51" s="93"/>
      <c r="AT51" s="93"/>
      <c r="AU51" s="93"/>
      <c r="AV51" s="93"/>
    </row>
    <row r="52" spans="1:48" ht="14.6" x14ac:dyDescent="0.4">
      <c r="A52" s="93"/>
      <c r="H52" s="104"/>
      <c r="I52" s="104"/>
      <c r="J52" s="104"/>
      <c r="K52" s="104"/>
      <c r="L52" s="104"/>
      <c r="M52" s="104"/>
      <c r="N52" s="104"/>
      <c r="O52" s="104"/>
      <c r="P52" s="104"/>
      <c r="Q52" s="104"/>
      <c r="R52" s="104"/>
      <c r="S52" s="104"/>
      <c r="T52" s="104"/>
      <c r="U52" s="104"/>
      <c r="V52" s="104"/>
      <c r="W52" s="104"/>
      <c r="X52" s="104"/>
      <c r="Y52" s="104"/>
      <c r="Z52" s="108"/>
      <c r="AA52" s="93"/>
      <c r="AB52" s="93"/>
      <c r="AC52" s="93"/>
      <c r="AD52" s="93"/>
      <c r="AE52" s="93"/>
      <c r="AF52" s="93"/>
      <c r="AG52" s="93"/>
      <c r="AH52" s="93"/>
      <c r="AI52" s="93"/>
      <c r="AJ52" s="93"/>
      <c r="AK52" s="93"/>
      <c r="AL52" s="93"/>
      <c r="AM52" s="93"/>
      <c r="AN52" s="93"/>
      <c r="AO52" s="93"/>
      <c r="AP52" s="93"/>
      <c r="AQ52" s="93"/>
      <c r="AR52" s="93"/>
      <c r="AS52" s="93"/>
      <c r="AT52" s="93"/>
      <c r="AU52" s="93"/>
      <c r="AV52" s="93"/>
    </row>
    <row r="53" spans="1:48" ht="14.6" x14ac:dyDescent="0.4">
      <c r="A53" s="93"/>
      <c r="B53" s="69">
        <f>MAX(B$15:B52)+1</f>
        <v>24</v>
      </c>
      <c r="D53" s="42" t="s">
        <v>138</v>
      </c>
      <c r="F53" s="50" t="s">
        <v>71</v>
      </c>
      <c r="H53" s="13"/>
      <c r="I53" s="102"/>
      <c r="J53" s="13"/>
      <c r="K53" s="102"/>
      <c r="L53" s="89"/>
      <c r="M53" s="102"/>
      <c r="N53" s="75"/>
      <c r="O53" s="102"/>
      <c r="P53" s="13">
        <v>2015.5564910699873</v>
      </c>
      <c r="Q53" s="102"/>
      <c r="R53" s="13">
        <f>T53-P53</f>
        <v>-1.0281587196914188E-4</v>
      </c>
      <c r="S53" s="102"/>
      <c r="T53" s="13">
        <v>2015.5563882541153</v>
      </c>
      <c r="U53" s="104"/>
      <c r="V53" s="89">
        <v>0</v>
      </c>
      <c r="W53" s="104"/>
      <c r="X53" s="15">
        <f>IFERROR(T53/P53,"")</f>
        <v>0.99999994898884137</v>
      </c>
      <c r="Y53" s="104"/>
      <c r="Z53" s="108"/>
      <c r="AA53" s="93"/>
      <c r="AB53" s="93"/>
      <c r="AC53" s="93"/>
      <c r="AD53" s="93"/>
      <c r="AE53" s="93"/>
      <c r="AF53" s="93"/>
      <c r="AG53" s="93"/>
      <c r="AH53" s="93"/>
      <c r="AI53" s="93"/>
      <c r="AJ53" s="93"/>
      <c r="AK53" s="93"/>
      <c r="AL53" s="93"/>
      <c r="AM53" s="93"/>
      <c r="AN53" s="93"/>
      <c r="AO53" s="93"/>
      <c r="AP53" s="93"/>
      <c r="AQ53" s="93"/>
      <c r="AR53" s="93"/>
      <c r="AS53" s="93"/>
      <c r="AT53" s="93"/>
      <c r="AU53" s="93"/>
      <c r="AV53" s="93"/>
    </row>
    <row r="54" spans="1:48" ht="14.6" x14ac:dyDescent="0.4">
      <c r="A54" s="93"/>
      <c r="B54" s="69"/>
      <c r="H54" s="104"/>
      <c r="I54" s="104"/>
      <c r="J54" s="104"/>
      <c r="K54" s="104"/>
      <c r="L54" s="104"/>
      <c r="M54" s="104"/>
      <c r="N54" s="104"/>
      <c r="O54" s="104"/>
      <c r="P54" s="104"/>
      <c r="Q54" s="104"/>
      <c r="R54" s="104"/>
      <c r="S54" s="104"/>
      <c r="T54" s="104"/>
      <c r="U54" s="104"/>
      <c r="V54" s="104"/>
      <c r="W54" s="104"/>
      <c r="X54" s="104"/>
      <c r="Y54" s="104"/>
      <c r="Z54" s="108"/>
      <c r="AA54" s="93"/>
      <c r="AB54" s="93"/>
      <c r="AC54" s="93"/>
      <c r="AD54" s="93"/>
      <c r="AE54" s="93"/>
      <c r="AF54" s="93"/>
      <c r="AG54" s="93"/>
      <c r="AH54" s="93"/>
      <c r="AI54" s="93"/>
      <c r="AJ54" s="93"/>
      <c r="AK54" s="93"/>
      <c r="AL54" s="93"/>
      <c r="AM54" s="93"/>
      <c r="AN54" s="93"/>
      <c r="AO54" s="93"/>
      <c r="AP54" s="93"/>
      <c r="AQ54" s="93"/>
      <c r="AR54" s="93"/>
      <c r="AS54" s="93"/>
      <c r="AT54" s="93"/>
      <c r="AU54" s="93"/>
      <c r="AV54" s="93"/>
    </row>
    <row r="55" spans="1:48" ht="14.6" x14ac:dyDescent="0.4">
      <c r="A55" s="93"/>
      <c r="B55" s="69">
        <f>MAX(B$15:B54)+1</f>
        <v>25</v>
      </c>
      <c r="D55" s="55" t="str">
        <f>"Total " &amp;D49</f>
        <v>Total Commodity</v>
      </c>
      <c r="H55" s="77">
        <f>SUM(H50:H53)</f>
        <v>624530535.758636</v>
      </c>
      <c r="I55" s="74"/>
      <c r="J55" s="77">
        <v>16203.307197464526</v>
      </c>
      <c r="K55" s="75"/>
      <c r="L55" s="20">
        <f>J55/$H55*100</f>
        <v>2.5944779750091615E-3</v>
      </c>
      <c r="M55" s="75"/>
      <c r="N55" s="77">
        <f>J55-P55</f>
        <v>-4085.6966612536835</v>
      </c>
      <c r="O55" s="14"/>
      <c r="P55" s="77">
        <f>SUM(P50:P53)</f>
        <v>20289.00385871821</v>
      </c>
      <c r="Q55" s="14"/>
      <c r="R55" s="77">
        <f>SUM(R50:R53)</f>
        <v>-9.810536887471244E-4</v>
      </c>
      <c r="S55" s="75"/>
      <c r="T55" s="77">
        <f>SUM(T50:T53)</f>
        <v>20289.002877664519</v>
      </c>
      <c r="U55" s="75"/>
      <c r="V55" s="20">
        <f>T55/$H55*100</f>
        <v>3.2486806834863338E-3</v>
      </c>
      <c r="W55" s="75"/>
      <c r="X55" s="78">
        <f t="shared" ref="X55" si="9">T55/P55</f>
        <v>0.9999999516460395</v>
      </c>
      <c r="Y55" s="16"/>
      <c r="Z55" s="63">
        <f t="shared" ref="Z55" si="10">V55/L55-1</f>
        <v>0.25215196073301116</v>
      </c>
      <c r="AA55" s="93"/>
      <c r="AB55" s="93"/>
      <c r="AC55" s="93"/>
      <c r="AD55" s="93"/>
      <c r="AE55" s="93"/>
      <c r="AF55" s="93"/>
      <c r="AG55" s="93"/>
      <c r="AH55" s="93"/>
      <c r="AI55" s="93"/>
      <c r="AJ55" s="93"/>
      <c r="AK55" s="93"/>
      <c r="AL55" s="93"/>
      <c r="AM55" s="93"/>
      <c r="AN55" s="93"/>
      <c r="AO55" s="93"/>
      <c r="AP55" s="93"/>
      <c r="AQ55" s="93"/>
      <c r="AR55" s="93"/>
      <c r="AS55" s="93"/>
      <c r="AT55" s="93"/>
      <c r="AU55" s="93"/>
      <c r="AV55" s="93"/>
    </row>
    <row r="56" spans="1:48" ht="14.6" x14ac:dyDescent="0.4">
      <c r="A56" s="93"/>
      <c r="H56" s="104"/>
      <c r="I56" s="104"/>
      <c r="J56" s="104"/>
      <c r="K56" s="104"/>
      <c r="L56" s="104"/>
      <c r="M56" s="104"/>
      <c r="N56" s="104"/>
      <c r="O56" s="104"/>
      <c r="P56" s="104"/>
      <c r="Q56" s="104"/>
      <c r="R56" s="104"/>
      <c r="S56" s="104"/>
      <c r="T56" s="104"/>
      <c r="U56" s="104"/>
      <c r="V56" s="104"/>
      <c r="W56" s="104"/>
      <c r="X56" s="104"/>
      <c r="Y56" s="104"/>
      <c r="Z56" s="108"/>
      <c r="AA56" s="93"/>
      <c r="AB56" s="93"/>
      <c r="AC56" s="93"/>
      <c r="AD56" s="93"/>
      <c r="AE56" s="93"/>
      <c r="AF56" s="93"/>
      <c r="AG56" s="93"/>
      <c r="AH56" s="93"/>
      <c r="AI56" s="93"/>
      <c r="AJ56" s="93"/>
      <c r="AK56" s="93"/>
      <c r="AL56" s="93"/>
      <c r="AM56" s="93"/>
      <c r="AN56" s="93"/>
      <c r="AO56" s="93"/>
      <c r="AP56" s="93"/>
      <c r="AQ56" s="93"/>
      <c r="AR56" s="93"/>
      <c r="AS56" s="93"/>
      <c r="AT56" s="93"/>
      <c r="AU56" s="93"/>
      <c r="AV56" s="93"/>
    </row>
    <row r="57" spans="1:48" thickBot="1" x14ac:dyDescent="0.45">
      <c r="A57" s="93"/>
      <c r="B57" s="69">
        <f>MAX(B$15:B56)+1</f>
        <v>26</v>
      </c>
      <c r="D57" s="55" t="str">
        <f>"Total " &amp;D21</f>
        <v>Total Rate E70</v>
      </c>
      <c r="H57" s="80">
        <f>H47+H55</f>
        <v>676323890.07196927</v>
      </c>
      <c r="I57" s="74"/>
      <c r="J57" s="80">
        <f>J47+J55</f>
        <v>158473.76214660442</v>
      </c>
      <c r="K57" s="75"/>
      <c r="L57" s="25">
        <f>J57/$H57*100</f>
        <v>2.343163748507255E-2</v>
      </c>
      <c r="M57" s="75"/>
      <c r="N57" s="80">
        <f>J57-P57</f>
        <v>23473.286961091537</v>
      </c>
      <c r="O57" s="14"/>
      <c r="P57" s="80">
        <f>P47+P55</f>
        <v>135000.47518551289</v>
      </c>
      <c r="Q57" s="14"/>
      <c r="R57" s="80">
        <f>R47+R55</f>
        <v>13660.344084328462</v>
      </c>
      <c r="S57" s="75"/>
      <c r="T57" s="80">
        <f>T47+T55</f>
        <v>148660.81926984133</v>
      </c>
      <c r="U57" s="75"/>
      <c r="V57" s="25">
        <f>T57/$H57*100</f>
        <v>2.1980713893460419E-2</v>
      </c>
      <c r="W57" s="75"/>
      <c r="X57" s="81">
        <f t="shared" ref="X57" si="11">T57/P57</f>
        <v>1.1011873777892773</v>
      </c>
      <c r="Y57" s="16"/>
      <c r="Z57" s="62">
        <f t="shared" ref="Z57" si="12">V57/L57-1</f>
        <v>-6.1921561928246049E-2</v>
      </c>
      <c r="AA57" s="93"/>
      <c r="AB57" s="93"/>
      <c r="AC57" s="93"/>
      <c r="AD57" s="93"/>
      <c r="AE57" s="93"/>
      <c r="AF57" s="93"/>
      <c r="AG57" s="93"/>
      <c r="AH57" s="93"/>
      <c r="AI57" s="93"/>
      <c r="AJ57" s="93"/>
      <c r="AK57" s="93"/>
      <c r="AL57" s="93"/>
      <c r="AM57" s="93"/>
      <c r="AN57" s="93"/>
      <c r="AO57" s="93"/>
      <c r="AP57" s="93"/>
      <c r="AQ57" s="93"/>
      <c r="AR57" s="93"/>
      <c r="AS57" s="93"/>
      <c r="AT57" s="93"/>
      <c r="AU57" s="93"/>
      <c r="AV57" s="93"/>
    </row>
    <row r="58" spans="1:48" thickTop="1" x14ac:dyDescent="0.4">
      <c r="A58" s="93"/>
      <c r="AA58" s="93"/>
      <c r="AB58" s="93"/>
      <c r="AC58" s="93"/>
      <c r="AD58" s="93"/>
      <c r="AE58" s="93"/>
      <c r="AF58" s="93"/>
      <c r="AG58" s="93"/>
      <c r="AH58" s="93"/>
      <c r="AI58" s="93"/>
      <c r="AJ58" s="93"/>
      <c r="AK58" s="93"/>
      <c r="AL58" s="93"/>
      <c r="AM58" s="93"/>
      <c r="AN58" s="93"/>
      <c r="AO58" s="93"/>
      <c r="AP58" s="93"/>
      <c r="AQ58" s="93"/>
      <c r="AR58" s="93"/>
      <c r="AS58" s="93"/>
      <c r="AT58" s="93"/>
      <c r="AU58" s="93"/>
      <c r="AV58" s="93"/>
    </row>
    <row r="59" spans="1:48" ht="14.6" x14ac:dyDescent="0.4">
      <c r="A59" s="93"/>
      <c r="AA59" s="93"/>
      <c r="AB59" s="93"/>
      <c r="AC59" s="93"/>
      <c r="AD59" s="93"/>
      <c r="AE59" s="93"/>
      <c r="AF59" s="93"/>
      <c r="AG59" s="93"/>
      <c r="AH59" s="93"/>
      <c r="AI59" s="93"/>
      <c r="AJ59" s="93"/>
      <c r="AK59" s="93"/>
      <c r="AL59" s="93"/>
      <c r="AM59" s="93"/>
      <c r="AN59" s="93"/>
      <c r="AO59" s="93"/>
      <c r="AP59" s="93"/>
      <c r="AQ59" s="93"/>
      <c r="AR59" s="93"/>
      <c r="AS59" s="93"/>
      <c r="AT59" s="93"/>
      <c r="AU59" s="93"/>
      <c r="AV59" s="93"/>
    </row>
    <row r="60" spans="1:48" ht="14.6" x14ac:dyDescent="0.4">
      <c r="A60" s="93"/>
      <c r="AA60" s="93"/>
      <c r="AB60" s="93"/>
      <c r="AC60" s="93"/>
      <c r="AD60" s="93"/>
      <c r="AE60" s="93"/>
      <c r="AF60" s="93"/>
      <c r="AG60" s="93"/>
      <c r="AH60" s="93"/>
      <c r="AI60" s="93"/>
      <c r="AJ60" s="93"/>
      <c r="AK60" s="93"/>
      <c r="AL60" s="93"/>
      <c r="AM60" s="93"/>
      <c r="AN60" s="93"/>
      <c r="AO60" s="93"/>
      <c r="AP60" s="93"/>
      <c r="AQ60" s="93"/>
      <c r="AR60" s="93"/>
      <c r="AS60" s="93"/>
      <c r="AT60" s="93"/>
      <c r="AU60" s="93"/>
      <c r="AV60" s="93"/>
    </row>
    <row r="61" spans="1:48" ht="14.6" x14ac:dyDescent="0.4">
      <c r="A61" s="93"/>
      <c r="B61" s="93"/>
      <c r="C61" s="93"/>
      <c r="U61" s="93"/>
      <c r="V61" s="93"/>
      <c r="W61" s="93"/>
      <c r="X61" s="93"/>
      <c r="Y61" s="93"/>
      <c r="Z61" s="106"/>
      <c r="AA61" s="93"/>
      <c r="AB61" s="93"/>
      <c r="AC61" s="93"/>
      <c r="AD61" s="93"/>
      <c r="AE61" s="93"/>
      <c r="AF61" s="93"/>
      <c r="AG61" s="93"/>
      <c r="AH61" s="93"/>
      <c r="AI61" s="93"/>
      <c r="AJ61" s="93"/>
      <c r="AK61" s="93"/>
      <c r="AL61" s="93"/>
      <c r="AM61" s="93"/>
      <c r="AN61" s="93"/>
      <c r="AO61" s="93"/>
      <c r="AP61" s="93"/>
      <c r="AQ61" s="93"/>
      <c r="AR61" s="93"/>
      <c r="AS61" s="93"/>
      <c r="AT61" s="93"/>
      <c r="AU61" s="93"/>
      <c r="AV61" s="93"/>
    </row>
    <row r="62" spans="1:48" ht="70.849999999999994" customHeight="1" x14ac:dyDescent="0.4">
      <c r="A62" s="93"/>
      <c r="AA62" s="93"/>
      <c r="AB62" s="93"/>
      <c r="AC62" s="93"/>
      <c r="AD62" s="93"/>
      <c r="AE62" s="93"/>
      <c r="AF62" s="93"/>
      <c r="AG62" s="93"/>
      <c r="AH62" s="93"/>
      <c r="AI62" s="93"/>
      <c r="AJ62" s="93"/>
      <c r="AK62" s="93"/>
      <c r="AL62" s="93"/>
      <c r="AM62" s="93"/>
      <c r="AN62" s="93"/>
      <c r="AO62" s="93"/>
      <c r="AP62" s="93"/>
      <c r="AQ62" s="93"/>
      <c r="AR62" s="93"/>
      <c r="AS62" s="93"/>
      <c r="AT62" s="93"/>
      <c r="AU62" s="93"/>
      <c r="AV62" s="93"/>
    </row>
    <row r="63" spans="1:48" ht="14.6" x14ac:dyDescent="0.4">
      <c r="A63" s="93"/>
      <c r="B63" s="3" t="s">
        <v>139</v>
      </c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59"/>
      <c r="AA63" s="93"/>
      <c r="AB63" s="93"/>
      <c r="AC63" s="93"/>
      <c r="AD63" s="93"/>
      <c r="AE63" s="93"/>
      <c r="AF63" s="93"/>
      <c r="AG63" s="93"/>
      <c r="AH63" s="93"/>
      <c r="AI63" s="93"/>
      <c r="AJ63" s="93"/>
      <c r="AK63" s="93"/>
      <c r="AL63" s="93"/>
      <c r="AM63" s="93"/>
      <c r="AN63" s="93"/>
      <c r="AO63" s="93"/>
      <c r="AP63" s="93"/>
      <c r="AQ63" s="93"/>
      <c r="AR63" s="93"/>
      <c r="AS63" s="93"/>
      <c r="AT63" s="93"/>
      <c r="AU63" s="93"/>
      <c r="AV63" s="93"/>
    </row>
    <row r="64" spans="1:48" ht="14.6" x14ac:dyDescent="0.4">
      <c r="A64" s="93"/>
      <c r="B64" s="3" t="s">
        <v>108</v>
      </c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59"/>
      <c r="AA64" s="93"/>
      <c r="AB64" s="93"/>
      <c r="AC64" s="93"/>
      <c r="AD64" s="93"/>
      <c r="AE64" s="93"/>
      <c r="AF64" s="93"/>
      <c r="AG64" s="93"/>
      <c r="AH64" s="93"/>
      <c r="AI64" s="93"/>
      <c r="AJ64" s="93"/>
      <c r="AK64" s="93"/>
      <c r="AL64" s="93"/>
      <c r="AM64" s="93"/>
      <c r="AN64" s="93"/>
      <c r="AO64" s="93"/>
      <c r="AP64" s="93"/>
      <c r="AQ64" s="93"/>
      <c r="AR64" s="93"/>
      <c r="AS64" s="93"/>
      <c r="AT64" s="93"/>
      <c r="AU64" s="93"/>
      <c r="AV64" s="93"/>
    </row>
    <row r="65" spans="1:48" ht="14.6" x14ac:dyDescent="0.4">
      <c r="A65" s="93"/>
      <c r="B65" s="65"/>
      <c r="C65" s="65"/>
      <c r="D65" s="65"/>
      <c r="E65" s="65"/>
      <c r="F65" s="66"/>
      <c r="G65" s="65"/>
      <c r="H65" s="66"/>
      <c r="I65" s="65"/>
      <c r="J65" s="66"/>
      <c r="K65" s="66"/>
      <c r="L65" s="66"/>
      <c r="M65" s="66"/>
      <c r="N65" s="66"/>
      <c r="O65" s="65"/>
      <c r="P65" s="65"/>
      <c r="Q65" s="65"/>
      <c r="R65" s="65"/>
      <c r="S65" s="65"/>
      <c r="T65" s="65"/>
      <c r="U65" s="65"/>
      <c r="V65" s="65"/>
      <c r="W65" s="65"/>
      <c r="X65" s="5"/>
      <c r="Y65" s="2"/>
      <c r="Z65" s="60"/>
      <c r="AA65" s="93"/>
      <c r="AB65" s="93"/>
      <c r="AC65" s="93"/>
      <c r="AD65" s="93"/>
      <c r="AE65" s="93"/>
      <c r="AF65" s="93"/>
      <c r="AG65" s="93"/>
      <c r="AH65" s="93"/>
      <c r="AI65" s="93"/>
      <c r="AJ65" s="93"/>
      <c r="AK65" s="93"/>
      <c r="AL65" s="93"/>
      <c r="AM65" s="93"/>
      <c r="AN65" s="93"/>
      <c r="AO65" s="93"/>
      <c r="AP65" s="93"/>
      <c r="AQ65" s="93"/>
      <c r="AR65" s="93"/>
      <c r="AS65" s="93"/>
      <c r="AT65" s="93"/>
      <c r="AU65" s="93"/>
      <c r="AV65" s="93"/>
    </row>
    <row r="66" spans="1:48" ht="14.6" x14ac:dyDescent="0.4">
      <c r="A66" s="93"/>
      <c r="B66" s="66"/>
      <c r="C66" s="66"/>
      <c r="D66" s="66"/>
      <c r="E66" s="66"/>
      <c r="F66" s="65"/>
      <c r="G66" s="66"/>
      <c r="H66" s="65"/>
      <c r="I66" s="66"/>
      <c r="J66" s="67" t="s">
        <v>2</v>
      </c>
      <c r="K66" s="67"/>
      <c r="L66" s="67"/>
      <c r="M66" s="66"/>
      <c r="N66" s="66"/>
      <c r="O66" s="66"/>
      <c r="P66" s="67" t="s">
        <v>3</v>
      </c>
      <c r="Q66" s="67"/>
      <c r="R66" s="67"/>
      <c r="S66" s="67"/>
      <c r="T66" s="67"/>
      <c r="U66" s="67"/>
      <c r="V66" s="67"/>
      <c r="W66" s="67"/>
      <c r="X66" s="6"/>
      <c r="Y66" s="6"/>
      <c r="Z66" s="61"/>
      <c r="AA66" s="93"/>
      <c r="AB66" s="93"/>
      <c r="AC66" s="93"/>
      <c r="AD66" s="93"/>
      <c r="AE66" s="93"/>
      <c r="AF66" s="93"/>
      <c r="AG66" s="93"/>
      <c r="AH66" s="93"/>
      <c r="AI66" s="93"/>
      <c r="AJ66" s="93"/>
      <c r="AK66" s="93"/>
      <c r="AL66" s="93"/>
      <c r="AM66" s="93"/>
      <c r="AN66" s="93"/>
      <c r="AO66" s="93"/>
      <c r="AP66" s="93"/>
      <c r="AQ66" s="93"/>
      <c r="AR66" s="93"/>
      <c r="AS66" s="93"/>
      <c r="AT66" s="93"/>
      <c r="AU66" s="93"/>
      <c r="AV66" s="93"/>
    </row>
    <row r="67" spans="1:48" ht="14.6" x14ac:dyDescent="0.4">
      <c r="A67" s="93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  <c r="N67" s="65"/>
      <c r="O67" s="65"/>
      <c r="P67" s="65"/>
      <c r="Q67" s="65"/>
      <c r="R67" s="65"/>
      <c r="S67" s="65"/>
      <c r="T67" s="65"/>
      <c r="U67" s="65"/>
      <c r="V67" s="65"/>
      <c r="W67" s="65"/>
      <c r="X67" s="5"/>
      <c r="Y67" s="2"/>
      <c r="Z67" s="60"/>
      <c r="AA67" s="93"/>
      <c r="AB67" s="93"/>
      <c r="AC67" s="93"/>
      <c r="AD67" s="93"/>
      <c r="AE67" s="93"/>
      <c r="AF67" s="93"/>
      <c r="AG67" s="93"/>
      <c r="AH67" s="93"/>
      <c r="AI67" s="93"/>
      <c r="AJ67" s="93"/>
      <c r="AK67" s="93"/>
      <c r="AL67" s="93"/>
      <c r="AM67" s="93"/>
      <c r="AN67" s="93"/>
      <c r="AO67" s="93"/>
      <c r="AP67" s="93"/>
      <c r="AQ67" s="93"/>
      <c r="AR67" s="93"/>
      <c r="AS67" s="93"/>
      <c r="AT67" s="93"/>
      <c r="AU67" s="93"/>
      <c r="AV67" s="93"/>
    </row>
    <row r="68" spans="1:48" ht="38.15" x14ac:dyDescent="0.4">
      <c r="A68" s="93"/>
      <c r="B68" s="68" t="s">
        <v>4</v>
      </c>
      <c r="C68" s="68"/>
      <c r="D68" s="68"/>
      <c r="E68" s="68"/>
      <c r="F68" s="69" t="s">
        <v>5</v>
      </c>
      <c r="G68" s="68"/>
      <c r="H68" s="7" t="s">
        <v>140</v>
      </c>
      <c r="I68" s="68"/>
      <c r="J68" s="7" t="s">
        <v>7</v>
      </c>
      <c r="K68" s="7"/>
      <c r="L68" s="7" t="s">
        <v>8</v>
      </c>
      <c r="M68" s="68"/>
      <c r="N68" s="7" t="s">
        <v>9</v>
      </c>
      <c r="O68" s="68"/>
      <c r="P68" s="68" t="s">
        <v>10</v>
      </c>
      <c r="Q68" s="68"/>
      <c r="R68" s="7" t="s">
        <v>9</v>
      </c>
      <c r="S68" s="68"/>
      <c r="T68" s="7" t="s">
        <v>7</v>
      </c>
      <c r="U68" s="68"/>
      <c r="V68" s="7" t="s">
        <v>8</v>
      </c>
      <c r="W68" s="68"/>
      <c r="X68" s="68" t="s">
        <v>12</v>
      </c>
      <c r="Y68" s="68"/>
      <c r="Z68" s="95" t="s">
        <v>13</v>
      </c>
      <c r="AA68" s="93"/>
      <c r="AB68" s="93"/>
      <c r="AC68" s="93"/>
      <c r="AD68" s="93"/>
      <c r="AE68" s="93"/>
      <c r="AF68" s="93"/>
      <c r="AG68" s="93"/>
      <c r="AH68" s="93"/>
      <c r="AI68" s="93"/>
      <c r="AJ68" s="93"/>
      <c r="AK68" s="93"/>
      <c r="AL68" s="93"/>
      <c r="AM68" s="93"/>
      <c r="AN68" s="93"/>
      <c r="AO68" s="93"/>
      <c r="AP68" s="93"/>
      <c r="AQ68" s="93"/>
      <c r="AR68" s="93"/>
      <c r="AS68" s="93"/>
      <c r="AT68" s="93"/>
      <c r="AU68" s="93"/>
      <c r="AV68" s="93"/>
    </row>
    <row r="69" spans="1:48" ht="14.6" x14ac:dyDescent="0.4">
      <c r="A69" s="93"/>
      <c r="B69" s="70" t="s">
        <v>14</v>
      </c>
      <c r="C69" s="71"/>
      <c r="D69" s="72" t="s">
        <v>15</v>
      </c>
      <c r="E69" s="69"/>
      <c r="F69" s="70" t="s">
        <v>16</v>
      </c>
      <c r="G69" s="69"/>
      <c r="H69" s="70" t="s">
        <v>109</v>
      </c>
      <c r="I69" s="69"/>
      <c r="J69" s="70" t="s">
        <v>18</v>
      </c>
      <c r="K69" s="2"/>
      <c r="L69" s="70" t="s">
        <v>95</v>
      </c>
      <c r="M69" s="69"/>
      <c r="N69" s="70" t="s">
        <v>18</v>
      </c>
      <c r="O69" s="69"/>
      <c r="P69" s="70" t="s">
        <v>18</v>
      </c>
      <c r="Q69" s="69"/>
      <c r="R69" s="70" t="s">
        <v>18</v>
      </c>
      <c r="S69" s="69"/>
      <c r="T69" s="70" t="s">
        <v>18</v>
      </c>
      <c r="U69" s="69"/>
      <c r="V69" s="70" t="s">
        <v>95</v>
      </c>
      <c r="W69" s="69"/>
      <c r="X69" s="70" t="s">
        <v>20</v>
      </c>
      <c r="Y69" s="69"/>
      <c r="Z69" s="96" t="s">
        <v>21</v>
      </c>
      <c r="AA69" s="93"/>
      <c r="AB69" s="93"/>
      <c r="AC69" s="93"/>
      <c r="AD69" s="93"/>
      <c r="AE69" s="93"/>
      <c r="AF69" s="93"/>
      <c r="AG69" s="93"/>
      <c r="AH69" s="93"/>
      <c r="AI69" s="93"/>
      <c r="AJ69" s="93"/>
      <c r="AK69" s="93"/>
      <c r="AL69" s="93"/>
      <c r="AM69" s="93"/>
      <c r="AN69" s="93"/>
      <c r="AO69" s="93"/>
      <c r="AP69" s="93"/>
      <c r="AQ69" s="93"/>
      <c r="AR69" s="93"/>
      <c r="AS69" s="93"/>
      <c r="AT69" s="93"/>
      <c r="AU69" s="93"/>
      <c r="AV69" s="93"/>
    </row>
    <row r="70" spans="1:48" ht="14.6" x14ac:dyDescent="0.4">
      <c r="A70" s="93"/>
      <c r="B70" s="69"/>
      <c r="C70" s="71"/>
      <c r="D70" s="71"/>
      <c r="E70" s="69"/>
      <c r="F70" s="69"/>
      <c r="G70" s="69"/>
      <c r="H70" s="69" t="s">
        <v>22</v>
      </c>
      <c r="I70" s="69"/>
      <c r="J70" s="69" t="s">
        <v>23</v>
      </c>
      <c r="K70" s="69"/>
      <c r="L70" s="69" t="s">
        <v>24</v>
      </c>
      <c r="M70" s="69"/>
      <c r="N70" s="69" t="s">
        <v>25</v>
      </c>
      <c r="O70" s="69"/>
      <c r="P70" s="69" t="s">
        <v>26</v>
      </c>
      <c r="Q70" s="69"/>
      <c r="R70" s="69" t="s">
        <v>110</v>
      </c>
      <c r="S70" s="69"/>
      <c r="T70" s="73" t="s">
        <v>28</v>
      </c>
      <c r="U70" s="69"/>
      <c r="V70" s="73" t="s">
        <v>29</v>
      </c>
      <c r="W70" s="69"/>
      <c r="X70" s="73" t="s">
        <v>111</v>
      </c>
      <c r="Y70" s="69"/>
      <c r="Z70" s="97" t="s">
        <v>31</v>
      </c>
      <c r="AA70" s="93"/>
      <c r="AB70" s="93"/>
      <c r="AC70" s="93"/>
      <c r="AD70" s="93"/>
      <c r="AE70" s="93"/>
      <c r="AF70" s="93"/>
      <c r="AG70" s="93"/>
      <c r="AH70" s="93"/>
      <c r="AI70" s="93"/>
      <c r="AJ70" s="93"/>
      <c r="AK70" s="93"/>
      <c r="AL70" s="93"/>
      <c r="AM70" s="93"/>
      <c r="AN70" s="93"/>
      <c r="AO70" s="93"/>
      <c r="AP70" s="93"/>
      <c r="AQ70" s="93"/>
      <c r="AR70" s="93"/>
      <c r="AS70" s="93"/>
      <c r="AT70" s="93"/>
      <c r="AU70" s="93"/>
      <c r="AV70" s="93"/>
    </row>
    <row r="71" spans="1:48" ht="14.6" x14ac:dyDescent="0.4">
      <c r="A71" s="93"/>
      <c r="B71" s="93"/>
      <c r="C71" s="93"/>
      <c r="AA71" s="93"/>
      <c r="AB71" s="93"/>
      <c r="AC71" s="93"/>
      <c r="AD71" s="93"/>
      <c r="AE71" s="93"/>
      <c r="AF71" s="93"/>
      <c r="AG71" s="93"/>
      <c r="AH71" s="93"/>
      <c r="AI71" s="93"/>
      <c r="AJ71" s="93"/>
      <c r="AK71" s="93"/>
      <c r="AL71" s="93"/>
      <c r="AM71" s="93"/>
      <c r="AN71" s="93"/>
      <c r="AO71" s="93"/>
      <c r="AP71" s="93"/>
      <c r="AQ71" s="93"/>
      <c r="AR71" s="93"/>
      <c r="AS71" s="93"/>
      <c r="AT71" s="93"/>
      <c r="AU71" s="93"/>
      <c r="AV71" s="93"/>
    </row>
    <row r="72" spans="1:48" ht="14.6" x14ac:dyDescent="0.4">
      <c r="A72" s="93"/>
      <c r="B72" s="93"/>
      <c r="C72" s="93"/>
      <c r="D72" s="109" t="s">
        <v>141</v>
      </c>
      <c r="E72" s="93"/>
      <c r="F72" s="50"/>
      <c r="G72" s="93"/>
      <c r="H72" s="93"/>
      <c r="I72" s="93"/>
      <c r="J72" s="93"/>
      <c r="K72" s="93"/>
      <c r="L72" s="93"/>
      <c r="M72" s="93"/>
      <c r="N72" s="93"/>
      <c r="O72" s="93"/>
      <c r="P72" s="93"/>
      <c r="Q72" s="93"/>
      <c r="R72" s="93"/>
      <c r="S72" s="93"/>
      <c r="T72" s="93"/>
      <c r="U72" s="93"/>
      <c r="V72" s="93"/>
      <c r="W72" s="93"/>
      <c r="X72" s="93"/>
      <c r="Y72" s="93"/>
      <c r="Z72" s="106"/>
      <c r="AA72" s="93"/>
      <c r="AB72" s="93"/>
      <c r="AC72" s="93"/>
      <c r="AD72" s="93"/>
      <c r="AE72" s="93"/>
      <c r="AF72" s="93"/>
      <c r="AG72" s="93"/>
      <c r="AH72" s="93"/>
      <c r="AI72" s="93"/>
      <c r="AJ72" s="93"/>
      <c r="AK72" s="93"/>
      <c r="AL72" s="93"/>
      <c r="AM72" s="93"/>
      <c r="AN72" s="93"/>
      <c r="AO72" s="93"/>
      <c r="AP72" s="93"/>
      <c r="AQ72" s="93"/>
      <c r="AR72" s="93"/>
      <c r="AS72" s="93"/>
      <c r="AT72" s="93"/>
      <c r="AU72" s="93"/>
      <c r="AV72" s="93"/>
    </row>
    <row r="73" spans="1:48" ht="14.6" x14ac:dyDescent="0.4">
      <c r="A73" s="93"/>
      <c r="B73" s="69">
        <f>MAX(B$15:B72)+1</f>
        <v>27</v>
      </c>
      <c r="C73" s="93"/>
      <c r="D73" s="42" t="s">
        <v>113</v>
      </c>
      <c r="E73" s="93"/>
      <c r="F73" s="50" t="s">
        <v>34</v>
      </c>
      <c r="G73" s="93"/>
      <c r="H73" s="13">
        <v>24</v>
      </c>
      <c r="I73" s="102"/>
      <c r="J73" s="75"/>
      <c r="K73" s="102"/>
      <c r="L73" s="76"/>
      <c r="M73" s="102"/>
      <c r="N73" s="75"/>
      <c r="O73" s="102"/>
      <c r="P73" s="13">
        <v>0</v>
      </c>
      <c r="Q73" s="102"/>
      <c r="R73" s="13">
        <f>T73-P73</f>
        <v>40.065047932398556</v>
      </c>
      <c r="S73" s="102"/>
      <c r="T73" s="75">
        <f>V73*H73/1000</f>
        <v>40.065047932398556</v>
      </c>
      <c r="U73" s="102"/>
      <c r="V73" s="76">
        <v>1669.3769971832733</v>
      </c>
      <c r="W73" s="102"/>
      <c r="X73" s="15" t="str">
        <f>IFERROR(T73/P73,"")</f>
        <v/>
      </c>
      <c r="Y73" s="102"/>
      <c r="Z73" s="103"/>
      <c r="AA73" s="93"/>
      <c r="AB73" s="93"/>
      <c r="AC73" s="93"/>
      <c r="AD73" s="93"/>
      <c r="AE73" s="93"/>
      <c r="AF73" s="93"/>
      <c r="AG73" s="93"/>
      <c r="AH73" s="93"/>
      <c r="AI73" s="93"/>
      <c r="AJ73" s="93"/>
      <c r="AK73" s="93"/>
      <c r="AL73" s="93"/>
      <c r="AM73" s="93"/>
      <c r="AN73" s="93"/>
      <c r="AO73" s="93"/>
      <c r="AP73" s="93"/>
      <c r="AQ73" s="93"/>
      <c r="AR73" s="93"/>
      <c r="AS73" s="93"/>
      <c r="AT73" s="93"/>
      <c r="AU73" s="93"/>
      <c r="AV73" s="93"/>
    </row>
    <row r="74" spans="1:48" ht="14.6" x14ac:dyDescent="0.4">
      <c r="A74" s="93"/>
      <c r="B74" s="69">
        <f>MAX(B$15:B73)+1</f>
        <v>28</v>
      </c>
      <c r="C74" s="93"/>
      <c r="D74" s="42" t="s">
        <v>142</v>
      </c>
      <c r="E74" s="93"/>
      <c r="F74" s="50" t="s">
        <v>71</v>
      </c>
      <c r="G74" s="93"/>
      <c r="H74" s="13">
        <v>5198226.8965517245</v>
      </c>
      <c r="I74" s="102"/>
      <c r="J74" s="75"/>
      <c r="K74" s="102"/>
      <c r="L74" s="89"/>
      <c r="M74" s="102"/>
      <c r="N74" s="75"/>
      <c r="O74" s="102"/>
      <c r="P74" s="13">
        <v>0</v>
      </c>
      <c r="Q74" s="102"/>
      <c r="R74" s="13">
        <f>T74-P74</f>
        <v>214.62668746871537</v>
      </c>
      <c r="S74" s="102"/>
      <c r="T74" s="75">
        <f>V74*H74/1000</f>
        <v>214.62668746871537</v>
      </c>
      <c r="U74" s="102"/>
      <c r="V74" s="89">
        <v>4.1288441566698308E-2</v>
      </c>
      <c r="W74" s="102"/>
      <c r="X74" s="15" t="str">
        <f>IFERROR(T74/P74,"")</f>
        <v/>
      </c>
      <c r="Y74" s="102"/>
      <c r="Z74" s="103"/>
      <c r="AA74" s="93"/>
      <c r="AB74" s="93"/>
      <c r="AC74" s="93"/>
      <c r="AD74" s="93"/>
      <c r="AE74" s="93"/>
      <c r="AF74" s="93"/>
      <c r="AG74" s="93"/>
      <c r="AH74" s="93"/>
      <c r="AI74" s="93"/>
      <c r="AJ74" s="93"/>
      <c r="AK74" s="93"/>
      <c r="AL74" s="93"/>
      <c r="AM74" s="93"/>
      <c r="AN74" s="93"/>
      <c r="AO74" s="93"/>
      <c r="AP74" s="93"/>
      <c r="AQ74" s="93"/>
      <c r="AR74" s="93"/>
      <c r="AS74" s="93"/>
      <c r="AT74" s="93"/>
      <c r="AU74" s="93"/>
      <c r="AV74" s="93"/>
    </row>
    <row r="75" spans="1:48" ht="14.6" x14ac:dyDescent="0.4">
      <c r="A75" s="93"/>
      <c r="B75" s="69">
        <f>MAX(B$15:B74)+1</f>
        <v>29</v>
      </c>
      <c r="C75" s="93"/>
      <c r="D75" s="42" t="s">
        <v>143</v>
      </c>
      <c r="E75" s="93"/>
      <c r="F75" s="50"/>
      <c r="G75" s="93"/>
      <c r="H75" s="13"/>
      <c r="I75" s="102"/>
      <c r="J75" s="75"/>
      <c r="K75" s="102"/>
      <c r="L75" s="89"/>
      <c r="M75" s="102"/>
      <c r="N75" s="102"/>
      <c r="O75" s="102"/>
      <c r="P75" s="13"/>
      <c r="Q75" s="102"/>
      <c r="R75" s="102"/>
      <c r="S75" s="102"/>
      <c r="T75" s="75"/>
      <c r="U75" s="102"/>
      <c r="V75" s="89"/>
      <c r="W75" s="102"/>
      <c r="X75" s="102"/>
      <c r="Y75" s="102"/>
      <c r="Z75" s="103"/>
      <c r="AA75" s="93"/>
      <c r="AB75" s="93"/>
      <c r="AC75" s="93"/>
      <c r="AD75" s="93"/>
      <c r="AE75" s="93"/>
      <c r="AF75" s="93"/>
      <c r="AG75" s="93"/>
      <c r="AH75" s="93"/>
      <c r="AI75" s="93"/>
      <c r="AJ75" s="93"/>
      <c r="AK75" s="93"/>
      <c r="AL75" s="93"/>
      <c r="AM75" s="93"/>
      <c r="AN75" s="93"/>
      <c r="AO75" s="93"/>
      <c r="AP75" s="93"/>
      <c r="AQ75" s="93"/>
      <c r="AR75" s="93"/>
      <c r="AS75" s="93"/>
      <c r="AT75" s="93"/>
      <c r="AU75" s="93"/>
      <c r="AV75" s="93"/>
    </row>
    <row r="76" spans="1:48" ht="14.6" x14ac:dyDescent="0.4">
      <c r="A76" s="93"/>
      <c r="B76" s="69">
        <f>MAX(B$15:B75)+1</f>
        <v>30</v>
      </c>
      <c r="C76" s="93"/>
      <c r="D76" s="42" t="s">
        <v>144</v>
      </c>
      <c r="E76" s="93"/>
      <c r="F76" s="50" t="s">
        <v>145</v>
      </c>
      <c r="G76" s="93"/>
      <c r="H76" s="13">
        <v>7333.333333333333</v>
      </c>
      <c r="I76" s="102"/>
      <c r="J76" s="75"/>
      <c r="K76" s="102"/>
      <c r="L76" s="89"/>
      <c r="M76" s="102"/>
      <c r="N76" s="75"/>
      <c r="O76" s="102"/>
      <c r="P76" s="13">
        <v>4.022261444973199</v>
      </c>
      <c r="Q76" s="102"/>
      <c r="R76" s="13">
        <f t="shared" ref="R76:R84" si="13">T76-P76</f>
        <v>97.075176485794273</v>
      </c>
      <c r="S76" s="102"/>
      <c r="T76" s="75">
        <f>V76*H76*12/1000</f>
        <v>101.09743793076747</v>
      </c>
      <c r="U76" s="102"/>
      <c r="V76" s="89">
        <v>1.1488345219405394</v>
      </c>
      <c r="W76" s="102"/>
      <c r="X76" s="15">
        <f>IFERROR(T76/P76,"")</f>
        <v>25.134477038312237</v>
      </c>
      <c r="Y76" s="102"/>
      <c r="Z76" s="103"/>
      <c r="AA76" s="93"/>
      <c r="AB76" s="93"/>
      <c r="AC76" s="93"/>
      <c r="AD76" s="93"/>
      <c r="AE76" s="93"/>
      <c r="AF76" s="93"/>
      <c r="AG76" s="93"/>
      <c r="AH76" s="93"/>
      <c r="AI76" s="93"/>
      <c r="AJ76" s="93"/>
      <c r="AK76" s="93"/>
      <c r="AL76" s="93"/>
      <c r="AM76" s="93"/>
      <c r="AN76" s="93"/>
      <c r="AO76" s="93"/>
      <c r="AP76" s="93"/>
      <c r="AQ76" s="93"/>
      <c r="AR76" s="93"/>
      <c r="AS76" s="93"/>
      <c r="AT76" s="93"/>
      <c r="AU76" s="93"/>
      <c r="AV76" s="93"/>
    </row>
    <row r="77" spans="1:48" ht="14.6" x14ac:dyDescent="0.4">
      <c r="A77" s="93"/>
      <c r="B77" s="69">
        <f>MAX(B$15:B76)+1</f>
        <v>31</v>
      </c>
      <c r="C77" s="93"/>
      <c r="D77" s="42" t="s">
        <v>146</v>
      </c>
      <c r="E77" s="93"/>
      <c r="F77" s="50" t="s">
        <v>71</v>
      </c>
      <c r="G77" s="93"/>
      <c r="H77" s="13">
        <v>655235.89655172406</v>
      </c>
      <c r="I77" s="102"/>
      <c r="J77" s="75"/>
      <c r="K77" s="102"/>
      <c r="L77" s="89"/>
      <c r="M77" s="102"/>
      <c r="N77" s="75"/>
      <c r="O77" s="102"/>
      <c r="P77" s="13">
        <v>10.448574332140192</v>
      </c>
      <c r="Q77" s="102"/>
      <c r="R77" s="13">
        <f t="shared" si="13"/>
        <v>-4.3685872697096784E-9</v>
      </c>
      <c r="S77" s="102"/>
      <c r="T77" s="75">
        <f>V77*H77/1000</f>
        <v>10.448574327771604</v>
      </c>
      <c r="U77" s="102"/>
      <c r="V77" s="89">
        <v>1.59462788634731E-2</v>
      </c>
      <c r="W77" s="102"/>
      <c r="X77" s="15">
        <f t="shared" ref="X77:X87" si="14">IFERROR(T77/P77,"")</f>
        <v>0.99999999958189634</v>
      </c>
      <c r="Y77" s="102"/>
      <c r="Z77" s="103"/>
      <c r="AA77" s="93"/>
      <c r="AB77" s="93"/>
      <c r="AC77" s="93"/>
      <c r="AD77" s="93"/>
      <c r="AE77" s="93"/>
      <c r="AF77" s="93"/>
      <c r="AG77" s="93"/>
      <c r="AH77" s="93"/>
      <c r="AI77" s="93"/>
      <c r="AJ77" s="93"/>
      <c r="AK77" s="93"/>
      <c r="AL77" s="93"/>
      <c r="AM77" s="93"/>
      <c r="AN77" s="93"/>
      <c r="AO77" s="93"/>
      <c r="AP77" s="93"/>
      <c r="AQ77" s="93"/>
      <c r="AR77" s="93"/>
      <c r="AS77" s="93"/>
      <c r="AT77" s="93"/>
      <c r="AU77" s="93"/>
      <c r="AV77" s="93"/>
    </row>
    <row r="78" spans="1:48" ht="14.6" x14ac:dyDescent="0.4">
      <c r="A78" s="93"/>
      <c r="B78" s="69">
        <f>MAX(B$15:B77)+1</f>
        <v>32</v>
      </c>
      <c r="C78" s="93"/>
      <c r="D78" s="42" t="s">
        <v>147</v>
      </c>
      <c r="F78" s="50" t="s">
        <v>71</v>
      </c>
      <c r="H78" s="13">
        <v>642043</v>
      </c>
      <c r="I78" s="104"/>
      <c r="J78" s="75"/>
      <c r="K78" s="104"/>
      <c r="L78" s="89"/>
      <c r="M78" s="104"/>
      <c r="N78" s="75"/>
      <c r="O78" s="104"/>
      <c r="P78" s="13">
        <v>23.443650525938015</v>
      </c>
      <c r="Q78" s="104"/>
      <c r="R78" s="13">
        <f t="shared" si="13"/>
        <v>-9.8018766436780425E-9</v>
      </c>
      <c r="S78" s="104"/>
      <c r="T78" s="75">
        <f>V78*H78/1000</f>
        <v>23.443650516136138</v>
      </c>
      <c r="U78" s="102"/>
      <c r="V78" s="89">
        <v>3.6514143937611869E-2</v>
      </c>
      <c r="W78" s="102"/>
      <c r="X78" s="15">
        <f t="shared" si="14"/>
        <v>0.99999999958189634</v>
      </c>
      <c r="Y78" s="102"/>
      <c r="Z78" s="103"/>
      <c r="AA78" s="93"/>
      <c r="AB78" s="93"/>
      <c r="AC78" s="93"/>
      <c r="AD78" s="93"/>
      <c r="AE78" s="93"/>
      <c r="AF78" s="93"/>
      <c r="AG78" s="93"/>
      <c r="AH78" s="93"/>
      <c r="AI78" s="93"/>
      <c r="AJ78" s="93"/>
      <c r="AK78" s="93"/>
      <c r="AL78" s="93"/>
      <c r="AM78" s="93"/>
      <c r="AN78" s="93"/>
      <c r="AO78" s="93"/>
      <c r="AP78" s="93"/>
      <c r="AQ78" s="93"/>
      <c r="AR78" s="93"/>
      <c r="AS78" s="93"/>
      <c r="AT78" s="93"/>
      <c r="AU78" s="93"/>
      <c r="AV78" s="93"/>
    </row>
    <row r="79" spans="1:48" ht="14.6" x14ac:dyDescent="0.4">
      <c r="A79" s="93"/>
      <c r="B79" s="69">
        <f>MAX(B$15:B78)+1</f>
        <v>33</v>
      </c>
      <c r="C79" s="93"/>
      <c r="D79" s="42" t="s">
        <v>148</v>
      </c>
      <c r="E79" s="93"/>
      <c r="F79" s="50" t="s">
        <v>71</v>
      </c>
      <c r="G79" s="93"/>
      <c r="H79" s="13">
        <v>4542991</v>
      </c>
      <c r="I79" s="102"/>
      <c r="J79" s="75"/>
      <c r="K79" s="102"/>
      <c r="L79" s="89"/>
      <c r="M79" s="102"/>
      <c r="N79" s="75"/>
      <c r="O79" s="102"/>
      <c r="P79" s="13">
        <v>72.443801390537558</v>
      </c>
      <c r="Q79" s="102"/>
      <c r="R79" s="13">
        <f t="shared" si="13"/>
        <v>-3.0289044161690981E-8</v>
      </c>
      <c r="S79" s="102"/>
      <c r="T79" s="75">
        <f t="shared" ref="T79:T80" si="15">V79*H79/1000</f>
        <v>72.443801360248514</v>
      </c>
      <c r="U79" s="102"/>
      <c r="V79" s="89">
        <v>1.59462788634731E-2</v>
      </c>
      <c r="W79" s="102"/>
      <c r="X79" s="15">
        <f t="shared" si="14"/>
        <v>0.999999999581896</v>
      </c>
      <c r="Y79" s="102"/>
      <c r="Z79" s="103"/>
      <c r="AA79" s="93"/>
      <c r="AB79" s="93"/>
      <c r="AC79" s="93"/>
      <c r="AD79" s="93"/>
      <c r="AE79" s="93"/>
      <c r="AF79" s="93"/>
      <c r="AG79" s="93"/>
      <c r="AH79" s="93"/>
      <c r="AI79" s="93"/>
      <c r="AJ79" s="93"/>
      <c r="AK79" s="93"/>
      <c r="AL79" s="93"/>
      <c r="AM79" s="93"/>
      <c r="AN79" s="93"/>
      <c r="AO79" s="93"/>
      <c r="AP79" s="93"/>
      <c r="AQ79" s="93"/>
      <c r="AR79" s="93"/>
      <c r="AS79" s="93"/>
      <c r="AT79" s="93"/>
      <c r="AU79" s="93"/>
      <c r="AV79" s="93"/>
    </row>
    <row r="80" spans="1:48" ht="14.6" x14ac:dyDescent="0.4">
      <c r="A80" s="93"/>
      <c r="B80" s="69">
        <f>MAX(B$15:B79)+1</f>
        <v>34</v>
      </c>
      <c r="C80" s="93"/>
      <c r="D80" s="42" t="s">
        <v>149</v>
      </c>
      <c r="E80" s="93"/>
      <c r="F80" s="50" t="s">
        <v>71</v>
      </c>
      <c r="G80" s="93"/>
      <c r="H80" s="13">
        <v>5048908.75</v>
      </c>
      <c r="I80" s="102"/>
      <c r="J80" s="75"/>
      <c r="K80" s="102"/>
      <c r="L80" s="89"/>
      <c r="M80" s="102"/>
      <c r="N80" s="75"/>
      <c r="O80" s="102"/>
      <c r="P80" s="13">
        <v>184.35658090244817</v>
      </c>
      <c r="Q80" s="102"/>
      <c r="R80" s="13">
        <f t="shared" si="13"/>
        <v>-7.7080130722606555E-8</v>
      </c>
      <c r="S80" s="102"/>
      <c r="T80" s="75">
        <f t="shared" si="15"/>
        <v>184.35658082536804</v>
      </c>
      <c r="U80" s="102"/>
      <c r="V80" s="89">
        <v>3.6514143937611869E-2</v>
      </c>
      <c r="W80" s="102"/>
      <c r="X80" s="15">
        <f t="shared" si="14"/>
        <v>0.99999999958189656</v>
      </c>
      <c r="Y80" s="102"/>
      <c r="Z80" s="103"/>
      <c r="AA80" s="93"/>
      <c r="AB80" s="93"/>
      <c r="AC80" s="93"/>
      <c r="AD80" s="93"/>
      <c r="AE80" s="93"/>
      <c r="AF80" s="93"/>
      <c r="AG80" s="93"/>
      <c r="AH80" s="93"/>
      <c r="AI80" s="93"/>
      <c r="AJ80" s="93"/>
      <c r="AK80" s="93"/>
      <c r="AL80" s="93"/>
      <c r="AM80" s="93"/>
      <c r="AN80" s="93"/>
      <c r="AO80" s="93"/>
      <c r="AP80" s="93"/>
      <c r="AQ80" s="93"/>
      <c r="AR80" s="93"/>
      <c r="AS80" s="93"/>
      <c r="AT80" s="93"/>
      <c r="AU80" s="93"/>
      <c r="AV80" s="93"/>
    </row>
    <row r="81" spans="1:48" ht="14.6" x14ac:dyDescent="0.4">
      <c r="A81" s="93"/>
      <c r="B81" s="69">
        <f>MAX(B$15:B80)+1</f>
        <v>35</v>
      </c>
      <c r="C81" s="93"/>
      <c r="D81" s="42" t="s">
        <v>150</v>
      </c>
      <c r="E81" s="93"/>
      <c r="F81" s="50"/>
      <c r="G81" s="93"/>
      <c r="H81" s="13"/>
      <c r="I81" s="102"/>
      <c r="J81" s="75"/>
      <c r="K81" s="102"/>
      <c r="L81" s="89"/>
      <c r="M81" s="102"/>
      <c r="N81" s="75"/>
      <c r="O81" s="102"/>
      <c r="P81" s="13"/>
      <c r="Q81" s="102"/>
      <c r="R81" s="13">
        <f t="shared" si="13"/>
        <v>0</v>
      </c>
      <c r="S81" s="102"/>
      <c r="T81" s="75"/>
      <c r="U81" s="102"/>
      <c r="V81" s="89"/>
      <c r="W81" s="102"/>
      <c r="X81" s="102"/>
      <c r="Y81" s="102"/>
      <c r="Z81" s="103"/>
      <c r="AA81" s="93"/>
      <c r="AB81" s="93"/>
      <c r="AC81" s="93"/>
      <c r="AD81" s="93"/>
      <c r="AE81" s="93"/>
      <c r="AF81" s="93"/>
      <c r="AG81" s="93"/>
      <c r="AH81" s="93"/>
      <c r="AI81" s="93"/>
      <c r="AJ81" s="93"/>
      <c r="AK81" s="93"/>
      <c r="AL81" s="93"/>
      <c r="AM81" s="93"/>
      <c r="AN81" s="93"/>
      <c r="AO81" s="93"/>
      <c r="AP81" s="93"/>
      <c r="AQ81" s="93"/>
      <c r="AR81" s="93"/>
      <c r="AS81" s="93"/>
      <c r="AT81" s="93"/>
      <c r="AU81" s="93"/>
      <c r="AV81" s="93"/>
    </row>
    <row r="82" spans="1:48" ht="14.6" x14ac:dyDescent="0.4">
      <c r="A82" s="93"/>
      <c r="B82" s="69">
        <f>MAX(B$15:B81)+1</f>
        <v>36</v>
      </c>
      <c r="C82" s="93"/>
      <c r="D82" s="42" t="s">
        <v>144</v>
      </c>
      <c r="E82" s="93"/>
      <c r="F82" s="50" t="s">
        <v>145</v>
      </c>
      <c r="G82" s="93"/>
      <c r="H82" s="13">
        <v>0</v>
      </c>
      <c r="I82" s="102"/>
      <c r="J82" s="75"/>
      <c r="K82" s="102"/>
      <c r="L82" s="89"/>
      <c r="M82" s="102"/>
      <c r="N82" s="75"/>
      <c r="O82" s="102"/>
      <c r="P82" s="13">
        <v>0</v>
      </c>
      <c r="Q82" s="102"/>
      <c r="R82" s="13">
        <f t="shared" si="13"/>
        <v>0</v>
      </c>
      <c r="S82" s="102"/>
      <c r="T82" s="75">
        <f>V82*AG128*12/1000</f>
        <v>0</v>
      </c>
      <c r="U82" s="102"/>
      <c r="V82" s="89">
        <v>1.0162640183494862</v>
      </c>
      <c r="W82" s="102"/>
      <c r="X82" s="15" t="str">
        <f t="shared" si="14"/>
        <v/>
      </c>
      <c r="Y82" s="102"/>
      <c r="Z82" s="103"/>
      <c r="AA82" s="93"/>
      <c r="AB82" s="93"/>
      <c r="AC82" s="93"/>
      <c r="AD82" s="93"/>
      <c r="AE82" s="93"/>
      <c r="AF82" s="93"/>
      <c r="AG82" s="93"/>
      <c r="AH82" s="93"/>
      <c r="AI82" s="93"/>
      <c r="AJ82" s="93"/>
      <c r="AK82" s="93"/>
      <c r="AL82" s="93"/>
      <c r="AM82" s="93"/>
      <c r="AN82" s="93"/>
      <c r="AO82" s="93"/>
      <c r="AP82" s="93"/>
      <c r="AQ82" s="93"/>
      <c r="AR82" s="93"/>
      <c r="AS82" s="93"/>
      <c r="AT82" s="93"/>
      <c r="AU82" s="93"/>
      <c r="AV82" s="93"/>
    </row>
    <row r="83" spans="1:48" ht="14.6" x14ac:dyDescent="0.4">
      <c r="A83" s="93"/>
      <c r="B83" s="69">
        <f>MAX(B$15:B82)+1</f>
        <v>37</v>
      </c>
      <c r="C83" s="93"/>
      <c r="D83" s="42" t="s">
        <v>151</v>
      </c>
      <c r="E83" s="93"/>
      <c r="F83" s="50" t="s">
        <v>71</v>
      </c>
      <c r="G83" s="93"/>
      <c r="H83" s="13">
        <v>0</v>
      </c>
      <c r="I83" s="102"/>
      <c r="J83" s="75"/>
      <c r="K83" s="102"/>
      <c r="L83" s="89"/>
      <c r="M83" s="102"/>
      <c r="N83" s="75"/>
      <c r="O83" s="102"/>
      <c r="P83" s="13">
        <v>0</v>
      </c>
      <c r="Q83" s="102"/>
      <c r="R83" s="13">
        <f t="shared" si="13"/>
        <v>0</v>
      </c>
      <c r="S83" s="102"/>
      <c r="T83" s="75">
        <f>V83*AG129/1000</f>
        <v>0</v>
      </c>
      <c r="U83" s="102"/>
      <c r="V83" s="89">
        <v>1.59462788634731E-2</v>
      </c>
      <c r="W83" s="102"/>
      <c r="X83" s="15" t="str">
        <f t="shared" si="14"/>
        <v/>
      </c>
      <c r="Y83" s="102"/>
      <c r="Z83" s="103"/>
      <c r="AA83" s="93"/>
      <c r="AB83" s="93"/>
      <c r="AC83" s="93"/>
      <c r="AD83" s="93"/>
      <c r="AE83" s="93"/>
      <c r="AF83" s="93"/>
      <c r="AG83" s="93"/>
      <c r="AH83" s="93"/>
      <c r="AI83" s="93"/>
      <c r="AJ83" s="93"/>
      <c r="AK83" s="93"/>
      <c r="AL83" s="93"/>
      <c r="AM83" s="93"/>
      <c r="AN83" s="93"/>
      <c r="AO83" s="93"/>
      <c r="AP83" s="93"/>
      <c r="AQ83" s="93"/>
      <c r="AR83" s="93"/>
      <c r="AS83" s="93"/>
      <c r="AT83" s="93"/>
      <c r="AU83" s="93"/>
      <c r="AV83" s="93"/>
    </row>
    <row r="84" spans="1:48" ht="14.6" x14ac:dyDescent="0.4">
      <c r="A84" s="93"/>
      <c r="B84" s="69">
        <f>MAX(B$15:B83)+1</f>
        <v>38</v>
      </c>
      <c r="C84" s="93"/>
      <c r="D84" s="42" t="s">
        <v>152</v>
      </c>
      <c r="E84" s="93"/>
      <c r="F84" s="50" t="s">
        <v>71</v>
      </c>
      <c r="G84" s="93"/>
      <c r="H84" s="13">
        <v>0</v>
      </c>
      <c r="I84" s="102"/>
      <c r="J84" s="75"/>
      <c r="K84" s="102"/>
      <c r="L84" s="89"/>
      <c r="M84" s="102"/>
      <c r="N84" s="75"/>
      <c r="O84" s="102"/>
      <c r="P84" s="13">
        <v>0</v>
      </c>
      <c r="Q84" s="102"/>
      <c r="R84" s="13">
        <f t="shared" si="13"/>
        <v>0</v>
      </c>
      <c r="S84" s="102"/>
      <c r="T84" s="75">
        <f>V84*AG130/1000</f>
        <v>0</v>
      </c>
      <c r="U84" s="102"/>
      <c r="V84" s="89">
        <v>1.59462788634731E-2</v>
      </c>
      <c r="W84" s="102"/>
      <c r="X84" s="15" t="str">
        <f t="shared" si="14"/>
        <v/>
      </c>
      <c r="Y84" s="102"/>
      <c r="Z84" s="103"/>
      <c r="AA84" s="93"/>
      <c r="AB84" s="93"/>
      <c r="AC84" s="93"/>
      <c r="AD84" s="93"/>
      <c r="AE84" s="93"/>
      <c r="AF84" s="93"/>
      <c r="AG84" s="93"/>
      <c r="AH84" s="93"/>
      <c r="AI84" s="93"/>
      <c r="AJ84" s="93"/>
      <c r="AK84" s="93"/>
      <c r="AL84" s="93"/>
      <c r="AM84" s="93"/>
      <c r="AN84" s="93"/>
      <c r="AO84" s="93"/>
      <c r="AP84" s="93"/>
      <c r="AQ84" s="93"/>
      <c r="AR84" s="93"/>
      <c r="AS84" s="93"/>
      <c r="AT84" s="93"/>
      <c r="AU84" s="93"/>
      <c r="AV84" s="93"/>
    </row>
    <row r="85" spans="1:48" ht="14.6" x14ac:dyDescent="0.4">
      <c r="A85" s="93"/>
      <c r="B85" s="93"/>
      <c r="C85" s="93"/>
      <c r="D85" s="42"/>
      <c r="E85" s="93"/>
      <c r="F85" s="50"/>
      <c r="G85" s="93"/>
      <c r="H85" s="13"/>
      <c r="I85" s="102"/>
      <c r="J85" s="75"/>
      <c r="K85" s="102"/>
      <c r="L85" s="89"/>
      <c r="M85" s="102"/>
      <c r="N85" s="75"/>
      <c r="O85" s="102"/>
      <c r="P85" s="13"/>
      <c r="Q85" s="102"/>
      <c r="R85" s="102"/>
      <c r="S85" s="102"/>
      <c r="T85" s="75"/>
      <c r="U85" s="102"/>
      <c r="V85" s="89"/>
      <c r="W85" s="102"/>
      <c r="X85" s="102"/>
      <c r="Y85" s="102"/>
      <c r="Z85" s="103"/>
      <c r="AA85" s="93"/>
      <c r="AB85" s="93"/>
      <c r="AC85" s="93"/>
      <c r="AD85" s="93"/>
      <c r="AE85" s="93"/>
      <c r="AF85" s="93"/>
      <c r="AG85" s="93"/>
      <c r="AH85" s="93"/>
      <c r="AI85" s="93"/>
      <c r="AJ85" s="93"/>
      <c r="AK85" s="93"/>
      <c r="AL85" s="93"/>
      <c r="AM85" s="93"/>
      <c r="AN85" s="93"/>
      <c r="AO85" s="93"/>
      <c r="AP85" s="93"/>
      <c r="AQ85" s="93"/>
      <c r="AR85" s="93"/>
      <c r="AS85" s="93"/>
      <c r="AT85" s="93"/>
      <c r="AU85" s="93"/>
      <c r="AV85" s="93"/>
    </row>
    <row r="86" spans="1:48" ht="14.6" x14ac:dyDescent="0.4">
      <c r="A86" s="93"/>
      <c r="B86" s="69">
        <f>MAX(B$15:B85)+1</f>
        <v>39</v>
      </c>
      <c r="C86" s="93"/>
      <c r="D86" s="42" t="s">
        <v>153</v>
      </c>
      <c r="E86" s="93"/>
      <c r="F86" s="50" t="s">
        <v>71</v>
      </c>
      <c r="G86" s="93"/>
      <c r="H86" s="13">
        <v>0</v>
      </c>
      <c r="I86" s="102"/>
      <c r="J86" s="75"/>
      <c r="K86" s="102"/>
      <c r="L86" s="89"/>
      <c r="M86" s="102"/>
      <c r="N86" s="75"/>
      <c r="O86" s="102"/>
      <c r="P86" s="13">
        <v>0</v>
      </c>
      <c r="Q86" s="102"/>
      <c r="R86" s="13">
        <f>T86-P86</f>
        <v>0</v>
      </c>
      <c r="S86" s="102"/>
      <c r="T86" s="75"/>
      <c r="U86" s="102"/>
      <c r="V86" s="89">
        <v>0</v>
      </c>
      <c r="W86" s="102"/>
      <c r="X86" s="15" t="str">
        <f t="shared" si="14"/>
        <v/>
      </c>
      <c r="Y86" s="102"/>
      <c r="Z86" s="103"/>
      <c r="AA86" s="93"/>
      <c r="AB86" s="93"/>
      <c r="AC86" s="93"/>
      <c r="AD86" s="93"/>
      <c r="AE86" s="93"/>
      <c r="AF86" s="93"/>
      <c r="AG86" s="93"/>
      <c r="AH86" s="93"/>
      <c r="AI86" s="93"/>
      <c r="AJ86" s="93"/>
      <c r="AK86" s="93"/>
      <c r="AL86" s="93"/>
      <c r="AM86" s="93"/>
      <c r="AN86" s="93"/>
      <c r="AO86" s="93"/>
      <c r="AP86" s="93"/>
      <c r="AQ86" s="93"/>
      <c r="AR86" s="93"/>
      <c r="AS86" s="93"/>
      <c r="AT86" s="93"/>
      <c r="AU86" s="93"/>
      <c r="AV86" s="93"/>
    </row>
    <row r="87" spans="1:48" ht="14.6" x14ac:dyDescent="0.4">
      <c r="A87" s="93"/>
      <c r="B87" s="69">
        <f>MAX(B$15:B86)+1</f>
        <v>40</v>
      </c>
      <c r="C87" s="93"/>
      <c r="D87" s="42" t="s">
        <v>154</v>
      </c>
      <c r="E87" s="93"/>
      <c r="F87" s="50" t="s">
        <v>71</v>
      </c>
      <c r="G87" s="93"/>
      <c r="H87" s="13">
        <v>0</v>
      </c>
      <c r="I87" s="102"/>
      <c r="J87" s="75"/>
      <c r="K87" s="102"/>
      <c r="L87" s="89"/>
      <c r="M87" s="102"/>
      <c r="N87" s="75"/>
      <c r="O87" s="102"/>
      <c r="P87" s="13">
        <v>0</v>
      </c>
      <c r="Q87" s="102"/>
      <c r="R87" s="13">
        <f>T87-P87</f>
        <v>0</v>
      </c>
      <c r="S87" s="102"/>
      <c r="T87" s="75"/>
      <c r="U87" s="102"/>
      <c r="V87" s="89">
        <v>0</v>
      </c>
      <c r="W87" s="102"/>
      <c r="X87" s="15" t="str">
        <f t="shared" si="14"/>
        <v/>
      </c>
      <c r="Y87" s="102"/>
      <c r="Z87" s="103"/>
      <c r="AA87" s="93"/>
      <c r="AB87" s="93"/>
      <c r="AC87" s="93"/>
      <c r="AD87" s="93"/>
      <c r="AE87" s="93"/>
      <c r="AF87" s="93"/>
      <c r="AG87" s="93"/>
      <c r="AH87" s="93"/>
      <c r="AI87" s="93"/>
      <c r="AJ87" s="93"/>
      <c r="AK87" s="93"/>
      <c r="AL87" s="93"/>
      <c r="AM87" s="93"/>
      <c r="AN87" s="93"/>
      <c r="AO87" s="93"/>
      <c r="AP87" s="93"/>
      <c r="AQ87" s="93"/>
      <c r="AR87" s="93"/>
      <c r="AS87" s="93"/>
      <c r="AT87" s="93"/>
      <c r="AU87" s="93"/>
      <c r="AV87" s="93"/>
    </row>
    <row r="88" spans="1:48" ht="14.6" x14ac:dyDescent="0.4">
      <c r="A88" s="93"/>
      <c r="B88" s="93"/>
      <c r="C88" s="93"/>
      <c r="D88" s="42"/>
      <c r="E88" s="93"/>
      <c r="F88" s="50"/>
      <c r="G88" s="93"/>
      <c r="H88" s="102"/>
      <c r="I88" s="102"/>
      <c r="J88" s="102"/>
      <c r="K88" s="102"/>
      <c r="L88" s="89"/>
      <c r="M88" s="102"/>
      <c r="N88" s="102"/>
      <c r="O88" s="102"/>
      <c r="P88" s="102"/>
      <c r="Q88" s="102"/>
      <c r="R88" s="102"/>
      <c r="S88" s="102"/>
      <c r="T88" s="102"/>
      <c r="U88" s="102"/>
      <c r="V88" s="102"/>
      <c r="W88" s="102"/>
      <c r="X88" s="102"/>
      <c r="Y88" s="102"/>
      <c r="Z88" s="103"/>
      <c r="AA88" s="93"/>
      <c r="AB88" s="93"/>
      <c r="AC88" s="93"/>
      <c r="AD88" s="93"/>
      <c r="AE88" s="93"/>
      <c r="AF88" s="93"/>
      <c r="AG88" s="93"/>
      <c r="AH88" s="93"/>
      <c r="AI88" s="93"/>
      <c r="AJ88" s="93"/>
      <c r="AK88" s="93"/>
      <c r="AL88" s="93"/>
      <c r="AM88" s="93"/>
      <c r="AN88" s="93"/>
      <c r="AO88" s="93"/>
      <c r="AP88" s="93"/>
      <c r="AQ88" s="93"/>
      <c r="AR88" s="93"/>
      <c r="AS88" s="93"/>
      <c r="AT88" s="93"/>
      <c r="AU88" s="93"/>
      <c r="AV88" s="93"/>
    </row>
    <row r="89" spans="1:48" thickBot="1" x14ac:dyDescent="0.45">
      <c r="A89" s="93"/>
      <c r="B89" s="69">
        <f>MAX(B$15:B88)+1</f>
        <v>41</v>
      </c>
      <c r="C89" s="93"/>
      <c r="D89" s="55" t="str">
        <f>"Total " &amp;D72</f>
        <v>Total Rate E72</v>
      </c>
      <c r="E89" s="93"/>
      <c r="F89" s="93"/>
      <c r="G89" s="93"/>
      <c r="H89" s="80">
        <f>SUM(H77:H80)</f>
        <v>10889178.646551725</v>
      </c>
      <c r="I89" s="74"/>
      <c r="J89" s="80">
        <v>603.30261955727349</v>
      </c>
      <c r="K89" s="75"/>
      <c r="L89" s="25">
        <f>J89/$H89*100</f>
        <v>5.5403868293438397E-3</v>
      </c>
      <c r="M89" s="75"/>
      <c r="N89" s="80">
        <f t="shared" ref="N89" si="16">J89-P89</f>
        <v>308.58775096123634</v>
      </c>
      <c r="O89" s="14"/>
      <c r="P89" s="80">
        <f>SUM(P73:P87)</f>
        <v>294.71486859603715</v>
      </c>
      <c r="Q89" s="14"/>
      <c r="R89" s="80">
        <f>SUM(R73:R87)</f>
        <v>351.7669117653686</v>
      </c>
      <c r="S89" s="75"/>
      <c r="T89" s="80">
        <f>SUM(T73:T87)</f>
        <v>646.48178036140575</v>
      </c>
      <c r="U89" s="75"/>
      <c r="V89" s="25">
        <f>T89/$H89*100</f>
        <v>5.936919590956726E-3</v>
      </c>
      <c r="W89" s="75"/>
      <c r="X89" s="81">
        <f t="shared" ref="X89" si="17">T89/P89</f>
        <v>2.1935838644351948</v>
      </c>
      <c r="Y89" s="16"/>
      <c r="Z89" s="62">
        <f t="shared" ref="Z89" si="18">V89/L89-1</f>
        <v>7.1571313308433471E-2</v>
      </c>
      <c r="AA89" s="93"/>
      <c r="AB89" s="93"/>
      <c r="AC89" s="93"/>
      <c r="AD89" s="93"/>
      <c r="AE89" s="93"/>
      <c r="AF89" s="93"/>
      <c r="AG89" s="93"/>
      <c r="AH89" s="93"/>
      <c r="AI89" s="93"/>
      <c r="AJ89" s="93"/>
      <c r="AK89" s="93"/>
      <c r="AL89" s="93"/>
      <c r="AM89" s="93"/>
      <c r="AN89" s="93"/>
      <c r="AO89" s="93"/>
      <c r="AP89" s="93"/>
      <c r="AQ89" s="93"/>
      <c r="AR89" s="93"/>
      <c r="AS89" s="93"/>
      <c r="AT89" s="93"/>
      <c r="AU89" s="93"/>
      <c r="AV89" s="93"/>
    </row>
    <row r="90" spans="1:48" thickTop="1" x14ac:dyDescent="0.4">
      <c r="A90" s="93"/>
      <c r="B90" s="93"/>
      <c r="C90" s="93"/>
      <c r="D90" s="93"/>
      <c r="E90" s="93"/>
      <c r="F90" s="93"/>
      <c r="G90" s="93"/>
      <c r="H90" s="93"/>
      <c r="I90" s="93"/>
      <c r="J90" s="93"/>
      <c r="K90" s="93"/>
      <c r="L90" s="93"/>
      <c r="M90" s="93"/>
      <c r="N90" s="93"/>
      <c r="O90" s="93"/>
      <c r="P90" s="93"/>
      <c r="Q90" s="93"/>
      <c r="R90" s="93"/>
      <c r="S90" s="93"/>
      <c r="T90" s="93"/>
      <c r="U90" s="93"/>
      <c r="V90" s="93"/>
      <c r="W90" s="93"/>
      <c r="X90" s="93"/>
      <c r="Y90" s="93"/>
      <c r="Z90" s="106"/>
      <c r="AA90" s="93"/>
      <c r="AB90" s="93"/>
      <c r="AC90" s="93"/>
      <c r="AD90" s="93"/>
      <c r="AE90" s="93"/>
      <c r="AF90" s="93"/>
      <c r="AG90" s="93"/>
      <c r="AH90" s="93"/>
      <c r="AI90" s="93"/>
      <c r="AJ90" s="93"/>
      <c r="AK90" s="93"/>
      <c r="AL90" s="93"/>
      <c r="AM90" s="93"/>
      <c r="AN90" s="93"/>
      <c r="AO90" s="93"/>
      <c r="AP90" s="93"/>
      <c r="AQ90" s="93"/>
      <c r="AR90" s="93"/>
      <c r="AS90" s="93"/>
      <c r="AT90" s="93"/>
      <c r="AU90" s="93"/>
      <c r="AV90" s="93"/>
    </row>
    <row r="91" spans="1:48" ht="14.6" x14ac:dyDescent="0.4">
      <c r="A91" s="93"/>
      <c r="B91" s="93"/>
      <c r="C91" s="93"/>
      <c r="D91" s="93"/>
      <c r="E91" s="93"/>
      <c r="F91" s="93"/>
      <c r="G91" s="93"/>
      <c r="H91" s="93"/>
      <c r="I91" s="93"/>
      <c r="J91" s="93"/>
      <c r="K91" s="93"/>
      <c r="L91" s="93"/>
      <c r="M91" s="93"/>
      <c r="N91" s="93"/>
      <c r="O91" s="93"/>
      <c r="P91" s="93"/>
      <c r="Q91" s="93"/>
      <c r="R91" s="93"/>
      <c r="S91" s="93"/>
      <c r="T91" s="93"/>
      <c r="U91" s="93"/>
      <c r="V91" s="93"/>
      <c r="W91" s="93"/>
      <c r="X91" s="93"/>
      <c r="Y91" s="93"/>
      <c r="Z91" s="106"/>
      <c r="AA91" s="93"/>
      <c r="AB91" s="93"/>
      <c r="AC91" s="93"/>
      <c r="AD91" s="93"/>
      <c r="AE91" s="93"/>
      <c r="AF91" s="93"/>
      <c r="AH91" s="93"/>
      <c r="AI91" s="93"/>
      <c r="AJ91" s="93"/>
      <c r="AK91" s="93"/>
      <c r="AL91" s="93"/>
      <c r="AM91" s="93"/>
      <c r="AN91" s="93"/>
      <c r="AO91" s="93"/>
      <c r="AP91" s="93"/>
      <c r="AQ91" s="93"/>
      <c r="AR91" s="93"/>
      <c r="AS91" s="93"/>
      <c r="AT91" s="93"/>
      <c r="AU91" s="93"/>
      <c r="AV91" s="93"/>
    </row>
    <row r="92" spans="1:48" ht="14.6" x14ac:dyDescent="0.4">
      <c r="A92" s="93"/>
      <c r="B92" s="93"/>
      <c r="C92" s="93"/>
      <c r="D92" s="109" t="s">
        <v>155</v>
      </c>
      <c r="E92" s="93"/>
      <c r="F92" s="93"/>
      <c r="G92" s="93"/>
      <c r="H92" s="93"/>
      <c r="I92" s="93"/>
      <c r="J92" s="93"/>
      <c r="K92" s="93"/>
      <c r="L92" s="93"/>
      <c r="M92" s="93"/>
      <c r="N92" s="93"/>
      <c r="O92" s="93"/>
      <c r="P92" s="93"/>
      <c r="Q92" s="93"/>
      <c r="R92" s="93"/>
      <c r="S92" s="93"/>
      <c r="T92" s="93"/>
      <c r="U92" s="93"/>
      <c r="V92" s="93"/>
      <c r="W92" s="93"/>
      <c r="X92" s="93"/>
      <c r="Y92" s="93"/>
      <c r="Z92" s="106"/>
      <c r="AA92" s="93"/>
      <c r="AB92" s="93"/>
      <c r="AC92" s="93"/>
      <c r="AD92" s="93"/>
      <c r="AE92" s="93"/>
      <c r="AF92" s="93"/>
      <c r="AG92" s="93"/>
      <c r="AH92" s="93"/>
      <c r="AI92" s="93"/>
      <c r="AJ92" s="93"/>
      <c r="AK92" s="93"/>
      <c r="AL92" s="93"/>
      <c r="AM92" s="93"/>
      <c r="AN92" s="93"/>
      <c r="AO92" s="93"/>
      <c r="AP92" s="93"/>
      <c r="AQ92" s="93"/>
      <c r="AR92" s="93"/>
      <c r="AS92" s="93"/>
      <c r="AT92" s="93"/>
      <c r="AU92" s="93"/>
      <c r="AV92" s="93"/>
    </row>
    <row r="93" spans="1:48" ht="14.6" x14ac:dyDescent="0.4">
      <c r="A93" s="93"/>
      <c r="B93" s="69">
        <f>MAX(B$15:B92)+1</f>
        <v>42</v>
      </c>
      <c r="C93" s="93"/>
      <c r="D93" s="42" t="s">
        <v>156</v>
      </c>
      <c r="E93" s="93"/>
      <c r="F93" s="50" t="s">
        <v>34</v>
      </c>
      <c r="G93" s="93"/>
      <c r="H93" s="13">
        <v>792</v>
      </c>
      <c r="I93" s="102"/>
      <c r="J93" s="13"/>
      <c r="K93" s="102"/>
      <c r="L93" s="76"/>
      <c r="M93" s="102"/>
      <c r="N93" s="75"/>
      <c r="O93" s="102"/>
      <c r="P93" s="13">
        <v>1.5625871560085463</v>
      </c>
      <c r="Q93" s="102"/>
      <c r="R93" s="13">
        <f t="shared" ref="R93:R98" si="19">T93-P93</f>
        <v>308.01082801371666</v>
      </c>
      <c r="S93" s="102"/>
      <c r="T93" s="75">
        <f t="shared" ref="T93:T98" si="20">V93*H93/1000</f>
        <v>309.57341516972519</v>
      </c>
      <c r="U93" s="102"/>
      <c r="V93" s="76">
        <v>390.87552420419848</v>
      </c>
      <c r="W93" s="102"/>
      <c r="X93" s="15">
        <f>IFERROR(T93/P93,"")</f>
        <v>198.11593483239412</v>
      </c>
      <c r="Y93" s="102"/>
      <c r="Z93" s="103"/>
      <c r="AA93" s="93"/>
      <c r="AB93" s="93"/>
      <c r="AC93" s="93"/>
      <c r="AD93" s="93"/>
      <c r="AE93" s="93"/>
      <c r="AF93" s="93"/>
      <c r="AG93" s="93"/>
      <c r="AH93" s="93"/>
      <c r="AI93" s="93"/>
      <c r="AJ93" s="93"/>
      <c r="AK93" s="93"/>
      <c r="AL93" s="93"/>
      <c r="AM93" s="93"/>
      <c r="AN93" s="93"/>
      <c r="AO93" s="93"/>
      <c r="AP93" s="93"/>
      <c r="AQ93" s="93"/>
      <c r="AR93" s="93"/>
      <c r="AS93" s="93"/>
      <c r="AT93" s="93"/>
      <c r="AU93" s="93"/>
      <c r="AV93" s="93"/>
    </row>
    <row r="94" spans="1:48" ht="14.6" x14ac:dyDescent="0.4">
      <c r="A94" s="93"/>
      <c r="B94" s="69">
        <f>MAX(B$15:B93)+1</f>
        <v>43</v>
      </c>
      <c r="C94" s="93"/>
      <c r="D94" s="42" t="s">
        <v>157</v>
      </c>
      <c r="E94" s="93"/>
      <c r="F94" s="50" t="s">
        <v>34</v>
      </c>
      <c r="G94" s="93"/>
      <c r="H94" s="13">
        <v>105</v>
      </c>
      <c r="I94" s="102"/>
      <c r="J94" s="75"/>
      <c r="K94" s="102"/>
      <c r="L94" s="76"/>
      <c r="M94" s="102"/>
      <c r="N94" s="75"/>
      <c r="O94" s="102"/>
      <c r="P94" s="13">
        <v>0.20716117598598149</v>
      </c>
      <c r="Q94" s="102"/>
      <c r="R94" s="13">
        <f t="shared" si="19"/>
        <v>100.83143868660221</v>
      </c>
      <c r="S94" s="102"/>
      <c r="T94" s="75">
        <f t="shared" si="20"/>
        <v>101.0385998625882</v>
      </c>
      <c r="U94" s="102"/>
      <c r="V94" s="76">
        <v>962.27237964369715</v>
      </c>
      <c r="W94" s="102"/>
      <c r="X94" s="15">
        <f>IFERROR(T94/P94,"")</f>
        <v>487.72941832221227</v>
      </c>
      <c r="Y94" s="102"/>
      <c r="Z94" s="103"/>
      <c r="AA94" s="93"/>
      <c r="AB94" s="93"/>
      <c r="AC94" s="93"/>
      <c r="AD94" s="93"/>
      <c r="AE94" s="93"/>
      <c r="AF94" s="93"/>
      <c r="AG94" s="93"/>
      <c r="AH94" s="93"/>
      <c r="AI94" s="93"/>
      <c r="AJ94" s="93"/>
      <c r="AK94" s="93"/>
      <c r="AL94" s="93"/>
      <c r="AM94" s="93"/>
      <c r="AN94" s="93"/>
      <c r="AO94" s="93"/>
      <c r="AP94" s="93"/>
      <c r="AQ94" s="93"/>
      <c r="AR94" s="93"/>
      <c r="AS94" s="93"/>
      <c r="AT94" s="93"/>
      <c r="AU94" s="93"/>
      <c r="AV94" s="93"/>
    </row>
    <row r="95" spans="1:48" ht="14.6" x14ac:dyDescent="0.4">
      <c r="A95" s="93"/>
      <c r="B95" s="69">
        <f>MAX(B$15:B94)+1</f>
        <v>44</v>
      </c>
      <c r="C95" s="93"/>
      <c r="D95" s="42" t="s">
        <v>158</v>
      </c>
      <c r="E95" s="93"/>
      <c r="F95" s="50" t="s">
        <v>159</v>
      </c>
      <c r="G95" s="93"/>
      <c r="H95" s="13">
        <v>7.75</v>
      </c>
      <c r="I95" s="102"/>
      <c r="J95" s="75"/>
      <c r="K95" s="102"/>
      <c r="L95" s="75"/>
      <c r="M95" s="102"/>
      <c r="N95" s="75"/>
      <c r="O95" s="102"/>
      <c r="P95" s="13">
        <v>0</v>
      </c>
      <c r="Q95" s="102"/>
      <c r="R95" s="13">
        <f t="shared" si="19"/>
        <v>99.974999999999994</v>
      </c>
      <c r="S95" s="102"/>
      <c r="T95" s="75">
        <f t="shared" si="20"/>
        <v>99.974999999999994</v>
      </c>
      <c r="U95" s="102"/>
      <c r="V95" s="76">
        <v>12900</v>
      </c>
      <c r="W95" s="102"/>
      <c r="X95" s="15" t="str">
        <f t="shared" ref="X95:X98" si="21">IFERROR(T95/P95,"")</f>
        <v/>
      </c>
      <c r="Y95" s="102"/>
      <c r="Z95" s="103"/>
      <c r="AA95" s="93"/>
      <c r="AB95" s="93"/>
      <c r="AC95" s="93"/>
      <c r="AD95" s="93"/>
      <c r="AE95" s="93"/>
      <c r="AF95" s="93"/>
      <c r="AG95" s="93"/>
      <c r="AH95" s="93"/>
      <c r="AI95" s="93"/>
      <c r="AJ95" s="93"/>
      <c r="AK95" s="93"/>
      <c r="AL95" s="93"/>
      <c r="AM95" s="93"/>
      <c r="AN95" s="93"/>
      <c r="AO95" s="93"/>
      <c r="AP95" s="93"/>
      <c r="AQ95" s="93"/>
      <c r="AR95" s="93"/>
      <c r="AS95" s="93"/>
      <c r="AT95" s="93"/>
      <c r="AU95" s="93"/>
      <c r="AV95" s="93"/>
    </row>
    <row r="96" spans="1:48" ht="14.6" x14ac:dyDescent="0.4">
      <c r="A96" s="93"/>
      <c r="B96" s="69">
        <f>MAX(B$15:B95)+1</f>
        <v>45</v>
      </c>
      <c r="C96" s="93"/>
      <c r="D96" s="42" t="s">
        <v>142</v>
      </c>
      <c r="E96" s="93"/>
      <c r="F96" s="50" t="s">
        <v>71</v>
      </c>
      <c r="G96" s="93"/>
      <c r="H96" s="13">
        <v>4791112.166666666</v>
      </c>
      <c r="I96" s="102"/>
      <c r="J96" s="75"/>
      <c r="K96" s="102"/>
      <c r="L96" s="89"/>
      <c r="M96" s="102"/>
      <c r="N96" s="75"/>
      <c r="O96" s="102"/>
      <c r="P96" s="13">
        <v>0</v>
      </c>
      <c r="Q96" s="102"/>
      <c r="R96" s="13">
        <f t="shared" si="19"/>
        <v>197.81755473291398</v>
      </c>
      <c r="S96" s="102"/>
      <c r="T96" s="75">
        <f t="shared" si="20"/>
        <v>197.81755473291398</v>
      </c>
      <c r="U96" s="102"/>
      <c r="V96" s="89">
        <v>4.1288441566698308E-2</v>
      </c>
      <c r="W96" s="102"/>
      <c r="X96" s="15" t="str">
        <f t="shared" si="21"/>
        <v/>
      </c>
      <c r="Y96" s="102"/>
      <c r="Z96" s="103"/>
      <c r="AA96" s="93"/>
      <c r="AB96" s="93"/>
      <c r="AC96" s="93"/>
      <c r="AD96" s="93"/>
      <c r="AE96" s="93"/>
      <c r="AF96" s="93"/>
      <c r="AG96" s="93"/>
      <c r="AH96" s="93"/>
      <c r="AI96" s="93"/>
      <c r="AJ96" s="93"/>
      <c r="AK96" s="93"/>
      <c r="AL96" s="93"/>
      <c r="AM96" s="93"/>
      <c r="AN96" s="93"/>
      <c r="AO96" s="93"/>
      <c r="AP96" s="93"/>
      <c r="AQ96" s="93"/>
      <c r="AR96" s="93"/>
      <c r="AS96" s="93"/>
      <c r="AT96" s="93"/>
      <c r="AU96" s="93"/>
      <c r="AV96" s="93"/>
    </row>
    <row r="97" spans="1:48" ht="14.6" x14ac:dyDescent="0.4">
      <c r="A97" s="93"/>
      <c r="B97" s="69">
        <f>MAX(B$15:B96)+1</f>
        <v>46</v>
      </c>
      <c r="C97" s="93"/>
      <c r="D97" s="42" t="s">
        <v>160</v>
      </c>
      <c r="E97" s="93"/>
      <c r="F97" s="50" t="s">
        <v>71</v>
      </c>
      <c r="G97" s="93"/>
      <c r="H97" s="13">
        <v>0</v>
      </c>
      <c r="I97" s="102"/>
      <c r="J97" s="75"/>
      <c r="K97" s="102"/>
      <c r="L97" s="89"/>
      <c r="M97" s="102"/>
      <c r="N97" s="102"/>
      <c r="O97" s="102"/>
      <c r="P97" s="13">
        <v>0</v>
      </c>
      <c r="Q97" s="102"/>
      <c r="R97" s="13">
        <f t="shared" si="19"/>
        <v>0</v>
      </c>
      <c r="S97" s="102"/>
      <c r="T97" s="75">
        <f t="shared" si="20"/>
        <v>0</v>
      </c>
      <c r="U97" s="102"/>
      <c r="V97" s="89">
        <v>0</v>
      </c>
      <c r="W97" s="102"/>
      <c r="X97" s="15" t="str">
        <f t="shared" si="21"/>
        <v/>
      </c>
      <c r="Y97" s="102"/>
      <c r="Z97" s="103"/>
      <c r="AA97" s="93"/>
      <c r="AB97" s="93"/>
      <c r="AC97" s="93"/>
      <c r="AD97" s="93"/>
      <c r="AE97" s="93"/>
      <c r="AF97" s="93"/>
      <c r="AG97" s="93"/>
      <c r="AH97" s="93"/>
      <c r="AI97" s="93"/>
      <c r="AJ97" s="93"/>
      <c r="AK97" s="93"/>
      <c r="AL97" s="93"/>
      <c r="AM97" s="93"/>
      <c r="AN97" s="93"/>
      <c r="AO97" s="93"/>
      <c r="AP97" s="93"/>
      <c r="AQ97" s="93"/>
      <c r="AR97" s="93"/>
      <c r="AS97" s="93"/>
      <c r="AT97" s="93"/>
      <c r="AU97" s="93"/>
      <c r="AV97" s="93"/>
    </row>
    <row r="98" spans="1:48" ht="14.6" x14ac:dyDescent="0.4">
      <c r="A98" s="93"/>
      <c r="B98" s="69">
        <f>MAX(B$15:B97)+1</f>
        <v>47</v>
      </c>
      <c r="C98" s="93"/>
      <c r="D98" s="42" t="s">
        <v>161</v>
      </c>
      <c r="E98" s="93"/>
      <c r="F98" s="50" t="s">
        <v>71</v>
      </c>
      <c r="G98" s="93"/>
      <c r="H98" s="13">
        <v>4791112.166666666</v>
      </c>
      <c r="I98" s="102"/>
      <c r="J98" s="75"/>
      <c r="K98" s="102"/>
      <c r="L98" s="89"/>
      <c r="M98" s="102"/>
      <c r="N98" s="75"/>
      <c r="O98" s="102"/>
      <c r="P98" s="13">
        <v>76.400442395155451</v>
      </c>
      <c r="Q98" s="102"/>
      <c r="R98" s="13">
        <f t="shared" si="19"/>
        <v>-3.1719309987465749E-5</v>
      </c>
      <c r="S98" s="102"/>
      <c r="T98" s="75">
        <f t="shared" si="20"/>
        <v>76.400410675845464</v>
      </c>
      <c r="U98" s="102"/>
      <c r="V98" s="89">
        <v>1.59462788634731E-2</v>
      </c>
      <c r="W98" s="102"/>
      <c r="X98" s="15">
        <f t="shared" si="21"/>
        <v>0.99999958482818951</v>
      </c>
      <c r="Y98" s="102"/>
      <c r="Z98" s="103"/>
      <c r="AA98" s="93"/>
      <c r="AB98" s="93"/>
      <c r="AC98" s="93"/>
      <c r="AD98" s="93"/>
      <c r="AE98" s="93"/>
      <c r="AF98" s="93"/>
      <c r="AG98" s="93"/>
      <c r="AH98" s="93"/>
      <c r="AI98" s="93"/>
      <c r="AJ98" s="93"/>
      <c r="AK98" s="93"/>
      <c r="AL98" s="93"/>
      <c r="AM98" s="93"/>
      <c r="AN98" s="93"/>
      <c r="AO98" s="93"/>
      <c r="AP98" s="93"/>
      <c r="AQ98" s="93"/>
      <c r="AR98" s="93"/>
      <c r="AS98" s="93"/>
      <c r="AT98" s="93"/>
      <c r="AU98" s="93"/>
      <c r="AV98" s="93"/>
    </row>
    <row r="99" spans="1:48" ht="14.6" x14ac:dyDescent="0.4">
      <c r="A99" s="93"/>
      <c r="B99" s="93"/>
      <c r="C99" s="93"/>
      <c r="D99" s="42"/>
      <c r="E99" s="93"/>
      <c r="F99" s="93"/>
      <c r="G99" s="93"/>
      <c r="H99" s="102"/>
      <c r="I99" s="102"/>
      <c r="J99" s="102"/>
      <c r="K99" s="102"/>
      <c r="L99" s="102"/>
      <c r="M99" s="102"/>
      <c r="N99" s="102"/>
      <c r="O99" s="102"/>
      <c r="P99" s="102"/>
      <c r="Q99" s="102"/>
      <c r="R99" s="102"/>
      <c r="S99" s="102"/>
      <c r="T99" s="75"/>
      <c r="U99" s="102"/>
      <c r="V99" s="102"/>
      <c r="W99" s="102"/>
      <c r="X99" s="102"/>
      <c r="Y99" s="102"/>
      <c r="Z99" s="103"/>
      <c r="AA99" s="93"/>
      <c r="AB99" s="93"/>
      <c r="AC99" s="93"/>
      <c r="AD99" s="93"/>
      <c r="AE99" s="93"/>
      <c r="AF99" s="93"/>
      <c r="AG99" s="93"/>
      <c r="AH99" s="93"/>
      <c r="AI99" s="93"/>
      <c r="AJ99" s="93"/>
      <c r="AK99" s="93"/>
      <c r="AL99" s="93"/>
      <c r="AM99" s="93"/>
      <c r="AN99" s="93"/>
      <c r="AO99" s="93"/>
      <c r="AP99" s="93"/>
      <c r="AQ99" s="93"/>
      <c r="AR99" s="93"/>
      <c r="AS99" s="93"/>
      <c r="AT99" s="93"/>
      <c r="AU99" s="93"/>
      <c r="AV99" s="93"/>
    </row>
    <row r="100" spans="1:48" thickBot="1" x14ac:dyDescent="0.45">
      <c r="A100" s="93"/>
      <c r="B100" s="69">
        <f>MAX(B$15:B99)+1</f>
        <v>48</v>
      </c>
      <c r="C100" s="93"/>
      <c r="D100" s="55" t="str">
        <f>"Total " &amp;D92</f>
        <v>Total Rate E80</v>
      </c>
      <c r="E100" s="93"/>
      <c r="F100" s="93"/>
      <c r="G100" s="93"/>
      <c r="H100" s="80">
        <f>SUM(H96:H98)</f>
        <v>9582224.3333333321</v>
      </c>
      <c r="I100" s="74"/>
      <c r="J100" s="80">
        <v>424.03364183333326</v>
      </c>
      <c r="K100" s="75"/>
      <c r="L100" s="25">
        <f>J100/$H100*100</f>
        <v>4.4252109644131689E-3</v>
      </c>
      <c r="M100" s="75"/>
      <c r="N100" s="80">
        <f t="shared" ref="N100" si="22">J100-P100</f>
        <v>345.86345110618328</v>
      </c>
      <c r="O100" s="14"/>
      <c r="P100" s="80">
        <f>SUM(P93:P98)</f>
        <v>78.170190727149986</v>
      </c>
      <c r="Q100" s="14"/>
      <c r="R100" s="80">
        <f>SUM(R93:R98)</f>
        <v>706.63478971392294</v>
      </c>
      <c r="S100" s="75"/>
      <c r="T100" s="80">
        <f>SUM(T93:T98)</f>
        <v>784.80498044107287</v>
      </c>
      <c r="U100" s="75"/>
      <c r="V100" s="25">
        <f>T100/$H100*100</f>
        <v>8.1902171472963796E-3</v>
      </c>
      <c r="W100" s="75"/>
      <c r="X100" s="81">
        <f t="shared" ref="X100" si="23">T100/P100</f>
        <v>10.039696374547738</v>
      </c>
      <c r="Y100" s="16"/>
      <c r="Z100" s="62">
        <f t="shared" ref="Z100" si="24">V100/L100-1</f>
        <v>0.85080829211551312</v>
      </c>
      <c r="AA100" s="93"/>
      <c r="AB100" s="93"/>
      <c r="AC100" s="93"/>
      <c r="AD100" s="93"/>
      <c r="AE100" s="93"/>
      <c r="AF100" s="93"/>
      <c r="AG100" s="93"/>
      <c r="AH100" s="93"/>
      <c r="AI100" s="93"/>
      <c r="AJ100" s="93"/>
      <c r="AK100" s="93"/>
      <c r="AL100" s="93"/>
      <c r="AM100" s="93"/>
      <c r="AN100" s="93"/>
      <c r="AO100" s="93"/>
      <c r="AP100" s="93"/>
      <c r="AQ100" s="93"/>
      <c r="AR100" s="93"/>
      <c r="AS100" s="93"/>
      <c r="AT100" s="93"/>
      <c r="AU100" s="93"/>
      <c r="AV100" s="93"/>
    </row>
    <row r="101" spans="1:48" thickTop="1" x14ac:dyDescent="0.4">
      <c r="A101" s="93"/>
      <c r="B101" s="93"/>
      <c r="C101" s="93"/>
      <c r="D101" s="93"/>
      <c r="E101" s="93"/>
      <c r="F101" s="93"/>
      <c r="G101" s="93"/>
      <c r="H101" s="93"/>
      <c r="I101" s="93"/>
      <c r="J101" s="93"/>
      <c r="K101" s="93"/>
      <c r="L101" s="93"/>
      <c r="M101" s="93"/>
      <c r="N101" s="93"/>
      <c r="O101" s="93"/>
      <c r="P101" s="93"/>
      <c r="Q101" s="93"/>
      <c r="R101" s="93"/>
      <c r="S101" s="93"/>
      <c r="T101" s="93"/>
      <c r="U101" s="93"/>
      <c r="V101" s="93"/>
      <c r="W101" s="93"/>
      <c r="X101" s="93"/>
      <c r="Y101" s="93"/>
      <c r="Z101" s="106"/>
      <c r="AA101" s="93"/>
      <c r="AB101" s="93"/>
      <c r="AC101" s="93"/>
      <c r="AD101" s="93"/>
      <c r="AE101" s="93"/>
      <c r="AF101" s="93"/>
      <c r="AG101" s="93"/>
      <c r="AH101" s="93"/>
      <c r="AI101" s="93"/>
      <c r="AJ101" s="93"/>
      <c r="AK101" s="93"/>
      <c r="AL101" s="93"/>
      <c r="AM101" s="93"/>
      <c r="AN101" s="93"/>
      <c r="AO101" s="93"/>
      <c r="AP101" s="93"/>
      <c r="AQ101" s="93"/>
      <c r="AR101" s="93"/>
      <c r="AS101" s="93"/>
      <c r="AT101" s="93"/>
      <c r="AU101" s="93"/>
      <c r="AV101" s="93"/>
    </row>
    <row r="102" spans="1:48" ht="14.6" x14ac:dyDescent="0.4">
      <c r="A102" s="93"/>
      <c r="B102" s="93"/>
      <c r="C102" s="93"/>
      <c r="D102" s="109" t="s">
        <v>162</v>
      </c>
      <c r="U102" s="93"/>
      <c r="V102" s="93"/>
      <c r="W102" s="93"/>
      <c r="X102" s="54" t="str">
        <f>IFERROR(T103/P103,"")</f>
        <v/>
      </c>
      <c r="Y102" s="93"/>
      <c r="Z102" s="106"/>
      <c r="AA102" s="93"/>
      <c r="AB102" s="93"/>
      <c r="AC102" s="93"/>
      <c r="AD102" s="93"/>
      <c r="AE102" s="93"/>
      <c r="AF102" s="93"/>
      <c r="AG102" s="93"/>
      <c r="AH102" s="93"/>
      <c r="AI102" s="93"/>
      <c r="AJ102" s="93"/>
      <c r="AK102" s="93"/>
      <c r="AL102" s="93"/>
      <c r="AM102" s="93"/>
      <c r="AN102" s="93"/>
      <c r="AO102" s="93"/>
      <c r="AP102" s="93"/>
      <c r="AQ102" s="93"/>
      <c r="AR102" s="93"/>
      <c r="AS102" s="93"/>
      <c r="AT102" s="93"/>
      <c r="AU102" s="93"/>
      <c r="AV102" s="93"/>
    </row>
    <row r="103" spans="1:48" ht="14.6" x14ac:dyDescent="0.4">
      <c r="A103" s="93"/>
      <c r="B103" s="69">
        <f>MAX(B$15:B102)+1</f>
        <v>49</v>
      </c>
      <c r="C103" s="93"/>
      <c r="D103" s="42" t="s">
        <v>163</v>
      </c>
      <c r="E103" s="93"/>
      <c r="F103" s="93"/>
      <c r="G103" s="93"/>
      <c r="H103" s="13">
        <v>0</v>
      </c>
      <c r="I103" s="102"/>
      <c r="J103" s="13"/>
      <c r="K103" s="102"/>
      <c r="L103" s="102"/>
      <c r="M103" s="102"/>
      <c r="N103" s="13"/>
      <c r="O103" s="102"/>
      <c r="P103" s="102"/>
      <c r="Q103" s="102"/>
      <c r="R103" s="13">
        <v>3560.977942268019</v>
      </c>
      <c r="S103" s="102"/>
      <c r="T103" s="13">
        <v>3560.977942268019</v>
      </c>
      <c r="U103" s="102"/>
      <c r="V103" s="102"/>
      <c r="W103" s="102"/>
      <c r="X103" s="15" t="str">
        <f>IFERROR(T107/P107,"")</f>
        <v/>
      </c>
      <c r="Y103" s="102"/>
      <c r="Z103" s="103"/>
      <c r="AA103" s="93"/>
      <c r="AB103" s="93"/>
      <c r="AC103" s="93"/>
      <c r="AE103" s="93"/>
      <c r="AF103" s="93"/>
      <c r="AG103" s="93"/>
      <c r="AH103" s="93"/>
      <c r="AI103" s="93"/>
      <c r="AJ103" s="93"/>
      <c r="AK103" s="93"/>
      <c r="AL103" s="93"/>
      <c r="AM103" s="93"/>
      <c r="AN103" s="93"/>
      <c r="AO103" s="93"/>
      <c r="AP103" s="93"/>
      <c r="AQ103" s="93"/>
      <c r="AR103" s="93"/>
      <c r="AS103" s="93"/>
      <c r="AT103" s="93"/>
      <c r="AU103" s="93"/>
      <c r="AV103" s="93"/>
    </row>
    <row r="104" spans="1:48" ht="14.6" x14ac:dyDescent="0.4">
      <c r="A104" s="93"/>
      <c r="B104" s="93"/>
      <c r="C104" s="93"/>
      <c r="H104" s="104"/>
      <c r="I104" s="104"/>
      <c r="J104" s="104"/>
      <c r="K104" s="104"/>
      <c r="L104" s="104"/>
      <c r="M104" s="104"/>
      <c r="N104" s="104"/>
      <c r="O104" s="104"/>
      <c r="P104" s="104"/>
      <c r="Q104" s="104"/>
      <c r="R104" s="104"/>
      <c r="S104" s="104"/>
      <c r="T104" s="104"/>
      <c r="U104" s="102"/>
      <c r="V104" s="102"/>
      <c r="W104" s="102"/>
      <c r="X104" s="102"/>
      <c r="Y104" s="102"/>
      <c r="Z104" s="103"/>
      <c r="AA104" s="93"/>
      <c r="AB104" s="93"/>
      <c r="AC104" s="93"/>
      <c r="AE104" s="93"/>
      <c r="AF104" s="93"/>
      <c r="AG104" s="93"/>
      <c r="AH104" s="93"/>
      <c r="AI104" s="93"/>
      <c r="AJ104" s="93"/>
      <c r="AK104" s="93"/>
      <c r="AL104" s="93"/>
      <c r="AM104" s="93"/>
      <c r="AN104" s="93"/>
      <c r="AO104" s="93"/>
      <c r="AP104" s="93"/>
      <c r="AQ104" s="93"/>
      <c r="AR104" s="93"/>
      <c r="AS104" s="93"/>
      <c r="AT104" s="93"/>
      <c r="AU104" s="93"/>
      <c r="AV104" s="93"/>
    </row>
    <row r="105" spans="1:48" thickBot="1" x14ac:dyDescent="0.45">
      <c r="A105" s="93"/>
      <c r="B105" s="69">
        <f>MAX(B$15:B104)+1</f>
        <v>50</v>
      </c>
      <c r="C105" s="93"/>
      <c r="D105" s="55" t="str">
        <f>"Total " &amp;D102</f>
        <v>Total Rate E82</v>
      </c>
      <c r="H105" s="80">
        <f>SUM(H103)</f>
        <v>0</v>
      </c>
      <c r="I105" s="74"/>
      <c r="J105" s="80">
        <v>3560.977942268019</v>
      </c>
      <c r="K105" s="75"/>
      <c r="L105" s="25" t="str">
        <f>IFERROR(J105/$H105*100,"-")</f>
        <v>-</v>
      </c>
      <c r="M105" s="75"/>
      <c r="N105" s="80">
        <f t="shared" ref="N105" si="25">J105-P105</f>
        <v>3560.977942268019</v>
      </c>
      <c r="O105" s="14"/>
      <c r="P105" s="80">
        <f>SUM(P103)</f>
        <v>0</v>
      </c>
      <c r="Q105" s="14"/>
      <c r="R105" s="80">
        <f>SUM(R103)</f>
        <v>3560.977942268019</v>
      </c>
      <c r="S105" s="75"/>
      <c r="T105" s="80">
        <f>SUM(T103)</f>
        <v>3560.977942268019</v>
      </c>
      <c r="U105" s="75"/>
      <c r="V105" s="25" t="str">
        <f>IFERROR(T105/$H105*100,"-")</f>
        <v>-</v>
      </c>
      <c r="W105" s="75"/>
      <c r="X105" s="81" t="str">
        <f>IFERROR(T105/P105,"-")</f>
        <v>-</v>
      </c>
      <c r="Y105" s="16"/>
      <c r="Z105" s="62" t="str">
        <f>IFERROR(V105/L105-1,"-")</f>
        <v>-</v>
      </c>
      <c r="AA105" s="93"/>
      <c r="AB105" s="93"/>
      <c r="AC105" s="93"/>
      <c r="AD105" s="93"/>
      <c r="AE105" s="93"/>
      <c r="AF105" s="93"/>
      <c r="AG105" s="93"/>
      <c r="AH105" s="93"/>
      <c r="AI105" s="93"/>
      <c r="AJ105" s="93"/>
      <c r="AK105" s="93"/>
      <c r="AL105" s="93"/>
      <c r="AM105" s="93"/>
      <c r="AN105" s="93"/>
      <c r="AO105" s="93"/>
      <c r="AP105" s="93"/>
      <c r="AQ105" s="93"/>
      <c r="AR105" s="93"/>
      <c r="AS105" s="93"/>
      <c r="AT105" s="93"/>
      <c r="AU105" s="93"/>
      <c r="AV105" s="93"/>
    </row>
    <row r="106" spans="1:48" thickTop="1" x14ac:dyDescent="0.4">
      <c r="A106" s="93"/>
      <c r="B106" s="93"/>
      <c r="C106" s="93"/>
      <c r="H106" s="104"/>
      <c r="I106" s="104"/>
      <c r="J106" s="104"/>
      <c r="K106" s="104"/>
      <c r="L106" s="104"/>
      <c r="M106" s="104"/>
      <c r="N106" s="104"/>
      <c r="O106" s="104"/>
      <c r="P106" s="104"/>
      <c r="Q106" s="104"/>
      <c r="R106" s="104"/>
      <c r="S106" s="104"/>
      <c r="T106" s="104"/>
      <c r="U106" s="104"/>
      <c r="V106" s="102"/>
      <c r="W106" s="102"/>
      <c r="X106" s="102"/>
      <c r="Y106" s="102"/>
      <c r="Z106" s="103"/>
      <c r="AA106" s="93"/>
      <c r="AB106" s="93"/>
      <c r="AC106" s="93"/>
      <c r="AD106" s="93"/>
      <c r="AE106" s="93"/>
      <c r="AF106" s="93"/>
      <c r="AG106" s="93"/>
      <c r="AH106" s="93"/>
      <c r="AI106" s="93"/>
      <c r="AJ106" s="93"/>
      <c r="AK106" s="93"/>
      <c r="AL106" s="93"/>
      <c r="AM106" s="93"/>
      <c r="AN106" s="93"/>
      <c r="AO106" s="93"/>
      <c r="AP106" s="93"/>
      <c r="AQ106" s="93"/>
      <c r="AR106" s="93"/>
      <c r="AS106" s="93"/>
      <c r="AT106" s="93"/>
      <c r="AU106" s="93"/>
      <c r="AV106" s="93"/>
    </row>
    <row r="107" spans="1:48" ht="14.6" x14ac:dyDescent="0.4">
      <c r="A107" s="93"/>
      <c r="B107" s="69">
        <f>MAX(B$15:B106)+1</f>
        <v>51</v>
      </c>
      <c r="C107" s="93"/>
      <c r="D107" s="55" t="s">
        <v>164</v>
      </c>
      <c r="E107" s="93"/>
      <c r="F107" s="93"/>
      <c r="G107" s="93"/>
      <c r="H107" s="13">
        <v>0</v>
      </c>
      <c r="I107" s="102"/>
      <c r="J107" s="13">
        <v>1208.6017580038929</v>
      </c>
      <c r="K107" s="102"/>
      <c r="L107" s="102"/>
      <c r="M107" s="102"/>
      <c r="N107" s="13">
        <v>1208.6017580038929</v>
      </c>
      <c r="O107" s="102"/>
      <c r="P107" s="102"/>
      <c r="Q107" s="102"/>
      <c r="R107" s="13">
        <v>896.33885402357691</v>
      </c>
      <c r="S107" s="102"/>
      <c r="T107" s="13">
        <v>896.47765074242989</v>
      </c>
      <c r="U107" s="102"/>
      <c r="V107" s="102"/>
      <c r="W107" s="102"/>
      <c r="X107" s="102"/>
      <c r="Y107" s="102"/>
      <c r="Z107" s="103"/>
      <c r="AA107" s="93"/>
      <c r="AB107" s="93"/>
      <c r="AC107" s="93"/>
      <c r="AD107" s="93"/>
      <c r="AE107" s="93"/>
      <c r="AF107" s="93"/>
      <c r="AG107" s="93"/>
      <c r="AH107" s="93"/>
      <c r="AI107" s="93"/>
      <c r="AJ107" s="93"/>
      <c r="AK107" s="93"/>
      <c r="AL107" s="93"/>
      <c r="AM107" s="93"/>
      <c r="AN107" s="93"/>
      <c r="AO107" s="93"/>
      <c r="AP107" s="93"/>
      <c r="AQ107" s="93"/>
      <c r="AR107" s="93"/>
      <c r="AS107" s="93"/>
      <c r="AT107" s="93"/>
      <c r="AU107" s="93"/>
      <c r="AV107" s="93"/>
    </row>
    <row r="108" spans="1:48" ht="14.6" x14ac:dyDescent="0.4">
      <c r="A108" s="93"/>
      <c r="B108" s="93"/>
      <c r="C108" s="93"/>
      <c r="D108" s="93"/>
      <c r="E108" s="93"/>
      <c r="F108" s="93"/>
      <c r="G108" s="93"/>
      <c r="H108" s="102"/>
      <c r="I108" s="102"/>
      <c r="J108" s="102"/>
      <c r="K108" s="102"/>
      <c r="L108" s="102"/>
      <c r="M108" s="102"/>
      <c r="N108" s="102"/>
      <c r="O108" s="102"/>
      <c r="P108" s="102"/>
      <c r="Q108" s="102"/>
      <c r="R108" s="102"/>
      <c r="S108" s="102"/>
      <c r="T108" s="102"/>
      <c r="U108" s="102"/>
      <c r="V108" s="102"/>
      <c r="W108" s="102"/>
      <c r="X108" s="102"/>
      <c r="Y108" s="102"/>
      <c r="Z108" s="103"/>
      <c r="AA108" s="93"/>
      <c r="AB108" s="93"/>
      <c r="AC108" s="93"/>
      <c r="AD108" s="93"/>
      <c r="AE108" s="93"/>
      <c r="AF108" s="93"/>
      <c r="AG108" s="93"/>
      <c r="AH108" s="93"/>
      <c r="AI108" s="93"/>
      <c r="AJ108" s="93"/>
      <c r="AK108" s="93"/>
      <c r="AL108" s="93"/>
      <c r="AM108" s="93"/>
      <c r="AN108" s="93"/>
      <c r="AO108" s="93"/>
      <c r="AP108" s="93"/>
      <c r="AQ108" s="93"/>
      <c r="AR108" s="93"/>
      <c r="AS108" s="93"/>
      <c r="AT108" s="93"/>
      <c r="AU108" s="93"/>
      <c r="AV108" s="93"/>
    </row>
    <row r="109" spans="1:48" thickBot="1" x14ac:dyDescent="0.45">
      <c r="A109" s="93"/>
      <c r="B109" s="69">
        <f>MAX(B$15:B108)+1</f>
        <v>52</v>
      </c>
      <c r="C109" s="93"/>
      <c r="D109" s="56" t="s">
        <v>165</v>
      </c>
      <c r="E109" s="55"/>
      <c r="F109" s="55"/>
      <c r="G109" s="55"/>
      <c r="H109" s="110"/>
      <c r="I109" s="55"/>
      <c r="J109" s="80">
        <f>J107+J105+J100+J89+J57+J19</f>
        <v>164814.09614026692</v>
      </c>
      <c r="K109" s="75"/>
      <c r="L109" s="25"/>
      <c r="M109" s="75"/>
      <c r="N109" s="80">
        <f>N107+N105+N100+N89+N57+N19</f>
        <v>29126.903587631376</v>
      </c>
      <c r="O109" s="14"/>
      <c r="P109" s="80">
        <f>P107+P105+P100+P89+P57+P19</f>
        <v>135687.19255263556</v>
      </c>
      <c r="Q109" s="14"/>
      <c r="R109" s="80">
        <f>R107+R105+R100+R89+R57+R19</f>
        <v>19201.408220099351</v>
      </c>
      <c r="S109" s="75"/>
      <c r="T109" s="80">
        <f>T107+T105+T100+T89+T57+T19</f>
        <v>154888.73956945376</v>
      </c>
      <c r="U109" s="93"/>
      <c r="V109" s="93"/>
      <c r="W109" s="93"/>
      <c r="X109" s="93"/>
      <c r="Y109" s="93"/>
      <c r="Z109" s="106"/>
      <c r="AA109" s="93"/>
      <c r="AB109" s="93"/>
      <c r="AC109" s="93"/>
      <c r="AD109" s="93"/>
      <c r="AE109" s="93"/>
      <c r="AF109" s="93"/>
      <c r="AG109" s="93"/>
      <c r="AH109" s="93"/>
      <c r="AI109" s="93"/>
      <c r="AJ109" s="93"/>
      <c r="AK109" s="93"/>
      <c r="AL109" s="93"/>
      <c r="AM109" s="93"/>
      <c r="AN109" s="93"/>
      <c r="AO109" s="93"/>
      <c r="AP109" s="93"/>
      <c r="AQ109" s="93"/>
      <c r="AR109" s="93"/>
      <c r="AS109" s="93"/>
      <c r="AT109" s="93"/>
      <c r="AU109" s="93"/>
      <c r="AV109" s="93"/>
    </row>
    <row r="110" spans="1:48" thickTop="1" x14ac:dyDescent="0.4">
      <c r="A110" s="93"/>
      <c r="B110" s="93"/>
      <c r="C110" s="93"/>
      <c r="D110" s="93"/>
      <c r="E110" s="93"/>
      <c r="F110" s="93"/>
      <c r="G110" s="93"/>
      <c r="H110" s="93"/>
      <c r="I110" s="93"/>
      <c r="J110" s="102"/>
      <c r="K110" s="102"/>
      <c r="L110" s="102"/>
      <c r="M110" s="102"/>
      <c r="N110" s="102"/>
      <c r="O110" s="102"/>
      <c r="P110" s="102"/>
      <c r="Q110" s="102"/>
      <c r="R110" s="102"/>
      <c r="S110" s="102"/>
      <c r="T110" s="102"/>
      <c r="U110" s="93"/>
      <c r="V110" s="93"/>
      <c r="W110" s="93"/>
      <c r="X110" s="93"/>
      <c r="Y110" s="93"/>
      <c r="Z110" s="106"/>
      <c r="AA110" s="93"/>
      <c r="AB110" s="93"/>
      <c r="AC110" s="93"/>
      <c r="AD110" s="93"/>
      <c r="AE110" s="93"/>
      <c r="AF110" s="93"/>
      <c r="AG110" s="93"/>
      <c r="AH110" s="93"/>
      <c r="AI110" s="93"/>
      <c r="AJ110" s="93"/>
      <c r="AK110" s="93"/>
      <c r="AL110" s="93"/>
      <c r="AM110" s="93"/>
      <c r="AN110" s="93"/>
      <c r="AO110" s="93"/>
      <c r="AP110" s="93"/>
      <c r="AQ110" s="93"/>
      <c r="AR110" s="93"/>
      <c r="AS110" s="93"/>
      <c r="AT110" s="93"/>
      <c r="AU110" s="93"/>
      <c r="AV110" s="93"/>
    </row>
    <row r="111" spans="1:48" thickBot="1" x14ac:dyDescent="0.45">
      <c r="A111" s="93"/>
      <c r="B111" s="69">
        <f>MAX(B$15:B110)+1</f>
        <v>53</v>
      </c>
      <c r="D111" s="56" t="s">
        <v>166</v>
      </c>
      <c r="E111" s="2"/>
      <c r="F111" s="93"/>
      <c r="G111" s="93"/>
      <c r="H111" s="93"/>
      <c r="I111" s="93"/>
      <c r="J111" s="80">
        <v>5261860.1804221254</v>
      </c>
      <c r="K111" s="75"/>
      <c r="L111" s="25">
        <v>0</v>
      </c>
      <c r="M111" s="75"/>
      <c r="N111" s="80">
        <v>17603.139691081469</v>
      </c>
      <c r="O111" s="14"/>
      <c r="P111" s="80">
        <v>5244257.0407310426</v>
      </c>
      <c r="Q111" s="14"/>
      <c r="R111" s="80">
        <v>0</v>
      </c>
      <c r="S111" s="75"/>
      <c r="T111" s="80">
        <v>5244257</v>
      </c>
      <c r="U111" s="93"/>
      <c r="V111" s="93"/>
      <c r="W111" s="93"/>
      <c r="X111" s="93"/>
      <c r="Y111" s="93"/>
      <c r="Z111" s="106"/>
      <c r="AA111" s="93"/>
      <c r="AB111" s="93"/>
      <c r="AC111" s="93"/>
      <c r="AD111" s="93"/>
      <c r="AE111" s="93"/>
      <c r="AF111" s="93"/>
      <c r="AG111" s="93"/>
      <c r="AH111" s="93"/>
      <c r="AI111" s="93"/>
      <c r="AJ111" s="93"/>
      <c r="AK111" s="93"/>
      <c r="AL111" s="93"/>
      <c r="AM111" s="93"/>
      <c r="AN111" s="93"/>
      <c r="AO111" s="93"/>
      <c r="AP111" s="93"/>
      <c r="AQ111" s="93"/>
      <c r="AR111" s="93"/>
      <c r="AS111" s="93"/>
      <c r="AT111" s="93"/>
      <c r="AU111" s="93"/>
      <c r="AV111" s="93"/>
    </row>
    <row r="112" spans="1:48" thickTop="1" x14ac:dyDescent="0.4">
      <c r="A112" s="93"/>
      <c r="B112" s="93"/>
      <c r="G112" s="93"/>
      <c r="H112" s="93"/>
      <c r="I112" s="93"/>
      <c r="J112" s="102"/>
      <c r="K112" s="102"/>
      <c r="L112" s="102"/>
      <c r="M112" s="102"/>
      <c r="N112" s="102"/>
      <c r="O112" s="102"/>
      <c r="P112" s="102"/>
      <c r="Q112" s="102"/>
      <c r="R112" s="102"/>
      <c r="S112" s="102"/>
      <c r="T112" s="102"/>
      <c r="U112" s="93"/>
      <c r="V112" s="93"/>
      <c r="W112" s="93"/>
      <c r="X112" s="93"/>
      <c r="Y112" s="93"/>
      <c r="Z112" s="106"/>
      <c r="AA112" s="93"/>
      <c r="AB112" s="93"/>
      <c r="AC112" s="93"/>
      <c r="AD112" s="93"/>
      <c r="AE112" s="93"/>
      <c r="AF112" s="93"/>
      <c r="AG112" s="93"/>
      <c r="AH112" s="93"/>
      <c r="AI112" s="93"/>
      <c r="AJ112" s="93"/>
      <c r="AK112" s="93"/>
      <c r="AL112" s="93"/>
      <c r="AM112" s="93"/>
      <c r="AN112" s="93"/>
      <c r="AO112" s="93"/>
      <c r="AP112" s="93"/>
      <c r="AQ112" s="93"/>
      <c r="AR112" s="93"/>
      <c r="AS112" s="93"/>
      <c r="AT112" s="93"/>
      <c r="AU112" s="93"/>
      <c r="AV112" s="93"/>
    </row>
    <row r="113" spans="1:48" ht="14.6" x14ac:dyDescent="0.4">
      <c r="A113" s="93"/>
      <c r="B113" s="93"/>
      <c r="G113" s="93"/>
      <c r="H113" s="93"/>
      <c r="I113" s="93"/>
      <c r="J113" s="93"/>
      <c r="K113" s="93"/>
      <c r="L113" s="93"/>
      <c r="M113" s="93"/>
      <c r="N113" s="93"/>
      <c r="O113" s="93"/>
      <c r="P113" s="93"/>
      <c r="Q113" s="93"/>
      <c r="R113" s="93"/>
      <c r="S113" s="93"/>
      <c r="T113" s="93"/>
      <c r="U113" s="93"/>
      <c r="V113" s="93"/>
      <c r="W113" s="93"/>
      <c r="X113" s="93"/>
      <c r="Y113" s="93"/>
      <c r="Z113" s="106"/>
      <c r="AA113" s="93"/>
      <c r="AB113" s="93"/>
      <c r="AC113" s="93"/>
      <c r="AD113" s="93"/>
      <c r="AE113" s="93"/>
      <c r="AF113" s="93"/>
      <c r="AG113" s="93"/>
      <c r="AH113" s="93"/>
      <c r="AI113" s="93"/>
      <c r="AJ113" s="93"/>
      <c r="AK113" s="93"/>
      <c r="AL113" s="93"/>
      <c r="AM113" s="93"/>
      <c r="AN113" s="93"/>
      <c r="AO113" s="93"/>
      <c r="AP113" s="93"/>
      <c r="AQ113" s="93"/>
      <c r="AR113" s="93"/>
      <c r="AS113" s="93"/>
      <c r="AT113" s="93"/>
      <c r="AU113" s="93"/>
      <c r="AV113" s="93"/>
    </row>
    <row r="114" spans="1:48" ht="14.6" x14ac:dyDescent="0.4">
      <c r="A114" s="93"/>
      <c r="B114" s="4" t="s">
        <v>103</v>
      </c>
      <c r="G114" s="93"/>
      <c r="U114" s="93"/>
      <c r="V114" s="93"/>
      <c r="W114" s="93"/>
      <c r="X114" s="93"/>
      <c r="Y114" s="93"/>
      <c r="Z114" s="106"/>
      <c r="AA114" s="93"/>
      <c r="AB114" s="93"/>
      <c r="AC114" s="93"/>
      <c r="AD114" s="93"/>
      <c r="AE114" s="93"/>
      <c r="AF114" s="93"/>
      <c r="AG114" s="93"/>
      <c r="AH114" s="93"/>
      <c r="AI114" s="93"/>
      <c r="AJ114" s="93"/>
      <c r="AK114" s="93"/>
      <c r="AL114" s="93"/>
      <c r="AM114" s="93"/>
      <c r="AN114" s="93"/>
      <c r="AO114" s="93"/>
      <c r="AP114" s="93"/>
      <c r="AQ114" s="93"/>
      <c r="AR114" s="93"/>
      <c r="AS114" s="93"/>
      <c r="AT114" s="93"/>
      <c r="AU114" s="93"/>
      <c r="AV114" s="93"/>
    </row>
    <row r="115" spans="1:48" ht="14.6" x14ac:dyDescent="0.4">
      <c r="A115" s="93"/>
      <c r="B115" s="111" t="s">
        <v>167</v>
      </c>
      <c r="C115" s="93"/>
      <c r="D115" s="48" t="s">
        <v>170</v>
      </c>
      <c r="E115" s="93"/>
      <c r="F115" s="93"/>
      <c r="G115" s="93"/>
      <c r="U115" s="93"/>
      <c r="V115" s="93"/>
      <c r="W115" s="93"/>
      <c r="X115" s="93"/>
      <c r="Y115" s="93"/>
      <c r="Z115" s="106"/>
      <c r="AA115" s="93"/>
      <c r="AB115" s="93"/>
      <c r="AC115" s="93"/>
      <c r="AD115" s="93"/>
      <c r="AE115" s="93"/>
      <c r="AF115" s="93"/>
      <c r="AG115" s="93"/>
      <c r="AH115" s="93"/>
      <c r="AI115" s="93"/>
      <c r="AJ115" s="93"/>
      <c r="AK115" s="93"/>
      <c r="AL115" s="93"/>
      <c r="AM115" s="93"/>
      <c r="AN115" s="93"/>
      <c r="AO115" s="93"/>
      <c r="AP115" s="93"/>
      <c r="AQ115" s="93"/>
      <c r="AR115" s="93"/>
      <c r="AS115" s="93"/>
      <c r="AT115" s="93"/>
      <c r="AU115" s="93"/>
      <c r="AV115" s="93"/>
    </row>
    <row r="116" spans="1:48" ht="14.6" x14ac:dyDescent="0.4">
      <c r="A116" s="93"/>
      <c r="B116" s="111" t="s">
        <v>168</v>
      </c>
      <c r="C116" s="93"/>
      <c r="D116" s="57" t="s">
        <v>169</v>
      </c>
      <c r="E116" s="93"/>
      <c r="F116" s="93"/>
      <c r="G116" s="93"/>
      <c r="U116" s="93"/>
      <c r="V116" s="93"/>
      <c r="W116" s="93"/>
      <c r="X116" s="93"/>
      <c r="Y116" s="93"/>
      <c r="Z116" s="106"/>
      <c r="AA116" s="93"/>
      <c r="AB116" s="93"/>
      <c r="AC116" s="93"/>
      <c r="AD116" s="93"/>
      <c r="AE116" s="93"/>
      <c r="AF116" s="93"/>
      <c r="AG116" s="93"/>
      <c r="AH116" s="93"/>
      <c r="AI116" s="93"/>
      <c r="AJ116" s="93"/>
      <c r="AK116" s="93"/>
      <c r="AL116" s="93"/>
      <c r="AM116" s="93"/>
      <c r="AN116" s="93"/>
      <c r="AO116" s="93"/>
      <c r="AP116" s="93"/>
      <c r="AQ116" s="93"/>
      <c r="AR116" s="93"/>
      <c r="AS116" s="93"/>
      <c r="AT116" s="93"/>
      <c r="AU116" s="93"/>
      <c r="AV116" s="93"/>
    </row>
    <row r="117" spans="1:48" ht="14.6" x14ac:dyDescent="0.4">
      <c r="A117" s="93"/>
      <c r="B117" s="93"/>
      <c r="C117" s="93"/>
      <c r="D117" s="93"/>
      <c r="E117" s="93"/>
      <c r="F117" s="93"/>
      <c r="G117" s="93"/>
      <c r="U117" s="79"/>
      <c r="V117" s="93"/>
      <c r="W117" s="93"/>
      <c r="X117" s="93"/>
      <c r="Y117" s="93"/>
      <c r="Z117" s="106"/>
      <c r="AA117" s="93"/>
      <c r="AB117" s="93"/>
      <c r="AC117" s="93"/>
      <c r="AD117" s="93"/>
      <c r="AE117" s="93"/>
      <c r="AF117" s="93"/>
      <c r="AG117" s="93"/>
      <c r="AH117" s="93"/>
      <c r="AI117" s="93"/>
      <c r="AJ117" s="93"/>
      <c r="AK117" s="93"/>
      <c r="AL117" s="93"/>
      <c r="AM117" s="93"/>
      <c r="AN117" s="93"/>
      <c r="AO117" s="93"/>
      <c r="AP117" s="93"/>
      <c r="AQ117" s="93"/>
      <c r="AR117" s="93"/>
      <c r="AS117" s="93"/>
      <c r="AT117" s="93"/>
      <c r="AU117" s="93"/>
      <c r="AV117" s="93"/>
    </row>
    <row r="118" spans="1:48" ht="14.6" x14ac:dyDescent="0.4">
      <c r="A118" s="93"/>
      <c r="B118" s="93"/>
      <c r="C118" s="93"/>
      <c r="D118" s="93"/>
      <c r="E118" s="93"/>
      <c r="F118" s="93"/>
      <c r="G118" s="93"/>
      <c r="U118" s="93"/>
      <c r="V118" s="93"/>
      <c r="W118" s="93"/>
      <c r="X118" s="93"/>
      <c r="Y118" s="93"/>
      <c r="Z118" s="106"/>
      <c r="AA118" s="93"/>
      <c r="AB118" s="93"/>
      <c r="AC118" s="93"/>
      <c r="AD118" s="93"/>
      <c r="AE118" s="93"/>
      <c r="AF118" s="93"/>
      <c r="AG118" s="93"/>
      <c r="AH118" s="93"/>
      <c r="AI118" s="93"/>
      <c r="AJ118" s="93"/>
      <c r="AK118" s="93"/>
      <c r="AL118" s="93"/>
      <c r="AM118" s="93"/>
      <c r="AN118" s="93"/>
      <c r="AO118" s="93"/>
      <c r="AP118" s="93"/>
      <c r="AQ118" s="93"/>
      <c r="AR118" s="93"/>
      <c r="AS118" s="93"/>
      <c r="AT118" s="93"/>
      <c r="AU118" s="93"/>
      <c r="AV118" s="93"/>
    </row>
    <row r="119" spans="1:48" ht="14.6" x14ac:dyDescent="0.4">
      <c r="A119" s="93"/>
      <c r="B119" s="93"/>
      <c r="C119" s="93"/>
      <c r="D119" s="93"/>
      <c r="E119" s="93"/>
      <c r="F119" s="93"/>
      <c r="G119" s="93"/>
      <c r="U119" s="93"/>
      <c r="V119" s="93"/>
      <c r="W119" s="93"/>
      <c r="X119" s="93"/>
      <c r="Y119" s="93"/>
      <c r="Z119" s="106"/>
      <c r="AA119" s="93"/>
      <c r="AB119" s="93"/>
      <c r="AC119" s="93"/>
      <c r="AD119" s="93"/>
      <c r="AE119" s="93"/>
      <c r="AF119" s="93"/>
      <c r="AG119" s="93"/>
      <c r="AH119" s="93"/>
      <c r="AI119" s="93"/>
      <c r="AJ119" s="93"/>
      <c r="AK119" s="93"/>
      <c r="AL119" s="93"/>
      <c r="AM119" s="93"/>
      <c r="AN119" s="93"/>
      <c r="AO119" s="93"/>
      <c r="AP119" s="93"/>
      <c r="AQ119" s="93"/>
      <c r="AR119" s="93"/>
      <c r="AS119" s="93"/>
      <c r="AT119" s="93"/>
      <c r="AU119" s="93"/>
      <c r="AV119" s="93"/>
    </row>
    <row r="120" spans="1:48" ht="14.6" x14ac:dyDescent="0.4">
      <c r="A120" s="93"/>
      <c r="B120" s="93"/>
      <c r="C120" s="93"/>
      <c r="D120" s="93"/>
      <c r="E120" s="93"/>
      <c r="F120" s="93"/>
      <c r="G120" s="93"/>
      <c r="U120" s="93"/>
      <c r="V120" s="93"/>
      <c r="W120" s="93"/>
      <c r="X120" s="93"/>
      <c r="Y120" s="93"/>
      <c r="Z120" s="106"/>
      <c r="AA120" s="93"/>
      <c r="AB120" s="93"/>
      <c r="AC120" s="93"/>
      <c r="AD120" s="93"/>
      <c r="AE120" s="93"/>
      <c r="AF120" s="93"/>
      <c r="AG120" s="93"/>
      <c r="AH120" s="93"/>
      <c r="AI120" s="93"/>
      <c r="AJ120" s="93"/>
      <c r="AK120" s="93"/>
      <c r="AL120" s="93"/>
      <c r="AM120" s="93"/>
      <c r="AN120" s="93"/>
      <c r="AO120" s="93"/>
      <c r="AP120" s="93"/>
      <c r="AQ120" s="93"/>
      <c r="AR120" s="93"/>
      <c r="AS120" s="93"/>
      <c r="AT120" s="93"/>
      <c r="AU120" s="93"/>
      <c r="AV120" s="93"/>
    </row>
    <row r="121" spans="1:48" ht="14.6" x14ac:dyDescent="0.4">
      <c r="A121" s="93"/>
      <c r="B121" s="93"/>
      <c r="C121" s="93"/>
      <c r="D121" s="93"/>
      <c r="E121" s="93"/>
      <c r="F121" s="93"/>
      <c r="G121" s="93"/>
      <c r="U121" s="93"/>
      <c r="V121" s="93"/>
      <c r="W121" s="93"/>
      <c r="X121" s="93"/>
      <c r="Y121" s="93"/>
      <c r="Z121" s="106"/>
      <c r="AA121" s="93"/>
      <c r="AB121" s="93"/>
      <c r="AC121" s="93"/>
      <c r="AD121" s="93"/>
      <c r="AE121" s="93"/>
      <c r="AF121" s="93"/>
      <c r="AG121" s="93"/>
      <c r="AH121" s="93"/>
      <c r="AI121" s="93"/>
      <c r="AJ121" s="93"/>
      <c r="AK121" s="93"/>
      <c r="AL121" s="93"/>
      <c r="AM121" s="93"/>
      <c r="AN121" s="93"/>
      <c r="AO121" s="93"/>
      <c r="AP121" s="93"/>
      <c r="AQ121" s="93"/>
      <c r="AR121" s="93"/>
      <c r="AS121" s="93"/>
      <c r="AT121" s="93"/>
      <c r="AU121" s="93"/>
      <c r="AV121" s="93"/>
    </row>
    <row r="122" spans="1:48" ht="14.6" x14ac:dyDescent="0.4">
      <c r="A122" s="93"/>
      <c r="B122" s="93"/>
      <c r="C122" s="93"/>
      <c r="D122" s="93"/>
      <c r="E122" s="93"/>
      <c r="F122" s="93"/>
      <c r="G122" s="93"/>
      <c r="H122" s="93"/>
      <c r="I122" s="93"/>
      <c r="J122" s="93"/>
      <c r="K122" s="93"/>
      <c r="L122" s="93"/>
      <c r="M122" s="93"/>
      <c r="N122" s="93"/>
      <c r="O122" s="93"/>
      <c r="P122" s="93"/>
      <c r="Q122" s="93"/>
      <c r="R122" s="93"/>
      <c r="S122" s="93"/>
      <c r="T122" s="93"/>
      <c r="U122" s="93"/>
      <c r="V122" s="93"/>
      <c r="W122" s="93"/>
      <c r="X122" s="93"/>
      <c r="Y122" s="93"/>
      <c r="Z122" s="106"/>
      <c r="AA122" s="93"/>
      <c r="AB122" s="93"/>
      <c r="AC122" s="93"/>
      <c r="AD122" s="93"/>
      <c r="AE122" s="93"/>
      <c r="AF122" s="93"/>
      <c r="AG122" s="93"/>
      <c r="AH122" s="93"/>
      <c r="AI122" s="93"/>
      <c r="AJ122" s="93"/>
      <c r="AK122" s="93"/>
      <c r="AL122" s="93"/>
      <c r="AM122" s="93"/>
      <c r="AN122" s="93"/>
      <c r="AO122" s="93"/>
      <c r="AP122" s="93"/>
      <c r="AQ122" s="93"/>
      <c r="AR122" s="93"/>
      <c r="AS122" s="93"/>
      <c r="AT122" s="93"/>
      <c r="AU122" s="93"/>
      <c r="AV122" s="93"/>
    </row>
    <row r="123" spans="1:48" ht="14.6" x14ac:dyDescent="0.4">
      <c r="A123" s="93"/>
      <c r="B123" s="93"/>
      <c r="C123" s="93"/>
      <c r="D123" s="93"/>
      <c r="E123" s="93"/>
      <c r="F123" s="93"/>
      <c r="G123" s="93"/>
      <c r="H123" s="93"/>
      <c r="I123" s="93"/>
      <c r="J123" s="93"/>
      <c r="K123" s="93"/>
      <c r="L123" s="93"/>
      <c r="M123" s="93"/>
      <c r="N123" s="93"/>
      <c r="O123" s="93"/>
      <c r="P123" s="93"/>
      <c r="Q123" s="93"/>
      <c r="R123" s="93"/>
      <c r="S123" s="93"/>
      <c r="T123" s="93"/>
      <c r="U123" s="93"/>
      <c r="V123" s="93"/>
      <c r="W123" s="93"/>
      <c r="X123" s="93"/>
      <c r="Y123" s="93"/>
      <c r="Z123" s="106"/>
      <c r="AA123" s="93"/>
      <c r="AB123" s="93"/>
      <c r="AC123" s="93"/>
      <c r="AD123" s="93"/>
      <c r="AE123" s="93"/>
      <c r="AF123" s="93"/>
      <c r="AG123" s="93"/>
      <c r="AH123" s="93"/>
      <c r="AI123" s="93"/>
      <c r="AJ123" s="93"/>
      <c r="AK123" s="93"/>
      <c r="AL123" s="93"/>
      <c r="AM123" s="93"/>
      <c r="AN123" s="93"/>
      <c r="AO123" s="93"/>
      <c r="AP123" s="93"/>
      <c r="AQ123" s="93"/>
      <c r="AR123" s="93"/>
      <c r="AS123" s="93"/>
      <c r="AT123" s="93"/>
      <c r="AU123" s="93"/>
      <c r="AV123" s="93"/>
    </row>
    <row r="124" spans="1:48" ht="14.6" x14ac:dyDescent="0.4">
      <c r="A124" s="93"/>
      <c r="B124" s="93"/>
      <c r="C124" s="93"/>
      <c r="D124" s="93"/>
      <c r="E124" s="93"/>
      <c r="F124" s="93"/>
      <c r="G124" s="93"/>
      <c r="H124" s="93"/>
      <c r="I124" s="93"/>
      <c r="J124" s="93"/>
      <c r="K124" s="93"/>
      <c r="L124" s="93"/>
      <c r="M124" s="93"/>
      <c r="N124" s="93"/>
      <c r="O124" s="93"/>
      <c r="P124" s="93"/>
      <c r="Q124" s="93"/>
      <c r="R124" s="93"/>
      <c r="S124" s="93"/>
      <c r="T124" s="93"/>
      <c r="U124" s="93"/>
      <c r="V124" s="93"/>
      <c r="W124" s="93"/>
      <c r="X124" s="93"/>
      <c r="Y124" s="93"/>
      <c r="Z124" s="106"/>
      <c r="AA124" s="93"/>
      <c r="AB124" s="93"/>
      <c r="AC124" s="93"/>
      <c r="AD124" s="93"/>
      <c r="AE124" s="93"/>
      <c r="AF124" s="93"/>
      <c r="AG124" s="93"/>
      <c r="AH124" s="93"/>
      <c r="AI124" s="93"/>
      <c r="AJ124" s="93"/>
      <c r="AK124" s="93"/>
      <c r="AL124" s="93"/>
      <c r="AM124" s="93"/>
      <c r="AN124" s="93"/>
      <c r="AO124" s="93"/>
      <c r="AP124" s="93"/>
      <c r="AQ124" s="93"/>
      <c r="AR124" s="93"/>
      <c r="AS124" s="93"/>
      <c r="AT124" s="93"/>
      <c r="AU124" s="93"/>
      <c r="AV124" s="93"/>
    </row>
    <row r="125" spans="1:48" ht="14.6" x14ac:dyDescent="0.4">
      <c r="A125" s="93"/>
      <c r="B125" s="93"/>
      <c r="C125" s="93"/>
      <c r="D125" s="93"/>
      <c r="E125" s="93"/>
      <c r="F125" s="93"/>
      <c r="G125" s="93"/>
      <c r="H125" s="93"/>
      <c r="I125" s="93"/>
      <c r="J125" s="93"/>
      <c r="K125" s="93"/>
      <c r="L125" s="93"/>
      <c r="M125" s="93"/>
      <c r="N125" s="93"/>
      <c r="O125" s="93"/>
      <c r="P125" s="93"/>
      <c r="Q125" s="93"/>
      <c r="R125" s="93"/>
      <c r="S125" s="93"/>
      <c r="T125" s="93"/>
      <c r="U125" s="93"/>
      <c r="V125" s="93"/>
      <c r="W125" s="93"/>
      <c r="X125" s="93"/>
      <c r="Y125" s="93"/>
      <c r="Z125" s="106"/>
      <c r="AA125" s="93"/>
      <c r="AB125" s="93"/>
      <c r="AC125" s="93"/>
      <c r="AD125" s="93"/>
      <c r="AE125" s="93"/>
      <c r="AF125" s="93"/>
      <c r="AG125" s="93"/>
      <c r="AH125" s="93"/>
      <c r="AI125" s="93"/>
      <c r="AJ125" s="93"/>
      <c r="AK125" s="93"/>
      <c r="AL125" s="93"/>
      <c r="AM125" s="93"/>
      <c r="AN125" s="93"/>
      <c r="AO125" s="93"/>
      <c r="AP125" s="93"/>
      <c r="AQ125" s="93"/>
      <c r="AR125" s="93"/>
      <c r="AS125" s="93"/>
      <c r="AT125" s="93"/>
      <c r="AU125" s="93"/>
      <c r="AV125" s="93"/>
    </row>
    <row r="126" spans="1:48" ht="14.6" x14ac:dyDescent="0.4">
      <c r="A126" s="93"/>
      <c r="B126" s="93"/>
      <c r="C126" s="93"/>
      <c r="D126" s="93"/>
      <c r="E126" s="93"/>
      <c r="F126" s="93"/>
      <c r="G126" s="93"/>
      <c r="H126" s="93"/>
      <c r="I126" s="93"/>
      <c r="J126" s="93"/>
      <c r="K126" s="93"/>
      <c r="L126" s="93"/>
      <c r="M126" s="93"/>
      <c r="N126" s="93"/>
      <c r="O126" s="93"/>
      <c r="P126" s="93"/>
      <c r="Q126" s="93"/>
      <c r="R126" s="93"/>
      <c r="S126" s="93"/>
      <c r="T126" s="93"/>
      <c r="U126" s="93"/>
      <c r="V126" s="93"/>
      <c r="W126" s="93"/>
      <c r="X126" s="93"/>
      <c r="Y126" s="93"/>
      <c r="Z126" s="106"/>
      <c r="AA126" s="93"/>
      <c r="AB126" s="93"/>
      <c r="AC126" s="93"/>
      <c r="AD126" s="93"/>
      <c r="AE126" s="93"/>
      <c r="AF126" s="93"/>
      <c r="AG126" s="93"/>
      <c r="AH126" s="93"/>
      <c r="AI126" s="93"/>
      <c r="AJ126" s="93"/>
      <c r="AK126" s="93"/>
      <c r="AL126" s="93"/>
      <c r="AM126" s="93"/>
      <c r="AN126" s="93"/>
      <c r="AO126" s="93"/>
      <c r="AP126" s="93"/>
      <c r="AQ126" s="93"/>
      <c r="AR126" s="93"/>
      <c r="AS126" s="93"/>
      <c r="AT126" s="93"/>
      <c r="AU126" s="93"/>
      <c r="AV126" s="93"/>
    </row>
    <row r="127" spans="1:48" ht="14.6" x14ac:dyDescent="0.4">
      <c r="A127" s="93"/>
      <c r="B127" s="93"/>
      <c r="C127" s="93"/>
      <c r="D127" s="93"/>
      <c r="E127" s="93"/>
      <c r="F127" s="93"/>
      <c r="G127" s="93"/>
      <c r="H127" s="93"/>
      <c r="I127" s="93"/>
      <c r="J127" s="93"/>
      <c r="K127" s="93"/>
      <c r="L127" s="93"/>
      <c r="M127" s="93"/>
      <c r="N127" s="93"/>
      <c r="O127" s="93"/>
      <c r="P127" s="93"/>
      <c r="Q127" s="93"/>
      <c r="R127" s="93"/>
      <c r="S127" s="93"/>
      <c r="T127" s="93"/>
      <c r="U127" s="93"/>
      <c r="V127" s="93"/>
      <c r="W127" s="93"/>
      <c r="X127" s="93"/>
      <c r="Y127" s="93"/>
      <c r="Z127" s="106"/>
      <c r="AA127" s="93"/>
      <c r="AB127" s="93"/>
      <c r="AC127" s="93"/>
      <c r="AD127" s="93"/>
      <c r="AE127" s="93"/>
      <c r="AF127" s="93"/>
      <c r="AG127" s="93"/>
      <c r="AH127" s="93"/>
      <c r="AI127" s="93"/>
      <c r="AJ127" s="93"/>
      <c r="AK127" s="93"/>
      <c r="AL127" s="93"/>
      <c r="AM127" s="93"/>
      <c r="AN127" s="93"/>
      <c r="AO127" s="93"/>
      <c r="AP127" s="93"/>
      <c r="AQ127" s="93"/>
      <c r="AR127" s="93"/>
      <c r="AS127" s="93"/>
      <c r="AT127" s="93"/>
      <c r="AU127" s="93"/>
      <c r="AV127" s="93"/>
    </row>
    <row r="128" spans="1:48" ht="14.6" x14ac:dyDescent="0.4">
      <c r="A128" s="93"/>
      <c r="B128" s="93"/>
      <c r="C128" s="93"/>
      <c r="D128" s="93"/>
      <c r="E128" s="93"/>
      <c r="F128" s="93"/>
      <c r="G128" s="93"/>
      <c r="H128" s="93"/>
      <c r="I128" s="93"/>
      <c r="J128" s="93"/>
      <c r="K128" s="93"/>
      <c r="L128" s="93"/>
      <c r="M128" s="93"/>
      <c r="N128" s="93"/>
      <c r="O128" s="93"/>
      <c r="P128" s="93"/>
      <c r="Q128" s="93"/>
      <c r="R128" s="93"/>
      <c r="S128" s="93"/>
      <c r="T128" s="93"/>
      <c r="U128" s="93"/>
      <c r="V128" s="93"/>
      <c r="W128" s="93"/>
      <c r="X128" s="93"/>
      <c r="Y128" s="93"/>
      <c r="Z128" s="106"/>
      <c r="AA128" s="93"/>
      <c r="AB128" s="93"/>
      <c r="AC128" s="93"/>
      <c r="AD128" s="93"/>
      <c r="AE128" s="93"/>
      <c r="AF128" s="93"/>
      <c r="AG128" s="93"/>
      <c r="AH128" s="93"/>
      <c r="AI128" s="93"/>
      <c r="AJ128" s="93"/>
      <c r="AK128" s="93"/>
      <c r="AL128" s="93"/>
      <c r="AM128" s="93"/>
      <c r="AN128" s="93"/>
      <c r="AO128" s="93"/>
      <c r="AP128" s="93"/>
      <c r="AQ128" s="93"/>
      <c r="AR128" s="93"/>
      <c r="AS128" s="93"/>
      <c r="AT128" s="93"/>
      <c r="AU128" s="93"/>
      <c r="AV128" s="93"/>
    </row>
    <row r="129" spans="1:48" ht="14.6" x14ac:dyDescent="0.4">
      <c r="A129" s="93"/>
      <c r="B129" s="93"/>
      <c r="C129" s="93"/>
      <c r="D129" s="93"/>
      <c r="E129" s="93"/>
      <c r="F129" s="93"/>
      <c r="G129" s="93"/>
      <c r="H129" s="93"/>
      <c r="I129" s="93"/>
      <c r="J129" s="93"/>
      <c r="K129" s="93"/>
      <c r="L129" s="93"/>
      <c r="M129" s="93"/>
      <c r="N129" s="93"/>
      <c r="O129" s="93"/>
      <c r="P129" s="93"/>
      <c r="Q129" s="93"/>
      <c r="R129" s="93"/>
      <c r="S129" s="93"/>
      <c r="T129" s="93"/>
      <c r="U129" s="93"/>
      <c r="V129" s="93"/>
      <c r="W129" s="93"/>
      <c r="X129" s="93"/>
      <c r="Y129" s="93"/>
      <c r="Z129" s="106"/>
      <c r="AA129" s="93"/>
      <c r="AB129" s="93"/>
      <c r="AC129" s="93"/>
      <c r="AD129" s="93"/>
      <c r="AE129" s="93"/>
      <c r="AF129" s="93"/>
      <c r="AG129" s="93"/>
      <c r="AH129" s="93"/>
      <c r="AI129" s="93"/>
      <c r="AJ129" s="93"/>
      <c r="AK129" s="93"/>
      <c r="AL129" s="93"/>
      <c r="AM129" s="93"/>
      <c r="AN129" s="93"/>
      <c r="AO129" s="93"/>
      <c r="AP129" s="93"/>
      <c r="AQ129" s="93"/>
      <c r="AR129" s="93"/>
      <c r="AS129" s="93"/>
      <c r="AT129" s="93"/>
      <c r="AU129" s="93"/>
      <c r="AV129" s="93"/>
    </row>
    <row r="130" spans="1:48" ht="14.6" x14ac:dyDescent="0.4">
      <c r="A130" s="93"/>
      <c r="B130" s="93"/>
      <c r="C130" s="93"/>
      <c r="D130" s="93"/>
      <c r="E130" s="93"/>
      <c r="F130" s="93"/>
      <c r="G130" s="93"/>
      <c r="H130" s="93"/>
      <c r="I130" s="93"/>
      <c r="J130" s="93"/>
      <c r="K130" s="93"/>
      <c r="L130" s="93"/>
      <c r="M130" s="93"/>
      <c r="N130" s="93"/>
      <c r="O130" s="93"/>
      <c r="P130" s="93"/>
      <c r="Q130" s="93"/>
      <c r="R130" s="93"/>
      <c r="S130" s="93"/>
      <c r="T130" s="93"/>
      <c r="U130" s="93"/>
      <c r="V130" s="93"/>
      <c r="W130" s="93"/>
      <c r="X130" s="93"/>
      <c r="Y130" s="93"/>
      <c r="Z130" s="106"/>
      <c r="AA130" s="93"/>
      <c r="AB130" s="93"/>
      <c r="AC130" s="93"/>
      <c r="AD130" s="93"/>
      <c r="AE130" s="93"/>
      <c r="AF130" s="93"/>
      <c r="AG130" s="93"/>
      <c r="AH130" s="93"/>
      <c r="AI130" s="93"/>
      <c r="AJ130" s="93"/>
      <c r="AK130" s="93"/>
      <c r="AL130" s="93"/>
      <c r="AM130" s="93"/>
      <c r="AN130" s="93"/>
      <c r="AO130" s="93"/>
      <c r="AP130" s="93"/>
      <c r="AQ130" s="93"/>
      <c r="AR130" s="93"/>
      <c r="AS130" s="93"/>
      <c r="AT130" s="93"/>
      <c r="AU130" s="93"/>
      <c r="AV130" s="93"/>
    </row>
    <row r="131" spans="1:48" ht="14.6" x14ac:dyDescent="0.4">
      <c r="A131" s="93"/>
      <c r="B131" s="93"/>
      <c r="C131" s="93"/>
      <c r="D131" s="93"/>
      <c r="E131" s="93"/>
      <c r="F131" s="93"/>
      <c r="G131" s="93"/>
      <c r="H131" s="93"/>
      <c r="I131" s="93"/>
      <c r="J131" s="93"/>
      <c r="K131" s="93"/>
      <c r="L131" s="93"/>
      <c r="M131" s="93"/>
      <c r="N131" s="93"/>
      <c r="O131" s="93"/>
      <c r="P131" s="93"/>
      <c r="Q131" s="93"/>
      <c r="R131" s="93"/>
      <c r="S131" s="93"/>
      <c r="T131" s="93"/>
      <c r="U131" s="93"/>
      <c r="V131" s="93"/>
      <c r="W131" s="93"/>
      <c r="X131" s="93"/>
      <c r="Y131" s="93"/>
      <c r="Z131" s="106"/>
      <c r="AA131" s="93"/>
      <c r="AB131" s="93"/>
      <c r="AC131" s="93"/>
      <c r="AD131" s="93"/>
      <c r="AE131" s="93"/>
      <c r="AF131" s="93"/>
      <c r="AG131" s="93"/>
      <c r="AH131" s="93"/>
      <c r="AI131" s="93"/>
      <c r="AJ131" s="93"/>
      <c r="AK131" s="93"/>
      <c r="AL131" s="93"/>
      <c r="AM131" s="93"/>
      <c r="AN131" s="93"/>
      <c r="AO131" s="93"/>
      <c r="AP131" s="93"/>
      <c r="AQ131" s="93"/>
      <c r="AR131" s="93"/>
      <c r="AS131" s="93"/>
      <c r="AT131" s="93"/>
      <c r="AU131" s="93"/>
      <c r="AV131" s="93"/>
    </row>
    <row r="132" spans="1:48" ht="14.6" x14ac:dyDescent="0.4">
      <c r="A132" s="93"/>
      <c r="B132" s="93"/>
      <c r="C132" s="93"/>
      <c r="D132" s="93"/>
      <c r="E132" s="93"/>
      <c r="F132" s="93"/>
      <c r="G132" s="93"/>
      <c r="H132" s="93"/>
      <c r="I132" s="93"/>
      <c r="J132" s="93"/>
      <c r="K132" s="93"/>
      <c r="L132" s="93"/>
      <c r="M132" s="93"/>
      <c r="N132" s="93"/>
      <c r="O132" s="93"/>
      <c r="P132" s="93"/>
      <c r="Q132" s="93"/>
      <c r="R132" s="93"/>
      <c r="S132" s="93"/>
      <c r="T132" s="93"/>
      <c r="U132" s="93"/>
      <c r="V132" s="93"/>
      <c r="W132" s="93"/>
      <c r="X132" s="93"/>
      <c r="Y132" s="93"/>
      <c r="Z132" s="106"/>
      <c r="AA132" s="93"/>
      <c r="AB132" s="93"/>
      <c r="AC132" s="93"/>
      <c r="AD132" s="93"/>
      <c r="AE132" s="93"/>
      <c r="AF132" s="93"/>
      <c r="AG132" s="93"/>
      <c r="AH132" s="93"/>
      <c r="AI132" s="93"/>
      <c r="AJ132" s="93"/>
      <c r="AK132" s="93"/>
      <c r="AL132" s="93"/>
      <c r="AM132" s="93"/>
      <c r="AN132" s="93"/>
      <c r="AO132" s="93"/>
      <c r="AP132" s="93"/>
      <c r="AQ132" s="93"/>
      <c r="AR132" s="93"/>
      <c r="AS132" s="93"/>
      <c r="AT132" s="93"/>
      <c r="AU132" s="93"/>
      <c r="AV132" s="93"/>
    </row>
    <row r="133" spans="1:48" ht="14.6" x14ac:dyDescent="0.4">
      <c r="A133" s="93"/>
      <c r="B133" s="93"/>
      <c r="C133" s="93"/>
      <c r="D133" s="93"/>
      <c r="E133" s="93"/>
      <c r="F133" s="93"/>
      <c r="G133" s="93"/>
      <c r="H133" s="93"/>
      <c r="I133" s="93"/>
      <c r="J133" s="93"/>
      <c r="K133" s="93"/>
      <c r="L133" s="93"/>
      <c r="M133" s="93"/>
      <c r="N133" s="93"/>
      <c r="O133" s="93"/>
      <c r="P133" s="93"/>
      <c r="Q133" s="93"/>
      <c r="R133" s="93"/>
      <c r="S133" s="93"/>
      <c r="T133" s="93"/>
      <c r="U133" s="93"/>
      <c r="V133" s="93"/>
      <c r="W133" s="93"/>
      <c r="X133" s="93"/>
      <c r="Y133" s="93"/>
      <c r="Z133" s="106"/>
      <c r="AA133" s="93"/>
      <c r="AB133" s="93"/>
      <c r="AC133" s="93"/>
      <c r="AD133" s="93"/>
      <c r="AE133" s="93"/>
      <c r="AF133" s="93"/>
      <c r="AG133" s="93"/>
      <c r="AH133" s="93"/>
      <c r="AI133" s="93"/>
      <c r="AJ133" s="93"/>
      <c r="AK133" s="93"/>
      <c r="AL133" s="93"/>
      <c r="AM133" s="93"/>
      <c r="AN133" s="93"/>
      <c r="AO133" s="93"/>
      <c r="AP133" s="93"/>
      <c r="AQ133" s="93"/>
      <c r="AR133" s="93"/>
      <c r="AS133" s="93"/>
      <c r="AT133" s="93"/>
      <c r="AU133" s="93"/>
      <c r="AV133" s="93"/>
    </row>
    <row r="134" spans="1:48" ht="14.6" x14ac:dyDescent="0.4">
      <c r="A134" s="93"/>
      <c r="B134" s="93"/>
      <c r="C134" s="93"/>
      <c r="D134" s="93"/>
      <c r="E134" s="93"/>
      <c r="F134" s="93"/>
      <c r="G134" s="93"/>
      <c r="H134" s="93"/>
      <c r="I134" s="93"/>
      <c r="J134" s="93"/>
      <c r="K134" s="93"/>
      <c r="L134" s="93"/>
      <c r="M134" s="93"/>
      <c r="N134" s="93"/>
      <c r="O134" s="93"/>
      <c r="P134" s="93"/>
      <c r="Q134" s="93"/>
      <c r="R134" s="93"/>
      <c r="S134" s="93"/>
      <c r="T134" s="93"/>
      <c r="U134" s="93"/>
      <c r="V134" s="93"/>
      <c r="W134" s="93"/>
      <c r="X134" s="93"/>
      <c r="Y134" s="93"/>
      <c r="Z134" s="106"/>
      <c r="AA134" s="93"/>
      <c r="AB134" s="93"/>
      <c r="AC134" s="93"/>
      <c r="AD134" s="93"/>
      <c r="AE134" s="93"/>
      <c r="AF134" s="93"/>
      <c r="AG134" s="93"/>
      <c r="AH134" s="93"/>
      <c r="AI134" s="93"/>
      <c r="AJ134" s="93"/>
      <c r="AK134" s="93"/>
      <c r="AL134" s="93"/>
      <c r="AM134" s="93"/>
      <c r="AN134" s="93"/>
      <c r="AO134" s="93"/>
      <c r="AP134" s="93"/>
      <c r="AQ134" s="93"/>
      <c r="AR134" s="93"/>
      <c r="AS134" s="93"/>
      <c r="AT134" s="93"/>
      <c r="AU134" s="93"/>
      <c r="AV134" s="93"/>
    </row>
    <row r="135" spans="1:48" ht="14.6" x14ac:dyDescent="0.4">
      <c r="A135" s="93"/>
      <c r="B135" s="93"/>
      <c r="C135" s="93"/>
      <c r="D135" s="93"/>
      <c r="E135" s="93"/>
      <c r="F135" s="93"/>
      <c r="G135" s="93"/>
      <c r="H135" s="93"/>
      <c r="I135" s="93"/>
      <c r="J135" s="93"/>
      <c r="K135" s="93"/>
      <c r="L135" s="93"/>
      <c r="M135" s="93"/>
      <c r="N135" s="93"/>
      <c r="O135" s="93"/>
      <c r="P135" s="93"/>
      <c r="Q135" s="93"/>
      <c r="R135" s="93"/>
      <c r="S135" s="93"/>
      <c r="T135" s="93"/>
      <c r="U135" s="93"/>
      <c r="V135" s="93"/>
      <c r="W135" s="93"/>
      <c r="X135" s="93"/>
      <c r="Y135" s="93"/>
      <c r="Z135" s="106"/>
      <c r="AA135" s="93"/>
      <c r="AB135" s="93"/>
      <c r="AC135" s="93"/>
      <c r="AD135" s="93"/>
      <c r="AE135" s="93"/>
      <c r="AF135" s="93"/>
      <c r="AG135" s="93"/>
      <c r="AH135" s="93"/>
      <c r="AI135" s="93"/>
      <c r="AJ135" s="93"/>
      <c r="AK135" s="93"/>
      <c r="AL135" s="93"/>
      <c r="AM135" s="93"/>
      <c r="AN135" s="93"/>
      <c r="AO135" s="93"/>
      <c r="AP135" s="93"/>
      <c r="AQ135" s="93"/>
      <c r="AR135" s="93"/>
      <c r="AS135" s="93"/>
      <c r="AT135" s="93"/>
      <c r="AU135" s="93"/>
      <c r="AV135" s="93"/>
    </row>
    <row r="136" spans="1:48" ht="14.6" x14ac:dyDescent="0.4">
      <c r="A136" s="93"/>
      <c r="B136" s="93"/>
      <c r="C136" s="93"/>
      <c r="D136" s="93"/>
      <c r="E136" s="93"/>
      <c r="F136" s="93"/>
      <c r="G136" s="93"/>
      <c r="H136" s="93"/>
      <c r="I136" s="93"/>
      <c r="J136" s="93"/>
      <c r="K136" s="93"/>
      <c r="L136" s="93"/>
      <c r="M136" s="93"/>
      <c r="N136" s="93"/>
      <c r="O136" s="93"/>
      <c r="P136" s="93"/>
      <c r="Q136" s="93"/>
      <c r="R136" s="93"/>
      <c r="S136" s="93"/>
      <c r="T136" s="93"/>
      <c r="U136" s="93"/>
      <c r="V136" s="93"/>
      <c r="W136" s="93"/>
      <c r="X136" s="93"/>
      <c r="Y136" s="93"/>
      <c r="Z136" s="106"/>
      <c r="AA136" s="93"/>
      <c r="AB136" s="93"/>
      <c r="AC136" s="93"/>
      <c r="AD136" s="93"/>
      <c r="AE136" s="93"/>
      <c r="AF136" s="93"/>
      <c r="AG136" s="93"/>
      <c r="AH136" s="93"/>
      <c r="AI136" s="93"/>
      <c r="AJ136" s="93"/>
      <c r="AK136" s="93"/>
      <c r="AL136" s="93"/>
      <c r="AM136" s="93"/>
      <c r="AN136" s="93"/>
      <c r="AO136" s="93"/>
      <c r="AP136" s="93"/>
      <c r="AQ136" s="93"/>
      <c r="AR136" s="93"/>
      <c r="AS136" s="93"/>
      <c r="AT136" s="93"/>
      <c r="AU136" s="93"/>
      <c r="AV136" s="93"/>
    </row>
    <row r="137" spans="1:48" ht="14.6" x14ac:dyDescent="0.4">
      <c r="A137" s="93"/>
      <c r="B137" s="93"/>
      <c r="C137" s="93"/>
      <c r="D137" s="93"/>
      <c r="E137" s="93"/>
      <c r="F137" s="93"/>
      <c r="G137" s="93"/>
      <c r="H137" s="93"/>
      <c r="I137" s="93"/>
      <c r="J137" s="93"/>
      <c r="K137" s="93"/>
      <c r="L137" s="93"/>
      <c r="M137" s="93"/>
      <c r="N137" s="93"/>
      <c r="O137" s="93"/>
      <c r="P137" s="93"/>
      <c r="Q137" s="93"/>
      <c r="R137" s="93"/>
      <c r="S137" s="93"/>
      <c r="T137" s="93"/>
      <c r="U137" s="93"/>
      <c r="V137" s="93"/>
      <c r="W137" s="93"/>
      <c r="X137" s="93"/>
      <c r="Y137" s="93"/>
      <c r="Z137" s="106"/>
      <c r="AA137" s="93"/>
      <c r="AB137" s="93"/>
      <c r="AC137" s="93"/>
      <c r="AD137" s="93"/>
      <c r="AE137" s="93"/>
      <c r="AF137" s="93"/>
      <c r="AG137" s="93"/>
      <c r="AH137" s="93"/>
      <c r="AI137" s="93"/>
      <c r="AJ137" s="93"/>
      <c r="AK137" s="93"/>
      <c r="AL137" s="93"/>
      <c r="AM137" s="93"/>
      <c r="AN137" s="93"/>
      <c r="AO137" s="93"/>
      <c r="AP137" s="93"/>
      <c r="AQ137" s="93"/>
      <c r="AR137" s="93"/>
      <c r="AS137" s="93"/>
      <c r="AT137" s="93"/>
      <c r="AU137" s="93"/>
      <c r="AV137" s="93"/>
    </row>
    <row r="138" spans="1:48" ht="14.6" x14ac:dyDescent="0.4">
      <c r="A138" s="93"/>
      <c r="B138" s="93"/>
      <c r="C138" s="93"/>
      <c r="D138" s="93"/>
      <c r="E138" s="93"/>
      <c r="F138" s="93"/>
      <c r="G138" s="93"/>
      <c r="H138" s="93"/>
      <c r="I138" s="93"/>
      <c r="J138" s="93"/>
      <c r="K138" s="93"/>
      <c r="L138" s="93"/>
      <c r="M138" s="93"/>
      <c r="N138" s="93"/>
      <c r="O138" s="93"/>
      <c r="P138" s="93"/>
      <c r="Q138" s="93"/>
      <c r="R138" s="93"/>
      <c r="S138" s="93"/>
      <c r="T138" s="93"/>
      <c r="U138" s="93"/>
      <c r="V138" s="93"/>
      <c r="W138" s="93"/>
      <c r="X138" s="93"/>
      <c r="Y138" s="93"/>
      <c r="Z138" s="106"/>
      <c r="AA138" s="93"/>
      <c r="AB138" s="93"/>
      <c r="AC138" s="93"/>
      <c r="AD138" s="93"/>
      <c r="AE138" s="93"/>
      <c r="AF138" s="93"/>
      <c r="AG138" s="93"/>
      <c r="AH138" s="93"/>
      <c r="AI138" s="93"/>
      <c r="AJ138" s="93"/>
      <c r="AK138" s="93"/>
      <c r="AL138" s="93"/>
      <c r="AM138" s="93"/>
      <c r="AN138" s="93"/>
      <c r="AO138" s="93"/>
      <c r="AP138" s="93"/>
      <c r="AQ138" s="93"/>
      <c r="AR138" s="93"/>
      <c r="AS138" s="93"/>
      <c r="AT138" s="93"/>
      <c r="AU138" s="93"/>
      <c r="AV138" s="93"/>
    </row>
    <row r="139" spans="1:48" ht="14.6" x14ac:dyDescent="0.4">
      <c r="A139" s="93"/>
      <c r="B139" s="93"/>
      <c r="C139" s="93"/>
      <c r="D139" s="93"/>
      <c r="E139" s="93"/>
      <c r="F139" s="93"/>
      <c r="G139" s="93"/>
      <c r="H139" s="93"/>
      <c r="I139" s="93"/>
      <c r="J139" s="93"/>
      <c r="K139" s="93"/>
      <c r="L139" s="93"/>
      <c r="M139" s="93"/>
      <c r="N139" s="93"/>
      <c r="O139" s="93"/>
      <c r="P139" s="93"/>
      <c r="Q139" s="93"/>
      <c r="R139" s="93"/>
      <c r="S139" s="93"/>
      <c r="T139" s="93"/>
      <c r="U139" s="93"/>
      <c r="V139" s="93"/>
      <c r="W139" s="93"/>
      <c r="X139" s="93"/>
      <c r="Y139" s="93"/>
      <c r="Z139" s="106"/>
      <c r="AA139" s="93"/>
      <c r="AB139" s="93"/>
      <c r="AC139" s="93"/>
      <c r="AD139" s="93"/>
      <c r="AE139" s="93"/>
      <c r="AF139" s="93"/>
      <c r="AG139" s="93"/>
      <c r="AH139" s="93"/>
      <c r="AI139" s="93"/>
      <c r="AJ139" s="93"/>
      <c r="AK139" s="93"/>
      <c r="AL139" s="93"/>
      <c r="AM139" s="93"/>
      <c r="AN139" s="93"/>
      <c r="AO139" s="93"/>
      <c r="AP139" s="93"/>
      <c r="AQ139" s="93"/>
      <c r="AR139" s="93"/>
      <c r="AS139" s="93"/>
      <c r="AT139" s="93"/>
      <c r="AU139" s="93"/>
      <c r="AV139" s="93"/>
    </row>
    <row r="140" spans="1:48" ht="14.6" x14ac:dyDescent="0.4">
      <c r="A140" s="93"/>
      <c r="B140" s="93"/>
      <c r="C140" s="93"/>
      <c r="D140" s="93"/>
      <c r="E140" s="93"/>
      <c r="F140" s="93"/>
      <c r="G140" s="93"/>
      <c r="H140" s="93"/>
      <c r="I140" s="93"/>
      <c r="J140" s="93"/>
      <c r="K140" s="93"/>
      <c r="L140" s="93"/>
      <c r="M140" s="93"/>
      <c r="N140" s="93"/>
      <c r="O140" s="93"/>
      <c r="P140" s="93"/>
      <c r="Q140" s="93"/>
      <c r="R140" s="93"/>
      <c r="S140" s="93"/>
      <c r="T140" s="93"/>
      <c r="U140" s="93"/>
      <c r="V140" s="93"/>
      <c r="W140" s="93"/>
      <c r="X140" s="93"/>
      <c r="Y140" s="93"/>
      <c r="Z140" s="106"/>
      <c r="AA140" s="93"/>
      <c r="AB140" s="93"/>
      <c r="AC140" s="93"/>
      <c r="AD140" s="93"/>
      <c r="AE140" s="93"/>
      <c r="AF140" s="93"/>
      <c r="AG140" s="93"/>
      <c r="AH140" s="93"/>
      <c r="AI140" s="93"/>
      <c r="AJ140" s="93"/>
      <c r="AK140" s="93"/>
      <c r="AL140" s="93"/>
      <c r="AM140" s="93"/>
      <c r="AN140" s="93"/>
      <c r="AO140" s="93"/>
      <c r="AP140" s="93"/>
      <c r="AQ140" s="93"/>
      <c r="AR140" s="93"/>
      <c r="AS140" s="93"/>
      <c r="AT140" s="93"/>
      <c r="AU140" s="93"/>
      <c r="AV140" s="93"/>
    </row>
    <row r="141" spans="1:48" ht="14.6" x14ac:dyDescent="0.4">
      <c r="A141" s="93"/>
      <c r="B141" s="93"/>
      <c r="C141" s="93"/>
      <c r="D141" s="93"/>
      <c r="E141" s="93"/>
      <c r="F141" s="93"/>
      <c r="G141" s="93"/>
      <c r="H141" s="93"/>
      <c r="I141" s="93"/>
      <c r="J141" s="93"/>
      <c r="K141" s="93"/>
      <c r="L141" s="93"/>
      <c r="M141" s="93"/>
      <c r="N141" s="93"/>
      <c r="O141" s="93"/>
      <c r="P141" s="93"/>
      <c r="Q141" s="93"/>
      <c r="R141" s="93"/>
      <c r="S141" s="93"/>
      <c r="T141" s="93"/>
      <c r="U141" s="93"/>
      <c r="V141" s="93"/>
      <c r="W141" s="93"/>
      <c r="X141" s="93"/>
      <c r="Y141" s="93"/>
      <c r="Z141" s="106"/>
      <c r="AA141" s="93"/>
      <c r="AB141" s="93"/>
      <c r="AC141" s="93"/>
      <c r="AD141" s="93"/>
      <c r="AE141" s="93"/>
      <c r="AF141" s="93"/>
      <c r="AG141" s="93"/>
      <c r="AH141" s="93"/>
      <c r="AI141" s="93"/>
      <c r="AJ141" s="93"/>
      <c r="AK141" s="93"/>
      <c r="AL141" s="93"/>
      <c r="AM141" s="93"/>
      <c r="AN141" s="93"/>
      <c r="AO141" s="93"/>
      <c r="AP141" s="93"/>
      <c r="AQ141" s="93"/>
      <c r="AR141" s="93"/>
      <c r="AS141" s="93"/>
      <c r="AT141" s="93"/>
      <c r="AU141" s="93"/>
      <c r="AV141" s="93"/>
    </row>
    <row r="142" spans="1:48" ht="14.6" x14ac:dyDescent="0.4">
      <c r="A142" s="93"/>
      <c r="B142" s="93"/>
      <c r="C142" s="93"/>
      <c r="D142" s="93"/>
      <c r="E142" s="93"/>
      <c r="F142" s="93"/>
      <c r="G142" s="93"/>
      <c r="H142" s="93"/>
      <c r="I142" s="93"/>
      <c r="J142" s="93"/>
      <c r="K142" s="93"/>
      <c r="L142" s="93"/>
      <c r="M142" s="93"/>
      <c r="N142" s="93"/>
      <c r="O142" s="93"/>
      <c r="P142" s="93"/>
      <c r="Q142" s="93"/>
      <c r="R142" s="93"/>
      <c r="S142" s="93"/>
      <c r="T142" s="93"/>
      <c r="U142" s="93"/>
      <c r="V142" s="93"/>
      <c r="W142" s="93"/>
      <c r="X142" s="93"/>
      <c r="Y142" s="93"/>
      <c r="Z142" s="106"/>
      <c r="AA142" s="93"/>
      <c r="AB142" s="93"/>
      <c r="AC142" s="93"/>
      <c r="AD142" s="93"/>
      <c r="AE142" s="93"/>
      <c r="AF142" s="93"/>
      <c r="AG142" s="93"/>
      <c r="AH142" s="93"/>
      <c r="AI142" s="93"/>
      <c r="AJ142" s="93"/>
      <c r="AK142" s="93"/>
      <c r="AL142" s="93"/>
      <c r="AM142" s="93"/>
      <c r="AN142" s="93"/>
      <c r="AO142" s="93"/>
      <c r="AP142" s="93"/>
      <c r="AQ142" s="93"/>
      <c r="AR142" s="93"/>
      <c r="AS142" s="93"/>
      <c r="AT142" s="93"/>
      <c r="AU142" s="93"/>
      <c r="AV142" s="93"/>
    </row>
    <row r="143" spans="1:48" ht="14.6" x14ac:dyDescent="0.4">
      <c r="A143" s="93"/>
      <c r="B143" s="93"/>
      <c r="C143" s="93"/>
      <c r="D143" s="93"/>
      <c r="E143" s="93"/>
      <c r="F143" s="93"/>
      <c r="G143" s="93"/>
      <c r="H143" s="93"/>
      <c r="I143" s="93"/>
      <c r="J143" s="93"/>
      <c r="K143" s="93"/>
      <c r="L143" s="93"/>
      <c r="M143" s="93"/>
      <c r="N143" s="93"/>
      <c r="O143" s="93"/>
      <c r="P143" s="93"/>
      <c r="Q143" s="93"/>
      <c r="R143" s="93"/>
      <c r="S143" s="93"/>
      <c r="T143" s="93"/>
      <c r="U143" s="93"/>
      <c r="V143" s="93"/>
      <c r="W143" s="93"/>
      <c r="X143" s="93"/>
      <c r="Y143" s="93"/>
      <c r="Z143" s="106"/>
      <c r="AA143" s="93"/>
      <c r="AB143" s="93"/>
      <c r="AC143" s="93"/>
      <c r="AD143" s="93"/>
      <c r="AE143" s="93"/>
      <c r="AF143" s="93"/>
      <c r="AG143" s="93"/>
      <c r="AH143" s="93"/>
      <c r="AI143" s="93"/>
      <c r="AJ143" s="93"/>
      <c r="AK143" s="93"/>
      <c r="AL143" s="93"/>
      <c r="AM143" s="93"/>
      <c r="AN143" s="93"/>
      <c r="AO143" s="93"/>
      <c r="AP143" s="93"/>
      <c r="AQ143" s="93"/>
      <c r="AR143" s="93"/>
      <c r="AS143" s="93"/>
      <c r="AT143" s="93"/>
      <c r="AU143" s="93"/>
      <c r="AV143" s="93"/>
    </row>
    <row r="144" spans="1:48" ht="14.6" x14ac:dyDescent="0.4">
      <c r="A144" s="93"/>
      <c r="B144" s="93"/>
      <c r="C144" s="93"/>
      <c r="D144" s="93"/>
      <c r="E144" s="93"/>
      <c r="F144" s="93"/>
      <c r="G144" s="93"/>
      <c r="H144" s="93"/>
      <c r="I144" s="93"/>
      <c r="J144" s="93"/>
      <c r="K144" s="93"/>
      <c r="L144" s="93"/>
      <c r="M144" s="93"/>
      <c r="N144" s="93"/>
      <c r="O144" s="93"/>
      <c r="P144" s="93"/>
      <c r="Q144" s="93"/>
      <c r="R144" s="93"/>
      <c r="S144" s="93"/>
      <c r="T144" s="93"/>
      <c r="U144" s="93"/>
      <c r="V144" s="93"/>
      <c r="W144" s="93"/>
      <c r="X144" s="93"/>
      <c r="Y144" s="93"/>
      <c r="Z144" s="106"/>
      <c r="AA144" s="93"/>
      <c r="AB144" s="93"/>
      <c r="AC144" s="93"/>
      <c r="AD144" s="93"/>
      <c r="AE144" s="93"/>
      <c r="AF144" s="93"/>
      <c r="AG144" s="93"/>
      <c r="AH144" s="93"/>
      <c r="AI144" s="93"/>
      <c r="AJ144" s="93"/>
      <c r="AK144" s="93"/>
      <c r="AL144" s="93"/>
      <c r="AM144" s="93"/>
      <c r="AN144" s="93"/>
      <c r="AO144" s="93"/>
      <c r="AP144" s="93"/>
      <c r="AQ144" s="93"/>
      <c r="AR144" s="93"/>
      <c r="AS144" s="93"/>
      <c r="AT144" s="93"/>
      <c r="AU144" s="93"/>
      <c r="AV144" s="93"/>
    </row>
    <row r="145" spans="1:48" ht="14.6" x14ac:dyDescent="0.4">
      <c r="A145" s="93"/>
      <c r="B145" s="93"/>
      <c r="C145" s="93"/>
      <c r="D145" s="93"/>
      <c r="E145" s="93"/>
      <c r="F145" s="93"/>
      <c r="G145" s="93"/>
      <c r="H145" s="93"/>
      <c r="I145" s="93"/>
      <c r="J145" s="93"/>
      <c r="K145" s="93"/>
      <c r="L145" s="93"/>
      <c r="M145" s="93"/>
      <c r="N145" s="93"/>
      <c r="O145" s="93"/>
      <c r="P145" s="93"/>
      <c r="Q145" s="93"/>
      <c r="R145" s="93"/>
      <c r="S145" s="93"/>
      <c r="T145" s="93"/>
      <c r="U145" s="93"/>
      <c r="V145" s="93"/>
      <c r="W145" s="93"/>
      <c r="X145" s="93"/>
      <c r="Y145" s="93"/>
      <c r="Z145" s="106"/>
      <c r="AA145" s="93"/>
      <c r="AB145" s="93"/>
      <c r="AC145" s="93"/>
      <c r="AD145" s="93"/>
      <c r="AE145" s="93"/>
      <c r="AF145" s="93"/>
      <c r="AG145" s="93"/>
      <c r="AH145" s="93"/>
      <c r="AI145" s="93"/>
      <c r="AJ145" s="93"/>
      <c r="AK145" s="93"/>
      <c r="AL145" s="93"/>
      <c r="AM145" s="93"/>
      <c r="AN145" s="93"/>
      <c r="AO145" s="93"/>
      <c r="AP145" s="93"/>
      <c r="AQ145" s="93"/>
      <c r="AR145" s="93"/>
      <c r="AS145" s="93"/>
      <c r="AT145" s="93"/>
      <c r="AU145" s="93"/>
      <c r="AV145" s="93"/>
    </row>
    <row r="146" spans="1:48" ht="14.6" x14ac:dyDescent="0.4">
      <c r="A146" s="93"/>
      <c r="B146" s="93"/>
      <c r="C146" s="93"/>
      <c r="D146" s="93"/>
      <c r="E146" s="93"/>
      <c r="F146" s="93"/>
      <c r="G146" s="93"/>
      <c r="H146" s="93"/>
      <c r="I146" s="93"/>
      <c r="J146" s="93"/>
      <c r="K146" s="93"/>
      <c r="L146" s="93"/>
      <c r="M146" s="93"/>
      <c r="N146" s="93"/>
      <c r="O146" s="93"/>
      <c r="P146" s="93"/>
      <c r="Q146" s="93"/>
      <c r="R146" s="93"/>
      <c r="S146" s="93"/>
      <c r="T146" s="93"/>
      <c r="U146" s="93"/>
      <c r="V146" s="93"/>
      <c r="W146" s="93"/>
      <c r="X146" s="93"/>
      <c r="Y146" s="93"/>
      <c r="Z146" s="106"/>
      <c r="AA146" s="93"/>
      <c r="AB146" s="93"/>
      <c r="AC146" s="93"/>
      <c r="AD146" s="93"/>
      <c r="AE146" s="93"/>
      <c r="AF146" s="93"/>
      <c r="AG146" s="93"/>
      <c r="AH146" s="93"/>
      <c r="AI146" s="93"/>
      <c r="AJ146" s="93"/>
      <c r="AK146" s="93"/>
      <c r="AL146" s="93"/>
      <c r="AM146" s="93"/>
      <c r="AN146" s="93"/>
      <c r="AO146" s="93"/>
      <c r="AP146" s="93"/>
      <c r="AQ146" s="93"/>
      <c r="AR146" s="93"/>
      <c r="AS146" s="93"/>
      <c r="AT146" s="93"/>
      <c r="AU146" s="93"/>
      <c r="AV146" s="93"/>
    </row>
    <row r="147" spans="1:48" ht="14.6" x14ac:dyDescent="0.4">
      <c r="A147" s="93"/>
      <c r="B147" s="93"/>
      <c r="C147" s="93"/>
      <c r="D147" s="93"/>
      <c r="E147" s="93"/>
      <c r="F147" s="93"/>
      <c r="G147" s="93"/>
      <c r="H147" s="93"/>
      <c r="I147" s="93"/>
      <c r="J147" s="93"/>
      <c r="K147" s="93"/>
      <c r="L147" s="93"/>
      <c r="M147" s="93"/>
      <c r="N147" s="93"/>
      <c r="O147" s="93"/>
      <c r="P147" s="93"/>
      <c r="Q147" s="93"/>
      <c r="R147" s="93"/>
      <c r="S147" s="93"/>
      <c r="T147" s="93"/>
      <c r="U147" s="93"/>
      <c r="V147" s="93"/>
      <c r="W147" s="93"/>
      <c r="X147" s="93"/>
      <c r="Y147" s="93"/>
      <c r="Z147" s="106"/>
      <c r="AA147" s="93"/>
      <c r="AB147" s="93"/>
      <c r="AC147" s="93"/>
      <c r="AD147" s="93"/>
      <c r="AE147" s="93"/>
      <c r="AF147" s="93"/>
      <c r="AG147" s="93"/>
      <c r="AH147" s="93"/>
      <c r="AI147" s="93"/>
      <c r="AJ147" s="93"/>
      <c r="AK147" s="93"/>
      <c r="AL147" s="93"/>
      <c r="AM147" s="93"/>
      <c r="AN147" s="93"/>
      <c r="AO147" s="93"/>
      <c r="AP147" s="93"/>
      <c r="AQ147" s="93"/>
      <c r="AR147" s="93"/>
      <c r="AS147" s="93"/>
      <c r="AT147" s="93"/>
      <c r="AU147" s="93"/>
      <c r="AV147" s="93"/>
    </row>
    <row r="148" spans="1:48" ht="14.6" x14ac:dyDescent="0.4">
      <c r="A148" s="93"/>
      <c r="B148" s="93"/>
      <c r="C148" s="93"/>
      <c r="D148" s="93"/>
      <c r="E148" s="93"/>
      <c r="F148" s="93"/>
      <c r="G148" s="93"/>
      <c r="H148" s="93"/>
      <c r="I148" s="93"/>
      <c r="J148" s="93"/>
      <c r="K148" s="93"/>
      <c r="L148" s="93"/>
      <c r="M148" s="93"/>
      <c r="N148" s="93"/>
      <c r="O148" s="93"/>
      <c r="P148" s="93"/>
      <c r="Q148" s="93"/>
      <c r="R148" s="93"/>
      <c r="S148" s="93"/>
      <c r="T148" s="93"/>
      <c r="U148" s="93"/>
      <c r="V148" s="93"/>
      <c r="W148" s="93"/>
      <c r="X148" s="93"/>
      <c r="Y148" s="93"/>
      <c r="Z148" s="106"/>
      <c r="AA148" s="93"/>
      <c r="AB148" s="93"/>
      <c r="AC148" s="93"/>
      <c r="AD148" s="93"/>
      <c r="AE148" s="93"/>
      <c r="AF148" s="93"/>
      <c r="AG148" s="93"/>
      <c r="AH148" s="93"/>
      <c r="AI148" s="93"/>
      <c r="AJ148" s="93"/>
      <c r="AK148" s="93"/>
      <c r="AL148" s="93"/>
      <c r="AM148" s="93"/>
      <c r="AN148" s="93"/>
      <c r="AO148" s="93"/>
      <c r="AP148" s="93"/>
      <c r="AQ148" s="93"/>
      <c r="AR148" s="93"/>
      <c r="AS148" s="93"/>
      <c r="AT148" s="93"/>
      <c r="AU148" s="93"/>
      <c r="AV148" s="93"/>
    </row>
    <row r="149" spans="1:48" ht="14.6" x14ac:dyDescent="0.4">
      <c r="A149" s="93"/>
      <c r="B149" s="93"/>
      <c r="C149" s="93"/>
      <c r="D149" s="93"/>
      <c r="E149" s="93"/>
      <c r="F149" s="93"/>
      <c r="G149" s="93"/>
      <c r="H149" s="93"/>
      <c r="I149" s="93"/>
      <c r="J149" s="93"/>
      <c r="K149" s="93"/>
      <c r="L149" s="93"/>
      <c r="M149" s="93"/>
      <c r="N149" s="93"/>
      <c r="O149" s="93"/>
      <c r="P149" s="93"/>
      <c r="Q149" s="93"/>
      <c r="R149" s="93"/>
      <c r="S149" s="93"/>
      <c r="T149" s="93"/>
      <c r="U149" s="93"/>
      <c r="V149" s="93"/>
      <c r="W149" s="93"/>
      <c r="X149" s="93"/>
      <c r="Y149" s="93"/>
      <c r="Z149" s="106"/>
      <c r="AA149" s="93"/>
      <c r="AB149" s="93"/>
      <c r="AC149" s="93"/>
      <c r="AD149" s="93"/>
      <c r="AE149" s="93"/>
      <c r="AF149" s="93"/>
      <c r="AG149" s="93"/>
      <c r="AH149" s="93"/>
      <c r="AI149" s="93"/>
      <c r="AJ149" s="93"/>
      <c r="AK149" s="93"/>
      <c r="AL149" s="93"/>
      <c r="AM149" s="93"/>
      <c r="AN149" s="93"/>
      <c r="AO149" s="93"/>
      <c r="AP149" s="93"/>
      <c r="AQ149" s="93"/>
      <c r="AR149" s="93"/>
      <c r="AS149" s="93"/>
      <c r="AT149" s="93"/>
      <c r="AU149" s="93"/>
      <c r="AV149" s="93"/>
    </row>
    <row r="150" spans="1:48" ht="14.6" x14ac:dyDescent="0.4">
      <c r="A150" s="93"/>
      <c r="B150" s="93"/>
      <c r="C150" s="93"/>
      <c r="D150" s="93"/>
      <c r="E150" s="93"/>
      <c r="F150" s="93"/>
      <c r="G150" s="93"/>
      <c r="H150" s="93"/>
      <c r="I150" s="93"/>
      <c r="J150" s="93"/>
      <c r="K150" s="93"/>
      <c r="L150" s="93"/>
      <c r="M150" s="93"/>
      <c r="N150" s="93"/>
      <c r="O150" s="93"/>
      <c r="P150" s="93"/>
      <c r="Q150" s="93"/>
      <c r="R150" s="93"/>
      <c r="S150" s="93"/>
      <c r="T150" s="93"/>
      <c r="U150" s="93"/>
      <c r="V150" s="93"/>
      <c r="W150" s="93"/>
      <c r="X150" s="93"/>
      <c r="Y150" s="93"/>
      <c r="Z150" s="106"/>
      <c r="AA150" s="93"/>
      <c r="AB150" s="93"/>
      <c r="AC150" s="93"/>
      <c r="AD150" s="93"/>
      <c r="AE150" s="93"/>
      <c r="AF150" s="93"/>
      <c r="AG150" s="93"/>
      <c r="AH150" s="93"/>
      <c r="AI150" s="93"/>
      <c r="AJ150" s="93"/>
      <c r="AK150" s="93"/>
      <c r="AL150" s="93"/>
      <c r="AM150" s="93"/>
      <c r="AN150" s="93"/>
      <c r="AO150" s="93"/>
      <c r="AP150" s="93"/>
      <c r="AQ150" s="93"/>
      <c r="AR150" s="93"/>
      <c r="AS150" s="93"/>
      <c r="AT150" s="93"/>
      <c r="AU150" s="93"/>
      <c r="AV150" s="93"/>
    </row>
    <row r="151" spans="1:48" ht="14.6" x14ac:dyDescent="0.4">
      <c r="A151" s="93"/>
      <c r="B151" s="93"/>
      <c r="C151" s="93"/>
      <c r="D151" s="93"/>
      <c r="E151" s="93"/>
      <c r="F151" s="93"/>
      <c r="G151" s="93"/>
      <c r="H151" s="93"/>
      <c r="I151" s="93"/>
      <c r="J151" s="93"/>
      <c r="K151" s="93"/>
      <c r="L151" s="93"/>
      <c r="M151" s="93"/>
      <c r="N151" s="93"/>
      <c r="O151" s="93"/>
      <c r="P151" s="93"/>
      <c r="Q151" s="93"/>
      <c r="R151" s="93"/>
      <c r="S151" s="93"/>
      <c r="T151" s="93"/>
      <c r="U151" s="93"/>
      <c r="V151" s="93"/>
      <c r="W151" s="93"/>
      <c r="X151" s="93"/>
      <c r="Y151" s="93"/>
      <c r="Z151" s="106"/>
      <c r="AA151" s="93"/>
      <c r="AB151" s="93"/>
      <c r="AC151" s="93"/>
      <c r="AD151" s="93"/>
      <c r="AE151" s="93"/>
      <c r="AF151" s="93"/>
      <c r="AG151" s="93"/>
      <c r="AH151" s="93"/>
      <c r="AI151" s="93"/>
      <c r="AJ151" s="93"/>
      <c r="AK151" s="93"/>
      <c r="AL151" s="93"/>
      <c r="AM151" s="93"/>
      <c r="AN151" s="93"/>
      <c r="AO151" s="93"/>
      <c r="AP151" s="93"/>
      <c r="AQ151" s="93"/>
      <c r="AR151" s="93"/>
      <c r="AS151" s="93"/>
      <c r="AT151" s="93"/>
      <c r="AU151" s="93"/>
      <c r="AV151" s="93"/>
    </row>
    <row r="152" spans="1:48" ht="14.6" x14ac:dyDescent="0.4">
      <c r="A152" s="93"/>
      <c r="B152" s="93"/>
      <c r="C152" s="93"/>
      <c r="D152" s="93"/>
      <c r="E152" s="93"/>
      <c r="F152" s="93"/>
      <c r="G152" s="93"/>
      <c r="H152" s="93"/>
      <c r="I152" s="93"/>
      <c r="J152" s="93"/>
      <c r="K152" s="93"/>
      <c r="L152" s="93"/>
      <c r="M152" s="93"/>
      <c r="N152" s="93"/>
      <c r="O152" s="93"/>
      <c r="P152" s="93"/>
      <c r="Q152" s="93"/>
      <c r="R152" s="93"/>
      <c r="S152" s="93"/>
      <c r="T152" s="93"/>
      <c r="U152" s="93"/>
      <c r="V152" s="93"/>
      <c r="W152" s="93"/>
      <c r="X152" s="93"/>
      <c r="Y152" s="93"/>
      <c r="Z152" s="106"/>
      <c r="AA152" s="93"/>
      <c r="AB152" s="93"/>
      <c r="AC152" s="93"/>
      <c r="AD152" s="93"/>
      <c r="AE152" s="93"/>
      <c r="AF152" s="93"/>
      <c r="AG152" s="93"/>
      <c r="AH152" s="93"/>
      <c r="AI152" s="93"/>
      <c r="AJ152" s="93"/>
      <c r="AK152" s="93"/>
      <c r="AL152" s="93"/>
      <c r="AM152" s="93"/>
      <c r="AN152" s="93"/>
      <c r="AO152" s="93"/>
      <c r="AP152" s="93"/>
      <c r="AQ152" s="93"/>
      <c r="AR152" s="93"/>
      <c r="AS152" s="93"/>
      <c r="AT152" s="93"/>
      <c r="AU152" s="93"/>
      <c r="AV152" s="93"/>
    </row>
    <row r="153" spans="1:48" ht="14.6" x14ac:dyDescent="0.4">
      <c r="A153" s="93"/>
      <c r="B153" s="93"/>
      <c r="C153" s="93"/>
      <c r="D153" s="93"/>
      <c r="E153" s="93"/>
      <c r="F153" s="93"/>
      <c r="G153" s="93"/>
      <c r="H153" s="93"/>
      <c r="I153" s="93"/>
      <c r="J153" s="93"/>
      <c r="K153" s="93"/>
      <c r="L153" s="93"/>
      <c r="M153" s="93"/>
      <c r="N153" s="93"/>
      <c r="O153" s="93"/>
      <c r="P153" s="93"/>
      <c r="Q153" s="93"/>
      <c r="R153" s="93"/>
      <c r="S153" s="93"/>
      <c r="T153" s="93"/>
      <c r="U153" s="93"/>
      <c r="V153" s="93"/>
      <c r="W153" s="93"/>
      <c r="X153" s="93"/>
      <c r="Y153" s="93"/>
      <c r="Z153" s="106"/>
      <c r="AA153" s="93"/>
      <c r="AB153" s="93"/>
      <c r="AC153" s="93"/>
      <c r="AD153" s="93"/>
      <c r="AE153" s="93"/>
      <c r="AF153" s="93"/>
      <c r="AG153" s="93"/>
      <c r="AH153" s="93"/>
      <c r="AI153" s="93"/>
      <c r="AJ153" s="93"/>
      <c r="AK153" s="93"/>
      <c r="AL153" s="93"/>
      <c r="AM153" s="93"/>
      <c r="AN153" s="93"/>
      <c r="AO153" s="93"/>
      <c r="AP153" s="93"/>
      <c r="AQ153" s="93"/>
      <c r="AR153" s="93"/>
      <c r="AS153" s="93"/>
      <c r="AT153" s="93"/>
      <c r="AU153" s="93"/>
      <c r="AV153" s="93"/>
    </row>
    <row r="154" spans="1:48" ht="14.6" x14ac:dyDescent="0.4">
      <c r="A154" s="93"/>
      <c r="B154" s="93"/>
      <c r="C154" s="93"/>
      <c r="D154" s="93"/>
      <c r="E154" s="93"/>
      <c r="F154" s="93"/>
      <c r="G154" s="93"/>
      <c r="H154" s="93"/>
      <c r="I154" s="93"/>
      <c r="J154" s="93"/>
      <c r="K154" s="93"/>
      <c r="L154" s="93"/>
      <c r="M154" s="93"/>
      <c r="N154" s="93"/>
      <c r="O154" s="93"/>
      <c r="P154" s="93"/>
      <c r="Q154" s="93"/>
      <c r="R154" s="93"/>
      <c r="S154" s="93"/>
      <c r="T154" s="93"/>
      <c r="U154" s="93"/>
      <c r="V154" s="93"/>
      <c r="W154" s="93"/>
      <c r="X154" s="93"/>
      <c r="Y154" s="93"/>
      <c r="Z154" s="106"/>
      <c r="AA154" s="93"/>
      <c r="AB154" s="93"/>
      <c r="AC154" s="93"/>
      <c r="AD154" s="93"/>
      <c r="AE154" s="93"/>
      <c r="AF154" s="93"/>
      <c r="AG154" s="93"/>
      <c r="AH154" s="93"/>
      <c r="AI154" s="93"/>
      <c r="AJ154" s="93"/>
      <c r="AK154" s="93"/>
      <c r="AL154" s="93"/>
      <c r="AM154" s="93"/>
      <c r="AN154" s="93"/>
      <c r="AO154" s="93"/>
      <c r="AP154" s="93"/>
      <c r="AQ154" s="93"/>
      <c r="AR154" s="93"/>
      <c r="AS154" s="93"/>
      <c r="AT154" s="93"/>
      <c r="AU154" s="93"/>
      <c r="AV154" s="93"/>
    </row>
    <row r="155" spans="1:48" ht="14.6" x14ac:dyDescent="0.4">
      <c r="A155" s="93"/>
      <c r="B155" s="93"/>
      <c r="C155" s="93"/>
      <c r="D155" s="93"/>
      <c r="E155" s="93"/>
      <c r="F155" s="93"/>
      <c r="G155" s="93"/>
      <c r="H155" s="93"/>
      <c r="I155" s="93"/>
      <c r="J155" s="93"/>
      <c r="K155" s="93"/>
      <c r="L155" s="93"/>
      <c r="M155" s="93"/>
      <c r="N155" s="93"/>
      <c r="O155" s="93"/>
      <c r="P155" s="93"/>
      <c r="Q155" s="93"/>
      <c r="R155" s="93"/>
      <c r="S155" s="93"/>
      <c r="T155" s="93"/>
      <c r="U155" s="93"/>
      <c r="V155" s="93"/>
      <c r="W155" s="93"/>
      <c r="X155" s="93"/>
      <c r="Y155" s="93"/>
      <c r="Z155" s="106"/>
      <c r="AA155" s="93"/>
      <c r="AB155" s="93"/>
      <c r="AC155" s="93"/>
      <c r="AD155" s="93"/>
      <c r="AE155" s="93"/>
      <c r="AF155" s="93"/>
      <c r="AG155" s="93"/>
      <c r="AH155" s="93"/>
      <c r="AI155" s="93"/>
      <c r="AJ155" s="93"/>
      <c r="AK155" s="93"/>
      <c r="AL155" s="93"/>
      <c r="AM155" s="93"/>
      <c r="AN155" s="93"/>
      <c r="AO155" s="93"/>
      <c r="AP155" s="93"/>
      <c r="AQ155" s="93"/>
      <c r="AR155" s="93"/>
      <c r="AS155" s="93"/>
      <c r="AT155" s="93"/>
      <c r="AU155" s="93"/>
      <c r="AV155" s="93"/>
    </row>
    <row r="156" spans="1:48" ht="14.6" x14ac:dyDescent="0.4">
      <c r="A156" s="93"/>
      <c r="B156" s="93"/>
      <c r="C156" s="93"/>
      <c r="D156" s="93"/>
      <c r="E156" s="93"/>
      <c r="F156" s="93"/>
      <c r="G156" s="93"/>
      <c r="H156" s="93"/>
      <c r="I156" s="93"/>
      <c r="J156" s="93"/>
      <c r="K156" s="93"/>
      <c r="L156" s="93"/>
      <c r="M156" s="93"/>
      <c r="N156" s="93"/>
      <c r="O156" s="93"/>
      <c r="P156" s="93"/>
      <c r="Q156" s="93"/>
      <c r="R156" s="93"/>
      <c r="S156" s="93"/>
      <c r="T156" s="93"/>
      <c r="U156" s="93"/>
      <c r="V156" s="93"/>
      <c r="W156" s="93"/>
      <c r="X156" s="93"/>
      <c r="Y156" s="93"/>
      <c r="Z156" s="106"/>
      <c r="AA156" s="93"/>
      <c r="AB156" s="93"/>
      <c r="AC156" s="93"/>
      <c r="AD156" s="93"/>
      <c r="AE156" s="93"/>
      <c r="AF156" s="93"/>
      <c r="AG156" s="93"/>
      <c r="AH156" s="93"/>
      <c r="AI156" s="93"/>
      <c r="AJ156" s="93"/>
      <c r="AK156" s="93"/>
      <c r="AL156" s="93"/>
      <c r="AM156" s="93"/>
      <c r="AN156" s="93"/>
      <c r="AO156" s="93"/>
      <c r="AP156" s="93"/>
      <c r="AQ156" s="93"/>
      <c r="AR156" s="93"/>
      <c r="AS156" s="93"/>
      <c r="AT156" s="93"/>
      <c r="AU156" s="93"/>
      <c r="AV156" s="93"/>
    </row>
    <row r="157" spans="1:48" ht="14.6" x14ac:dyDescent="0.4">
      <c r="A157" s="93"/>
      <c r="B157" s="93"/>
      <c r="C157" s="93"/>
      <c r="D157" s="93"/>
      <c r="E157" s="93"/>
      <c r="F157" s="93"/>
      <c r="G157" s="93"/>
      <c r="H157" s="93"/>
      <c r="I157" s="93"/>
      <c r="J157" s="93"/>
      <c r="K157" s="93"/>
      <c r="L157" s="93"/>
      <c r="M157" s="93"/>
      <c r="N157" s="93"/>
      <c r="O157" s="93"/>
      <c r="P157" s="93"/>
      <c r="Q157" s="93"/>
      <c r="R157" s="93"/>
      <c r="S157" s="93"/>
      <c r="T157" s="93"/>
      <c r="U157" s="93"/>
      <c r="V157" s="93"/>
      <c r="W157" s="93"/>
      <c r="X157" s="93"/>
      <c r="Y157" s="93"/>
      <c r="Z157" s="106"/>
      <c r="AA157" s="93"/>
      <c r="AB157" s="93"/>
      <c r="AC157" s="93"/>
      <c r="AD157" s="93"/>
      <c r="AE157" s="93"/>
      <c r="AF157" s="93"/>
      <c r="AG157" s="93"/>
      <c r="AH157" s="93"/>
      <c r="AI157" s="93"/>
      <c r="AJ157" s="93"/>
      <c r="AK157" s="93"/>
      <c r="AL157" s="93"/>
      <c r="AM157" s="93"/>
      <c r="AN157" s="93"/>
      <c r="AO157" s="93"/>
      <c r="AP157" s="93"/>
      <c r="AQ157" s="93"/>
      <c r="AR157" s="93"/>
      <c r="AS157" s="93"/>
      <c r="AT157" s="93"/>
      <c r="AU157" s="93"/>
      <c r="AV157" s="93"/>
    </row>
    <row r="158" spans="1:48" ht="14.6" x14ac:dyDescent="0.4">
      <c r="A158" s="93"/>
      <c r="B158" s="93"/>
      <c r="C158" s="93"/>
      <c r="D158" s="93"/>
      <c r="E158" s="93"/>
      <c r="F158" s="93"/>
      <c r="G158" s="93"/>
      <c r="H158" s="93"/>
      <c r="I158" s="93"/>
      <c r="J158" s="93"/>
      <c r="K158" s="93"/>
      <c r="L158" s="93"/>
      <c r="M158" s="93"/>
      <c r="N158" s="93"/>
      <c r="O158" s="93"/>
      <c r="P158" s="93"/>
      <c r="Q158" s="93"/>
      <c r="R158" s="93"/>
      <c r="S158" s="93"/>
      <c r="T158" s="93"/>
      <c r="U158" s="93"/>
      <c r="V158" s="93"/>
      <c r="W158" s="93"/>
      <c r="X158" s="93"/>
      <c r="Y158" s="93"/>
      <c r="Z158" s="106"/>
      <c r="AA158" s="93"/>
      <c r="AB158" s="93"/>
      <c r="AC158" s="93"/>
      <c r="AD158" s="93"/>
      <c r="AE158" s="93"/>
      <c r="AF158" s="93"/>
      <c r="AG158" s="93"/>
      <c r="AH158" s="93"/>
      <c r="AI158" s="93"/>
      <c r="AJ158" s="93"/>
      <c r="AK158" s="93"/>
      <c r="AL158" s="93"/>
      <c r="AM158" s="93"/>
      <c r="AN158" s="93"/>
      <c r="AO158" s="93"/>
      <c r="AP158" s="93"/>
      <c r="AQ158" s="93"/>
      <c r="AR158" s="93"/>
      <c r="AS158" s="93"/>
      <c r="AT158" s="93"/>
      <c r="AU158" s="93"/>
      <c r="AV158" s="93"/>
    </row>
    <row r="159" spans="1:48" ht="14.6" x14ac:dyDescent="0.4">
      <c r="A159" s="93"/>
      <c r="B159" s="93"/>
      <c r="C159" s="93"/>
      <c r="D159" s="93"/>
      <c r="E159" s="93"/>
      <c r="F159" s="93"/>
      <c r="G159" s="93"/>
      <c r="H159" s="93"/>
      <c r="I159" s="93"/>
      <c r="J159" s="93"/>
      <c r="K159" s="93"/>
      <c r="L159" s="93"/>
      <c r="M159" s="93"/>
      <c r="N159" s="93"/>
      <c r="O159" s="93"/>
      <c r="P159" s="93"/>
      <c r="Q159" s="93"/>
      <c r="R159" s="93"/>
      <c r="S159" s="93"/>
      <c r="T159" s="93"/>
      <c r="U159" s="93"/>
      <c r="V159" s="93"/>
      <c r="W159" s="93"/>
      <c r="X159" s="93"/>
      <c r="Y159" s="93"/>
      <c r="Z159" s="106"/>
      <c r="AA159" s="93"/>
      <c r="AB159" s="93"/>
      <c r="AC159" s="93"/>
      <c r="AD159" s="93"/>
      <c r="AE159" s="93"/>
      <c r="AF159" s="93"/>
      <c r="AG159" s="93"/>
      <c r="AH159" s="93"/>
      <c r="AI159" s="93"/>
      <c r="AJ159" s="93"/>
      <c r="AK159" s="93"/>
      <c r="AL159" s="93"/>
      <c r="AM159" s="93"/>
      <c r="AN159" s="93"/>
      <c r="AO159" s="93"/>
      <c r="AP159" s="93"/>
      <c r="AQ159" s="93"/>
      <c r="AR159" s="93"/>
      <c r="AS159" s="93"/>
      <c r="AT159" s="93"/>
      <c r="AU159" s="93"/>
      <c r="AV159" s="93"/>
    </row>
    <row r="160" spans="1:48" ht="14.6" x14ac:dyDescent="0.4">
      <c r="A160" s="93"/>
      <c r="B160" s="93"/>
      <c r="C160" s="93"/>
      <c r="D160" s="93"/>
      <c r="E160" s="93"/>
      <c r="F160" s="93"/>
      <c r="G160" s="93"/>
      <c r="H160" s="93"/>
      <c r="I160" s="93"/>
      <c r="J160" s="93"/>
      <c r="K160" s="93"/>
      <c r="L160" s="93"/>
      <c r="M160" s="93"/>
      <c r="N160" s="93"/>
      <c r="O160" s="93"/>
      <c r="P160" s="93"/>
      <c r="Q160" s="93"/>
      <c r="R160" s="93"/>
      <c r="S160" s="93"/>
      <c r="T160" s="93"/>
      <c r="U160" s="93"/>
      <c r="V160" s="93"/>
      <c r="W160" s="93"/>
      <c r="X160" s="93"/>
      <c r="Y160" s="93"/>
      <c r="Z160" s="106"/>
      <c r="AA160" s="93"/>
      <c r="AB160" s="93"/>
      <c r="AC160" s="93"/>
      <c r="AD160" s="93"/>
      <c r="AE160" s="93"/>
      <c r="AF160" s="93"/>
      <c r="AG160" s="93"/>
      <c r="AH160" s="93"/>
      <c r="AI160" s="93"/>
      <c r="AJ160" s="93"/>
      <c r="AK160" s="93"/>
      <c r="AL160" s="93"/>
      <c r="AM160" s="93"/>
      <c r="AN160" s="93"/>
      <c r="AO160" s="93"/>
      <c r="AP160" s="93"/>
      <c r="AQ160" s="93"/>
      <c r="AR160" s="93"/>
      <c r="AS160" s="93"/>
      <c r="AT160" s="93"/>
      <c r="AU160" s="93"/>
      <c r="AV160" s="93"/>
    </row>
    <row r="161" spans="1:48" ht="14.6" x14ac:dyDescent="0.4">
      <c r="A161" s="93"/>
      <c r="B161" s="93"/>
      <c r="C161" s="93"/>
      <c r="D161" s="93"/>
      <c r="E161" s="93"/>
      <c r="F161" s="93"/>
      <c r="G161" s="93"/>
      <c r="H161" s="93"/>
      <c r="I161" s="93"/>
      <c r="J161" s="93"/>
      <c r="K161" s="93"/>
      <c r="L161" s="93"/>
      <c r="M161" s="93"/>
      <c r="N161" s="93"/>
      <c r="O161" s="93"/>
      <c r="P161" s="93"/>
      <c r="Q161" s="93"/>
      <c r="R161" s="93"/>
      <c r="S161" s="93"/>
      <c r="T161" s="93"/>
      <c r="U161" s="93"/>
      <c r="V161" s="93"/>
      <c r="W161" s="93"/>
      <c r="X161" s="93"/>
      <c r="Y161" s="93"/>
      <c r="Z161" s="106"/>
      <c r="AA161" s="93"/>
      <c r="AB161" s="93"/>
      <c r="AC161" s="93"/>
      <c r="AD161" s="93"/>
      <c r="AE161" s="93"/>
      <c r="AF161" s="93"/>
      <c r="AG161" s="93"/>
      <c r="AH161" s="93"/>
      <c r="AI161" s="93"/>
      <c r="AJ161" s="93"/>
      <c r="AK161" s="93"/>
      <c r="AL161" s="93"/>
      <c r="AM161" s="93"/>
      <c r="AN161" s="93"/>
      <c r="AO161" s="93"/>
      <c r="AP161" s="93"/>
      <c r="AQ161" s="93"/>
      <c r="AR161" s="93"/>
      <c r="AS161" s="93"/>
      <c r="AT161" s="93"/>
      <c r="AU161" s="93"/>
      <c r="AV161" s="93"/>
    </row>
    <row r="162" spans="1:48" ht="14.6" x14ac:dyDescent="0.4">
      <c r="A162" s="93"/>
      <c r="B162" s="93"/>
      <c r="C162" s="93"/>
      <c r="D162" s="93"/>
      <c r="E162" s="93"/>
      <c r="F162" s="93"/>
      <c r="G162" s="93"/>
      <c r="H162" s="93"/>
      <c r="I162" s="93"/>
      <c r="J162" s="93"/>
      <c r="K162" s="93"/>
      <c r="L162" s="93"/>
      <c r="M162" s="93"/>
      <c r="N162" s="93"/>
      <c r="O162" s="93"/>
      <c r="P162" s="93"/>
      <c r="Q162" s="93"/>
      <c r="R162" s="93"/>
      <c r="S162" s="93"/>
      <c r="T162" s="93"/>
      <c r="U162" s="93"/>
      <c r="V162" s="93"/>
      <c r="W162" s="93"/>
      <c r="X162" s="93"/>
      <c r="Y162" s="93"/>
      <c r="Z162" s="106"/>
      <c r="AA162" s="93"/>
      <c r="AB162" s="93"/>
      <c r="AC162" s="93"/>
      <c r="AD162" s="93"/>
      <c r="AE162" s="93"/>
      <c r="AF162" s="93"/>
      <c r="AG162" s="93"/>
      <c r="AH162" s="93"/>
      <c r="AI162" s="93"/>
      <c r="AJ162" s="93"/>
      <c r="AK162" s="93"/>
      <c r="AL162" s="93"/>
      <c r="AM162" s="93"/>
      <c r="AN162" s="93"/>
      <c r="AO162" s="93"/>
      <c r="AP162" s="93"/>
      <c r="AQ162" s="93"/>
      <c r="AR162" s="93"/>
      <c r="AS162" s="93"/>
      <c r="AT162" s="93"/>
      <c r="AU162" s="93"/>
      <c r="AV162" s="93"/>
    </row>
    <row r="163" spans="1:48" ht="14.6" x14ac:dyDescent="0.4">
      <c r="A163" s="93"/>
      <c r="B163" s="93"/>
      <c r="C163" s="93"/>
      <c r="D163" s="93"/>
      <c r="E163" s="93"/>
      <c r="F163" s="93"/>
      <c r="G163" s="93"/>
      <c r="H163" s="93"/>
      <c r="I163" s="93"/>
      <c r="J163" s="93"/>
      <c r="K163" s="93"/>
      <c r="L163" s="93"/>
      <c r="M163" s="93"/>
      <c r="N163" s="93"/>
      <c r="O163" s="93"/>
      <c r="P163" s="93"/>
      <c r="Q163" s="93"/>
      <c r="R163" s="93"/>
      <c r="S163" s="93"/>
      <c r="T163" s="93"/>
      <c r="U163" s="93"/>
      <c r="V163" s="93"/>
      <c r="W163" s="93"/>
      <c r="X163" s="93"/>
      <c r="Y163" s="93"/>
      <c r="Z163" s="106"/>
      <c r="AA163" s="93"/>
      <c r="AB163" s="93"/>
      <c r="AC163" s="93"/>
      <c r="AD163" s="93"/>
      <c r="AE163" s="93"/>
      <c r="AF163" s="93"/>
      <c r="AG163" s="93"/>
      <c r="AH163" s="93"/>
      <c r="AI163" s="93"/>
      <c r="AJ163" s="93"/>
      <c r="AK163" s="93"/>
      <c r="AL163" s="93"/>
      <c r="AM163" s="93"/>
      <c r="AN163" s="93"/>
      <c r="AO163" s="93"/>
      <c r="AP163" s="93"/>
      <c r="AQ163" s="93"/>
      <c r="AR163" s="93"/>
      <c r="AS163" s="93"/>
      <c r="AT163" s="93"/>
      <c r="AU163" s="93"/>
      <c r="AV163" s="93"/>
    </row>
    <row r="164" spans="1:48" ht="14.6" x14ac:dyDescent="0.4">
      <c r="A164" s="93"/>
      <c r="B164" s="93"/>
      <c r="C164" s="93"/>
      <c r="D164" s="93"/>
      <c r="E164" s="93"/>
      <c r="F164" s="93"/>
      <c r="G164" s="93"/>
      <c r="H164" s="93"/>
      <c r="I164" s="93"/>
      <c r="J164" s="93"/>
      <c r="K164" s="93"/>
      <c r="L164" s="93"/>
      <c r="M164" s="93"/>
      <c r="N164" s="93"/>
      <c r="O164" s="93"/>
      <c r="P164" s="93"/>
      <c r="Q164" s="93"/>
      <c r="R164" s="93"/>
      <c r="S164" s="93"/>
      <c r="T164" s="93"/>
      <c r="U164" s="93"/>
      <c r="V164" s="93"/>
      <c r="W164" s="93"/>
      <c r="X164" s="93"/>
      <c r="Y164" s="93"/>
      <c r="Z164" s="106"/>
      <c r="AA164" s="93"/>
      <c r="AB164" s="93"/>
      <c r="AC164" s="93"/>
      <c r="AD164" s="93"/>
      <c r="AE164" s="93"/>
      <c r="AF164" s="93"/>
      <c r="AG164" s="93"/>
      <c r="AH164" s="93"/>
      <c r="AI164" s="93"/>
      <c r="AJ164" s="93"/>
      <c r="AK164" s="93"/>
      <c r="AL164" s="93"/>
      <c r="AM164" s="93"/>
      <c r="AN164" s="93"/>
      <c r="AO164" s="93"/>
      <c r="AP164" s="93"/>
      <c r="AQ164" s="93"/>
      <c r="AR164" s="93"/>
      <c r="AS164" s="93"/>
      <c r="AT164" s="93"/>
      <c r="AU164" s="93"/>
      <c r="AV164" s="93"/>
    </row>
    <row r="165" spans="1:48" ht="14.6" x14ac:dyDescent="0.4">
      <c r="A165" s="93"/>
      <c r="B165" s="93"/>
      <c r="C165" s="93"/>
      <c r="D165" s="93"/>
      <c r="E165" s="93"/>
      <c r="F165" s="93"/>
      <c r="G165" s="93"/>
      <c r="H165" s="93"/>
      <c r="I165" s="93"/>
      <c r="J165" s="93"/>
      <c r="K165" s="93"/>
      <c r="L165" s="93"/>
      <c r="M165" s="93"/>
      <c r="N165" s="93"/>
      <c r="O165" s="93"/>
      <c r="P165" s="93"/>
      <c r="Q165" s="93"/>
      <c r="R165" s="93"/>
      <c r="S165" s="93"/>
      <c r="T165" s="93"/>
      <c r="U165" s="93"/>
      <c r="V165" s="93"/>
      <c r="W165" s="93"/>
      <c r="X165" s="93"/>
      <c r="Y165" s="93"/>
      <c r="Z165" s="106"/>
      <c r="AA165" s="93"/>
      <c r="AB165" s="93"/>
      <c r="AC165" s="93"/>
      <c r="AD165" s="93"/>
      <c r="AE165" s="93"/>
      <c r="AF165" s="93"/>
      <c r="AG165" s="93"/>
      <c r="AH165" s="93"/>
      <c r="AI165" s="93"/>
      <c r="AJ165" s="93"/>
      <c r="AK165" s="93"/>
      <c r="AL165" s="93"/>
      <c r="AM165" s="93"/>
      <c r="AN165" s="93"/>
      <c r="AO165" s="93"/>
      <c r="AP165" s="93"/>
      <c r="AQ165" s="93"/>
      <c r="AR165" s="93"/>
      <c r="AS165" s="93"/>
      <c r="AT165" s="93"/>
      <c r="AU165" s="93"/>
      <c r="AV165" s="93"/>
    </row>
    <row r="166" spans="1:48" ht="14.6" x14ac:dyDescent="0.4">
      <c r="A166" s="93"/>
      <c r="B166" s="93"/>
      <c r="C166" s="93"/>
      <c r="D166" s="93"/>
      <c r="E166" s="93"/>
      <c r="F166" s="93"/>
      <c r="G166" s="93"/>
      <c r="H166" s="93"/>
      <c r="I166" s="93"/>
      <c r="J166" s="93"/>
      <c r="K166" s="93"/>
      <c r="L166" s="93"/>
      <c r="M166" s="93"/>
      <c r="N166" s="93"/>
      <c r="O166" s="93"/>
      <c r="P166" s="93"/>
      <c r="Q166" s="93"/>
      <c r="R166" s="93"/>
      <c r="S166" s="93"/>
      <c r="T166" s="93"/>
      <c r="U166" s="93"/>
      <c r="V166" s="93"/>
      <c r="W166" s="93"/>
      <c r="X166" s="93"/>
      <c r="Y166" s="93"/>
      <c r="Z166" s="106"/>
      <c r="AA166" s="93"/>
      <c r="AB166" s="93"/>
      <c r="AC166" s="93"/>
      <c r="AD166" s="93"/>
      <c r="AE166" s="93"/>
      <c r="AF166" s="93"/>
      <c r="AG166" s="93"/>
      <c r="AH166" s="93"/>
      <c r="AI166" s="93"/>
      <c r="AJ166" s="93"/>
      <c r="AK166" s="93"/>
      <c r="AL166" s="93"/>
      <c r="AM166" s="93"/>
      <c r="AN166" s="93"/>
      <c r="AO166" s="93"/>
      <c r="AP166" s="93"/>
      <c r="AQ166" s="93"/>
      <c r="AR166" s="93"/>
      <c r="AS166" s="93"/>
      <c r="AT166" s="93"/>
      <c r="AU166" s="93"/>
      <c r="AV166" s="93"/>
    </row>
    <row r="167" spans="1:48" ht="14.6" x14ac:dyDescent="0.4">
      <c r="A167" s="93"/>
      <c r="B167" s="93"/>
      <c r="C167" s="93"/>
      <c r="D167" s="93"/>
      <c r="E167" s="93"/>
      <c r="F167" s="93"/>
      <c r="G167" s="93"/>
      <c r="H167" s="93"/>
      <c r="I167" s="93"/>
      <c r="J167" s="93"/>
      <c r="K167" s="93"/>
      <c r="L167" s="93"/>
      <c r="M167" s="93"/>
      <c r="N167" s="93"/>
      <c r="O167" s="93"/>
      <c r="P167" s="93"/>
      <c r="Q167" s="93"/>
      <c r="R167" s="93"/>
      <c r="S167" s="93"/>
      <c r="T167" s="93"/>
      <c r="U167" s="93"/>
      <c r="V167" s="93"/>
      <c r="W167" s="93"/>
      <c r="X167" s="93"/>
      <c r="Y167" s="93"/>
      <c r="Z167" s="106"/>
      <c r="AA167" s="93"/>
      <c r="AB167" s="93"/>
      <c r="AC167" s="93"/>
      <c r="AD167" s="93"/>
      <c r="AE167" s="93"/>
      <c r="AF167" s="93"/>
      <c r="AG167" s="93"/>
      <c r="AH167" s="93"/>
      <c r="AI167" s="93"/>
      <c r="AJ167" s="93"/>
      <c r="AK167" s="93"/>
      <c r="AL167" s="93"/>
      <c r="AM167" s="93"/>
      <c r="AN167" s="93"/>
      <c r="AO167" s="93"/>
      <c r="AP167" s="93"/>
      <c r="AQ167" s="93"/>
      <c r="AR167" s="93"/>
      <c r="AS167" s="93"/>
      <c r="AT167" s="93"/>
      <c r="AU167" s="93"/>
      <c r="AV167" s="93"/>
    </row>
    <row r="168" spans="1:48" ht="14.6" x14ac:dyDescent="0.4">
      <c r="A168" s="93"/>
      <c r="B168" s="93"/>
      <c r="C168" s="93"/>
      <c r="D168" s="93"/>
      <c r="E168" s="93"/>
      <c r="F168" s="93"/>
      <c r="G168" s="93"/>
      <c r="H168" s="93"/>
      <c r="I168" s="93"/>
      <c r="J168" s="93"/>
      <c r="K168" s="93"/>
      <c r="L168" s="93"/>
      <c r="M168" s="93"/>
      <c r="N168" s="93"/>
      <c r="O168" s="93"/>
      <c r="P168" s="93"/>
      <c r="Q168" s="93"/>
      <c r="R168" s="93"/>
      <c r="S168" s="93"/>
      <c r="T168" s="93"/>
      <c r="U168" s="93"/>
      <c r="V168" s="93"/>
      <c r="W168" s="93"/>
      <c r="X168" s="93"/>
      <c r="Y168" s="93"/>
      <c r="Z168" s="106"/>
      <c r="AA168" s="93"/>
      <c r="AB168" s="93"/>
      <c r="AC168" s="93"/>
      <c r="AD168" s="93"/>
      <c r="AE168" s="93"/>
      <c r="AF168" s="93"/>
      <c r="AG168" s="93"/>
      <c r="AH168" s="93"/>
      <c r="AI168" s="93"/>
      <c r="AJ168" s="93"/>
      <c r="AK168" s="93"/>
      <c r="AL168" s="93"/>
      <c r="AM168" s="93"/>
      <c r="AN168" s="93"/>
      <c r="AO168" s="93"/>
      <c r="AP168" s="93"/>
      <c r="AQ168" s="93"/>
      <c r="AR168" s="93"/>
      <c r="AS168" s="93"/>
      <c r="AT168" s="93"/>
      <c r="AU168" s="93"/>
      <c r="AV168" s="93"/>
    </row>
    <row r="169" spans="1:48" ht="14.6" x14ac:dyDescent="0.4">
      <c r="A169" s="93"/>
      <c r="B169" s="93"/>
      <c r="C169" s="93"/>
      <c r="D169" s="93"/>
      <c r="E169" s="93"/>
      <c r="F169" s="93"/>
      <c r="G169" s="93"/>
      <c r="H169" s="93"/>
      <c r="I169" s="93"/>
      <c r="J169" s="93"/>
      <c r="K169" s="93"/>
      <c r="L169" s="93"/>
      <c r="M169" s="93"/>
      <c r="N169" s="93"/>
      <c r="O169" s="93"/>
      <c r="P169" s="93"/>
      <c r="Q169" s="93"/>
      <c r="R169" s="93"/>
      <c r="S169" s="93"/>
      <c r="T169" s="93"/>
      <c r="U169" s="93"/>
      <c r="V169" s="93"/>
      <c r="W169" s="93"/>
      <c r="X169" s="93"/>
      <c r="Y169" s="93"/>
      <c r="Z169" s="106"/>
      <c r="AA169" s="93"/>
      <c r="AB169" s="93"/>
      <c r="AC169" s="93"/>
      <c r="AD169" s="93"/>
      <c r="AE169" s="93"/>
      <c r="AF169" s="93"/>
      <c r="AG169" s="93"/>
      <c r="AH169" s="93"/>
      <c r="AI169" s="93"/>
      <c r="AJ169" s="93"/>
      <c r="AK169" s="93"/>
      <c r="AL169" s="93"/>
      <c r="AM169" s="93"/>
      <c r="AN169" s="93"/>
      <c r="AO169" s="93"/>
      <c r="AP169" s="93"/>
      <c r="AQ169" s="93"/>
      <c r="AR169" s="93"/>
      <c r="AS169" s="93"/>
      <c r="AT169" s="93"/>
      <c r="AU169" s="93"/>
      <c r="AV169" s="93"/>
    </row>
    <row r="170" spans="1:48" ht="14.6" x14ac:dyDescent="0.4">
      <c r="A170" s="93"/>
      <c r="B170" s="93"/>
      <c r="C170" s="93"/>
      <c r="D170" s="93"/>
      <c r="E170" s="93"/>
      <c r="F170" s="93"/>
      <c r="G170" s="93"/>
      <c r="H170" s="93"/>
      <c r="I170" s="93"/>
      <c r="J170" s="93"/>
      <c r="K170" s="93"/>
      <c r="L170" s="93"/>
      <c r="M170" s="93"/>
      <c r="N170" s="93"/>
      <c r="O170" s="93"/>
      <c r="P170" s="93"/>
      <c r="Q170" s="93"/>
      <c r="R170" s="93"/>
      <c r="S170" s="93"/>
      <c r="T170" s="93"/>
      <c r="U170" s="93"/>
      <c r="V170" s="93"/>
      <c r="W170" s="93"/>
      <c r="X170" s="93"/>
      <c r="Y170" s="93"/>
      <c r="Z170" s="106"/>
      <c r="AA170" s="93"/>
      <c r="AB170" s="93"/>
      <c r="AC170" s="93"/>
      <c r="AD170" s="93"/>
      <c r="AE170" s="93"/>
      <c r="AF170" s="93"/>
      <c r="AG170" s="93"/>
      <c r="AH170" s="93"/>
      <c r="AI170" s="93"/>
      <c r="AJ170" s="93"/>
      <c r="AK170" s="93"/>
      <c r="AL170" s="93"/>
      <c r="AM170" s="93"/>
      <c r="AN170" s="93"/>
      <c r="AO170" s="93"/>
      <c r="AP170" s="93"/>
      <c r="AQ170" s="93"/>
      <c r="AR170" s="93"/>
      <c r="AS170" s="93"/>
      <c r="AT170" s="93"/>
      <c r="AU170" s="93"/>
      <c r="AV170" s="93"/>
    </row>
    <row r="171" spans="1:48" ht="14.6" x14ac:dyDescent="0.4">
      <c r="A171" s="93"/>
      <c r="B171" s="93"/>
      <c r="C171" s="93"/>
      <c r="D171" s="93"/>
      <c r="E171" s="93"/>
      <c r="F171" s="93"/>
      <c r="G171" s="93"/>
      <c r="H171" s="93"/>
      <c r="I171" s="93"/>
      <c r="J171" s="93"/>
      <c r="K171" s="93"/>
      <c r="L171" s="93"/>
      <c r="M171" s="93"/>
      <c r="N171" s="93"/>
      <c r="O171" s="93"/>
      <c r="P171" s="93"/>
      <c r="Q171" s="93"/>
      <c r="R171" s="93"/>
      <c r="S171" s="93"/>
      <c r="T171" s="93"/>
      <c r="U171" s="93"/>
      <c r="V171" s="93"/>
      <c r="W171" s="93"/>
      <c r="X171" s="93"/>
      <c r="Y171" s="93"/>
      <c r="Z171" s="106"/>
      <c r="AA171" s="93"/>
      <c r="AB171" s="93"/>
      <c r="AC171" s="93"/>
      <c r="AD171" s="93"/>
      <c r="AE171" s="93"/>
      <c r="AF171" s="93"/>
      <c r="AG171" s="93"/>
      <c r="AH171" s="93"/>
      <c r="AI171" s="93"/>
      <c r="AJ171" s="93"/>
      <c r="AK171" s="93"/>
      <c r="AL171" s="93"/>
      <c r="AM171" s="93"/>
      <c r="AN171" s="93"/>
      <c r="AO171" s="93"/>
      <c r="AP171" s="93"/>
      <c r="AQ171" s="93"/>
      <c r="AR171" s="93"/>
      <c r="AS171" s="93"/>
      <c r="AT171" s="93"/>
      <c r="AU171" s="93"/>
      <c r="AV171" s="93"/>
    </row>
    <row r="172" spans="1:48" ht="14.6" x14ac:dyDescent="0.4">
      <c r="A172" s="93"/>
      <c r="B172" s="93"/>
      <c r="C172" s="93"/>
      <c r="D172" s="93"/>
      <c r="E172" s="93"/>
      <c r="F172" s="93"/>
      <c r="G172" s="93"/>
      <c r="H172" s="93"/>
      <c r="I172" s="93"/>
      <c r="J172" s="93"/>
      <c r="K172" s="93"/>
      <c r="L172" s="93"/>
      <c r="M172" s="93"/>
      <c r="N172" s="93"/>
      <c r="O172" s="93"/>
      <c r="P172" s="93"/>
      <c r="Q172" s="93"/>
      <c r="R172" s="93"/>
      <c r="S172" s="93"/>
      <c r="T172" s="93"/>
      <c r="U172" s="93"/>
      <c r="V172" s="93"/>
      <c r="W172" s="93"/>
      <c r="X172" s="93"/>
      <c r="Y172" s="93"/>
      <c r="Z172" s="106"/>
      <c r="AA172" s="93"/>
      <c r="AB172" s="93"/>
      <c r="AC172" s="93"/>
      <c r="AD172" s="93"/>
      <c r="AE172" s="93"/>
      <c r="AF172" s="93"/>
      <c r="AG172" s="93"/>
      <c r="AH172" s="93"/>
      <c r="AI172" s="93"/>
      <c r="AJ172" s="93"/>
      <c r="AK172" s="93"/>
      <c r="AL172" s="93"/>
      <c r="AM172" s="93"/>
      <c r="AN172" s="93"/>
      <c r="AO172" s="93"/>
      <c r="AP172" s="93"/>
      <c r="AQ172" s="93"/>
      <c r="AR172" s="93"/>
      <c r="AS172" s="93"/>
      <c r="AT172" s="93"/>
      <c r="AU172" s="93"/>
      <c r="AV172" s="93"/>
    </row>
    <row r="173" spans="1:48" ht="14.6" x14ac:dyDescent="0.4">
      <c r="A173" s="93"/>
      <c r="B173" s="93"/>
      <c r="C173" s="93"/>
      <c r="D173" s="93"/>
      <c r="E173" s="93"/>
      <c r="F173" s="93"/>
      <c r="G173" s="93"/>
      <c r="H173" s="93"/>
      <c r="I173" s="93"/>
      <c r="J173" s="93"/>
      <c r="K173" s="93"/>
      <c r="L173" s="93"/>
      <c r="M173" s="93"/>
      <c r="N173" s="93"/>
      <c r="O173" s="93"/>
      <c r="P173" s="93"/>
      <c r="Q173" s="93"/>
      <c r="R173" s="93"/>
      <c r="S173" s="93"/>
      <c r="T173" s="93"/>
      <c r="U173" s="93"/>
      <c r="V173" s="93"/>
      <c r="W173" s="93"/>
      <c r="X173" s="93"/>
      <c r="Y173" s="93"/>
      <c r="Z173" s="106"/>
      <c r="AA173" s="93"/>
      <c r="AB173" s="93"/>
      <c r="AC173" s="93"/>
      <c r="AD173" s="93"/>
      <c r="AE173" s="93"/>
      <c r="AF173" s="93"/>
      <c r="AG173" s="93"/>
      <c r="AH173" s="93"/>
      <c r="AI173" s="93"/>
      <c r="AJ173" s="93"/>
      <c r="AK173" s="93"/>
      <c r="AL173" s="93"/>
      <c r="AM173" s="93"/>
      <c r="AN173" s="93"/>
      <c r="AO173" s="93"/>
      <c r="AP173" s="93"/>
      <c r="AQ173" s="93"/>
      <c r="AR173" s="93"/>
      <c r="AS173" s="93"/>
      <c r="AT173" s="93"/>
      <c r="AU173" s="93"/>
      <c r="AV173" s="93"/>
    </row>
    <row r="174" spans="1:48" ht="14.6" x14ac:dyDescent="0.4">
      <c r="A174" s="93"/>
      <c r="B174" s="93"/>
      <c r="C174" s="93"/>
      <c r="D174" s="93"/>
      <c r="E174" s="93"/>
      <c r="F174" s="93"/>
      <c r="G174" s="93"/>
      <c r="H174" s="93"/>
      <c r="I174" s="93"/>
      <c r="J174" s="93"/>
      <c r="K174" s="93"/>
      <c r="L174" s="93"/>
      <c r="M174" s="93"/>
      <c r="N174" s="93"/>
      <c r="O174" s="93"/>
      <c r="P174" s="93"/>
      <c r="Q174" s="93"/>
      <c r="R174" s="93"/>
      <c r="S174" s="93"/>
      <c r="T174" s="93"/>
      <c r="U174" s="93"/>
      <c r="V174" s="93"/>
      <c r="W174" s="93"/>
      <c r="X174" s="93"/>
      <c r="Y174" s="93"/>
      <c r="Z174" s="106"/>
      <c r="AA174" s="93"/>
      <c r="AB174" s="93"/>
      <c r="AC174" s="93"/>
      <c r="AD174" s="93"/>
      <c r="AE174" s="93"/>
      <c r="AF174" s="93"/>
      <c r="AG174" s="93"/>
      <c r="AH174" s="93"/>
      <c r="AI174" s="93"/>
      <c r="AJ174" s="93"/>
      <c r="AK174" s="93"/>
      <c r="AL174" s="93"/>
      <c r="AM174" s="93"/>
      <c r="AN174" s="93"/>
      <c r="AO174" s="93"/>
      <c r="AP174" s="93"/>
      <c r="AQ174" s="93"/>
      <c r="AR174" s="93"/>
      <c r="AS174" s="93"/>
      <c r="AT174" s="93"/>
      <c r="AU174" s="93"/>
      <c r="AV174" s="93"/>
    </row>
    <row r="175" spans="1:48" ht="14.6" x14ac:dyDescent="0.4">
      <c r="A175" s="93"/>
      <c r="B175" s="93"/>
      <c r="C175" s="93"/>
      <c r="D175" s="93"/>
      <c r="E175" s="93"/>
      <c r="F175" s="93"/>
      <c r="G175" s="93"/>
      <c r="H175" s="93"/>
      <c r="I175" s="93"/>
      <c r="J175" s="93"/>
      <c r="K175" s="93"/>
      <c r="L175" s="93"/>
      <c r="M175" s="93"/>
      <c r="N175" s="93"/>
      <c r="O175" s="93"/>
      <c r="P175" s="93"/>
      <c r="Q175" s="93"/>
      <c r="R175" s="93"/>
      <c r="S175" s="93"/>
      <c r="T175" s="93"/>
      <c r="U175" s="93"/>
      <c r="V175" s="93"/>
      <c r="W175" s="93"/>
      <c r="X175" s="93"/>
      <c r="Y175" s="93"/>
      <c r="Z175" s="106"/>
      <c r="AA175" s="93"/>
      <c r="AB175" s="93"/>
      <c r="AC175" s="93"/>
      <c r="AD175" s="93"/>
      <c r="AE175" s="93"/>
      <c r="AF175" s="93"/>
      <c r="AG175" s="93"/>
      <c r="AH175" s="93"/>
      <c r="AI175" s="93"/>
      <c r="AJ175" s="93"/>
      <c r="AK175" s="93"/>
      <c r="AL175" s="93"/>
      <c r="AM175" s="93"/>
      <c r="AN175" s="93"/>
      <c r="AO175" s="93"/>
      <c r="AP175" s="93"/>
      <c r="AQ175" s="93"/>
      <c r="AR175" s="93"/>
      <c r="AS175" s="93"/>
      <c r="AT175" s="93"/>
      <c r="AU175" s="93"/>
      <c r="AV175" s="93"/>
    </row>
    <row r="176" spans="1:48" ht="14.6" x14ac:dyDescent="0.4">
      <c r="A176" s="93"/>
      <c r="B176" s="93"/>
      <c r="C176" s="93"/>
      <c r="D176" s="93"/>
      <c r="E176" s="93"/>
      <c r="F176" s="93"/>
      <c r="G176" s="93"/>
      <c r="H176" s="93"/>
      <c r="I176" s="93"/>
      <c r="J176" s="93"/>
      <c r="K176" s="93"/>
      <c r="L176" s="93"/>
      <c r="M176" s="93"/>
      <c r="N176" s="93"/>
      <c r="O176" s="93"/>
      <c r="P176" s="93"/>
      <c r="Q176" s="93"/>
      <c r="R176" s="93"/>
      <c r="S176" s="93"/>
      <c r="T176" s="93"/>
      <c r="U176" s="93"/>
      <c r="V176" s="93"/>
      <c r="W176" s="93"/>
      <c r="X176" s="93"/>
      <c r="Y176" s="93"/>
      <c r="Z176" s="106"/>
      <c r="AA176" s="93"/>
      <c r="AB176" s="93"/>
      <c r="AC176" s="93"/>
      <c r="AD176" s="93"/>
      <c r="AE176" s="93"/>
      <c r="AF176" s="93"/>
      <c r="AG176" s="93"/>
      <c r="AH176" s="93"/>
      <c r="AI176" s="93"/>
      <c r="AJ176" s="93"/>
      <c r="AK176" s="93"/>
      <c r="AL176" s="93"/>
      <c r="AM176" s="93"/>
      <c r="AN176" s="93"/>
      <c r="AO176" s="93"/>
      <c r="AP176" s="93"/>
      <c r="AQ176" s="93"/>
      <c r="AR176" s="93"/>
      <c r="AS176" s="93"/>
      <c r="AT176" s="93"/>
      <c r="AU176" s="93"/>
      <c r="AV176" s="93"/>
    </row>
    <row r="177" spans="1:48" ht="14.6" x14ac:dyDescent="0.4">
      <c r="A177" s="93"/>
      <c r="B177" s="93"/>
      <c r="C177" s="93"/>
      <c r="D177" s="93"/>
      <c r="E177" s="93"/>
      <c r="F177" s="93"/>
      <c r="G177" s="93"/>
      <c r="H177" s="93"/>
      <c r="I177" s="93"/>
      <c r="J177" s="93"/>
      <c r="K177" s="93"/>
      <c r="L177" s="93"/>
      <c r="M177" s="93"/>
      <c r="N177" s="93"/>
      <c r="O177" s="93"/>
      <c r="P177" s="93"/>
      <c r="Q177" s="93"/>
      <c r="R177" s="93"/>
      <c r="S177" s="93"/>
      <c r="T177" s="93"/>
      <c r="U177" s="93"/>
      <c r="V177" s="93"/>
      <c r="W177" s="93"/>
      <c r="X177" s="93"/>
      <c r="Y177" s="93"/>
      <c r="Z177" s="106"/>
      <c r="AA177" s="93"/>
      <c r="AB177" s="93"/>
      <c r="AC177" s="93"/>
      <c r="AD177" s="93"/>
      <c r="AE177" s="93"/>
      <c r="AF177" s="93"/>
      <c r="AG177" s="93"/>
      <c r="AH177" s="93"/>
      <c r="AI177" s="93"/>
      <c r="AJ177" s="93"/>
      <c r="AK177" s="93"/>
      <c r="AL177" s="93"/>
      <c r="AM177" s="93"/>
      <c r="AN177" s="93"/>
      <c r="AO177" s="93"/>
      <c r="AP177" s="93"/>
      <c r="AQ177" s="93"/>
      <c r="AR177" s="93"/>
      <c r="AS177" s="93"/>
      <c r="AT177" s="93"/>
      <c r="AU177" s="93"/>
      <c r="AV177" s="93"/>
    </row>
    <row r="178" spans="1:48" ht="14.6" x14ac:dyDescent="0.4">
      <c r="A178" s="93"/>
      <c r="B178" s="93"/>
      <c r="C178" s="93"/>
      <c r="D178" s="93"/>
      <c r="E178" s="93"/>
      <c r="F178" s="93"/>
      <c r="G178" s="93"/>
      <c r="H178" s="93"/>
      <c r="I178" s="93"/>
      <c r="J178" s="93"/>
      <c r="K178" s="93"/>
      <c r="L178" s="93"/>
      <c r="M178" s="93"/>
      <c r="N178" s="93"/>
      <c r="O178" s="93"/>
      <c r="P178" s="93"/>
      <c r="Q178" s="93"/>
      <c r="R178" s="93"/>
      <c r="S178" s="93"/>
      <c r="T178" s="93"/>
      <c r="U178" s="93"/>
      <c r="V178" s="93"/>
      <c r="W178" s="93"/>
      <c r="X178" s="93"/>
      <c r="Y178" s="93"/>
      <c r="Z178" s="106"/>
      <c r="AA178" s="93"/>
      <c r="AB178" s="93"/>
      <c r="AC178" s="93"/>
      <c r="AD178" s="93"/>
      <c r="AE178" s="93"/>
      <c r="AF178" s="93"/>
      <c r="AG178" s="93"/>
      <c r="AH178" s="93"/>
      <c r="AI178" s="93"/>
      <c r="AJ178" s="93"/>
      <c r="AK178" s="93"/>
      <c r="AL178" s="93"/>
      <c r="AM178" s="93"/>
      <c r="AN178" s="93"/>
      <c r="AO178" s="93"/>
      <c r="AP178" s="93"/>
      <c r="AQ178" s="93"/>
      <c r="AR178" s="93"/>
      <c r="AS178" s="93"/>
      <c r="AT178" s="93"/>
      <c r="AU178" s="93"/>
      <c r="AV178" s="93"/>
    </row>
    <row r="179" spans="1:48" ht="14.6" x14ac:dyDescent="0.4">
      <c r="A179" s="93"/>
      <c r="B179" s="93"/>
      <c r="C179" s="93"/>
      <c r="D179" s="93"/>
      <c r="E179" s="93"/>
      <c r="F179" s="93"/>
      <c r="G179" s="93"/>
      <c r="H179" s="93"/>
      <c r="I179" s="93"/>
      <c r="J179" s="93"/>
      <c r="K179" s="93"/>
      <c r="L179" s="93"/>
      <c r="M179" s="93"/>
      <c r="N179" s="93"/>
      <c r="O179" s="93"/>
      <c r="P179" s="93"/>
      <c r="Q179" s="93"/>
      <c r="R179" s="93"/>
      <c r="S179" s="93"/>
      <c r="T179" s="93"/>
      <c r="U179" s="93"/>
      <c r="V179" s="93"/>
      <c r="W179" s="93"/>
      <c r="X179" s="93"/>
      <c r="Y179" s="93"/>
      <c r="Z179" s="106"/>
      <c r="AA179" s="93"/>
      <c r="AB179" s="93"/>
      <c r="AC179" s="93"/>
      <c r="AD179" s="93"/>
      <c r="AE179" s="93"/>
      <c r="AF179" s="93"/>
      <c r="AG179" s="93"/>
      <c r="AH179" s="93"/>
      <c r="AI179" s="93"/>
      <c r="AJ179" s="93"/>
      <c r="AK179" s="93"/>
      <c r="AL179" s="93"/>
      <c r="AM179" s="93"/>
      <c r="AN179" s="93"/>
      <c r="AO179" s="93"/>
      <c r="AP179" s="93"/>
      <c r="AQ179" s="93"/>
      <c r="AR179" s="93"/>
      <c r="AS179" s="93"/>
      <c r="AT179" s="93"/>
      <c r="AU179" s="93"/>
      <c r="AV179" s="93"/>
    </row>
    <row r="180" spans="1:48" ht="14.6" x14ac:dyDescent="0.4">
      <c r="A180" s="93"/>
      <c r="B180" s="93"/>
      <c r="C180" s="93"/>
      <c r="D180" s="93"/>
      <c r="E180" s="93"/>
      <c r="F180" s="93"/>
      <c r="G180" s="93"/>
      <c r="H180" s="93"/>
      <c r="I180" s="93"/>
      <c r="J180" s="93"/>
      <c r="K180" s="93"/>
      <c r="L180" s="93"/>
      <c r="M180" s="93"/>
      <c r="N180" s="93"/>
      <c r="O180" s="93"/>
      <c r="P180" s="93"/>
      <c r="Q180" s="93"/>
      <c r="R180" s="93"/>
      <c r="S180" s="93"/>
      <c r="T180" s="93"/>
      <c r="U180" s="93"/>
      <c r="V180" s="93"/>
      <c r="W180" s="93"/>
      <c r="X180" s="93"/>
      <c r="Y180" s="93"/>
      <c r="Z180" s="106"/>
      <c r="AA180" s="93"/>
      <c r="AB180" s="93"/>
      <c r="AC180" s="93"/>
      <c r="AD180" s="93"/>
      <c r="AE180" s="93"/>
      <c r="AF180" s="93"/>
      <c r="AG180" s="93"/>
      <c r="AH180" s="93"/>
      <c r="AI180" s="93"/>
      <c r="AJ180" s="93"/>
      <c r="AK180" s="93"/>
      <c r="AL180" s="93"/>
      <c r="AM180" s="93"/>
      <c r="AN180" s="93"/>
      <c r="AO180" s="93"/>
      <c r="AP180" s="93"/>
      <c r="AQ180" s="93"/>
      <c r="AR180" s="93"/>
      <c r="AS180" s="93"/>
      <c r="AT180" s="93"/>
      <c r="AU180" s="93"/>
      <c r="AV180" s="93"/>
    </row>
    <row r="181" spans="1:48" ht="14.6" x14ac:dyDescent="0.4">
      <c r="A181" s="93"/>
      <c r="B181" s="93"/>
      <c r="C181" s="93"/>
      <c r="D181" s="93"/>
      <c r="E181" s="93"/>
      <c r="F181" s="93"/>
      <c r="G181" s="93"/>
      <c r="H181" s="93"/>
      <c r="I181" s="93"/>
      <c r="J181" s="93"/>
      <c r="K181" s="93"/>
      <c r="L181" s="93"/>
      <c r="M181" s="93"/>
      <c r="N181" s="93"/>
      <c r="O181" s="93"/>
      <c r="P181" s="93"/>
      <c r="Q181" s="93"/>
      <c r="R181" s="93"/>
      <c r="S181" s="93"/>
      <c r="T181" s="93"/>
      <c r="U181" s="93"/>
      <c r="V181" s="93"/>
      <c r="W181" s="93"/>
      <c r="X181" s="93"/>
      <c r="Y181" s="93"/>
      <c r="Z181" s="106"/>
      <c r="AA181" s="93"/>
      <c r="AB181" s="93"/>
      <c r="AC181" s="93"/>
      <c r="AD181" s="93"/>
      <c r="AE181" s="93"/>
      <c r="AF181" s="93"/>
      <c r="AG181" s="93"/>
      <c r="AH181" s="93"/>
      <c r="AI181" s="93"/>
      <c r="AJ181" s="93"/>
      <c r="AK181" s="93"/>
      <c r="AL181" s="93"/>
      <c r="AM181" s="93"/>
      <c r="AN181" s="93"/>
      <c r="AO181" s="93"/>
      <c r="AP181" s="93"/>
      <c r="AQ181" s="93"/>
      <c r="AR181" s="93"/>
      <c r="AS181" s="93"/>
      <c r="AT181" s="93"/>
      <c r="AU181" s="93"/>
      <c r="AV181" s="93"/>
    </row>
    <row r="182" spans="1:48" ht="14.6" x14ac:dyDescent="0.4">
      <c r="A182" s="93"/>
      <c r="B182" s="93"/>
      <c r="C182" s="93"/>
      <c r="D182" s="93"/>
      <c r="E182" s="93"/>
      <c r="F182" s="93"/>
      <c r="G182" s="93"/>
      <c r="H182" s="93"/>
      <c r="I182" s="93"/>
      <c r="J182" s="93"/>
      <c r="K182" s="93"/>
      <c r="L182" s="93"/>
      <c r="M182" s="93"/>
      <c r="N182" s="93"/>
      <c r="O182" s="93"/>
      <c r="P182" s="93"/>
      <c r="Q182" s="93"/>
      <c r="R182" s="93"/>
      <c r="S182" s="93"/>
      <c r="T182" s="93"/>
      <c r="U182" s="93"/>
      <c r="V182" s="93"/>
      <c r="W182" s="93"/>
      <c r="X182" s="93"/>
      <c r="Y182" s="93"/>
      <c r="Z182" s="106"/>
      <c r="AA182" s="93"/>
      <c r="AB182" s="93"/>
      <c r="AC182" s="93"/>
      <c r="AD182" s="93"/>
      <c r="AE182" s="93"/>
      <c r="AF182" s="93"/>
      <c r="AG182" s="93"/>
      <c r="AH182" s="93"/>
      <c r="AI182" s="93"/>
      <c r="AJ182" s="93"/>
      <c r="AK182" s="93"/>
      <c r="AL182" s="93"/>
      <c r="AM182" s="93"/>
      <c r="AN182" s="93"/>
      <c r="AO182" s="93"/>
      <c r="AP182" s="93"/>
      <c r="AQ182" s="93"/>
      <c r="AR182" s="93"/>
      <c r="AS182" s="93"/>
      <c r="AT182" s="93"/>
      <c r="AU182" s="93"/>
      <c r="AV182" s="93"/>
    </row>
    <row r="183" spans="1:48" ht="14.6" x14ac:dyDescent="0.4">
      <c r="A183" s="93"/>
      <c r="B183" s="93"/>
      <c r="C183" s="93"/>
      <c r="D183" s="93"/>
      <c r="E183" s="93"/>
      <c r="F183" s="93"/>
      <c r="G183" s="93"/>
      <c r="H183" s="93"/>
      <c r="I183" s="93"/>
      <c r="J183" s="93"/>
      <c r="K183" s="93"/>
      <c r="L183" s="93"/>
      <c r="M183" s="93"/>
      <c r="N183" s="93"/>
      <c r="O183" s="93"/>
      <c r="P183" s="93"/>
      <c r="Q183" s="93"/>
      <c r="R183" s="93"/>
      <c r="S183" s="93"/>
      <c r="T183" s="93"/>
      <c r="U183" s="93"/>
      <c r="V183" s="93"/>
      <c r="W183" s="93"/>
      <c r="X183" s="93"/>
      <c r="Y183" s="93"/>
      <c r="Z183" s="106"/>
      <c r="AA183" s="93"/>
      <c r="AB183" s="93"/>
      <c r="AC183" s="93"/>
      <c r="AD183" s="93"/>
      <c r="AE183" s="93"/>
      <c r="AF183" s="93"/>
      <c r="AG183" s="93"/>
      <c r="AH183" s="93"/>
      <c r="AI183" s="93"/>
      <c r="AJ183" s="93"/>
      <c r="AK183" s="93"/>
      <c r="AL183" s="93"/>
      <c r="AM183" s="93"/>
      <c r="AN183" s="93"/>
      <c r="AO183" s="93"/>
      <c r="AP183" s="93"/>
      <c r="AQ183" s="93"/>
      <c r="AR183" s="93"/>
      <c r="AS183" s="93"/>
      <c r="AT183" s="93"/>
      <c r="AU183" s="93"/>
      <c r="AV183" s="93"/>
    </row>
    <row r="184" spans="1:48" ht="14.6" x14ac:dyDescent="0.4">
      <c r="A184" s="93"/>
      <c r="B184" s="93"/>
      <c r="C184" s="93"/>
      <c r="D184" s="93"/>
      <c r="E184" s="93"/>
      <c r="F184" s="93"/>
      <c r="G184" s="93"/>
      <c r="H184" s="93"/>
      <c r="I184" s="93"/>
      <c r="J184" s="93"/>
      <c r="K184" s="93"/>
      <c r="L184" s="93"/>
      <c r="M184" s="93"/>
      <c r="N184" s="93"/>
      <c r="O184" s="93"/>
      <c r="P184" s="93"/>
      <c r="Q184" s="93"/>
      <c r="R184" s="93"/>
      <c r="S184" s="93"/>
      <c r="T184" s="93"/>
      <c r="U184" s="93"/>
      <c r="V184" s="93"/>
      <c r="W184" s="93"/>
      <c r="X184" s="93"/>
      <c r="Y184" s="93"/>
      <c r="Z184" s="106"/>
      <c r="AA184" s="93"/>
      <c r="AB184" s="93"/>
      <c r="AC184" s="93"/>
      <c r="AD184" s="93"/>
      <c r="AE184" s="93"/>
      <c r="AF184" s="93"/>
      <c r="AG184" s="93"/>
      <c r="AH184" s="93"/>
      <c r="AI184" s="93"/>
      <c r="AJ184" s="93"/>
      <c r="AK184" s="93"/>
      <c r="AL184" s="93"/>
      <c r="AM184" s="93"/>
      <c r="AN184" s="93"/>
      <c r="AO184" s="93"/>
      <c r="AP184" s="93"/>
      <c r="AQ184" s="93"/>
      <c r="AR184" s="93"/>
      <c r="AS184" s="93"/>
      <c r="AT184" s="93"/>
      <c r="AU184" s="93"/>
      <c r="AV184" s="93"/>
    </row>
    <row r="185" spans="1:48" ht="14.6" x14ac:dyDescent="0.4">
      <c r="A185" s="93"/>
      <c r="B185" s="93"/>
      <c r="C185" s="93"/>
      <c r="D185" s="93"/>
      <c r="E185" s="93"/>
      <c r="F185" s="93"/>
      <c r="G185" s="93"/>
      <c r="H185" s="93"/>
      <c r="I185" s="93"/>
      <c r="J185" s="93"/>
      <c r="K185" s="93"/>
      <c r="L185" s="93"/>
      <c r="M185" s="93"/>
      <c r="N185" s="93"/>
      <c r="O185" s="93"/>
      <c r="P185" s="93"/>
      <c r="Q185" s="93"/>
      <c r="R185" s="93"/>
      <c r="S185" s="93"/>
      <c r="T185" s="93"/>
      <c r="U185" s="93"/>
      <c r="V185" s="93"/>
      <c r="W185" s="93"/>
      <c r="X185" s="93"/>
      <c r="Y185" s="93"/>
      <c r="Z185" s="106"/>
      <c r="AA185" s="93"/>
      <c r="AB185" s="93"/>
      <c r="AC185" s="93"/>
      <c r="AD185" s="93"/>
      <c r="AE185" s="93"/>
      <c r="AF185" s="93"/>
      <c r="AG185" s="93"/>
      <c r="AH185" s="93"/>
      <c r="AI185" s="93"/>
      <c r="AJ185" s="93"/>
      <c r="AK185" s="93"/>
      <c r="AL185" s="93"/>
      <c r="AM185" s="93"/>
      <c r="AN185" s="93"/>
      <c r="AO185" s="93"/>
      <c r="AP185" s="93"/>
      <c r="AQ185" s="93"/>
      <c r="AR185" s="93"/>
      <c r="AS185" s="93"/>
      <c r="AT185" s="93"/>
      <c r="AU185" s="93"/>
      <c r="AV185" s="93"/>
    </row>
    <row r="186" spans="1:48" ht="14.6" x14ac:dyDescent="0.4">
      <c r="A186" s="93"/>
      <c r="B186" s="93"/>
      <c r="C186" s="93"/>
      <c r="D186" s="93"/>
      <c r="E186" s="93"/>
      <c r="F186" s="93"/>
      <c r="G186" s="93"/>
      <c r="H186" s="93"/>
      <c r="I186" s="93"/>
      <c r="J186" s="93"/>
      <c r="K186" s="93"/>
      <c r="L186" s="93"/>
      <c r="M186" s="93"/>
      <c r="N186" s="93"/>
      <c r="O186" s="93"/>
      <c r="P186" s="93"/>
      <c r="Q186" s="93"/>
      <c r="R186" s="93"/>
      <c r="S186" s="93"/>
      <c r="T186" s="93"/>
      <c r="U186" s="93"/>
      <c r="V186" s="93"/>
      <c r="W186" s="93"/>
      <c r="X186" s="93"/>
      <c r="Y186" s="93"/>
      <c r="Z186" s="106"/>
      <c r="AA186" s="93"/>
      <c r="AB186" s="93"/>
      <c r="AC186" s="93"/>
      <c r="AD186" s="93"/>
      <c r="AE186" s="93"/>
      <c r="AF186" s="93"/>
      <c r="AG186" s="93"/>
      <c r="AH186" s="93"/>
      <c r="AI186" s="93"/>
      <c r="AJ186" s="93"/>
      <c r="AK186" s="93"/>
      <c r="AL186" s="93"/>
      <c r="AM186" s="93"/>
      <c r="AN186" s="93"/>
      <c r="AO186" s="93"/>
      <c r="AP186" s="93"/>
      <c r="AQ186" s="93"/>
      <c r="AR186" s="93"/>
      <c r="AS186" s="93"/>
      <c r="AT186" s="93"/>
      <c r="AU186" s="93"/>
      <c r="AV186" s="93"/>
    </row>
    <row r="187" spans="1:48" ht="14.6" x14ac:dyDescent="0.4">
      <c r="A187" s="93"/>
      <c r="B187" s="93"/>
      <c r="C187" s="93"/>
      <c r="D187" s="93"/>
      <c r="E187" s="93"/>
      <c r="F187" s="93"/>
      <c r="G187" s="93"/>
      <c r="H187" s="93"/>
      <c r="I187" s="93"/>
      <c r="J187" s="93"/>
      <c r="K187" s="93"/>
      <c r="L187" s="93"/>
      <c r="M187" s="93"/>
      <c r="N187" s="93"/>
      <c r="O187" s="93"/>
      <c r="P187" s="93"/>
      <c r="Q187" s="93"/>
      <c r="R187" s="93"/>
      <c r="S187" s="93"/>
      <c r="T187" s="93"/>
      <c r="U187" s="93"/>
      <c r="V187" s="93"/>
      <c r="W187" s="93"/>
      <c r="X187" s="93"/>
      <c r="Y187" s="93"/>
      <c r="Z187" s="106"/>
      <c r="AA187" s="93"/>
      <c r="AB187" s="93"/>
      <c r="AC187" s="93"/>
      <c r="AD187" s="93"/>
      <c r="AE187" s="93"/>
      <c r="AF187" s="93"/>
      <c r="AG187" s="93"/>
      <c r="AH187" s="93"/>
      <c r="AI187" s="93"/>
      <c r="AJ187" s="93"/>
      <c r="AK187" s="93"/>
      <c r="AL187" s="93"/>
      <c r="AM187" s="93"/>
      <c r="AN187" s="93"/>
      <c r="AO187" s="93"/>
      <c r="AP187" s="93"/>
      <c r="AQ187" s="93"/>
      <c r="AR187" s="93"/>
      <c r="AS187" s="93"/>
      <c r="AT187" s="93"/>
      <c r="AU187" s="93"/>
      <c r="AV187" s="93"/>
    </row>
    <row r="188" spans="1:48" ht="14.6" x14ac:dyDescent="0.4">
      <c r="A188" s="93"/>
      <c r="B188" s="93"/>
      <c r="C188" s="93"/>
      <c r="D188" s="93"/>
      <c r="E188" s="93"/>
      <c r="F188" s="93"/>
      <c r="G188" s="93"/>
      <c r="H188" s="93"/>
      <c r="I188" s="93"/>
      <c r="J188" s="93"/>
      <c r="K188" s="93"/>
      <c r="L188" s="93"/>
      <c r="M188" s="93"/>
      <c r="N188" s="93"/>
      <c r="O188" s="93"/>
      <c r="P188" s="93"/>
      <c r="Q188" s="93"/>
      <c r="R188" s="93"/>
      <c r="S188" s="93"/>
      <c r="T188" s="93"/>
      <c r="U188" s="93"/>
      <c r="V188" s="93"/>
      <c r="W188" s="93"/>
      <c r="X188" s="93"/>
      <c r="Y188" s="93"/>
      <c r="Z188" s="106"/>
      <c r="AA188" s="93"/>
      <c r="AB188" s="93"/>
      <c r="AC188" s="93"/>
      <c r="AD188" s="93"/>
      <c r="AE188" s="93"/>
      <c r="AF188" s="93"/>
      <c r="AG188" s="93"/>
      <c r="AH188" s="93"/>
      <c r="AI188" s="93"/>
      <c r="AJ188" s="93"/>
      <c r="AK188" s="93"/>
      <c r="AL188" s="93"/>
      <c r="AM188" s="93"/>
      <c r="AN188" s="93"/>
      <c r="AO188" s="93"/>
      <c r="AP188" s="93"/>
      <c r="AQ188" s="93"/>
      <c r="AR188" s="93"/>
      <c r="AS188" s="93"/>
      <c r="AT188" s="93"/>
      <c r="AU188" s="93"/>
      <c r="AV188" s="93"/>
    </row>
    <row r="189" spans="1:48" ht="14.6" x14ac:dyDescent="0.4">
      <c r="A189" s="93"/>
      <c r="B189" s="93"/>
      <c r="C189" s="93"/>
      <c r="D189" s="93"/>
      <c r="E189" s="93"/>
      <c r="F189" s="93"/>
      <c r="G189" s="93"/>
      <c r="H189" s="93"/>
      <c r="I189" s="93"/>
      <c r="J189" s="93"/>
      <c r="K189" s="93"/>
      <c r="L189" s="93"/>
      <c r="M189" s="93"/>
      <c r="N189" s="93"/>
      <c r="O189" s="93"/>
      <c r="P189" s="93"/>
      <c r="Q189" s="93"/>
      <c r="R189" s="93"/>
      <c r="S189" s="93"/>
      <c r="T189" s="93"/>
      <c r="U189" s="93"/>
      <c r="V189" s="93"/>
      <c r="W189" s="93"/>
      <c r="X189" s="93"/>
      <c r="Y189" s="93"/>
      <c r="Z189" s="106"/>
      <c r="AA189" s="93"/>
      <c r="AB189" s="93"/>
      <c r="AC189" s="93"/>
      <c r="AD189" s="93"/>
      <c r="AE189" s="93"/>
      <c r="AF189" s="93"/>
      <c r="AG189" s="93"/>
      <c r="AH189" s="93"/>
      <c r="AI189" s="93"/>
      <c r="AJ189" s="93"/>
      <c r="AK189" s="93"/>
      <c r="AL189" s="93"/>
      <c r="AM189" s="93"/>
      <c r="AN189" s="93"/>
      <c r="AO189" s="93"/>
      <c r="AP189" s="93"/>
      <c r="AQ189" s="93"/>
      <c r="AR189" s="93"/>
      <c r="AS189" s="93"/>
      <c r="AT189" s="93"/>
      <c r="AU189" s="93"/>
      <c r="AV189" s="93"/>
    </row>
    <row r="190" spans="1:48" ht="14.6" x14ac:dyDescent="0.4">
      <c r="A190" s="93"/>
      <c r="B190" s="93"/>
      <c r="C190" s="93"/>
      <c r="D190" s="93"/>
      <c r="E190" s="93"/>
      <c r="F190" s="93"/>
      <c r="G190" s="93"/>
      <c r="H190" s="93"/>
      <c r="I190" s="93"/>
      <c r="J190" s="93"/>
      <c r="K190" s="93"/>
      <c r="L190" s="93"/>
      <c r="M190" s="93"/>
      <c r="N190" s="93"/>
      <c r="O190" s="93"/>
      <c r="P190" s="93"/>
      <c r="Q190" s="93"/>
      <c r="R190" s="93"/>
      <c r="S190" s="93"/>
      <c r="T190" s="93"/>
      <c r="U190" s="93"/>
      <c r="V190" s="93"/>
      <c r="W190" s="93"/>
      <c r="X190" s="93"/>
      <c r="Y190" s="93"/>
      <c r="Z190" s="106"/>
      <c r="AA190" s="93"/>
      <c r="AB190" s="93"/>
      <c r="AC190" s="93"/>
      <c r="AD190" s="93"/>
      <c r="AE190" s="93"/>
      <c r="AF190" s="93"/>
      <c r="AG190" s="93"/>
      <c r="AH190" s="93"/>
      <c r="AI190" s="93"/>
      <c r="AJ190" s="93"/>
      <c r="AK190" s="93"/>
      <c r="AL190" s="93"/>
      <c r="AM190" s="93"/>
      <c r="AN190" s="93"/>
      <c r="AO190" s="93"/>
      <c r="AP190" s="93"/>
      <c r="AQ190" s="93"/>
      <c r="AR190" s="93"/>
      <c r="AS190" s="93"/>
      <c r="AT190" s="93"/>
      <c r="AU190" s="93"/>
      <c r="AV190" s="93"/>
    </row>
    <row r="191" spans="1:48" ht="14.6" x14ac:dyDescent="0.4">
      <c r="A191" s="93"/>
      <c r="B191" s="93"/>
      <c r="C191" s="93"/>
      <c r="D191" s="93"/>
      <c r="E191" s="93"/>
      <c r="F191" s="93"/>
      <c r="G191" s="93"/>
      <c r="H191" s="93"/>
      <c r="I191" s="93"/>
      <c r="J191" s="93"/>
      <c r="K191" s="93"/>
      <c r="L191" s="93"/>
      <c r="M191" s="93"/>
      <c r="N191" s="93"/>
      <c r="O191" s="93"/>
      <c r="P191" s="93"/>
      <c r="Q191" s="93"/>
      <c r="R191" s="93"/>
      <c r="S191" s="93"/>
      <c r="T191" s="93"/>
      <c r="U191" s="93"/>
      <c r="V191" s="93"/>
      <c r="W191" s="93"/>
      <c r="X191" s="93"/>
      <c r="Y191" s="93"/>
      <c r="Z191" s="106"/>
      <c r="AA191" s="93"/>
      <c r="AB191" s="93"/>
      <c r="AC191" s="93"/>
      <c r="AD191" s="93"/>
      <c r="AE191" s="93"/>
      <c r="AF191" s="93"/>
      <c r="AG191" s="93"/>
      <c r="AH191" s="93"/>
      <c r="AI191" s="93"/>
      <c r="AJ191" s="93"/>
      <c r="AK191" s="93"/>
      <c r="AL191" s="93"/>
      <c r="AM191" s="93"/>
      <c r="AN191" s="93"/>
      <c r="AO191" s="93"/>
      <c r="AP191" s="93"/>
      <c r="AQ191" s="93"/>
      <c r="AR191" s="93"/>
      <c r="AS191" s="93"/>
      <c r="AT191" s="93"/>
      <c r="AU191" s="93"/>
      <c r="AV191" s="93"/>
    </row>
    <row r="192" spans="1:48" ht="14.6" x14ac:dyDescent="0.4">
      <c r="A192" s="93"/>
      <c r="B192" s="93"/>
      <c r="C192" s="93"/>
      <c r="D192" s="93"/>
      <c r="E192" s="93"/>
      <c r="F192" s="93"/>
      <c r="G192" s="93"/>
      <c r="H192" s="93"/>
      <c r="I192" s="93"/>
      <c r="J192" s="93"/>
      <c r="K192" s="93"/>
      <c r="L192" s="93"/>
      <c r="M192" s="93"/>
      <c r="N192" s="93"/>
      <c r="O192" s="93"/>
      <c r="P192" s="93"/>
      <c r="Q192" s="93"/>
      <c r="R192" s="93"/>
      <c r="S192" s="93"/>
      <c r="T192" s="93"/>
      <c r="U192" s="93"/>
      <c r="V192" s="93"/>
      <c r="W192" s="93"/>
      <c r="X192" s="93"/>
      <c r="Y192" s="93"/>
      <c r="Z192" s="106"/>
      <c r="AA192" s="93"/>
      <c r="AB192" s="93"/>
      <c r="AC192" s="93"/>
      <c r="AD192" s="93"/>
      <c r="AE192" s="93"/>
      <c r="AF192" s="93"/>
      <c r="AG192" s="93"/>
      <c r="AH192" s="93"/>
      <c r="AI192" s="93"/>
      <c r="AJ192" s="93"/>
      <c r="AK192" s="93"/>
      <c r="AL192" s="93"/>
      <c r="AM192" s="93"/>
      <c r="AN192" s="93"/>
      <c r="AO192" s="93"/>
      <c r="AP192" s="93"/>
      <c r="AQ192" s="93"/>
      <c r="AR192" s="93"/>
      <c r="AS192" s="93"/>
      <c r="AT192" s="93"/>
      <c r="AU192" s="93"/>
      <c r="AV192" s="93"/>
    </row>
    <row r="193" spans="1:48" ht="14.6" x14ac:dyDescent="0.4">
      <c r="A193" s="93"/>
      <c r="B193" s="93"/>
      <c r="C193" s="93"/>
      <c r="D193" s="93"/>
      <c r="E193" s="93"/>
      <c r="F193" s="93"/>
      <c r="G193" s="93"/>
      <c r="H193" s="93"/>
      <c r="I193" s="93"/>
      <c r="J193" s="93"/>
      <c r="K193" s="93"/>
      <c r="L193" s="93"/>
      <c r="M193" s="93"/>
      <c r="N193" s="93"/>
      <c r="O193" s="93"/>
      <c r="P193" s="93"/>
      <c r="Q193" s="93"/>
      <c r="R193" s="93"/>
      <c r="S193" s="93"/>
      <c r="T193" s="93"/>
      <c r="U193" s="93"/>
      <c r="V193" s="93"/>
      <c r="W193" s="93"/>
      <c r="X193" s="93"/>
      <c r="Y193" s="93"/>
      <c r="Z193" s="106"/>
      <c r="AA193" s="93"/>
      <c r="AB193" s="93"/>
      <c r="AC193" s="93"/>
      <c r="AD193" s="93"/>
      <c r="AE193" s="93"/>
      <c r="AF193" s="93"/>
      <c r="AG193" s="93"/>
      <c r="AH193" s="93"/>
      <c r="AI193" s="93"/>
      <c r="AJ193" s="93"/>
      <c r="AK193" s="93"/>
      <c r="AL193" s="93"/>
      <c r="AM193" s="93"/>
      <c r="AN193" s="93"/>
      <c r="AO193" s="93"/>
      <c r="AP193" s="93"/>
      <c r="AQ193" s="93"/>
      <c r="AR193" s="93"/>
      <c r="AS193" s="93"/>
      <c r="AT193" s="93"/>
      <c r="AU193" s="93"/>
      <c r="AV193" s="93"/>
    </row>
    <row r="194" spans="1:48" ht="14.6" x14ac:dyDescent="0.4">
      <c r="A194" s="93"/>
      <c r="B194" s="93"/>
      <c r="C194" s="93"/>
      <c r="D194" s="93"/>
      <c r="E194" s="93"/>
      <c r="F194" s="93"/>
      <c r="G194" s="93"/>
      <c r="H194" s="93"/>
      <c r="I194" s="93"/>
      <c r="J194" s="93"/>
      <c r="K194" s="93"/>
      <c r="L194" s="93"/>
      <c r="M194" s="93"/>
      <c r="N194" s="93"/>
      <c r="O194" s="93"/>
      <c r="P194" s="93"/>
      <c r="Q194" s="93"/>
      <c r="R194" s="93"/>
      <c r="S194" s="93"/>
      <c r="T194" s="93"/>
      <c r="U194" s="93"/>
      <c r="V194" s="93"/>
      <c r="W194" s="93"/>
      <c r="X194" s="93"/>
      <c r="Y194" s="93"/>
      <c r="Z194" s="106"/>
      <c r="AA194" s="93"/>
      <c r="AB194" s="93"/>
      <c r="AC194" s="93"/>
      <c r="AD194" s="93"/>
      <c r="AE194" s="93"/>
      <c r="AF194" s="93"/>
      <c r="AG194" s="93"/>
      <c r="AH194" s="93"/>
      <c r="AI194" s="93"/>
      <c r="AJ194" s="93"/>
      <c r="AK194" s="93"/>
      <c r="AL194" s="93"/>
      <c r="AM194" s="93"/>
      <c r="AN194" s="93"/>
      <c r="AO194" s="93"/>
      <c r="AP194" s="93"/>
      <c r="AQ194" s="93"/>
      <c r="AR194" s="93"/>
      <c r="AS194" s="93"/>
      <c r="AT194" s="93"/>
      <c r="AU194" s="93"/>
      <c r="AV194" s="93"/>
    </row>
    <row r="195" spans="1:48" ht="14.6" x14ac:dyDescent="0.4">
      <c r="A195" s="93"/>
      <c r="B195" s="93"/>
      <c r="C195" s="93"/>
      <c r="D195" s="93"/>
      <c r="E195" s="93"/>
      <c r="F195" s="93"/>
      <c r="G195" s="93"/>
      <c r="H195" s="93"/>
      <c r="I195" s="93"/>
      <c r="J195" s="93"/>
      <c r="K195" s="93"/>
      <c r="L195" s="93"/>
      <c r="M195" s="93"/>
      <c r="N195" s="93"/>
      <c r="O195" s="93"/>
      <c r="P195" s="93"/>
      <c r="Q195" s="93"/>
      <c r="R195" s="93"/>
      <c r="S195" s="93"/>
      <c r="T195" s="93"/>
      <c r="U195" s="93"/>
      <c r="V195" s="93"/>
      <c r="W195" s="93"/>
      <c r="X195" s="93"/>
      <c r="Y195" s="93"/>
      <c r="Z195" s="106"/>
      <c r="AA195" s="93"/>
      <c r="AB195" s="93"/>
      <c r="AC195" s="93"/>
      <c r="AD195" s="93"/>
      <c r="AE195" s="93"/>
      <c r="AF195" s="93"/>
      <c r="AG195" s="93"/>
      <c r="AH195" s="93"/>
      <c r="AI195" s="93"/>
      <c r="AJ195" s="93"/>
      <c r="AK195" s="93"/>
      <c r="AL195" s="93"/>
      <c r="AM195" s="93"/>
      <c r="AN195" s="93"/>
      <c r="AO195" s="93"/>
      <c r="AP195" s="93"/>
      <c r="AQ195" s="93"/>
      <c r="AR195" s="93"/>
      <c r="AS195" s="93"/>
      <c r="AT195" s="93"/>
      <c r="AU195" s="93"/>
      <c r="AV195" s="93"/>
    </row>
    <row r="196" spans="1:48" ht="14.6" x14ac:dyDescent="0.4">
      <c r="A196" s="93"/>
      <c r="B196" s="93"/>
      <c r="C196" s="93"/>
      <c r="D196" s="93"/>
      <c r="E196" s="93"/>
      <c r="F196" s="93"/>
      <c r="G196" s="93"/>
      <c r="H196" s="93"/>
      <c r="I196" s="93"/>
      <c r="J196" s="93"/>
      <c r="K196" s="93"/>
      <c r="L196" s="93"/>
      <c r="M196" s="93"/>
      <c r="N196" s="93"/>
      <c r="O196" s="93"/>
      <c r="P196" s="93"/>
      <c r="Q196" s="93"/>
      <c r="R196" s="93"/>
      <c r="S196" s="93"/>
      <c r="T196" s="93"/>
      <c r="U196" s="93"/>
      <c r="V196" s="93"/>
      <c r="W196" s="93"/>
      <c r="X196" s="93"/>
      <c r="Y196" s="93"/>
      <c r="Z196" s="106"/>
      <c r="AA196" s="93"/>
      <c r="AB196" s="93"/>
      <c r="AC196" s="93"/>
      <c r="AD196" s="93"/>
      <c r="AE196" s="93"/>
      <c r="AF196" s="93"/>
      <c r="AG196" s="93"/>
      <c r="AH196" s="93"/>
      <c r="AI196" s="93"/>
      <c r="AJ196" s="93"/>
      <c r="AK196" s="93"/>
      <c r="AL196" s="93"/>
      <c r="AM196" s="93"/>
      <c r="AN196" s="93"/>
      <c r="AO196" s="93"/>
      <c r="AP196" s="93"/>
      <c r="AQ196" s="93"/>
      <c r="AR196" s="93"/>
      <c r="AS196" s="93"/>
      <c r="AT196" s="93"/>
      <c r="AU196" s="93"/>
      <c r="AV196" s="93"/>
    </row>
    <row r="197" spans="1:48" ht="14.6" x14ac:dyDescent="0.4">
      <c r="A197" s="93"/>
      <c r="B197" s="93"/>
      <c r="C197" s="93"/>
      <c r="D197" s="93"/>
      <c r="E197" s="93"/>
      <c r="F197" s="93"/>
      <c r="G197" s="93"/>
      <c r="H197" s="93"/>
      <c r="I197" s="93"/>
      <c r="J197" s="93"/>
      <c r="K197" s="93"/>
      <c r="L197" s="93"/>
      <c r="M197" s="93"/>
      <c r="N197" s="93"/>
      <c r="O197" s="93"/>
      <c r="P197" s="93"/>
      <c r="Q197" s="93"/>
      <c r="R197" s="93"/>
      <c r="S197" s="93"/>
      <c r="T197" s="93"/>
      <c r="U197" s="93"/>
      <c r="V197" s="93"/>
      <c r="W197" s="93"/>
      <c r="X197" s="93"/>
      <c r="Y197" s="93"/>
      <c r="Z197" s="106"/>
      <c r="AA197" s="93"/>
      <c r="AB197" s="93"/>
      <c r="AC197" s="93"/>
      <c r="AD197" s="93"/>
      <c r="AE197" s="93"/>
      <c r="AF197" s="93"/>
      <c r="AG197" s="93"/>
      <c r="AH197" s="93"/>
      <c r="AI197" s="93"/>
      <c r="AJ197" s="93"/>
      <c r="AK197" s="93"/>
      <c r="AL197" s="93"/>
      <c r="AM197" s="93"/>
      <c r="AN197" s="93"/>
      <c r="AO197" s="93"/>
      <c r="AP197" s="93"/>
      <c r="AQ197" s="93"/>
      <c r="AR197" s="93"/>
      <c r="AS197" s="93"/>
      <c r="AT197" s="93"/>
      <c r="AU197" s="93"/>
      <c r="AV197" s="93"/>
    </row>
    <row r="198" spans="1:48" ht="14.6" x14ac:dyDescent="0.4">
      <c r="A198" s="93"/>
      <c r="B198" s="93"/>
      <c r="C198" s="93"/>
      <c r="D198" s="93"/>
      <c r="E198" s="93"/>
      <c r="F198" s="93"/>
      <c r="G198" s="93"/>
      <c r="H198" s="93"/>
      <c r="I198" s="93"/>
      <c r="J198" s="93"/>
      <c r="K198" s="93"/>
      <c r="L198" s="93"/>
      <c r="M198" s="93"/>
      <c r="N198" s="93"/>
      <c r="O198" s="93"/>
      <c r="P198" s="93"/>
      <c r="Q198" s="93"/>
      <c r="R198" s="93"/>
      <c r="S198" s="93"/>
      <c r="T198" s="93"/>
      <c r="U198" s="93"/>
      <c r="V198" s="93"/>
      <c r="W198" s="93"/>
      <c r="X198" s="93"/>
      <c r="Y198" s="93"/>
      <c r="Z198" s="106"/>
      <c r="AA198" s="93"/>
      <c r="AB198" s="93"/>
      <c r="AC198" s="93"/>
      <c r="AD198" s="93"/>
      <c r="AE198" s="93"/>
      <c r="AF198" s="93"/>
      <c r="AG198" s="93"/>
      <c r="AH198" s="93"/>
      <c r="AI198" s="93"/>
      <c r="AJ198" s="93"/>
      <c r="AK198" s="93"/>
      <c r="AL198" s="93"/>
      <c r="AM198" s="93"/>
      <c r="AN198" s="93"/>
      <c r="AO198" s="93"/>
      <c r="AP198" s="93"/>
      <c r="AQ198" s="93"/>
      <c r="AR198" s="93"/>
      <c r="AS198" s="93"/>
      <c r="AT198" s="93"/>
      <c r="AU198" s="93"/>
      <c r="AV198" s="93"/>
    </row>
    <row r="199" spans="1:48" ht="14.6" x14ac:dyDescent="0.4">
      <c r="A199" s="93"/>
      <c r="B199" s="93"/>
      <c r="C199" s="93"/>
      <c r="D199" s="93"/>
      <c r="E199" s="93"/>
      <c r="F199" s="93"/>
      <c r="G199" s="93"/>
      <c r="H199" s="93"/>
      <c r="I199" s="93"/>
      <c r="J199" s="93"/>
      <c r="K199" s="93"/>
      <c r="L199" s="93"/>
      <c r="M199" s="93"/>
      <c r="N199" s="93"/>
      <c r="O199" s="93"/>
      <c r="P199" s="93"/>
      <c r="Q199" s="93"/>
      <c r="R199" s="93"/>
      <c r="S199" s="93"/>
      <c r="T199" s="93"/>
      <c r="U199" s="93"/>
      <c r="V199" s="93"/>
      <c r="W199" s="93"/>
      <c r="X199" s="93"/>
      <c r="Y199" s="93"/>
      <c r="Z199" s="106"/>
      <c r="AA199" s="93"/>
      <c r="AB199" s="93"/>
      <c r="AC199" s="93"/>
      <c r="AD199" s="93"/>
      <c r="AE199" s="93"/>
      <c r="AF199" s="93"/>
      <c r="AG199" s="93"/>
      <c r="AH199" s="93"/>
      <c r="AI199" s="93"/>
      <c r="AJ199" s="93"/>
      <c r="AK199" s="93"/>
      <c r="AL199" s="93"/>
      <c r="AM199" s="93"/>
      <c r="AN199" s="93"/>
      <c r="AO199" s="93"/>
      <c r="AP199" s="93"/>
      <c r="AQ199" s="93"/>
      <c r="AR199" s="93"/>
      <c r="AS199" s="93"/>
      <c r="AT199" s="93"/>
      <c r="AU199" s="93"/>
      <c r="AV199" s="93"/>
    </row>
    <row r="200" spans="1:48" ht="14.6" x14ac:dyDescent="0.4">
      <c r="A200" s="93"/>
      <c r="B200" s="93"/>
      <c r="C200" s="93"/>
      <c r="D200" s="93"/>
      <c r="E200" s="93"/>
      <c r="F200" s="93"/>
      <c r="G200" s="93"/>
      <c r="H200" s="93"/>
      <c r="I200" s="93"/>
      <c r="J200" s="93"/>
      <c r="K200" s="93"/>
      <c r="L200" s="93"/>
      <c r="M200" s="93"/>
      <c r="N200" s="93"/>
      <c r="O200" s="93"/>
      <c r="P200" s="93"/>
      <c r="Q200" s="93"/>
      <c r="R200" s="93"/>
      <c r="S200" s="93"/>
      <c r="T200" s="93"/>
      <c r="U200" s="93"/>
      <c r="V200" s="93"/>
      <c r="W200" s="93"/>
      <c r="X200" s="93"/>
      <c r="Y200" s="93"/>
      <c r="Z200" s="106"/>
      <c r="AA200" s="93"/>
      <c r="AB200" s="93"/>
      <c r="AC200" s="93"/>
      <c r="AD200" s="93"/>
      <c r="AE200" s="93"/>
      <c r="AF200" s="93"/>
      <c r="AG200" s="93"/>
      <c r="AH200" s="93"/>
      <c r="AI200" s="93"/>
      <c r="AJ200" s="93"/>
      <c r="AK200" s="93"/>
      <c r="AL200" s="93"/>
      <c r="AM200" s="93"/>
      <c r="AN200" s="93"/>
      <c r="AO200" s="93"/>
      <c r="AP200" s="93"/>
      <c r="AQ200" s="93"/>
      <c r="AR200" s="93"/>
      <c r="AS200" s="93"/>
      <c r="AT200" s="93"/>
      <c r="AU200" s="93"/>
      <c r="AV200" s="93"/>
    </row>
    <row r="201" spans="1:48" ht="14.6" x14ac:dyDescent="0.4">
      <c r="A201" s="93"/>
      <c r="B201" s="93"/>
      <c r="C201" s="93"/>
      <c r="D201" s="93"/>
      <c r="E201" s="93"/>
      <c r="F201" s="93"/>
      <c r="G201" s="93"/>
      <c r="H201" s="93"/>
      <c r="I201" s="93"/>
      <c r="J201" s="93"/>
      <c r="K201" s="93"/>
      <c r="L201" s="93"/>
      <c r="M201" s="93"/>
      <c r="N201" s="93"/>
      <c r="O201" s="93"/>
      <c r="P201" s="93"/>
      <c r="Q201" s="93"/>
      <c r="R201" s="93"/>
      <c r="S201" s="93"/>
      <c r="T201" s="93"/>
      <c r="U201" s="93"/>
      <c r="V201" s="93"/>
      <c r="W201" s="93"/>
      <c r="X201" s="93"/>
      <c r="Y201" s="93"/>
      <c r="Z201" s="106"/>
      <c r="AA201" s="93"/>
      <c r="AB201" s="93"/>
      <c r="AC201" s="93"/>
      <c r="AD201" s="93"/>
      <c r="AE201" s="93"/>
      <c r="AF201" s="93"/>
      <c r="AG201" s="93"/>
      <c r="AH201" s="93"/>
      <c r="AI201" s="93"/>
      <c r="AJ201" s="93"/>
      <c r="AK201" s="93"/>
      <c r="AL201" s="93"/>
      <c r="AM201" s="93"/>
      <c r="AN201" s="93"/>
      <c r="AO201" s="93"/>
      <c r="AP201" s="93"/>
      <c r="AQ201" s="93"/>
      <c r="AR201" s="93"/>
      <c r="AS201" s="93"/>
      <c r="AT201" s="93"/>
      <c r="AU201" s="93"/>
      <c r="AV201" s="93"/>
    </row>
    <row r="202" spans="1:48" ht="14.6" x14ac:dyDescent="0.4">
      <c r="A202" s="93"/>
      <c r="B202" s="93"/>
      <c r="C202" s="93"/>
      <c r="D202" s="93"/>
      <c r="E202" s="93"/>
      <c r="F202" s="93"/>
      <c r="G202" s="93"/>
      <c r="H202" s="93"/>
      <c r="I202" s="93"/>
      <c r="J202" s="93"/>
      <c r="K202" s="93"/>
      <c r="L202" s="93"/>
      <c r="M202" s="93"/>
      <c r="N202" s="93"/>
      <c r="O202" s="93"/>
      <c r="P202" s="93"/>
      <c r="Q202" s="93"/>
      <c r="R202" s="93"/>
      <c r="S202" s="93"/>
      <c r="T202" s="93"/>
      <c r="U202" s="93"/>
      <c r="V202" s="93"/>
      <c r="W202" s="93"/>
      <c r="X202" s="93"/>
      <c r="Y202" s="93"/>
      <c r="Z202" s="106"/>
      <c r="AA202" s="93"/>
      <c r="AB202" s="93"/>
      <c r="AC202" s="93"/>
      <c r="AD202" s="93"/>
      <c r="AE202" s="93"/>
      <c r="AF202" s="93"/>
      <c r="AG202" s="93"/>
      <c r="AH202" s="93"/>
      <c r="AI202" s="93"/>
      <c r="AJ202" s="93"/>
      <c r="AK202" s="93"/>
      <c r="AL202" s="93"/>
      <c r="AM202" s="93"/>
      <c r="AN202" s="93"/>
      <c r="AO202" s="93"/>
      <c r="AP202" s="93"/>
      <c r="AQ202" s="93"/>
      <c r="AR202" s="93"/>
      <c r="AS202" s="93"/>
      <c r="AT202" s="93"/>
      <c r="AU202" s="93"/>
      <c r="AV202" s="93"/>
    </row>
    <row r="203" spans="1:48" ht="14.6" x14ac:dyDescent="0.4">
      <c r="A203" s="93"/>
      <c r="B203" s="93"/>
      <c r="C203" s="93"/>
      <c r="D203" s="93"/>
      <c r="E203" s="93"/>
      <c r="F203" s="93"/>
      <c r="G203" s="93"/>
      <c r="H203" s="93"/>
      <c r="I203" s="93"/>
      <c r="J203" s="93"/>
      <c r="K203" s="93"/>
      <c r="L203" s="93"/>
      <c r="M203" s="93"/>
      <c r="N203" s="93"/>
      <c r="O203" s="93"/>
      <c r="P203" s="93"/>
      <c r="Q203" s="93"/>
      <c r="R203" s="93"/>
      <c r="S203" s="93"/>
      <c r="T203" s="93"/>
      <c r="U203" s="93"/>
      <c r="V203" s="93"/>
      <c r="W203" s="93"/>
      <c r="X203" s="93"/>
      <c r="Y203" s="93"/>
      <c r="Z203" s="106"/>
      <c r="AA203" s="93"/>
      <c r="AB203" s="93"/>
      <c r="AC203" s="93"/>
      <c r="AD203" s="93"/>
      <c r="AE203" s="93"/>
      <c r="AF203" s="93"/>
      <c r="AG203" s="93"/>
      <c r="AH203" s="93"/>
      <c r="AI203" s="93"/>
      <c r="AJ203" s="93"/>
      <c r="AK203" s="93"/>
      <c r="AL203" s="93"/>
      <c r="AM203" s="93"/>
      <c r="AN203" s="93"/>
      <c r="AO203" s="93"/>
      <c r="AP203" s="93"/>
      <c r="AQ203" s="93"/>
      <c r="AR203" s="93"/>
      <c r="AS203" s="93"/>
      <c r="AT203" s="93"/>
      <c r="AU203" s="93"/>
      <c r="AV203" s="93"/>
    </row>
    <row r="204" spans="1:48" ht="14.6" x14ac:dyDescent="0.4">
      <c r="A204" s="93"/>
      <c r="B204" s="93"/>
      <c r="C204" s="93"/>
      <c r="D204" s="93"/>
      <c r="E204" s="93"/>
      <c r="F204" s="93"/>
      <c r="G204" s="93"/>
      <c r="H204" s="93"/>
      <c r="I204" s="93"/>
      <c r="J204" s="93"/>
      <c r="K204" s="93"/>
      <c r="L204" s="93"/>
      <c r="M204" s="93"/>
      <c r="N204" s="93"/>
      <c r="O204" s="93"/>
      <c r="P204" s="93"/>
      <c r="Q204" s="93"/>
      <c r="R204" s="93"/>
      <c r="S204" s="93"/>
      <c r="T204" s="93"/>
      <c r="U204" s="93"/>
      <c r="V204" s="93"/>
      <c r="W204" s="93"/>
      <c r="X204" s="93"/>
      <c r="Y204" s="93"/>
      <c r="Z204" s="106"/>
      <c r="AA204" s="93"/>
      <c r="AB204" s="93"/>
      <c r="AC204" s="93"/>
      <c r="AD204" s="93"/>
      <c r="AE204" s="93"/>
      <c r="AF204" s="93"/>
      <c r="AG204" s="93"/>
      <c r="AH204" s="93"/>
      <c r="AI204" s="93"/>
      <c r="AJ204" s="93"/>
      <c r="AK204" s="93"/>
      <c r="AL204" s="93"/>
      <c r="AM204" s="93"/>
      <c r="AN204" s="93"/>
      <c r="AO204" s="93"/>
      <c r="AP204" s="93"/>
      <c r="AQ204" s="93"/>
      <c r="AR204" s="93"/>
      <c r="AS204" s="93"/>
      <c r="AT204" s="93"/>
      <c r="AU204" s="93"/>
      <c r="AV204" s="93"/>
    </row>
    <row r="205" spans="1:48" ht="14.6" x14ac:dyDescent="0.4">
      <c r="A205" s="93"/>
      <c r="B205" s="93"/>
      <c r="C205" s="93"/>
      <c r="D205" s="93"/>
      <c r="E205" s="93"/>
      <c r="F205" s="93"/>
      <c r="G205" s="93"/>
      <c r="H205" s="93"/>
      <c r="I205" s="93"/>
      <c r="J205" s="93"/>
      <c r="K205" s="93"/>
      <c r="L205" s="93"/>
      <c r="M205" s="93"/>
      <c r="N205" s="93"/>
      <c r="O205" s="93"/>
      <c r="P205" s="93"/>
      <c r="Q205" s="93"/>
      <c r="R205" s="93"/>
      <c r="S205" s="93"/>
      <c r="T205" s="93"/>
      <c r="U205" s="93"/>
      <c r="V205" s="93"/>
      <c r="W205" s="93"/>
      <c r="X205" s="93"/>
      <c r="Y205" s="93"/>
      <c r="Z205" s="106"/>
      <c r="AA205" s="93"/>
      <c r="AB205" s="93"/>
      <c r="AC205" s="93"/>
      <c r="AD205" s="93"/>
      <c r="AE205" s="93"/>
      <c r="AF205" s="93"/>
      <c r="AG205" s="93"/>
      <c r="AH205" s="93"/>
      <c r="AI205" s="93"/>
      <c r="AJ205" s="93"/>
      <c r="AK205" s="93"/>
      <c r="AL205" s="93"/>
      <c r="AM205" s="93"/>
      <c r="AN205" s="93"/>
      <c r="AO205" s="93"/>
      <c r="AP205" s="93"/>
      <c r="AQ205" s="93"/>
      <c r="AR205" s="93"/>
      <c r="AS205" s="93"/>
      <c r="AT205" s="93"/>
      <c r="AU205" s="93"/>
      <c r="AV205" s="93"/>
    </row>
    <row r="206" spans="1:48" ht="14.6" x14ac:dyDescent="0.4">
      <c r="A206" s="93"/>
      <c r="B206" s="93"/>
      <c r="C206" s="93"/>
      <c r="D206" s="93"/>
      <c r="E206" s="93"/>
      <c r="F206" s="93"/>
      <c r="G206" s="93"/>
      <c r="H206" s="93"/>
      <c r="I206" s="93"/>
      <c r="J206" s="93"/>
      <c r="K206" s="93"/>
      <c r="L206" s="93"/>
      <c r="M206" s="93"/>
      <c r="N206" s="93"/>
      <c r="O206" s="93"/>
      <c r="P206" s="93"/>
      <c r="Q206" s="93"/>
      <c r="R206" s="93"/>
      <c r="S206" s="93"/>
      <c r="T206" s="93"/>
      <c r="U206" s="93"/>
      <c r="V206" s="93"/>
      <c r="W206" s="93"/>
      <c r="X206" s="93"/>
      <c r="Y206" s="93"/>
      <c r="Z206" s="106"/>
      <c r="AA206" s="93"/>
      <c r="AB206" s="93"/>
      <c r="AC206" s="93"/>
      <c r="AD206" s="93"/>
      <c r="AE206" s="93"/>
      <c r="AF206" s="93"/>
      <c r="AG206" s="93"/>
      <c r="AH206" s="93"/>
      <c r="AI206" s="93"/>
      <c r="AJ206" s="93"/>
      <c r="AK206" s="93"/>
      <c r="AL206" s="93"/>
      <c r="AM206" s="93"/>
      <c r="AN206" s="93"/>
      <c r="AO206" s="93"/>
      <c r="AP206" s="93"/>
      <c r="AQ206" s="93"/>
      <c r="AR206" s="93"/>
      <c r="AS206" s="93"/>
      <c r="AT206" s="93"/>
      <c r="AU206" s="93"/>
      <c r="AV206" s="93"/>
    </row>
    <row r="207" spans="1:48" ht="14.6" x14ac:dyDescent="0.4">
      <c r="A207" s="93"/>
      <c r="B207" s="93"/>
      <c r="C207" s="93"/>
      <c r="D207" s="93"/>
      <c r="E207" s="93"/>
      <c r="F207" s="93"/>
      <c r="G207" s="93"/>
      <c r="H207" s="93"/>
      <c r="I207" s="93"/>
      <c r="J207" s="93"/>
      <c r="K207" s="93"/>
      <c r="L207" s="93"/>
      <c r="M207" s="93"/>
      <c r="N207" s="93"/>
      <c r="O207" s="93"/>
      <c r="P207" s="93"/>
      <c r="Q207" s="93"/>
      <c r="R207" s="93"/>
      <c r="S207" s="93"/>
      <c r="T207" s="93"/>
      <c r="U207" s="93"/>
      <c r="V207" s="93"/>
      <c r="W207" s="93"/>
      <c r="X207" s="93"/>
      <c r="Y207" s="93"/>
      <c r="Z207" s="106"/>
      <c r="AA207" s="93"/>
      <c r="AB207" s="93"/>
      <c r="AC207" s="93"/>
      <c r="AD207" s="93"/>
      <c r="AE207" s="93"/>
      <c r="AF207" s="93"/>
      <c r="AG207" s="93"/>
      <c r="AH207" s="93"/>
      <c r="AI207" s="93"/>
      <c r="AJ207" s="93"/>
      <c r="AK207" s="93"/>
      <c r="AL207" s="93"/>
      <c r="AM207" s="93"/>
      <c r="AN207" s="93"/>
      <c r="AO207" s="93"/>
      <c r="AP207" s="93"/>
      <c r="AQ207" s="93"/>
      <c r="AR207" s="93"/>
      <c r="AS207" s="93"/>
      <c r="AT207" s="93"/>
      <c r="AU207" s="93"/>
      <c r="AV207" s="93"/>
    </row>
    <row r="208" spans="1:48" ht="14.6" x14ac:dyDescent="0.4">
      <c r="A208" s="93"/>
      <c r="B208" s="93"/>
      <c r="C208" s="93"/>
      <c r="D208" s="93"/>
      <c r="E208" s="93"/>
      <c r="F208" s="93"/>
      <c r="G208" s="93"/>
      <c r="H208" s="93"/>
      <c r="I208" s="93"/>
      <c r="J208" s="93"/>
      <c r="K208" s="93"/>
      <c r="L208" s="93"/>
      <c r="M208" s="93"/>
      <c r="N208" s="93"/>
      <c r="O208" s="93"/>
      <c r="P208" s="93"/>
      <c r="Q208" s="93"/>
      <c r="R208" s="93"/>
      <c r="S208" s="93"/>
      <c r="T208" s="93"/>
      <c r="U208" s="93"/>
      <c r="V208" s="93"/>
      <c r="W208" s="93"/>
      <c r="X208" s="93"/>
      <c r="Y208" s="93"/>
      <c r="Z208" s="106"/>
      <c r="AA208" s="93"/>
      <c r="AB208" s="93"/>
      <c r="AC208" s="93"/>
      <c r="AD208" s="93"/>
      <c r="AE208" s="93"/>
      <c r="AF208" s="93"/>
      <c r="AG208" s="93"/>
      <c r="AH208" s="93"/>
      <c r="AI208" s="93"/>
      <c r="AJ208" s="93"/>
      <c r="AK208" s="93"/>
      <c r="AL208" s="93"/>
      <c r="AM208" s="93"/>
      <c r="AN208" s="93"/>
      <c r="AO208" s="93"/>
      <c r="AP208" s="93"/>
      <c r="AQ208" s="93"/>
      <c r="AR208" s="93"/>
      <c r="AS208" s="93"/>
      <c r="AT208" s="93"/>
      <c r="AU208" s="93"/>
      <c r="AV208" s="93"/>
    </row>
    <row r="209" spans="1:48" ht="14.6" x14ac:dyDescent="0.4">
      <c r="A209" s="93"/>
      <c r="B209" s="93"/>
      <c r="C209" s="93"/>
      <c r="D209" s="93"/>
      <c r="E209" s="93"/>
      <c r="F209" s="93"/>
      <c r="G209" s="93"/>
      <c r="H209" s="93"/>
      <c r="I209" s="93"/>
      <c r="J209" s="93"/>
      <c r="K209" s="93"/>
      <c r="L209" s="93"/>
      <c r="M209" s="93"/>
      <c r="N209" s="93"/>
      <c r="O209" s="93"/>
      <c r="P209" s="93"/>
      <c r="Q209" s="93"/>
      <c r="R209" s="93"/>
      <c r="S209" s="93"/>
      <c r="T209" s="93"/>
      <c r="U209" s="93"/>
      <c r="V209" s="93"/>
      <c r="W209" s="93"/>
      <c r="X209" s="93"/>
      <c r="Y209" s="93"/>
      <c r="Z209" s="106"/>
      <c r="AA209" s="93"/>
      <c r="AB209" s="93"/>
      <c r="AC209" s="93"/>
      <c r="AD209" s="93"/>
      <c r="AE209" s="93"/>
      <c r="AF209" s="93"/>
      <c r="AG209" s="93"/>
      <c r="AH209" s="93"/>
      <c r="AI209" s="93"/>
      <c r="AJ209" s="93"/>
      <c r="AK209" s="93"/>
      <c r="AL209" s="93"/>
      <c r="AM209" s="93"/>
      <c r="AN209" s="93"/>
      <c r="AO209" s="93"/>
      <c r="AP209" s="93"/>
      <c r="AQ209" s="93"/>
      <c r="AR209" s="93"/>
      <c r="AS209" s="93"/>
      <c r="AT209" s="93"/>
      <c r="AU209" s="93"/>
      <c r="AV209" s="93"/>
    </row>
    <row r="210" spans="1:48" ht="14.6" x14ac:dyDescent="0.4">
      <c r="A210" s="93"/>
      <c r="B210" s="93"/>
      <c r="C210" s="93"/>
      <c r="D210" s="93"/>
      <c r="E210" s="93"/>
      <c r="F210" s="93"/>
      <c r="G210" s="93"/>
      <c r="H210" s="93"/>
      <c r="I210" s="93"/>
      <c r="J210" s="93"/>
      <c r="K210" s="93"/>
      <c r="L210" s="93"/>
      <c r="M210" s="93"/>
      <c r="N210" s="93"/>
      <c r="O210" s="93"/>
      <c r="P210" s="93"/>
      <c r="Q210" s="93"/>
      <c r="R210" s="93"/>
      <c r="S210" s="93"/>
      <c r="T210" s="93"/>
      <c r="U210" s="93"/>
      <c r="V210" s="93"/>
      <c r="W210" s="93"/>
      <c r="X210" s="93"/>
      <c r="Y210" s="93"/>
      <c r="Z210" s="106"/>
      <c r="AA210" s="93"/>
      <c r="AB210" s="93"/>
      <c r="AC210" s="93"/>
      <c r="AD210" s="93"/>
      <c r="AE210" s="93"/>
      <c r="AF210" s="93"/>
      <c r="AG210" s="93"/>
      <c r="AH210" s="93"/>
      <c r="AI210" s="93"/>
      <c r="AJ210" s="93"/>
      <c r="AK210" s="93"/>
      <c r="AL210" s="93"/>
      <c r="AM210" s="93"/>
      <c r="AN210" s="93"/>
      <c r="AO210" s="93"/>
      <c r="AP210" s="93"/>
      <c r="AQ210" s="93"/>
      <c r="AR210" s="93"/>
      <c r="AS210" s="93"/>
      <c r="AT210" s="93"/>
      <c r="AU210" s="93"/>
      <c r="AV210" s="93"/>
    </row>
    <row r="211" spans="1:48" ht="14.6" x14ac:dyDescent="0.4">
      <c r="A211" s="93"/>
      <c r="B211" s="93"/>
      <c r="C211" s="93"/>
      <c r="D211" s="93"/>
      <c r="E211" s="93"/>
      <c r="F211" s="93"/>
      <c r="G211" s="93"/>
      <c r="H211" s="93"/>
      <c r="I211" s="93"/>
      <c r="J211" s="93"/>
      <c r="K211" s="93"/>
      <c r="L211" s="93"/>
      <c r="M211" s="93"/>
      <c r="N211" s="93"/>
      <c r="O211" s="93"/>
      <c r="P211" s="93"/>
      <c r="Q211" s="93"/>
      <c r="R211" s="93"/>
      <c r="S211" s="93"/>
      <c r="T211" s="93"/>
      <c r="U211" s="93"/>
      <c r="V211" s="93"/>
      <c r="W211" s="93"/>
      <c r="X211" s="93"/>
      <c r="Y211" s="93"/>
      <c r="Z211" s="106"/>
      <c r="AA211" s="93"/>
      <c r="AB211" s="93"/>
      <c r="AC211" s="93"/>
      <c r="AD211" s="93"/>
      <c r="AE211" s="93"/>
      <c r="AF211" s="93"/>
      <c r="AG211" s="93"/>
      <c r="AH211" s="93"/>
      <c r="AI211" s="93"/>
      <c r="AJ211" s="93"/>
      <c r="AK211" s="93"/>
      <c r="AL211" s="93"/>
      <c r="AM211" s="93"/>
      <c r="AN211" s="93"/>
      <c r="AO211" s="93"/>
      <c r="AP211" s="93"/>
      <c r="AQ211" s="93"/>
      <c r="AR211" s="93"/>
      <c r="AS211" s="93"/>
      <c r="AT211" s="93"/>
      <c r="AU211" s="93"/>
      <c r="AV211" s="93"/>
    </row>
    <row r="212" spans="1:48" ht="14.6" x14ac:dyDescent="0.4">
      <c r="A212" s="93"/>
      <c r="B212" s="93"/>
      <c r="C212" s="93"/>
      <c r="D212" s="93"/>
      <c r="E212" s="93"/>
      <c r="F212" s="93"/>
      <c r="G212" s="93"/>
      <c r="H212" s="93"/>
      <c r="I212" s="93"/>
      <c r="J212" s="93"/>
      <c r="K212" s="93"/>
      <c r="L212" s="93"/>
      <c r="M212" s="93"/>
      <c r="N212" s="93"/>
      <c r="O212" s="93"/>
      <c r="P212" s="93"/>
      <c r="Q212" s="93"/>
      <c r="R212" s="93"/>
      <c r="S212" s="93"/>
      <c r="T212" s="93"/>
      <c r="U212" s="93"/>
      <c r="V212" s="93"/>
      <c r="W212" s="93"/>
      <c r="X212" s="93"/>
      <c r="Y212" s="93"/>
      <c r="Z212" s="106"/>
      <c r="AA212" s="93"/>
      <c r="AB212" s="93"/>
      <c r="AC212" s="93"/>
      <c r="AD212" s="93"/>
      <c r="AE212" s="93"/>
      <c r="AF212" s="93"/>
      <c r="AG212" s="93"/>
      <c r="AH212" s="93"/>
      <c r="AI212" s="93"/>
      <c r="AJ212" s="93"/>
      <c r="AK212" s="93"/>
      <c r="AL212" s="93"/>
      <c r="AM212" s="93"/>
      <c r="AN212" s="93"/>
      <c r="AO212" s="93"/>
      <c r="AP212" s="93"/>
      <c r="AQ212" s="93"/>
      <c r="AR212" s="93"/>
      <c r="AS212" s="93"/>
      <c r="AT212" s="93"/>
      <c r="AU212" s="93"/>
      <c r="AV212" s="93"/>
    </row>
    <row r="213" spans="1:48" ht="14.6" x14ac:dyDescent="0.4">
      <c r="A213" s="93"/>
      <c r="B213" s="93"/>
      <c r="C213" s="93"/>
      <c r="D213" s="93"/>
      <c r="E213" s="93"/>
      <c r="F213" s="93"/>
      <c r="G213" s="93"/>
      <c r="H213" s="93"/>
      <c r="I213" s="93"/>
      <c r="J213" s="93"/>
      <c r="K213" s="93"/>
      <c r="L213" s="93"/>
      <c r="M213" s="93"/>
      <c r="N213" s="93"/>
      <c r="O213" s="93"/>
      <c r="P213" s="93"/>
      <c r="Q213" s="93"/>
      <c r="R213" s="93"/>
      <c r="S213" s="93"/>
      <c r="T213" s="93"/>
      <c r="U213" s="93"/>
      <c r="V213" s="93"/>
      <c r="W213" s="93"/>
      <c r="X213" s="93"/>
      <c r="Y213" s="93"/>
      <c r="Z213" s="106"/>
      <c r="AA213" s="93"/>
      <c r="AB213" s="93"/>
      <c r="AC213" s="93"/>
      <c r="AD213" s="93"/>
      <c r="AE213" s="93"/>
      <c r="AF213" s="93"/>
      <c r="AG213" s="93"/>
      <c r="AH213" s="93"/>
      <c r="AI213" s="93"/>
      <c r="AJ213" s="93"/>
      <c r="AK213" s="93"/>
      <c r="AL213" s="93"/>
      <c r="AM213" s="93"/>
      <c r="AN213" s="93"/>
      <c r="AO213" s="93"/>
      <c r="AP213" s="93"/>
      <c r="AQ213" s="93"/>
      <c r="AR213" s="93"/>
      <c r="AS213" s="93"/>
      <c r="AT213" s="93"/>
      <c r="AU213" s="93"/>
      <c r="AV213" s="93"/>
    </row>
    <row r="214" spans="1:48" ht="14.6" x14ac:dyDescent="0.4">
      <c r="A214" s="93"/>
      <c r="B214" s="93"/>
      <c r="C214" s="93"/>
      <c r="D214" s="93"/>
      <c r="E214" s="93"/>
      <c r="F214" s="93"/>
      <c r="G214" s="93"/>
      <c r="H214" s="93"/>
      <c r="I214" s="93"/>
      <c r="J214" s="93"/>
      <c r="K214" s="93"/>
      <c r="L214" s="93"/>
      <c r="M214" s="93"/>
      <c r="N214" s="93"/>
      <c r="O214" s="93"/>
      <c r="P214" s="93"/>
      <c r="Q214" s="93"/>
      <c r="R214" s="93"/>
      <c r="S214" s="93"/>
      <c r="T214" s="93"/>
      <c r="U214" s="93"/>
      <c r="V214" s="93"/>
      <c r="W214" s="93"/>
      <c r="X214" s="93"/>
      <c r="Y214" s="93"/>
      <c r="Z214" s="106"/>
      <c r="AA214" s="93"/>
      <c r="AB214" s="93"/>
      <c r="AC214" s="93"/>
      <c r="AD214" s="93"/>
      <c r="AE214" s="93"/>
      <c r="AF214" s="93"/>
      <c r="AG214" s="93"/>
      <c r="AH214" s="93"/>
      <c r="AI214" s="93"/>
      <c r="AJ214" s="93"/>
      <c r="AK214" s="93"/>
      <c r="AL214" s="93"/>
      <c r="AM214" s="93"/>
      <c r="AN214" s="93"/>
      <c r="AO214" s="93"/>
      <c r="AP214" s="93"/>
      <c r="AQ214" s="93"/>
      <c r="AR214" s="93"/>
      <c r="AS214" s="93"/>
      <c r="AT214" s="93"/>
      <c r="AU214" s="93"/>
      <c r="AV214" s="93"/>
    </row>
    <row r="215" spans="1:48" ht="14.6" x14ac:dyDescent="0.4">
      <c r="A215" s="93"/>
      <c r="B215" s="93"/>
      <c r="C215" s="93"/>
      <c r="D215" s="93"/>
      <c r="E215" s="93"/>
      <c r="F215" s="93"/>
      <c r="G215" s="93"/>
      <c r="H215" s="93"/>
      <c r="I215" s="93"/>
      <c r="J215" s="93"/>
      <c r="K215" s="93"/>
      <c r="L215" s="93"/>
      <c r="M215" s="93"/>
      <c r="N215" s="93"/>
      <c r="O215" s="93"/>
      <c r="P215" s="93"/>
      <c r="Q215" s="93"/>
      <c r="R215" s="93"/>
      <c r="S215" s="93"/>
      <c r="T215" s="93"/>
      <c r="U215" s="93"/>
      <c r="V215" s="93"/>
      <c r="W215" s="93"/>
      <c r="X215" s="93"/>
      <c r="Y215" s="93"/>
      <c r="Z215" s="106"/>
      <c r="AA215" s="93"/>
      <c r="AB215" s="93"/>
      <c r="AC215" s="93"/>
      <c r="AD215" s="93"/>
      <c r="AE215" s="93"/>
      <c r="AF215" s="93"/>
      <c r="AG215" s="93"/>
      <c r="AH215" s="93"/>
      <c r="AI215" s="93"/>
      <c r="AJ215" s="93"/>
      <c r="AK215" s="93"/>
      <c r="AL215" s="93"/>
      <c r="AM215" s="93"/>
      <c r="AN215" s="93"/>
      <c r="AO215" s="93"/>
      <c r="AP215" s="93"/>
      <c r="AQ215" s="93"/>
      <c r="AR215" s="93"/>
      <c r="AS215" s="93"/>
      <c r="AT215" s="93"/>
      <c r="AU215" s="93"/>
      <c r="AV215" s="93"/>
    </row>
    <row r="216" spans="1:48" ht="14.6" x14ac:dyDescent="0.4">
      <c r="A216" s="93"/>
      <c r="B216" s="93"/>
      <c r="C216" s="93"/>
      <c r="D216" s="93"/>
      <c r="E216" s="93"/>
      <c r="F216" s="93"/>
      <c r="G216" s="93"/>
      <c r="H216" s="93"/>
      <c r="I216" s="93"/>
      <c r="J216" s="93"/>
      <c r="K216" s="93"/>
      <c r="L216" s="93"/>
      <c r="M216" s="93"/>
      <c r="N216" s="93"/>
      <c r="O216" s="93"/>
      <c r="P216" s="93"/>
      <c r="Q216" s="93"/>
      <c r="R216" s="93"/>
      <c r="S216" s="93"/>
      <c r="T216" s="93"/>
      <c r="U216" s="93"/>
      <c r="V216" s="93"/>
      <c r="W216" s="93"/>
      <c r="X216" s="93"/>
      <c r="Y216" s="93"/>
      <c r="Z216" s="106"/>
      <c r="AA216" s="93"/>
      <c r="AB216" s="93"/>
      <c r="AC216" s="93"/>
      <c r="AD216" s="93"/>
      <c r="AE216" s="93"/>
      <c r="AF216" s="93"/>
      <c r="AG216" s="93"/>
      <c r="AH216" s="93"/>
      <c r="AI216" s="93"/>
      <c r="AJ216" s="93"/>
      <c r="AK216" s="93"/>
      <c r="AL216" s="93"/>
      <c r="AM216" s="93"/>
      <c r="AN216" s="93"/>
      <c r="AO216" s="93"/>
      <c r="AP216" s="93"/>
      <c r="AQ216" s="93"/>
      <c r="AR216" s="93"/>
      <c r="AS216" s="93"/>
      <c r="AT216" s="93"/>
      <c r="AU216" s="93"/>
      <c r="AV216" s="93"/>
    </row>
    <row r="217" spans="1:48" ht="14.6" x14ac:dyDescent="0.4">
      <c r="A217" s="93"/>
      <c r="B217" s="93"/>
      <c r="C217" s="93"/>
      <c r="D217" s="93"/>
      <c r="E217" s="93"/>
      <c r="F217" s="93"/>
      <c r="G217" s="93"/>
      <c r="H217" s="93"/>
      <c r="I217" s="93"/>
      <c r="J217" s="93"/>
      <c r="K217" s="93"/>
      <c r="L217" s="93"/>
      <c r="M217" s="93"/>
      <c r="N217" s="93"/>
      <c r="O217" s="93"/>
      <c r="P217" s="93"/>
      <c r="Q217" s="93"/>
      <c r="R217" s="93"/>
      <c r="S217" s="93"/>
      <c r="T217" s="93"/>
      <c r="U217" s="93"/>
      <c r="V217" s="93"/>
      <c r="W217" s="93"/>
      <c r="X217" s="93"/>
      <c r="Y217" s="93"/>
      <c r="Z217" s="106"/>
      <c r="AA217" s="93"/>
      <c r="AB217" s="93"/>
      <c r="AC217" s="93"/>
      <c r="AD217" s="93"/>
      <c r="AE217" s="93"/>
      <c r="AF217" s="93"/>
      <c r="AG217" s="93"/>
      <c r="AH217" s="93"/>
      <c r="AI217" s="93"/>
      <c r="AJ217" s="93"/>
      <c r="AK217" s="93"/>
      <c r="AL217" s="93"/>
      <c r="AM217" s="93"/>
      <c r="AN217" s="93"/>
      <c r="AO217" s="93"/>
      <c r="AP217" s="93"/>
      <c r="AQ217" s="93"/>
      <c r="AR217" s="93"/>
      <c r="AS217" s="93"/>
      <c r="AT217" s="93"/>
      <c r="AU217" s="93"/>
      <c r="AV217" s="93"/>
    </row>
    <row r="218" spans="1:48" ht="14.6" x14ac:dyDescent="0.4">
      <c r="A218" s="93"/>
      <c r="B218" s="93"/>
      <c r="C218" s="93"/>
      <c r="D218" s="93"/>
      <c r="E218" s="93"/>
      <c r="F218" s="93"/>
      <c r="G218" s="93"/>
      <c r="H218" s="93"/>
      <c r="I218" s="93"/>
      <c r="J218" s="93"/>
      <c r="K218" s="93"/>
      <c r="L218" s="93"/>
      <c r="M218" s="93"/>
      <c r="N218" s="93"/>
      <c r="O218" s="93"/>
      <c r="P218" s="93"/>
      <c r="Q218" s="93"/>
      <c r="R218" s="93"/>
      <c r="S218" s="93"/>
      <c r="T218" s="93"/>
      <c r="U218" s="93"/>
      <c r="V218" s="93"/>
      <c r="W218" s="93"/>
      <c r="X218" s="93"/>
      <c r="Y218" s="93"/>
      <c r="Z218" s="106"/>
      <c r="AA218" s="93"/>
      <c r="AB218" s="93"/>
      <c r="AC218" s="93"/>
      <c r="AD218" s="93"/>
      <c r="AE218" s="93"/>
      <c r="AF218" s="93"/>
      <c r="AG218" s="93"/>
      <c r="AH218" s="93"/>
      <c r="AI218" s="93"/>
      <c r="AJ218" s="93"/>
      <c r="AK218" s="93"/>
      <c r="AL218" s="93"/>
      <c r="AM218" s="93"/>
      <c r="AN218" s="93"/>
      <c r="AO218" s="93"/>
      <c r="AP218" s="93"/>
      <c r="AQ218" s="93"/>
      <c r="AR218" s="93"/>
      <c r="AS218" s="93"/>
      <c r="AT218" s="93"/>
      <c r="AU218" s="93"/>
      <c r="AV218" s="93"/>
    </row>
    <row r="219" spans="1:48" ht="14.6" x14ac:dyDescent="0.4">
      <c r="A219" s="93"/>
      <c r="B219" s="93"/>
      <c r="C219" s="93"/>
      <c r="D219" s="93"/>
      <c r="E219" s="93"/>
      <c r="F219" s="93"/>
      <c r="G219" s="93"/>
      <c r="H219" s="93"/>
      <c r="I219" s="93"/>
      <c r="J219" s="93"/>
      <c r="K219" s="93"/>
      <c r="L219" s="93"/>
      <c r="M219" s="93"/>
      <c r="N219" s="93"/>
      <c r="O219" s="93"/>
      <c r="P219" s="93"/>
      <c r="Q219" s="93"/>
      <c r="R219" s="93"/>
      <c r="S219" s="93"/>
      <c r="T219" s="93"/>
      <c r="U219" s="93"/>
      <c r="V219" s="93"/>
      <c r="W219" s="93"/>
      <c r="X219" s="93"/>
      <c r="Y219" s="93"/>
      <c r="Z219" s="106"/>
      <c r="AA219" s="93"/>
      <c r="AB219" s="93"/>
      <c r="AC219" s="93"/>
      <c r="AD219" s="93"/>
      <c r="AE219" s="93"/>
      <c r="AF219" s="93"/>
      <c r="AG219" s="93"/>
      <c r="AH219" s="93"/>
      <c r="AI219" s="93"/>
      <c r="AJ219" s="93"/>
      <c r="AK219" s="93"/>
      <c r="AL219" s="93"/>
      <c r="AM219" s="93"/>
      <c r="AN219" s="93"/>
      <c r="AO219" s="93"/>
      <c r="AP219" s="93"/>
      <c r="AQ219" s="93"/>
      <c r="AR219" s="93"/>
      <c r="AS219" s="93"/>
      <c r="AT219" s="93"/>
      <c r="AU219" s="93"/>
      <c r="AV219" s="93"/>
    </row>
    <row r="220" spans="1:48" ht="14.6" x14ac:dyDescent="0.4">
      <c r="A220" s="93"/>
      <c r="B220" s="93"/>
      <c r="C220" s="93"/>
      <c r="D220" s="93"/>
      <c r="E220" s="93"/>
      <c r="F220" s="93"/>
      <c r="G220" s="93"/>
      <c r="H220" s="93"/>
      <c r="I220" s="93"/>
      <c r="J220" s="93"/>
      <c r="K220" s="93"/>
      <c r="L220" s="93"/>
      <c r="M220" s="93"/>
      <c r="N220" s="93"/>
      <c r="O220" s="93"/>
      <c r="P220" s="93"/>
      <c r="Q220" s="93"/>
      <c r="R220" s="93"/>
      <c r="S220" s="93"/>
      <c r="T220" s="93"/>
      <c r="U220" s="93"/>
      <c r="V220" s="93"/>
      <c r="W220" s="93"/>
      <c r="X220" s="93"/>
      <c r="Y220" s="93"/>
      <c r="Z220" s="106"/>
      <c r="AA220" s="93"/>
      <c r="AB220" s="93"/>
      <c r="AC220" s="93"/>
      <c r="AD220" s="93"/>
      <c r="AE220" s="93"/>
      <c r="AF220" s="93"/>
      <c r="AG220" s="93"/>
      <c r="AH220" s="93"/>
      <c r="AI220" s="93"/>
      <c r="AJ220" s="93"/>
      <c r="AK220" s="93"/>
      <c r="AL220" s="93"/>
      <c r="AM220" s="93"/>
      <c r="AN220" s="93"/>
      <c r="AO220" s="93"/>
      <c r="AP220" s="93"/>
      <c r="AQ220" s="93"/>
      <c r="AR220" s="93"/>
      <c r="AS220" s="93"/>
      <c r="AT220" s="93"/>
      <c r="AU220" s="93"/>
      <c r="AV220" s="93"/>
    </row>
    <row r="221" spans="1:48" ht="14.6" x14ac:dyDescent="0.4">
      <c r="A221" s="93"/>
      <c r="B221" s="93"/>
      <c r="C221" s="93"/>
      <c r="D221" s="93"/>
      <c r="E221" s="93"/>
      <c r="F221" s="93"/>
      <c r="G221" s="93"/>
      <c r="H221" s="93"/>
      <c r="I221" s="93"/>
      <c r="J221" s="93"/>
      <c r="K221" s="93"/>
      <c r="L221" s="93"/>
      <c r="M221" s="93"/>
      <c r="N221" s="93"/>
      <c r="O221" s="93"/>
      <c r="P221" s="93"/>
      <c r="Q221" s="93"/>
      <c r="R221" s="93"/>
      <c r="S221" s="93"/>
      <c r="T221" s="93"/>
      <c r="U221" s="93"/>
      <c r="V221" s="93"/>
      <c r="W221" s="93"/>
      <c r="X221" s="93"/>
      <c r="Y221" s="93"/>
      <c r="Z221" s="106"/>
      <c r="AA221" s="93"/>
      <c r="AB221" s="93"/>
      <c r="AC221" s="93"/>
      <c r="AD221" s="93"/>
      <c r="AE221" s="93"/>
      <c r="AF221" s="93"/>
      <c r="AG221" s="93"/>
      <c r="AH221" s="93"/>
      <c r="AI221" s="93"/>
      <c r="AJ221" s="93"/>
      <c r="AK221" s="93"/>
      <c r="AL221" s="93"/>
      <c r="AM221" s="93"/>
      <c r="AN221" s="93"/>
      <c r="AO221" s="93"/>
      <c r="AP221" s="93"/>
      <c r="AQ221" s="93"/>
      <c r="AR221" s="93"/>
      <c r="AS221" s="93"/>
      <c r="AT221" s="93"/>
      <c r="AU221" s="93"/>
      <c r="AV221" s="93"/>
    </row>
    <row r="222" spans="1:48" ht="14.6" x14ac:dyDescent="0.4">
      <c r="A222" s="93"/>
      <c r="B222" s="93"/>
      <c r="C222" s="93"/>
      <c r="D222" s="93"/>
      <c r="E222" s="93"/>
      <c r="F222" s="93"/>
      <c r="G222" s="93"/>
      <c r="H222" s="93"/>
      <c r="I222" s="93"/>
      <c r="J222" s="93"/>
      <c r="K222" s="93"/>
      <c r="L222" s="93"/>
      <c r="M222" s="93"/>
      <c r="N222" s="93"/>
      <c r="O222" s="93"/>
      <c r="P222" s="93"/>
      <c r="Q222" s="93"/>
      <c r="R222" s="93"/>
      <c r="S222" s="93"/>
      <c r="T222" s="93"/>
      <c r="U222" s="93"/>
      <c r="V222" s="93"/>
      <c r="W222" s="93"/>
      <c r="X222" s="93"/>
      <c r="Y222" s="93"/>
      <c r="Z222" s="106"/>
      <c r="AA222" s="93"/>
      <c r="AB222" s="93"/>
      <c r="AC222" s="93"/>
      <c r="AD222" s="93"/>
      <c r="AE222" s="93"/>
      <c r="AF222" s="93"/>
      <c r="AG222" s="93"/>
      <c r="AH222" s="93"/>
      <c r="AI222" s="93"/>
      <c r="AJ222" s="93"/>
      <c r="AK222" s="93"/>
      <c r="AL222" s="93"/>
      <c r="AM222" s="93"/>
      <c r="AN222" s="93"/>
      <c r="AO222" s="93"/>
      <c r="AP222" s="93"/>
      <c r="AQ222" s="93"/>
      <c r="AR222" s="93"/>
      <c r="AS222" s="93"/>
      <c r="AT222" s="93"/>
      <c r="AU222" s="93"/>
      <c r="AV222" s="93"/>
    </row>
    <row r="223" spans="1:48" ht="14.6" x14ac:dyDescent="0.4">
      <c r="A223" s="93"/>
      <c r="B223" s="93"/>
      <c r="C223" s="93"/>
      <c r="D223" s="93"/>
      <c r="E223" s="93"/>
      <c r="F223" s="93"/>
      <c r="G223" s="93"/>
      <c r="H223" s="93"/>
      <c r="I223" s="93"/>
      <c r="J223" s="93"/>
      <c r="K223" s="93"/>
      <c r="L223" s="93"/>
      <c r="M223" s="93"/>
      <c r="N223" s="93"/>
      <c r="O223" s="93"/>
      <c r="P223" s="93"/>
      <c r="Q223" s="93"/>
      <c r="R223" s="93"/>
      <c r="S223" s="93"/>
      <c r="T223" s="93"/>
      <c r="U223" s="93"/>
      <c r="V223" s="93"/>
      <c r="W223" s="93"/>
      <c r="X223" s="93"/>
      <c r="Y223" s="93"/>
      <c r="Z223" s="106"/>
      <c r="AA223" s="93"/>
      <c r="AB223" s="93"/>
      <c r="AC223" s="93"/>
      <c r="AD223" s="93"/>
      <c r="AE223" s="93"/>
      <c r="AF223" s="93"/>
      <c r="AG223" s="93"/>
      <c r="AH223" s="93"/>
      <c r="AI223" s="93"/>
      <c r="AJ223" s="93"/>
      <c r="AK223" s="93"/>
      <c r="AL223" s="93"/>
      <c r="AM223" s="93"/>
      <c r="AN223" s="93"/>
      <c r="AO223" s="93"/>
      <c r="AP223" s="93"/>
      <c r="AQ223" s="93"/>
      <c r="AR223" s="93"/>
      <c r="AS223" s="93"/>
      <c r="AT223" s="93"/>
      <c r="AU223" s="93"/>
      <c r="AV223" s="93"/>
    </row>
    <row r="224" spans="1:48" ht="14.6" x14ac:dyDescent="0.4">
      <c r="A224" s="93"/>
      <c r="B224" s="93"/>
      <c r="C224" s="93"/>
      <c r="D224" s="93"/>
      <c r="E224" s="93"/>
      <c r="F224" s="93"/>
      <c r="G224" s="93"/>
      <c r="H224" s="93"/>
      <c r="I224" s="93"/>
      <c r="J224" s="93"/>
      <c r="K224" s="93"/>
      <c r="L224" s="93"/>
      <c r="M224" s="93"/>
      <c r="N224" s="93"/>
      <c r="O224" s="93"/>
      <c r="P224" s="93"/>
      <c r="Q224" s="93"/>
      <c r="R224" s="93"/>
      <c r="S224" s="93"/>
      <c r="T224" s="93"/>
      <c r="U224" s="93"/>
      <c r="V224" s="93"/>
      <c r="W224" s="93"/>
      <c r="X224" s="93"/>
      <c r="Y224" s="93"/>
      <c r="Z224" s="106"/>
      <c r="AA224" s="93"/>
      <c r="AB224" s="93"/>
      <c r="AC224" s="93"/>
      <c r="AD224" s="93"/>
      <c r="AE224" s="93"/>
      <c r="AF224" s="93"/>
      <c r="AG224" s="93"/>
      <c r="AH224" s="93"/>
      <c r="AI224" s="93"/>
      <c r="AJ224" s="93"/>
      <c r="AK224" s="93"/>
      <c r="AL224" s="93"/>
      <c r="AM224" s="93"/>
      <c r="AN224" s="93"/>
      <c r="AO224" s="93"/>
      <c r="AP224" s="93"/>
      <c r="AQ224" s="93"/>
      <c r="AR224" s="93"/>
      <c r="AS224" s="93"/>
      <c r="AT224" s="93"/>
      <c r="AU224" s="93"/>
      <c r="AV224" s="93"/>
    </row>
    <row r="225" spans="1:48" ht="14.6" x14ac:dyDescent="0.4">
      <c r="A225" s="93"/>
      <c r="B225" s="93"/>
      <c r="C225" s="93"/>
      <c r="D225" s="93"/>
      <c r="E225" s="93"/>
      <c r="F225" s="93"/>
      <c r="G225" s="93"/>
      <c r="H225" s="93"/>
      <c r="I225" s="93"/>
      <c r="J225" s="93"/>
      <c r="K225" s="93"/>
      <c r="L225" s="93"/>
      <c r="M225" s="93"/>
      <c r="N225" s="93"/>
      <c r="O225" s="93"/>
      <c r="P225" s="93"/>
      <c r="Q225" s="93"/>
      <c r="R225" s="93"/>
      <c r="S225" s="93"/>
      <c r="T225" s="93"/>
      <c r="U225" s="93"/>
      <c r="V225" s="93"/>
      <c r="W225" s="93"/>
      <c r="X225" s="93"/>
      <c r="Y225" s="93"/>
      <c r="Z225" s="106"/>
      <c r="AA225" s="93"/>
      <c r="AB225" s="93"/>
      <c r="AC225" s="93"/>
      <c r="AD225" s="93"/>
      <c r="AE225" s="93"/>
      <c r="AF225" s="93"/>
      <c r="AG225" s="93"/>
      <c r="AH225" s="93"/>
      <c r="AI225" s="93"/>
      <c r="AJ225" s="93"/>
      <c r="AK225" s="93"/>
      <c r="AL225" s="93"/>
      <c r="AM225" s="93"/>
      <c r="AN225" s="93"/>
      <c r="AO225" s="93"/>
      <c r="AP225" s="93"/>
      <c r="AQ225" s="93"/>
      <c r="AR225" s="93"/>
      <c r="AS225" s="93"/>
      <c r="AT225" s="93"/>
      <c r="AU225" s="93"/>
      <c r="AV225" s="93"/>
    </row>
    <row r="226" spans="1:48" ht="14.6" x14ac:dyDescent="0.4">
      <c r="A226" s="93"/>
      <c r="B226" s="93"/>
      <c r="C226" s="93"/>
      <c r="D226" s="93"/>
      <c r="E226" s="93"/>
      <c r="F226" s="93"/>
      <c r="G226" s="93"/>
      <c r="H226" s="93"/>
      <c r="I226" s="93"/>
      <c r="J226" s="93"/>
      <c r="K226" s="93"/>
      <c r="L226" s="93"/>
      <c r="M226" s="93"/>
      <c r="N226" s="93"/>
      <c r="O226" s="93"/>
      <c r="P226" s="93"/>
      <c r="Q226" s="93"/>
      <c r="R226" s="93"/>
      <c r="S226" s="93"/>
      <c r="T226" s="93"/>
      <c r="U226" s="93"/>
      <c r="V226" s="93"/>
      <c r="W226" s="93"/>
      <c r="X226" s="93"/>
      <c r="Y226" s="93"/>
      <c r="Z226" s="106"/>
      <c r="AA226" s="93"/>
      <c r="AB226" s="93"/>
      <c r="AC226" s="93"/>
      <c r="AD226" s="93"/>
      <c r="AE226" s="93"/>
      <c r="AF226" s="93"/>
      <c r="AG226" s="93"/>
      <c r="AH226" s="93"/>
      <c r="AI226" s="93"/>
      <c r="AJ226" s="93"/>
      <c r="AK226" s="93"/>
      <c r="AL226" s="93"/>
      <c r="AM226" s="93"/>
      <c r="AN226" s="93"/>
      <c r="AO226" s="93"/>
      <c r="AP226" s="93"/>
      <c r="AQ226" s="93"/>
      <c r="AR226" s="93"/>
      <c r="AS226" s="93"/>
      <c r="AT226" s="93"/>
      <c r="AU226" s="93"/>
      <c r="AV226" s="93"/>
    </row>
    <row r="227" spans="1:48" ht="14.6" x14ac:dyDescent="0.4">
      <c r="A227" s="93"/>
      <c r="B227" s="93"/>
      <c r="C227" s="93"/>
      <c r="D227" s="93"/>
      <c r="E227" s="93"/>
      <c r="F227" s="93"/>
      <c r="G227" s="93"/>
      <c r="H227" s="93"/>
      <c r="I227" s="93"/>
      <c r="J227" s="93"/>
      <c r="K227" s="93"/>
      <c r="L227" s="93"/>
      <c r="M227" s="93"/>
      <c r="N227" s="93"/>
      <c r="O227" s="93"/>
      <c r="P227" s="93"/>
      <c r="Q227" s="93"/>
      <c r="R227" s="93"/>
      <c r="S227" s="93"/>
      <c r="T227" s="93"/>
      <c r="U227" s="93"/>
      <c r="V227" s="93"/>
      <c r="W227" s="93"/>
      <c r="X227" s="93"/>
      <c r="Y227" s="93"/>
      <c r="Z227" s="106"/>
      <c r="AA227" s="93"/>
      <c r="AB227" s="93"/>
      <c r="AC227" s="93"/>
      <c r="AD227" s="93"/>
      <c r="AE227" s="93"/>
      <c r="AF227" s="93"/>
      <c r="AG227" s="93"/>
      <c r="AH227" s="93"/>
      <c r="AI227" s="93"/>
      <c r="AJ227" s="93"/>
      <c r="AK227" s="93"/>
      <c r="AL227" s="93"/>
      <c r="AM227" s="93"/>
      <c r="AN227" s="93"/>
      <c r="AO227" s="93"/>
      <c r="AP227" s="93"/>
      <c r="AQ227" s="93"/>
      <c r="AR227" s="93"/>
      <c r="AS227" s="93"/>
      <c r="AT227" s="93"/>
      <c r="AU227" s="93"/>
      <c r="AV227" s="93"/>
    </row>
    <row r="228" spans="1:48" ht="14.6" x14ac:dyDescent="0.4">
      <c r="A228" s="93"/>
      <c r="B228" s="93"/>
      <c r="C228" s="93"/>
      <c r="D228" s="93"/>
      <c r="E228" s="93"/>
      <c r="F228" s="93"/>
      <c r="G228" s="93"/>
      <c r="H228" s="93"/>
      <c r="I228" s="93"/>
      <c r="J228" s="93"/>
      <c r="K228" s="93"/>
      <c r="L228" s="93"/>
      <c r="M228" s="93"/>
      <c r="N228" s="93"/>
      <c r="O228" s="93"/>
      <c r="P228" s="93"/>
      <c r="Q228" s="93"/>
      <c r="R228" s="93"/>
      <c r="S228" s="93"/>
      <c r="T228" s="93"/>
      <c r="U228" s="93"/>
      <c r="V228" s="93"/>
      <c r="W228" s="93"/>
      <c r="X228" s="93"/>
      <c r="Y228" s="93"/>
      <c r="Z228" s="106"/>
      <c r="AA228" s="93"/>
      <c r="AB228" s="93"/>
      <c r="AC228" s="93"/>
      <c r="AD228" s="93"/>
      <c r="AE228" s="93"/>
      <c r="AF228" s="93"/>
      <c r="AG228" s="93"/>
      <c r="AH228" s="93"/>
      <c r="AI228" s="93"/>
      <c r="AJ228" s="93"/>
      <c r="AK228" s="93"/>
      <c r="AL228" s="93"/>
      <c r="AM228" s="93"/>
      <c r="AN228" s="93"/>
      <c r="AO228" s="93"/>
      <c r="AP228" s="93"/>
      <c r="AQ228" s="93"/>
      <c r="AR228" s="93"/>
      <c r="AS228" s="93"/>
      <c r="AT228" s="93"/>
      <c r="AU228" s="93"/>
      <c r="AV228" s="93"/>
    </row>
    <row r="229" spans="1:48" ht="14.6" x14ac:dyDescent="0.4">
      <c r="A229" s="93"/>
      <c r="B229" s="93"/>
      <c r="C229" s="93"/>
      <c r="D229" s="93"/>
      <c r="E229" s="93"/>
      <c r="F229" s="93"/>
      <c r="G229" s="93"/>
      <c r="H229" s="93"/>
      <c r="I229" s="93"/>
      <c r="J229" s="93"/>
      <c r="K229" s="93"/>
      <c r="L229" s="93"/>
      <c r="M229" s="93"/>
      <c r="N229" s="93"/>
      <c r="O229" s="93"/>
      <c r="P229" s="93"/>
      <c r="Q229" s="93"/>
      <c r="R229" s="93"/>
      <c r="S229" s="93"/>
      <c r="T229" s="93"/>
      <c r="U229" s="93"/>
      <c r="V229" s="93"/>
      <c r="W229" s="93"/>
      <c r="X229" s="93"/>
      <c r="Y229" s="93"/>
      <c r="Z229" s="106"/>
      <c r="AA229" s="93"/>
      <c r="AB229" s="93"/>
      <c r="AC229" s="93"/>
      <c r="AD229" s="93"/>
      <c r="AE229" s="93"/>
      <c r="AF229" s="93"/>
      <c r="AG229" s="93"/>
      <c r="AH229" s="93"/>
      <c r="AI229" s="93"/>
      <c r="AJ229" s="93"/>
      <c r="AK229" s="93"/>
      <c r="AL229" s="93"/>
      <c r="AM229" s="93"/>
      <c r="AN229" s="93"/>
      <c r="AO229" s="93"/>
      <c r="AP229" s="93"/>
      <c r="AQ229" s="93"/>
      <c r="AR229" s="93"/>
      <c r="AS229" s="93"/>
      <c r="AT229" s="93"/>
      <c r="AU229" s="93"/>
      <c r="AV229" s="93"/>
    </row>
    <row r="230" spans="1:48" ht="14.6" x14ac:dyDescent="0.4">
      <c r="A230" s="93"/>
      <c r="B230" s="93"/>
      <c r="C230" s="93"/>
      <c r="D230" s="93"/>
      <c r="E230" s="93"/>
      <c r="F230" s="93"/>
      <c r="G230" s="93"/>
      <c r="H230" s="93"/>
      <c r="I230" s="93"/>
      <c r="J230" s="93"/>
      <c r="K230" s="93"/>
      <c r="L230" s="93"/>
      <c r="M230" s="93"/>
      <c r="N230" s="93"/>
      <c r="O230" s="93"/>
      <c r="P230" s="93"/>
      <c r="Q230" s="93"/>
      <c r="R230" s="93"/>
      <c r="S230" s="93"/>
      <c r="T230" s="93"/>
      <c r="U230" s="93"/>
      <c r="V230" s="93"/>
      <c r="W230" s="93"/>
      <c r="X230" s="93"/>
      <c r="Y230" s="93"/>
      <c r="Z230" s="106"/>
      <c r="AA230" s="93"/>
      <c r="AB230" s="93"/>
      <c r="AC230" s="93"/>
      <c r="AD230" s="93"/>
      <c r="AE230" s="93"/>
      <c r="AF230" s="93"/>
      <c r="AG230" s="93"/>
      <c r="AH230" s="93"/>
      <c r="AI230" s="93"/>
      <c r="AJ230" s="93"/>
      <c r="AK230" s="93"/>
      <c r="AL230" s="93"/>
      <c r="AM230" s="93"/>
      <c r="AN230" s="93"/>
      <c r="AO230" s="93"/>
      <c r="AP230" s="93"/>
      <c r="AQ230" s="93"/>
      <c r="AR230" s="93"/>
      <c r="AS230" s="93"/>
      <c r="AT230" s="93"/>
      <c r="AU230" s="93"/>
      <c r="AV230" s="93"/>
    </row>
    <row r="231" spans="1:48" ht="14.6" x14ac:dyDescent="0.4">
      <c r="A231" s="93"/>
      <c r="B231" s="93"/>
      <c r="C231" s="93"/>
      <c r="D231" s="93"/>
      <c r="E231" s="93"/>
      <c r="F231" s="93"/>
      <c r="G231" s="93"/>
      <c r="H231" s="93"/>
      <c r="I231" s="93"/>
      <c r="J231" s="93"/>
      <c r="K231" s="93"/>
      <c r="L231" s="93"/>
      <c r="M231" s="93"/>
      <c r="N231" s="93"/>
      <c r="O231" s="93"/>
      <c r="P231" s="93"/>
      <c r="Q231" s="93"/>
      <c r="R231" s="93"/>
      <c r="S231" s="93"/>
      <c r="T231" s="93"/>
      <c r="U231" s="93"/>
      <c r="V231" s="93"/>
      <c r="W231" s="93"/>
      <c r="X231" s="93"/>
      <c r="Y231" s="93"/>
      <c r="Z231" s="106"/>
      <c r="AA231" s="93"/>
      <c r="AB231" s="93"/>
      <c r="AC231" s="93"/>
      <c r="AD231" s="93"/>
      <c r="AE231" s="93"/>
      <c r="AF231" s="93"/>
      <c r="AG231" s="93"/>
      <c r="AH231" s="93"/>
      <c r="AI231" s="93"/>
      <c r="AJ231" s="93"/>
      <c r="AK231" s="93"/>
      <c r="AL231" s="93"/>
      <c r="AM231" s="93"/>
      <c r="AN231" s="93"/>
      <c r="AO231" s="93"/>
      <c r="AP231" s="93"/>
      <c r="AQ231" s="93"/>
      <c r="AR231" s="93"/>
      <c r="AS231" s="93"/>
      <c r="AT231" s="93"/>
      <c r="AU231" s="93"/>
      <c r="AV231" s="93"/>
    </row>
    <row r="232" spans="1:48" ht="14.6" x14ac:dyDescent="0.4">
      <c r="A232" s="93"/>
      <c r="B232" s="93"/>
      <c r="C232" s="93"/>
      <c r="D232" s="93"/>
      <c r="E232" s="93"/>
      <c r="F232" s="93"/>
      <c r="G232" s="93"/>
      <c r="H232" s="93"/>
      <c r="I232" s="93"/>
      <c r="J232" s="93"/>
      <c r="K232" s="93"/>
      <c r="L232" s="93"/>
      <c r="M232" s="93"/>
      <c r="N232" s="93"/>
      <c r="O232" s="93"/>
      <c r="P232" s="93"/>
      <c r="Q232" s="93"/>
      <c r="R232" s="93"/>
      <c r="S232" s="93"/>
      <c r="T232" s="93"/>
      <c r="U232" s="93"/>
      <c r="V232" s="93"/>
      <c r="W232" s="93"/>
      <c r="X232" s="93"/>
      <c r="Y232" s="93"/>
      <c r="Z232" s="106"/>
      <c r="AA232" s="93"/>
      <c r="AB232" s="93"/>
      <c r="AC232" s="93"/>
      <c r="AD232" s="93"/>
      <c r="AE232" s="93"/>
      <c r="AF232" s="93"/>
      <c r="AG232" s="93"/>
      <c r="AH232" s="93"/>
      <c r="AI232" s="93"/>
      <c r="AJ232" s="93"/>
      <c r="AK232" s="93"/>
      <c r="AL232" s="93"/>
      <c r="AM232" s="93"/>
      <c r="AN232" s="93"/>
      <c r="AO232" s="93"/>
      <c r="AP232" s="93"/>
      <c r="AQ232" s="93"/>
      <c r="AR232" s="93"/>
      <c r="AS232" s="93"/>
      <c r="AT232" s="93"/>
      <c r="AU232" s="93"/>
      <c r="AV232" s="93"/>
    </row>
    <row r="233" spans="1:48" ht="14.6" x14ac:dyDescent="0.4">
      <c r="A233" s="93"/>
      <c r="B233" s="93"/>
      <c r="C233" s="93"/>
      <c r="D233" s="93"/>
      <c r="E233" s="93"/>
      <c r="F233" s="93"/>
      <c r="G233" s="93"/>
      <c r="H233" s="93"/>
      <c r="I233" s="93"/>
      <c r="J233" s="93"/>
      <c r="K233" s="93"/>
      <c r="L233" s="93"/>
      <c r="M233" s="93"/>
      <c r="N233" s="93"/>
      <c r="O233" s="93"/>
      <c r="P233" s="93"/>
      <c r="Q233" s="93"/>
      <c r="R233" s="93"/>
      <c r="S233" s="93"/>
      <c r="T233" s="93"/>
      <c r="U233" s="93"/>
      <c r="V233" s="93"/>
      <c r="W233" s="93"/>
      <c r="X233" s="93"/>
      <c r="Y233" s="93"/>
      <c r="Z233" s="106"/>
      <c r="AA233" s="93"/>
      <c r="AB233" s="93"/>
      <c r="AC233" s="93"/>
      <c r="AD233" s="93"/>
      <c r="AE233" s="93"/>
      <c r="AF233" s="93"/>
      <c r="AG233" s="93"/>
      <c r="AH233" s="93"/>
      <c r="AI233" s="93"/>
      <c r="AJ233" s="93"/>
      <c r="AK233" s="93"/>
      <c r="AL233" s="93"/>
      <c r="AM233" s="93"/>
      <c r="AN233" s="93"/>
      <c r="AO233" s="93"/>
      <c r="AP233" s="93"/>
      <c r="AQ233" s="93"/>
      <c r="AR233" s="93"/>
      <c r="AS233" s="93"/>
      <c r="AT233" s="93"/>
      <c r="AU233" s="93"/>
      <c r="AV233" s="93"/>
    </row>
    <row r="234" spans="1:48" ht="14.6" x14ac:dyDescent="0.4">
      <c r="A234" s="93"/>
      <c r="B234" s="93"/>
      <c r="C234" s="93"/>
      <c r="D234" s="93"/>
      <c r="E234" s="93"/>
      <c r="F234" s="93"/>
      <c r="G234" s="93"/>
      <c r="H234" s="93"/>
      <c r="I234" s="93"/>
      <c r="J234" s="93"/>
      <c r="K234" s="93"/>
      <c r="L234" s="93"/>
      <c r="M234" s="93"/>
      <c r="N234" s="93"/>
      <c r="O234" s="93"/>
      <c r="P234" s="93"/>
      <c r="Q234" s="93"/>
      <c r="R234" s="93"/>
      <c r="S234" s="93"/>
      <c r="T234" s="93"/>
      <c r="U234" s="93"/>
      <c r="V234" s="93"/>
      <c r="W234" s="93"/>
      <c r="X234" s="93"/>
      <c r="Y234" s="93"/>
      <c r="Z234" s="106"/>
      <c r="AA234" s="93"/>
      <c r="AB234" s="93"/>
      <c r="AC234" s="93"/>
      <c r="AD234" s="93"/>
      <c r="AE234" s="93"/>
      <c r="AF234" s="93"/>
      <c r="AG234" s="93"/>
      <c r="AH234" s="93"/>
      <c r="AI234" s="93"/>
      <c r="AJ234" s="93"/>
      <c r="AK234" s="93"/>
      <c r="AL234" s="93"/>
      <c r="AM234" s="93"/>
      <c r="AN234" s="93"/>
      <c r="AO234" s="93"/>
      <c r="AP234" s="93"/>
      <c r="AQ234" s="93"/>
      <c r="AR234" s="93"/>
      <c r="AS234" s="93"/>
      <c r="AT234" s="93"/>
      <c r="AU234" s="93"/>
      <c r="AV234" s="93"/>
    </row>
    <row r="235" spans="1:48" ht="14.6" x14ac:dyDescent="0.4">
      <c r="A235" s="93"/>
      <c r="B235" s="93"/>
      <c r="C235" s="93"/>
      <c r="D235" s="93"/>
      <c r="E235" s="93"/>
      <c r="F235" s="93"/>
      <c r="G235" s="93"/>
      <c r="H235" s="93"/>
      <c r="I235" s="93"/>
      <c r="J235" s="93"/>
      <c r="K235" s="93"/>
      <c r="L235" s="93"/>
      <c r="M235" s="93"/>
      <c r="N235" s="93"/>
      <c r="O235" s="93"/>
      <c r="P235" s="93"/>
      <c r="Q235" s="93"/>
      <c r="R235" s="93"/>
      <c r="S235" s="93"/>
      <c r="T235" s="93"/>
      <c r="U235" s="93"/>
      <c r="V235" s="93"/>
      <c r="W235" s="93"/>
      <c r="X235" s="93"/>
      <c r="Y235" s="93"/>
      <c r="Z235" s="106"/>
      <c r="AA235" s="93"/>
      <c r="AB235" s="93"/>
      <c r="AC235" s="93"/>
      <c r="AD235" s="93"/>
      <c r="AE235" s="93"/>
      <c r="AF235" s="93"/>
      <c r="AG235" s="93"/>
      <c r="AH235" s="93"/>
      <c r="AI235" s="93"/>
      <c r="AJ235" s="93"/>
      <c r="AK235" s="93"/>
      <c r="AL235" s="93"/>
      <c r="AM235" s="93"/>
      <c r="AN235" s="93"/>
      <c r="AO235" s="93"/>
      <c r="AP235" s="93"/>
      <c r="AQ235" s="93"/>
      <c r="AR235" s="93"/>
      <c r="AS235" s="93"/>
      <c r="AT235" s="93"/>
      <c r="AU235" s="93"/>
      <c r="AV235" s="93"/>
    </row>
    <row r="236" spans="1:48" ht="14.6" x14ac:dyDescent="0.4">
      <c r="A236" s="93"/>
      <c r="B236" s="93"/>
      <c r="C236" s="93"/>
      <c r="D236" s="93"/>
      <c r="E236" s="93"/>
      <c r="F236" s="93"/>
      <c r="G236" s="93"/>
      <c r="H236" s="93"/>
      <c r="I236" s="93"/>
      <c r="J236" s="93"/>
      <c r="K236" s="93"/>
      <c r="L236" s="93"/>
      <c r="M236" s="93"/>
      <c r="N236" s="93"/>
      <c r="O236" s="93"/>
      <c r="P236" s="93"/>
      <c r="Q236" s="93"/>
      <c r="R236" s="93"/>
      <c r="S236" s="93"/>
      <c r="T236" s="93"/>
      <c r="U236" s="93"/>
      <c r="V236" s="93"/>
      <c r="W236" s="93"/>
      <c r="X236" s="93"/>
      <c r="Y236" s="93"/>
      <c r="Z236" s="106"/>
      <c r="AA236" s="93"/>
      <c r="AB236" s="93"/>
      <c r="AC236" s="93"/>
      <c r="AD236" s="93"/>
      <c r="AE236" s="93"/>
      <c r="AF236" s="93"/>
      <c r="AG236" s="93"/>
      <c r="AH236" s="93"/>
      <c r="AI236" s="93"/>
      <c r="AJ236" s="93"/>
      <c r="AK236" s="93"/>
      <c r="AL236" s="93"/>
      <c r="AM236" s="93"/>
      <c r="AN236" s="93"/>
      <c r="AO236" s="93"/>
      <c r="AP236" s="93"/>
      <c r="AQ236" s="93"/>
      <c r="AR236" s="93"/>
      <c r="AS236" s="93"/>
      <c r="AT236" s="93"/>
      <c r="AU236" s="93"/>
      <c r="AV236" s="93"/>
    </row>
    <row r="237" spans="1:48" ht="14.6" x14ac:dyDescent="0.4">
      <c r="A237" s="93"/>
      <c r="B237" s="93"/>
      <c r="C237" s="93"/>
      <c r="D237" s="93"/>
      <c r="E237" s="93"/>
      <c r="F237" s="93"/>
      <c r="G237" s="93"/>
      <c r="H237" s="93"/>
      <c r="I237" s="93"/>
      <c r="J237" s="93"/>
      <c r="K237" s="93"/>
      <c r="L237" s="93"/>
      <c r="M237" s="93"/>
      <c r="N237" s="93"/>
      <c r="O237" s="93"/>
      <c r="P237" s="93"/>
      <c r="Q237" s="93"/>
      <c r="R237" s="93"/>
      <c r="S237" s="93"/>
      <c r="T237" s="93"/>
      <c r="U237" s="93"/>
      <c r="V237" s="93"/>
      <c r="W237" s="93"/>
      <c r="X237" s="93"/>
      <c r="Y237" s="93"/>
      <c r="Z237" s="106"/>
      <c r="AA237" s="93"/>
      <c r="AB237" s="93"/>
      <c r="AC237" s="93"/>
      <c r="AD237" s="93"/>
      <c r="AE237" s="93"/>
      <c r="AF237" s="93"/>
      <c r="AG237" s="93"/>
      <c r="AH237" s="93"/>
      <c r="AI237" s="93"/>
      <c r="AJ237" s="93"/>
      <c r="AK237" s="93"/>
      <c r="AL237" s="93"/>
      <c r="AM237" s="93"/>
      <c r="AN237" s="93"/>
      <c r="AO237" s="93"/>
      <c r="AP237" s="93"/>
      <c r="AQ237" s="93"/>
      <c r="AR237" s="93"/>
      <c r="AS237" s="93"/>
      <c r="AT237" s="93"/>
      <c r="AU237" s="93"/>
      <c r="AV237" s="93"/>
    </row>
    <row r="238" spans="1:48" ht="14.6" x14ac:dyDescent="0.4">
      <c r="A238" s="93"/>
      <c r="B238" s="93"/>
      <c r="C238" s="93"/>
      <c r="D238" s="93"/>
      <c r="E238" s="93"/>
      <c r="F238" s="93"/>
      <c r="G238" s="93"/>
      <c r="H238" s="93"/>
      <c r="I238" s="93"/>
      <c r="J238" s="93"/>
      <c r="K238" s="93"/>
      <c r="L238" s="93"/>
      <c r="M238" s="93"/>
      <c r="N238" s="93"/>
      <c r="O238" s="93"/>
      <c r="P238" s="93"/>
      <c r="Q238" s="93"/>
      <c r="R238" s="93"/>
      <c r="S238" s="93"/>
      <c r="T238" s="93"/>
      <c r="U238" s="93"/>
      <c r="V238" s="93"/>
      <c r="W238" s="93"/>
      <c r="X238" s="93"/>
      <c r="Y238" s="93"/>
      <c r="Z238" s="106"/>
      <c r="AA238" s="93"/>
      <c r="AB238" s="93"/>
      <c r="AC238" s="93"/>
      <c r="AD238" s="93"/>
      <c r="AE238" s="93"/>
      <c r="AF238" s="93"/>
      <c r="AG238" s="93"/>
      <c r="AH238" s="93"/>
      <c r="AI238" s="93"/>
      <c r="AJ238" s="93"/>
      <c r="AK238" s="93"/>
      <c r="AL238" s="93"/>
      <c r="AM238" s="93"/>
      <c r="AN238" s="93"/>
      <c r="AO238" s="93"/>
      <c r="AP238" s="93"/>
      <c r="AQ238" s="93"/>
      <c r="AR238" s="93"/>
      <c r="AS238" s="93"/>
      <c r="AT238" s="93"/>
      <c r="AU238" s="93"/>
      <c r="AV238" s="93"/>
    </row>
    <row r="239" spans="1:48" ht="14.6" x14ac:dyDescent="0.4">
      <c r="A239" s="93"/>
      <c r="B239" s="93"/>
      <c r="C239" s="93"/>
      <c r="D239" s="93"/>
      <c r="E239" s="93"/>
      <c r="F239" s="93"/>
      <c r="G239" s="93"/>
      <c r="H239" s="93"/>
      <c r="I239" s="93"/>
      <c r="J239" s="93"/>
      <c r="K239" s="93"/>
      <c r="L239" s="93"/>
      <c r="M239" s="93"/>
      <c r="N239" s="93"/>
      <c r="O239" s="93"/>
      <c r="P239" s="93"/>
      <c r="Q239" s="93"/>
      <c r="R239" s="93"/>
      <c r="S239" s="93"/>
      <c r="T239" s="93"/>
      <c r="U239" s="93"/>
      <c r="V239" s="93"/>
      <c r="W239" s="93"/>
      <c r="X239" s="93"/>
      <c r="Y239" s="93"/>
      <c r="Z239" s="106"/>
      <c r="AA239" s="93"/>
      <c r="AB239" s="93"/>
      <c r="AC239" s="93"/>
      <c r="AD239" s="93"/>
      <c r="AE239" s="93"/>
      <c r="AF239" s="93"/>
      <c r="AG239" s="93"/>
      <c r="AH239" s="93"/>
      <c r="AI239" s="93"/>
      <c r="AJ239" s="93"/>
      <c r="AK239" s="93"/>
      <c r="AL239" s="93"/>
      <c r="AM239" s="93"/>
      <c r="AN239" s="93"/>
      <c r="AO239" s="93"/>
      <c r="AP239" s="93"/>
      <c r="AQ239" s="93"/>
      <c r="AR239" s="93"/>
      <c r="AS239" s="93"/>
      <c r="AT239" s="93"/>
      <c r="AU239" s="93"/>
      <c r="AV239" s="93"/>
    </row>
    <row r="240" spans="1:48" ht="14.6" x14ac:dyDescent="0.4">
      <c r="A240" s="93"/>
      <c r="B240" s="93"/>
      <c r="C240" s="93"/>
      <c r="D240" s="93"/>
      <c r="E240" s="93"/>
      <c r="F240" s="93"/>
      <c r="G240" s="93"/>
      <c r="H240" s="93"/>
      <c r="I240" s="93"/>
      <c r="J240" s="93"/>
      <c r="K240" s="93"/>
      <c r="L240" s="93"/>
      <c r="M240" s="93"/>
      <c r="N240" s="93"/>
      <c r="O240" s="93"/>
      <c r="P240" s="93"/>
      <c r="Q240" s="93"/>
      <c r="R240" s="93"/>
      <c r="S240" s="93"/>
      <c r="T240" s="93"/>
      <c r="U240" s="93"/>
      <c r="V240" s="93"/>
      <c r="W240" s="93"/>
      <c r="X240" s="93"/>
      <c r="Y240" s="93"/>
      <c r="Z240" s="106"/>
      <c r="AA240" s="93"/>
      <c r="AB240" s="93"/>
      <c r="AC240" s="93"/>
      <c r="AD240" s="93"/>
      <c r="AE240" s="93"/>
      <c r="AF240" s="93"/>
      <c r="AG240" s="93"/>
      <c r="AH240" s="93"/>
      <c r="AI240" s="93"/>
      <c r="AJ240" s="93"/>
      <c r="AK240" s="93"/>
      <c r="AL240" s="93"/>
      <c r="AM240" s="93"/>
      <c r="AN240" s="93"/>
      <c r="AO240" s="93"/>
      <c r="AP240" s="93"/>
      <c r="AQ240" s="93"/>
      <c r="AR240" s="93"/>
      <c r="AS240" s="93"/>
      <c r="AT240" s="93"/>
      <c r="AU240" s="93"/>
      <c r="AV240" s="93"/>
    </row>
    <row r="241" spans="1:48" ht="14.6" x14ac:dyDescent="0.4">
      <c r="A241" s="93"/>
      <c r="B241" s="93"/>
      <c r="C241" s="93"/>
      <c r="D241" s="93"/>
      <c r="E241" s="93"/>
      <c r="F241" s="93"/>
      <c r="G241" s="93"/>
      <c r="H241" s="93"/>
      <c r="I241" s="93"/>
      <c r="J241" s="93"/>
      <c r="K241" s="93"/>
      <c r="L241" s="93"/>
      <c r="M241" s="93"/>
      <c r="N241" s="93"/>
      <c r="O241" s="93"/>
      <c r="P241" s="93"/>
      <c r="Q241" s="93"/>
      <c r="R241" s="93"/>
      <c r="S241" s="93"/>
      <c r="T241" s="93"/>
      <c r="U241" s="93"/>
      <c r="V241" s="93"/>
      <c r="W241" s="93"/>
      <c r="X241" s="93"/>
      <c r="Y241" s="93"/>
      <c r="Z241" s="106"/>
      <c r="AA241" s="93"/>
      <c r="AB241" s="93"/>
      <c r="AC241" s="93"/>
      <c r="AD241" s="93"/>
      <c r="AE241" s="93"/>
      <c r="AF241" s="93"/>
      <c r="AG241" s="93"/>
      <c r="AH241" s="93"/>
      <c r="AI241" s="93"/>
      <c r="AJ241" s="93"/>
      <c r="AK241" s="93"/>
      <c r="AL241" s="93"/>
      <c r="AM241" s="93"/>
      <c r="AN241" s="93"/>
      <c r="AO241" s="93"/>
      <c r="AP241" s="93"/>
      <c r="AQ241" s="93"/>
      <c r="AR241" s="93"/>
      <c r="AS241" s="93"/>
      <c r="AT241" s="93"/>
      <c r="AU241" s="93"/>
      <c r="AV241" s="93"/>
    </row>
    <row r="242" spans="1:48" ht="14.6" x14ac:dyDescent="0.4">
      <c r="A242" s="93"/>
      <c r="B242" s="93"/>
      <c r="C242" s="93"/>
      <c r="D242" s="93"/>
      <c r="E242" s="93"/>
      <c r="F242" s="93"/>
      <c r="G242" s="93"/>
      <c r="H242" s="93"/>
      <c r="I242" s="93"/>
      <c r="J242" s="93"/>
      <c r="K242" s="93"/>
      <c r="L242" s="93"/>
      <c r="M242" s="93"/>
      <c r="N242" s="93"/>
      <c r="O242" s="93"/>
      <c r="P242" s="93"/>
      <c r="Q242" s="93"/>
      <c r="R242" s="93"/>
      <c r="S242" s="93"/>
      <c r="T242" s="93"/>
      <c r="U242" s="93"/>
      <c r="V242" s="93"/>
      <c r="W242" s="93"/>
      <c r="X242" s="93"/>
      <c r="Y242" s="93"/>
      <c r="Z242" s="106"/>
      <c r="AA242" s="93"/>
      <c r="AB242" s="93"/>
      <c r="AC242" s="93"/>
      <c r="AD242" s="93"/>
      <c r="AE242" s="93"/>
      <c r="AF242" s="93"/>
      <c r="AG242" s="93"/>
      <c r="AH242" s="93"/>
      <c r="AI242" s="93"/>
      <c r="AJ242" s="93"/>
      <c r="AK242" s="93"/>
      <c r="AL242" s="93"/>
      <c r="AM242" s="93"/>
      <c r="AN242" s="93"/>
      <c r="AO242" s="93"/>
      <c r="AP242" s="93"/>
      <c r="AQ242" s="93"/>
      <c r="AR242" s="93"/>
      <c r="AS242" s="93"/>
      <c r="AT242" s="93"/>
      <c r="AU242" s="93"/>
      <c r="AV242" s="93"/>
    </row>
    <row r="243" spans="1:48" ht="14.6" x14ac:dyDescent="0.4">
      <c r="A243" s="93"/>
      <c r="B243" s="93"/>
      <c r="C243" s="93"/>
      <c r="D243" s="93"/>
      <c r="E243" s="93"/>
      <c r="F243" s="93"/>
      <c r="G243" s="93"/>
      <c r="H243" s="93"/>
      <c r="I243" s="93"/>
      <c r="J243" s="93"/>
      <c r="K243" s="93"/>
      <c r="L243" s="93"/>
      <c r="M243" s="93"/>
      <c r="N243" s="93"/>
      <c r="O243" s="93"/>
      <c r="P243" s="93"/>
      <c r="Q243" s="93"/>
      <c r="R243" s="93"/>
      <c r="S243" s="93"/>
      <c r="T243" s="93"/>
      <c r="U243" s="93"/>
      <c r="V243" s="93"/>
      <c r="W243" s="93"/>
      <c r="X243" s="93"/>
      <c r="Y243" s="93"/>
      <c r="Z243" s="106"/>
      <c r="AA243" s="93"/>
      <c r="AB243" s="93"/>
      <c r="AC243" s="93"/>
      <c r="AD243" s="93"/>
      <c r="AE243" s="93"/>
      <c r="AF243" s="93"/>
      <c r="AG243" s="93"/>
      <c r="AH243" s="93"/>
      <c r="AI243" s="93"/>
      <c r="AJ243" s="93"/>
      <c r="AK243" s="93"/>
      <c r="AL243" s="93"/>
      <c r="AM243" s="93"/>
      <c r="AN243" s="93"/>
      <c r="AO243" s="93"/>
      <c r="AP243" s="93"/>
      <c r="AQ243" s="93"/>
      <c r="AR243" s="93"/>
      <c r="AS243" s="93"/>
      <c r="AT243" s="93"/>
      <c r="AU243" s="93"/>
      <c r="AV243" s="93"/>
    </row>
    <row r="244" spans="1:48" ht="14.6" x14ac:dyDescent="0.4">
      <c r="A244" s="93"/>
      <c r="B244" s="93"/>
      <c r="C244" s="93"/>
      <c r="D244" s="93"/>
      <c r="E244" s="93"/>
      <c r="F244" s="93"/>
      <c r="G244" s="93"/>
      <c r="H244" s="93"/>
      <c r="I244" s="93"/>
      <c r="J244" s="93"/>
      <c r="K244" s="93"/>
      <c r="L244" s="93"/>
      <c r="M244" s="93"/>
      <c r="N244" s="93"/>
      <c r="O244" s="93"/>
      <c r="P244" s="93"/>
      <c r="Q244" s="93"/>
      <c r="R244" s="93"/>
      <c r="S244" s="93"/>
      <c r="T244" s="93"/>
      <c r="U244" s="93"/>
      <c r="V244" s="93"/>
      <c r="W244" s="93"/>
      <c r="X244" s="93"/>
      <c r="Y244" s="93"/>
      <c r="Z244" s="106"/>
      <c r="AA244" s="93"/>
      <c r="AB244" s="93"/>
      <c r="AC244" s="93"/>
      <c r="AD244" s="93"/>
      <c r="AE244" s="93"/>
      <c r="AF244" s="93"/>
      <c r="AG244" s="93"/>
      <c r="AH244" s="93"/>
      <c r="AI244" s="93"/>
      <c r="AJ244" s="93"/>
      <c r="AK244" s="93"/>
      <c r="AL244" s="93"/>
      <c r="AM244" s="93"/>
      <c r="AN244" s="93"/>
      <c r="AO244" s="93"/>
      <c r="AP244" s="93"/>
      <c r="AQ244" s="93"/>
      <c r="AR244" s="93"/>
      <c r="AS244" s="93"/>
      <c r="AT244" s="93"/>
      <c r="AU244" s="93"/>
      <c r="AV244" s="93"/>
    </row>
    <row r="245" spans="1:48" ht="14.6" x14ac:dyDescent="0.4">
      <c r="A245" s="93"/>
      <c r="B245" s="93"/>
      <c r="C245" s="93"/>
      <c r="D245" s="93"/>
      <c r="E245" s="93"/>
      <c r="F245" s="93"/>
      <c r="G245" s="93"/>
      <c r="H245" s="93"/>
      <c r="I245" s="93"/>
      <c r="J245" s="93"/>
      <c r="K245" s="93"/>
      <c r="L245" s="93"/>
      <c r="M245" s="93"/>
      <c r="N245" s="93"/>
      <c r="O245" s="93"/>
      <c r="P245" s="93"/>
      <c r="Q245" s="93"/>
      <c r="R245" s="93"/>
      <c r="S245" s="93"/>
      <c r="T245" s="93"/>
      <c r="U245" s="93"/>
      <c r="V245" s="93"/>
      <c r="W245" s="93"/>
      <c r="X245" s="93"/>
      <c r="Y245" s="93"/>
      <c r="Z245" s="106"/>
      <c r="AA245" s="93"/>
      <c r="AB245" s="93"/>
      <c r="AC245" s="93"/>
      <c r="AD245" s="93"/>
      <c r="AE245" s="93"/>
      <c r="AF245" s="93"/>
      <c r="AG245" s="93"/>
      <c r="AH245" s="93"/>
      <c r="AI245" s="93"/>
      <c r="AJ245" s="93"/>
      <c r="AK245" s="93"/>
      <c r="AL245" s="93"/>
      <c r="AM245" s="93"/>
      <c r="AN245" s="93"/>
      <c r="AO245" s="93"/>
      <c r="AP245" s="93"/>
      <c r="AQ245" s="93"/>
      <c r="AR245" s="93"/>
      <c r="AS245" s="93"/>
      <c r="AT245" s="93"/>
      <c r="AU245" s="93"/>
      <c r="AV245" s="93"/>
    </row>
    <row r="246" spans="1:48" ht="14.6" x14ac:dyDescent="0.4">
      <c r="A246" s="93"/>
      <c r="B246" s="93"/>
      <c r="C246" s="93"/>
      <c r="D246" s="93"/>
      <c r="E246" s="93"/>
      <c r="F246" s="93"/>
      <c r="G246" s="93"/>
      <c r="H246" s="93"/>
      <c r="I246" s="93"/>
      <c r="J246" s="93"/>
      <c r="K246" s="93"/>
      <c r="L246" s="93"/>
      <c r="M246" s="93"/>
      <c r="N246" s="93"/>
      <c r="O246" s="93"/>
      <c r="P246" s="93"/>
      <c r="Q246" s="93"/>
      <c r="R246" s="93"/>
      <c r="S246" s="93"/>
      <c r="T246" s="93"/>
      <c r="U246" s="93"/>
      <c r="V246" s="93"/>
      <c r="W246" s="93"/>
      <c r="X246" s="93"/>
      <c r="Y246" s="93"/>
      <c r="Z246" s="106"/>
      <c r="AA246" s="93"/>
      <c r="AB246" s="93"/>
      <c r="AC246" s="93"/>
      <c r="AD246" s="93"/>
      <c r="AE246" s="93"/>
      <c r="AF246" s="93"/>
      <c r="AG246" s="93"/>
      <c r="AH246" s="93"/>
      <c r="AI246" s="93"/>
      <c r="AJ246" s="93"/>
      <c r="AK246" s="93"/>
      <c r="AL246" s="93"/>
      <c r="AM246" s="93"/>
      <c r="AN246" s="93"/>
      <c r="AO246" s="93"/>
      <c r="AP246" s="93"/>
      <c r="AQ246" s="93"/>
      <c r="AR246" s="93"/>
      <c r="AS246" s="93"/>
      <c r="AT246" s="93"/>
      <c r="AU246" s="93"/>
      <c r="AV246" s="93"/>
    </row>
    <row r="247" spans="1:48" ht="14.6" x14ac:dyDescent="0.4">
      <c r="A247" s="93"/>
      <c r="B247" s="93"/>
      <c r="C247" s="93"/>
      <c r="D247" s="93"/>
      <c r="E247" s="93"/>
      <c r="F247" s="93"/>
      <c r="G247" s="93"/>
      <c r="H247" s="93"/>
      <c r="I247" s="93"/>
      <c r="J247" s="93"/>
      <c r="K247" s="93"/>
      <c r="L247" s="93"/>
      <c r="M247" s="93"/>
      <c r="N247" s="93"/>
      <c r="O247" s="93"/>
      <c r="P247" s="93"/>
      <c r="Q247" s="93"/>
      <c r="R247" s="93"/>
      <c r="S247" s="93"/>
      <c r="T247" s="93"/>
      <c r="U247" s="93"/>
      <c r="V247" s="93"/>
      <c r="W247" s="93"/>
      <c r="X247" s="93"/>
      <c r="Y247" s="93"/>
      <c r="Z247" s="106"/>
      <c r="AA247" s="93"/>
      <c r="AB247" s="93"/>
      <c r="AC247" s="93"/>
      <c r="AD247" s="93"/>
      <c r="AE247" s="93"/>
      <c r="AF247" s="93"/>
      <c r="AG247" s="93"/>
      <c r="AH247" s="93"/>
      <c r="AI247" s="93"/>
      <c r="AJ247" s="93"/>
      <c r="AK247" s="93"/>
      <c r="AL247" s="93"/>
      <c r="AM247" s="93"/>
      <c r="AN247" s="93"/>
      <c r="AO247" s="93"/>
      <c r="AP247" s="93"/>
      <c r="AQ247" s="93"/>
      <c r="AR247" s="93"/>
      <c r="AS247" s="93"/>
      <c r="AT247" s="93"/>
      <c r="AU247" s="93"/>
      <c r="AV247" s="93"/>
    </row>
    <row r="248" spans="1:48" ht="14.6" x14ac:dyDescent="0.4">
      <c r="A248" s="93"/>
      <c r="B248" s="93"/>
      <c r="C248" s="93"/>
      <c r="D248" s="93"/>
      <c r="E248" s="93"/>
      <c r="F248" s="93"/>
      <c r="G248" s="93"/>
      <c r="H248" s="93"/>
      <c r="I248" s="93"/>
      <c r="J248" s="93"/>
      <c r="K248" s="93"/>
      <c r="L248" s="93"/>
      <c r="M248" s="93"/>
      <c r="N248" s="93"/>
      <c r="O248" s="93"/>
      <c r="P248" s="93"/>
      <c r="Q248" s="93"/>
      <c r="R248" s="93"/>
      <c r="S248" s="93"/>
      <c r="T248" s="93"/>
      <c r="U248" s="93"/>
      <c r="V248" s="93"/>
      <c r="W248" s="93"/>
      <c r="X248" s="93"/>
      <c r="Y248" s="93"/>
      <c r="Z248" s="106"/>
      <c r="AA248" s="93"/>
      <c r="AB248" s="93"/>
      <c r="AC248" s="93"/>
      <c r="AD248" s="93"/>
      <c r="AE248" s="93"/>
      <c r="AF248" s="93"/>
      <c r="AG248" s="93"/>
      <c r="AH248" s="93"/>
      <c r="AI248" s="93"/>
      <c r="AJ248" s="93"/>
      <c r="AK248" s="93"/>
      <c r="AL248" s="93"/>
      <c r="AM248" s="93"/>
      <c r="AN248" s="93"/>
      <c r="AO248" s="93"/>
      <c r="AP248" s="93"/>
      <c r="AQ248" s="93"/>
      <c r="AR248" s="93"/>
      <c r="AS248" s="93"/>
      <c r="AT248" s="93"/>
      <c r="AU248" s="93"/>
      <c r="AV248" s="93"/>
    </row>
    <row r="249" spans="1:48" ht="14.6" x14ac:dyDescent="0.4">
      <c r="A249" s="93"/>
      <c r="B249" s="93"/>
      <c r="C249" s="93"/>
      <c r="D249" s="93"/>
      <c r="E249" s="93"/>
      <c r="F249" s="93"/>
      <c r="G249" s="93"/>
      <c r="H249" s="93"/>
      <c r="I249" s="93"/>
      <c r="J249" s="93"/>
      <c r="K249" s="93"/>
      <c r="L249" s="93"/>
      <c r="M249" s="93"/>
      <c r="N249" s="93"/>
      <c r="O249" s="93"/>
      <c r="P249" s="93"/>
      <c r="Q249" s="93"/>
      <c r="R249" s="93"/>
      <c r="S249" s="93"/>
      <c r="T249" s="93"/>
      <c r="U249" s="93"/>
      <c r="V249" s="93"/>
      <c r="W249" s="93"/>
      <c r="X249" s="93"/>
      <c r="Y249" s="93"/>
      <c r="Z249" s="106"/>
      <c r="AA249" s="93"/>
      <c r="AB249" s="93"/>
      <c r="AC249" s="93"/>
      <c r="AD249" s="93"/>
      <c r="AE249" s="93"/>
      <c r="AF249" s="93"/>
      <c r="AG249" s="93"/>
      <c r="AH249" s="93"/>
      <c r="AI249" s="93"/>
      <c r="AJ249" s="93"/>
      <c r="AK249" s="93"/>
      <c r="AL249" s="93"/>
      <c r="AM249" s="93"/>
      <c r="AN249" s="93"/>
      <c r="AO249" s="93"/>
      <c r="AP249" s="93"/>
      <c r="AQ249" s="93"/>
      <c r="AR249" s="93"/>
      <c r="AS249" s="93"/>
      <c r="AT249" s="93"/>
      <c r="AU249" s="93"/>
      <c r="AV249" s="93"/>
    </row>
    <row r="250" spans="1:48" ht="15" customHeight="1" x14ac:dyDescent="0.4"/>
    <row r="251" spans="1:48" ht="15" customHeight="1" x14ac:dyDescent="0.4"/>
    <row r="252" spans="1:48" ht="15" customHeight="1" x14ac:dyDescent="0.4"/>
    <row r="253" spans="1:48" ht="15" customHeight="1" x14ac:dyDescent="0.4"/>
    <row r="254" spans="1:48" ht="15" customHeight="1" x14ac:dyDescent="0.4"/>
    <row r="255" spans="1:48" ht="15" customHeight="1" x14ac:dyDescent="0.4"/>
    <row r="256" spans="1:48" ht="15" customHeight="1" x14ac:dyDescent="0.4"/>
    <row r="257" ht="15" customHeight="1" x14ac:dyDescent="0.4"/>
    <row r="258" ht="15" customHeight="1" x14ac:dyDescent="0.4"/>
    <row r="259" ht="15" customHeight="1" x14ac:dyDescent="0.4"/>
    <row r="260" ht="15" customHeight="1" x14ac:dyDescent="0.4"/>
    <row r="261" ht="15" customHeight="1" x14ac:dyDescent="0.4"/>
    <row r="262" ht="15" customHeight="1" x14ac:dyDescent="0.4"/>
    <row r="263" ht="15" customHeight="1" x14ac:dyDescent="0.4"/>
    <row r="264" ht="15" customHeight="1" x14ac:dyDescent="0.4"/>
    <row r="265" ht="15" customHeight="1" x14ac:dyDescent="0.4"/>
    <row r="266" ht="15" customHeight="1" x14ac:dyDescent="0.4"/>
    <row r="267" ht="15" customHeight="1" x14ac:dyDescent="0.4"/>
    <row r="268" ht="15" customHeight="1" x14ac:dyDescent="0.4"/>
    <row r="269" ht="15" customHeight="1" x14ac:dyDescent="0.4"/>
    <row r="270" ht="15" customHeight="1" x14ac:dyDescent="0.4"/>
    <row r="271" ht="15" customHeight="1" x14ac:dyDescent="0.4"/>
    <row r="272" ht="15" customHeight="1" x14ac:dyDescent="0.4"/>
    <row r="273" ht="15" customHeight="1" x14ac:dyDescent="0.4"/>
  </sheetData>
  <pageMargins left="0.7" right="0.7" top="0.75" bottom="0.75" header="0.3" footer="0.3"/>
  <pageSetup scale="51" firstPageNumber="5" fitToHeight="0" orientation="landscape" useFirstPageNumber="1" horizontalDpi="1200" verticalDpi="1200" r:id="rId1"/>
  <headerFooter>
    <oddHeader>&amp;R&amp;"Arial,Regular"&amp;10Filed: 2025-02-28
EB-2025-0064
Phase 3 Exhibit 8
Tab 2
Schedule 11
Attachment 2
Page &amp;P of 6</oddHeader>
  </headerFooter>
  <rowBreaks count="1" manualBreakCount="1">
    <brk id="61" max="25" man="1"/>
  </rowBreaks>
  <colBreaks count="1" manualBreakCount="1">
    <brk id="25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3FF908193E414D9892E49E70D7829E" ma:contentTypeVersion="11" ma:contentTypeDescription="Create a new document." ma:contentTypeScope="" ma:versionID="bce27d376aa9cc97275b9cfd30bb562a">
  <xsd:schema xmlns:xsd="http://www.w3.org/2001/XMLSchema" xmlns:xs="http://www.w3.org/2001/XMLSchema" xmlns:p="http://schemas.microsoft.com/office/2006/metadata/properties" xmlns:ns1="http://schemas.microsoft.com/sharepoint/v3" xmlns:ns2="c813d627-6812-41ba-b21c-8d274ce88239" xmlns:ns3="e0893123-66fa-4b19-a433-47924ff5ec26" targetNamespace="http://schemas.microsoft.com/office/2006/metadata/properties" ma:root="true" ma:fieldsID="69233bd6ff4519cf614368b05fa1537c" ns1:_="" ns2:_="" ns3:_="">
    <xsd:import namespace="http://schemas.microsoft.com/sharepoint/v3"/>
    <xsd:import namespace="c813d627-6812-41ba-b21c-8d274ce88239"/>
    <xsd:import namespace="e0893123-66fa-4b19-a433-47924ff5ec2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EBnumber" minOccurs="0"/>
                <xsd:element ref="ns2:Applicant" minOccurs="0"/>
                <xsd:element ref="ns2:CaseDescription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13d627-6812-41ba-b21c-8d274ce8823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EBnumber" ma:index="12" nillable="true" ma:displayName="EB number" ma:format="Dropdown" ma:internalName="EBnumber">
      <xsd:simpleType>
        <xsd:restriction base="dms:Text">
          <xsd:maxLength value="255"/>
        </xsd:restriction>
      </xsd:simpleType>
    </xsd:element>
    <xsd:element name="Applicant" ma:index="13" nillable="true" ma:displayName="Applicant" ma:format="Dropdown" ma:internalName="Applicant">
      <xsd:simpleType>
        <xsd:restriction base="dms:Text">
          <xsd:maxLength value="255"/>
        </xsd:restriction>
      </xsd:simpleType>
    </xsd:element>
    <xsd:element name="CaseDescription" ma:index="14" nillable="true" ma:displayName="Case Description" ma:format="Dropdown" ma:internalName="CaseDescription">
      <xsd:simpleType>
        <xsd:restriction base="dms:Text">
          <xsd:maxLength value="255"/>
        </xsd:restriction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6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0893123-66fa-4b19-a433-47924ff5ec2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Applicant xmlns="c813d627-6812-41ba-b21c-8d274ce88239" xsi:nil="true"/>
    <_ip_UnifiedCompliancePolicyProperties xmlns="http://schemas.microsoft.com/sharepoint/v3" xsi:nil="true"/>
    <EBnumber xmlns="c813d627-6812-41ba-b21c-8d274ce88239" xsi:nil="true"/>
    <CaseDescription xmlns="c813d627-6812-41ba-b21c-8d274ce88239" xsi:nil="true"/>
  </documentManagement>
</p:properties>
</file>

<file path=customXml/itemProps1.xml><?xml version="1.0" encoding="utf-8"?>
<ds:datastoreItem xmlns:ds="http://schemas.openxmlformats.org/officeDocument/2006/customXml" ds:itemID="{115F4425-A0FA-4548-9DED-9FABD55AA48F}"/>
</file>

<file path=customXml/itemProps2.xml><?xml version="1.0" encoding="utf-8"?>
<ds:datastoreItem xmlns:ds="http://schemas.openxmlformats.org/officeDocument/2006/customXml" ds:itemID="{75B691CB-BCDC-48FC-A37F-F842AFC8A886}"/>
</file>

<file path=customXml/itemProps3.xml><?xml version="1.0" encoding="utf-8"?>
<ds:datastoreItem xmlns:ds="http://schemas.openxmlformats.org/officeDocument/2006/customXml" ds:itemID="{6BE24CDE-C385-4069-AD0F-479DC6AEC7ED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8.2.11.2 p.1-4</vt:lpstr>
      <vt:lpstr>8.2.11.2 p. 5-6</vt:lpstr>
      <vt:lpstr>'8.2.11.2 p. 5-6'!Print_Area</vt:lpstr>
      <vt:lpstr>'8.2.11.2 p.1-4'!Print_Area</vt:lpstr>
      <vt:lpstr>'8.2.11.2 p.1-4'!Print_Titles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2025-02-28T15:45:21Z</dcterms:created>
  <dcterms:modified xsi:type="dcterms:W3CDTF">2025-02-28T15:45:29Z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2025-02-28T15:45:27Z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9cadfd22-7e70-4222-8996-84a323f11608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0x010100B03FF908193E414D9892E49E70D7829E</vt:lpwstr>
  </property>
</Properties>
</file>