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1" documentId="13_ncr:1_{0AF52A83-BB79-47CD-B5EE-773007806D02}" xr6:coauthVersionLast="47" xr6:coauthVersionMax="47" xr10:uidLastSave="{6FB51CBB-D667-436E-A3DD-E1181D4769C4}"/>
  <bookViews>
    <workbookView xWindow="28680" yWindow="-120" windowWidth="29040" windowHeight="15720" activeTab="2" xr2:uid="{780407AC-E737-4AC9-83E4-06478D8C29A8}"/>
  </bookViews>
  <sheets>
    <sheet name="8.2.11.10 p.1-4" sheetId="1" r:id="rId1"/>
    <sheet name="8.2.11.10 p.5-6" sheetId="2" r:id="rId2"/>
    <sheet name="8.2.11.10 p.7-9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0">'8.2.11.10 p.1-4'!$A$1:$Q$265</definedName>
    <definedName name="_xlnm.Print_Area" localSheetId="1">'8.2.11.10 p.5-6'!$A$1:$Q$141</definedName>
    <definedName name="_xlnm.Print_Area" localSheetId="2">'8.2.11.10 p.7-9'!$A$1:$Q$216</definedName>
    <definedName name="_xlnm.Print_Titles" localSheetId="0">'8.2.11.10 p.1-4'!$1:$13</definedName>
    <definedName name="_xlnm.Print_Titles" localSheetId="1">'8.2.11.10 p.5-6'!$1:$13</definedName>
    <definedName name="_xlnm.Print_Titles" localSheetId="2">'8.2.11.10 p.7-9'!$1:$13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3" l="1"/>
  <c r="M210" i="3" s="1"/>
  <c r="Q210" i="3" s="1"/>
  <c r="E210" i="3"/>
  <c r="M207" i="3"/>
  <c r="Q207" i="3" s="1"/>
  <c r="I208" i="3"/>
  <c r="M206" i="3"/>
  <c r="E202" i="3"/>
  <c r="M199" i="3"/>
  <c r="O199" i="3" s="1"/>
  <c r="Q199" i="3" s="1"/>
  <c r="E200" i="3"/>
  <c r="M198" i="3"/>
  <c r="O198" i="3" s="1"/>
  <c r="M197" i="3"/>
  <c r="M193" i="3"/>
  <c r="I193" i="3"/>
  <c r="M189" i="3"/>
  <c r="O189" i="3" s="1"/>
  <c r="M188" i="3"/>
  <c r="E191" i="3"/>
  <c r="M181" i="3"/>
  <c r="O181" i="3" s="1"/>
  <c r="Q181" i="3" s="1"/>
  <c r="E184" i="3"/>
  <c r="E182" i="3"/>
  <c r="M180" i="3"/>
  <c r="O180" i="3" s="1"/>
  <c r="I184" i="3"/>
  <c r="E175" i="3"/>
  <c r="M172" i="3"/>
  <c r="O172" i="3" s="1"/>
  <c r="Q172" i="3" s="1"/>
  <c r="E173" i="3"/>
  <c r="M171" i="3"/>
  <c r="O171" i="3" s="1"/>
  <c r="M170" i="3"/>
  <c r="E166" i="3"/>
  <c r="M163" i="3"/>
  <c r="O163" i="3" s="1"/>
  <c r="Q163" i="3" s="1"/>
  <c r="E164" i="3"/>
  <c r="M162" i="3"/>
  <c r="O162" i="3" s="1"/>
  <c r="M161" i="3"/>
  <c r="E157" i="3"/>
  <c r="M153" i="3"/>
  <c r="O153" i="3" s="1"/>
  <c r="E155" i="3"/>
  <c r="M145" i="3"/>
  <c r="O145" i="3" s="1"/>
  <c r="Q145" i="3" s="1"/>
  <c r="E148" i="3"/>
  <c r="E146" i="3"/>
  <c r="M144" i="3"/>
  <c r="O144" i="3" s="1"/>
  <c r="I148" i="3"/>
  <c r="E139" i="3"/>
  <c r="M135" i="3"/>
  <c r="Q135" i="3" s="1"/>
  <c r="I137" i="3"/>
  <c r="E137" i="3"/>
  <c r="I128" i="3"/>
  <c r="E128" i="3"/>
  <c r="E130" i="3"/>
  <c r="M126" i="3"/>
  <c r="Q126" i="3" s="1"/>
  <c r="Q125" i="3"/>
  <c r="M125" i="3"/>
  <c r="I130" i="3"/>
  <c r="M118" i="3"/>
  <c r="O118" i="3" s="1"/>
  <c r="Q118" i="3" s="1"/>
  <c r="M117" i="3"/>
  <c r="O117" i="3" s="1"/>
  <c r="Q117" i="3" s="1"/>
  <c r="E119" i="3"/>
  <c r="M116" i="3"/>
  <c r="O116" i="3" s="1"/>
  <c r="M115" i="3"/>
  <c r="E111" i="3"/>
  <c r="I109" i="3"/>
  <c r="M106" i="3"/>
  <c r="O106" i="3" s="1"/>
  <c r="M105" i="3"/>
  <c r="E109" i="3"/>
  <c r="M98" i="3"/>
  <c r="O98" i="3" s="1"/>
  <c r="Q98" i="3" s="1"/>
  <c r="E101" i="3"/>
  <c r="M97" i="3"/>
  <c r="O97" i="3" s="1"/>
  <c r="Q97" i="3" s="1"/>
  <c r="M96" i="3"/>
  <c r="O96" i="3" s="1"/>
  <c r="I101" i="3"/>
  <c r="E99" i="3"/>
  <c r="M88" i="3"/>
  <c r="O88" i="3" s="1"/>
  <c r="Q88" i="3" s="1"/>
  <c r="M87" i="3"/>
  <c r="O87" i="3" s="1"/>
  <c r="Q87" i="3" s="1"/>
  <c r="E91" i="3"/>
  <c r="M86" i="3"/>
  <c r="O86" i="3" s="1"/>
  <c r="M85" i="3"/>
  <c r="E81" i="3"/>
  <c r="M78" i="3"/>
  <c r="O78" i="3" s="1"/>
  <c r="Q78" i="3" s="1"/>
  <c r="M77" i="3"/>
  <c r="O77" i="3" s="1"/>
  <c r="Q77" i="3" s="1"/>
  <c r="E79" i="3"/>
  <c r="M76" i="3"/>
  <c r="O76" i="3" s="1"/>
  <c r="M75" i="3"/>
  <c r="M67" i="3"/>
  <c r="O67" i="3" s="1"/>
  <c r="Q67" i="3" s="1"/>
  <c r="M66" i="3"/>
  <c r="O66" i="3" s="1"/>
  <c r="M65" i="3"/>
  <c r="E69" i="3"/>
  <c r="M58" i="3"/>
  <c r="O58" i="3" s="1"/>
  <c r="Q58" i="3" s="1"/>
  <c r="E61" i="3"/>
  <c r="M57" i="3"/>
  <c r="O57" i="3" s="1"/>
  <c r="Q57" i="3" s="1"/>
  <c r="M56" i="3"/>
  <c r="O56" i="3" s="1"/>
  <c r="I61" i="3"/>
  <c r="E59" i="3"/>
  <c r="Q49" i="3"/>
  <c r="Q48" i="3"/>
  <c r="M48" i="3"/>
  <c r="O48" i="3" s="1"/>
  <c r="Q47" i="3"/>
  <c r="M47" i="3"/>
  <c r="O47" i="3" s="1"/>
  <c r="E51" i="3"/>
  <c r="M46" i="3"/>
  <c r="O46" i="3" s="1"/>
  <c r="M45" i="3"/>
  <c r="M38" i="3"/>
  <c r="O38" i="3" s="1"/>
  <c r="Q38" i="3" s="1"/>
  <c r="E41" i="3"/>
  <c r="M36" i="3"/>
  <c r="O36" i="3" s="1"/>
  <c r="M35" i="3"/>
  <c r="A35" i="3"/>
  <c r="A36" i="3" s="1"/>
  <c r="A37" i="3" s="1"/>
  <c r="A38" i="3" s="1"/>
  <c r="A39" i="3" s="1"/>
  <c r="A41" i="3" s="1"/>
  <c r="A42" i="3" s="1"/>
  <c r="A45" i="3" s="1"/>
  <c r="A46" i="3" s="1"/>
  <c r="A47" i="3" s="1"/>
  <c r="A48" i="3" s="1"/>
  <c r="A49" i="3" s="1"/>
  <c r="A51" i="3" s="1"/>
  <c r="A52" i="3" s="1"/>
  <c r="A55" i="3" s="1"/>
  <c r="A56" i="3" s="1"/>
  <c r="A57" i="3" s="1"/>
  <c r="A58" i="3" s="1"/>
  <c r="A59" i="3" s="1"/>
  <c r="A61" i="3" s="1"/>
  <c r="A62" i="3" s="1"/>
  <c r="A65" i="3" s="1"/>
  <c r="A66" i="3" s="1"/>
  <c r="A67" i="3" s="1"/>
  <c r="A68" i="3" s="1"/>
  <c r="A69" i="3" s="1"/>
  <c r="A71" i="3" s="1"/>
  <c r="A72" i="3" s="1"/>
  <c r="A75" i="3" s="1"/>
  <c r="A76" i="3" s="1"/>
  <c r="A77" i="3" s="1"/>
  <c r="A78" i="3" s="1"/>
  <c r="A79" i="3" s="1"/>
  <c r="A81" i="3" s="1"/>
  <c r="A82" i="3" s="1"/>
  <c r="A85" i="3" s="1"/>
  <c r="A86" i="3" s="1"/>
  <c r="A87" i="3" s="1"/>
  <c r="A88" i="3" s="1"/>
  <c r="A89" i="3" s="1"/>
  <c r="A91" i="3" s="1"/>
  <c r="A92" i="3" s="1"/>
  <c r="A95" i="3" s="1"/>
  <c r="A96" i="3" s="1"/>
  <c r="A97" i="3" s="1"/>
  <c r="A98" i="3" s="1"/>
  <c r="A99" i="3" s="1"/>
  <c r="A101" i="3" s="1"/>
  <c r="A102" i="3" s="1"/>
  <c r="A105" i="3" s="1"/>
  <c r="A106" i="3" s="1"/>
  <c r="A107" i="3" s="1"/>
  <c r="A108" i="3" s="1"/>
  <c r="A109" i="3" s="1"/>
  <c r="A111" i="3" s="1"/>
  <c r="A112" i="3" s="1"/>
  <c r="A115" i="3" s="1"/>
  <c r="A116" i="3" s="1"/>
  <c r="A117" i="3" s="1"/>
  <c r="A118" i="3" s="1"/>
  <c r="A119" i="3" s="1"/>
  <c r="A121" i="3" s="1"/>
  <c r="A122" i="3" s="1"/>
  <c r="A125" i="3" s="1"/>
  <c r="A126" i="3" s="1"/>
  <c r="A127" i="3" s="1"/>
  <c r="A128" i="3" s="1"/>
  <c r="A130" i="3" s="1"/>
  <c r="A131" i="3" s="1"/>
  <c r="A134" i="3" s="1"/>
  <c r="A136" i="3" s="1"/>
  <c r="A135" i="3" s="1"/>
  <c r="A137" i="3" s="1"/>
  <c r="A139" i="3" s="1"/>
  <c r="A140" i="3" s="1"/>
  <c r="A143" i="3" s="1"/>
  <c r="A144" i="3" s="1"/>
  <c r="A145" i="3" s="1"/>
  <c r="A146" i="3" s="1"/>
  <c r="A148" i="3" s="1"/>
  <c r="A149" i="3" s="1"/>
  <c r="A152" i="3" s="1"/>
  <c r="A153" i="3" s="1"/>
  <c r="A154" i="3" s="1"/>
  <c r="A155" i="3" s="1"/>
  <c r="A157" i="3" s="1"/>
  <c r="A158" i="3" s="1"/>
  <c r="A161" i="3" s="1"/>
  <c r="A162" i="3" s="1"/>
  <c r="A163" i="3" s="1"/>
  <c r="A164" i="3" s="1"/>
  <c r="A166" i="3" s="1"/>
  <c r="A167" i="3" s="1"/>
  <c r="A170" i="3" s="1"/>
  <c r="A171" i="3" s="1"/>
  <c r="A172" i="3" s="1"/>
  <c r="A173" i="3" s="1"/>
  <c r="A175" i="3" s="1"/>
  <c r="A176" i="3" s="1"/>
  <c r="A179" i="3" s="1"/>
  <c r="A180" i="3" s="1"/>
  <c r="A181" i="3" s="1"/>
  <c r="A182" i="3" s="1"/>
  <c r="A184" i="3" s="1"/>
  <c r="A185" i="3" s="1"/>
  <c r="A188" i="3" s="1"/>
  <c r="A189" i="3" s="1"/>
  <c r="A190" i="3" s="1"/>
  <c r="A191" i="3" s="1"/>
  <c r="A193" i="3" s="1"/>
  <c r="A194" i="3" s="1"/>
  <c r="A197" i="3" s="1"/>
  <c r="A198" i="3" s="1"/>
  <c r="A199" i="3" s="1"/>
  <c r="A200" i="3" s="1"/>
  <c r="A202" i="3" s="1"/>
  <c r="A203" i="3" s="1"/>
  <c r="A206" i="3" s="1"/>
  <c r="A207" i="3" s="1"/>
  <c r="A208" i="3" s="1"/>
  <c r="A210" i="3" s="1"/>
  <c r="A211" i="3" s="1"/>
  <c r="M27" i="3"/>
  <c r="O27" i="3" s="1"/>
  <c r="Q27" i="3" s="1"/>
  <c r="M26" i="3"/>
  <c r="O26" i="3" s="1"/>
  <c r="M25" i="3"/>
  <c r="E29" i="3"/>
  <c r="M18" i="3"/>
  <c r="O18" i="3" s="1"/>
  <c r="Q18" i="3" s="1"/>
  <c r="E21" i="3"/>
  <c r="M17" i="3"/>
  <c r="O17" i="3" s="1"/>
  <c r="Q17" i="3" s="1"/>
  <c r="M16" i="3"/>
  <c r="O16" i="3" s="1"/>
  <c r="I21" i="3"/>
  <c r="E19" i="3"/>
  <c r="A15" i="3"/>
  <c r="A16" i="3" s="1"/>
  <c r="A17" i="3" s="1"/>
  <c r="A18" i="3" s="1"/>
  <c r="A19" i="3" s="1"/>
  <c r="A21" i="3" s="1"/>
  <c r="A22" i="3" s="1"/>
  <c r="A25" i="3" s="1"/>
  <c r="A26" i="3" s="1"/>
  <c r="A27" i="3" s="1"/>
  <c r="A28" i="3" s="1"/>
  <c r="A29" i="3" s="1"/>
  <c r="A31" i="3" s="1"/>
  <c r="A32" i="3" s="1"/>
  <c r="I135" i="2"/>
  <c r="E133" i="2"/>
  <c r="G133" i="2"/>
  <c r="E135" i="2"/>
  <c r="M135" i="2" s="1"/>
  <c r="M130" i="2"/>
  <c r="O130" i="2" s="1"/>
  <c r="Q130" i="2" s="1"/>
  <c r="M129" i="2"/>
  <c r="O129" i="2" s="1"/>
  <c r="Q129" i="2" s="1"/>
  <c r="M128" i="2"/>
  <c r="O128" i="2" s="1"/>
  <c r="M127" i="2"/>
  <c r="I133" i="2"/>
  <c r="I123" i="2"/>
  <c r="M118" i="2"/>
  <c r="O118" i="2" s="1"/>
  <c r="Q118" i="2" s="1"/>
  <c r="E121" i="2"/>
  <c r="M117" i="2"/>
  <c r="O117" i="2" s="1"/>
  <c r="Q117" i="2" s="1"/>
  <c r="I121" i="2"/>
  <c r="M116" i="2"/>
  <c r="O116" i="2" s="1"/>
  <c r="M115" i="2"/>
  <c r="Q119" i="2" s="1"/>
  <c r="G121" i="2"/>
  <c r="E119" i="2"/>
  <c r="M108" i="2"/>
  <c r="O108" i="2" s="1"/>
  <c r="Q108" i="2" s="1"/>
  <c r="E111" i="2"/>
  <c r="M107" i="2"/>
  <c r="O107" i="2" s="1"/>
  <c r="Q107" i="2" s="1"/>
  <c r="M106" i="2"/>
  <c r="O106" i="2" s="1"/>
  <c r="I111" i="2"/>
  <c r="E109" i="2"/>
  <c r="M98" i="2"/>
  <c r="O98" i="2" s="1"/>
  <c r="Q98" i="2" s="1"/>
  <c r="M97" i="2"/>
  <c r="O97" i="2" s="1"/>
  <c r="Q97" i="2" s="1"/>
  <c r="E99" i="2"/>
  <c r="M96" i="2"/>
  <c r="O96" i="2" s="1"/>
  <c r="I101" i="2"/>
  <c r="M95" i="2"/>
  <c r="M88" i="2"/>
  <c r="O88" i="2" s="1"/>
  <c r="Q88" i="2" s="1"/>
  <c r="I89" i="2"/>
  <c r="E89" i="2"/>
  <c r="M86" i="2"/>
  <c r="O86" i="2" s="1"/>
  <c r="M85" i="2"/>
  <c r="M78" i="2"/>
  <c r="O78" i="2" s="1"/>
  <c r="Q78" i="2" s="1"/>
  <c r="E81" i="2"/>
  <c r="M77" i="2"/>
  <c r="M81" i="2" s="1"/>
  <c r="I81" i="2"/>
  <c r="M76" i="2"/>
  <c r="O76" i="2" s="1"/>
  <c r="M75" i="2"/>
  <c r="Q79" i="2" s="1"/>
  <c r="E79" i="2"/>
  <c r="M68" i="2"/>
  <c r="O68" i="2" s="1"/>
  <c r="Q68" i="2" s="1"/>
  <c r="E71" i="2"/>
  <c r="M67" i="2"/>
  <c r="O67" i="2" s="1"/>
  <c r="Q67" i="2" s="1"/>
  <c r="E69" i="2"/>
  <c r="M66" i="2"/>
  <c r="O66" i="2" s="1"/>
  <c r="I71" i="2"/>
  <c r="M58" i="2"/>
  <c r="O58" i="2" s="1"/>
  <c r="Q58" i="2" s="1"/>
  <c r="M57" i="2"/>
  <c r="O57" i="2" s="1"/>
  <c r="Q57" i="2" s="1"/>
  <c r="E59" i="2"/>
  <c r="M56" i="2"/>
  <c r="O56" i="2" s="1"/>
  <c r="I61" i="2"/>
  <c r="M55" i="2"/>
  <c r="M48" i="2"/>
  <c r="O48" i="2" s="1"/>
  <c r="Q48" i="2" s="1"/>
  <c r="I49" i="2"/>
  <c r="E49" i="2"/>
  <c r="M46" i="2"/>
  <c r="O46" i="2" s="1"/>
  <c r="M45" i="2"/>
  <c r="M38" i="2"/>
  <c r="O38" i="2" s="1"/>
  <c r="Q38" i="2" s="1"/>
  <c r="E41" i="2"/>
  <c r="M37" i="2"/>
  <c r="M39" i="2" s="1"/>
  <c r="I41" i="2"/>
  <c r="M36" i="2"/>
  <c r="O36" i="2" s="1"/>
  <c r="M35" i="2"/>
  <c r="Q39" i="2" s="1"/>
  <c r="E39" i="2"/>
  <c r="E31" i="2"/>
  <c r="M27" i="2"/>
  <c r="O27" i="2" s="1"/>
  <c r="Q27" i="2" s="1"/>
  <c r="E29" i="2"/>
  <c r="M26" i="2"/>
  <c r="O26" i="2" s="1"/>
  <c r="I31" i="2"/>
  <c r="M18" i="2"/>
  <c r="O18" i="2" s="1"/>
  <c r="Q18" i="2" s="1"/>
  <c r="M17" i="2"/>
  <c r="O17" i="2" s="1"/>
  <c r="Q17" i="2" s="1"/>
  <c r="E19" i="2"/>
  <c r="M16" i="2"/>
  <c r="O16" i="2" s="1"/>
  <c r="A16" i="2"/>
  <c r="A17" i="2" s="1"/>
  <c r="A18" i="2" s="1"/>
  <c r="A19" i="2" s="1"/>
  <c r="A21" i="2" s="1"/>
  <c r="A22" i="2" s="1"/>
  <c r="A25" i="2" s="1"/>
  <c r="A26" i="2" s="1"/>
  <c r="A27" i="2" s="1"/>
  <c r="A28" i="2" s="1"/>
  <c r="A29" i="2" s="1"/>
  <c r="A31" i="2" s="1"/>
  <c r="A32" i="2" s="1"/>
  <c r="A35" i="2" s="1"/>
  <c r="A36" i="2" s="1"/>
  <c r="A37" i="2" s="1"/>
  <c r="A38" i="2" s="1"/>
  <c r="A39" i="2" s="1"/>
  <c r="A41" i="2" s="1"/>
  <c r="A42" i="2" s="1"/>
  <c r="A45" i="2" s="1"/>
  <c r="A46" i="2" s="1"/>
  <c r="A47" i="2" s="1"/>
  <c r="A48" i="2" s="1"/>
  <c r="A49" i="2" s="1"/>
  <c r="A51" i="2" s="1"/>
  <c r="A52" i="2" s="1"/>
  <c r="A55" i="2" s="1"/>
  <c r="A56" i="2" s="1"/>
  <c r="A57" i="2" s="1"/>
  <c r="A58" i="2" s="1"/>
  <c r="A59" i="2" s="1"/>
  <c r="A61" i="2" s="1"/>
  <c r="A62" i="2" s="1"/>
  <c r="A65" i="2" s="1"/>
  <c r="A66" i="2" s="1"/>
  <c r="A67" i="2" s="1"/>
  <c r="A68" i="2" s="1"/>
  <c r="A69" i="2" s="1"/>
  <c r="A71" i="2" s="1"/>
  <c r="A72" i="2" s="1"/>
  <c r="A75" i="2" s="1"/>
  <c r="A76" i="2" s="1"/>
  <c r="A77" i="2" s="1"/>
  <c r="A78" i="2" s="1"/>
  <c r="A79" i="2" s="1"/>
  <c r="A81" i="2" s="1"/>
  <c r="A82" i="2" s="1"/>
  <c r="A85" i="2" s="1"/>
  <c r="A86" i="2" s="1"/>
  <c r="A87" i="2" s="1"/>
  <c r="A88" i="2" s="1"/>
  <c r="A89" i="2" s="1"/>
  <c r="A91" i="2" s="1"/>
  <c r="A92" i="2" s="1"/>
  <c r="A95" i="2" s="1"/>
  <c r="A96" i="2" s="1"/>
  <c r="A97" i="2" s="1"/>
  <c r="A98" i="2" s="1"/>
  <c r="A99" i="2" s="1"/>
  <c r="A101" i="2" s="1"/>
  <c r="A102" i="2" s="1"/>
  <c r="A105" i="2" s="1"/>
  <c r="A106" i="2" s="1"/>
  <c r="A107" i="2" s="1"/>
  <c r="A108" i="2" s="1"/>
  <c r="A109" i="2" s="1"/>
  <c r="A111" i="2" s="1"/>
  <c r="A112" i="2" s="1"/>
  <c r="A115" i="2" s="1"/>
  <c r="A116" i="2" s="1"/>
  <c r="A117" i="2" s="1"/>
  <c r="A118" i="2" s="1"/>
  <c r="A119" i="2" s="1"/>
  <c r="A121" i="2" s="1"/>
  <c r="A122" i="2" s="1"/>
  <c r="A123" i="2" s="1"/>
  <c r="A124" i="2" s="1"/>
  <c r="A127" i="2" s="1"/>
  <c r="A128" i="2" s="1"/>
  <c r="A129" i="2" s="1"/>
  <c r="A130" i="2" s="1"/>
  <c r="A131" i="2" s="1"/>
  <c r="A133" i="2" s="1"/>
  <c r="A134" i="2" s="1"/>
  <c r="A135" i="2" s="1"/>
  <c r="A136" i="2" s="1"/>
  <c r="I21" i="2"/>
  <c r="M15" i="2"/>
  <c r="I255" i="1"/>
  <c r="E255" i="1"/>
  <c r="M254" i="1"/>
  <c r="Q254" i="1" s="1"/>
  <c r="M252" i="1"/>
  <c r="O243" i="1"/>
  <c r="Q243" i="1" s="1"/>
  <c r="M243" i="1"/>
  <c r="O242" i="1"/>
  <c r="Q242" i="1" s="1"/>
  <c r="M242" i="1"/>
  <c r="E244" i="1"/>
  <c r="M241" i="1"/>
  <c r="O241" i="1" s="1"/>
  <c r="M240" i="1"/>
  <c r="E232" i="1"/>
  <c r="M229" i="1"/>
  <c r="O229" i="1" s="1"/>
  <c r="M228" i="1"/>
  <c r="O219" i="1"/>
  <c r="Q219" i="1" s="1"/>
  <c r="M219" i="1"/>
  <c r="M218" i="1"/>
  <c r="O218" i="1" s="1"/>
  <c r="Q218" i="1" s="1"/>
  <c r="E220" i="1"/>
  <c r="M217" i="1"/>
  <c r="O217" i="1" s="1"/>
  <c r="M216" i="1"/>
  <c r="M207" i="1"/>
  <c r="O207" i="1" s="1"/>
  <c r="Q207" i="1" s="1"/>
  <c r="M206" i="1"/>
  <c r="O206" i="1" s="1"/>
  <c r="Q206" i="1" s="1"/>
  <c r="M205" i="1"/>
  <c r="O205" i="1" s="1"/>
  <c r="M204" i="1"/>
  <c r="E208" i="1"/>
  <c r="M195" i="1"/>
  <c r="O195" i="1" s="1"/>
  <c r="Q195" i="1" s="1"/>
  <c r="M194" i="1"/>
  <c r="O194" i="1" s="1"/>
  <c r="Q194" i="1" s="1"/>
  <c r="M192" i="1"/>
  <c r="M183" i="1"/>
  <c r="O183" i="1" s="1"/>
  <c r="Q183" i="1" s="1"/>
  <c r="M182" i="1"/>
  <c r="O182" i="1" s="1"/>
  <c r="Q182" i="1" s="1"/>
  <c r="M181" i="1"/>
  <c r="O181" i="1" s="1"/>
  <c r="M180" i="1"/>
  <c r="M184" i="1" s="1"/>
  <c r="O184" i="1" s="1"/>
  <c r="I184" i="1"/>
  <c r="E184" i="1"/>
  <c r="O177" i="1"/>
  <c r="E174" i="1"/>
  <c r="M172" i="1"/>
  <c r="O172" i="1" s="1"/>
  <c r="M171" i="1"/>
  <c r="M162" i="1"/>
  <c r="O162" i="1" s="1"/>
  <c r="Q162" i="1" s="1"/>
  <c r="M161" i="1"/>
  <c r="O161" i="1" s="1"/>
  <c r="Q161" i="1" s="1"/>
  <c r="E163" i="1"/>
  <c r="M160" i="1"/>
  <c r="O160" i="1" s="1"/>
  <c r="I163" i="1"/>
  <c r="I151" i="1"/>
  <c r="M149" i="1"/>
  <c r="O149" i="1" s="1"/>
  <c r="Q149" i="1" s="1"/>
  <c r="E151" i="1"/>
  <c r="O138" i="1"/>
  <c r="Q138" i="1" s="1"/>
  <c r="M138" i="1"/>
  <c r="O137" i="1"/>
  <c r="Q137" i="1" s="1"/>
  <c r="I139" i="1"/>
  <c r="M137" i="1"/>
  <c r="M136" i="1"/>
  <c r="O136" i="1" s="1"/>
  <c r="M135" i="1"/>
  <c r="M126" i="1"/>
  <c r="O126" i="1" s="1"/>
  <c r="Q126" i="1" s="1"/>
  <c r="M125" i="1"/>
  <c r="O125" i="1" s="1"/>
  <c r="Q125" i="1" s="1"/>
  <c r="M124" i="1"/>
  <c r="O124" i="1" s="1"/>
  <c r="M123" i="1"/>
  <c r="E127" i="1"/>
  <c r="M113" i="1"/>
  <c r="O113" i="1" s="1"/>
  <c r="Q113" i="1" s="1"/>
  <c r="E115" i="1"/>
  <c r="O102" i="1"/>
  <c r="Q102" i="1" s="1"/>
  <c r="M102" i="1"/>
  <c r="M101" i="1"/>
  <c r="O101" i="1" s="1"/>
  <c r="Q101" i="1" s="1"/>
  <c r="M100" i="1"/>
  <c r="O100" i="1" s="1"/>
  <c r="M99" i="1"/>
  <c r="Q103" i="1" s="1"/>
  <c r="I103" i="1"/>
  <c r="E103" i="1"/>
  <c r="M90" i="1"/>
  <c r="O90" i="1" s="1"/>
  <c r="Q90" i="1" s="1"/>
  <c r="M88" i="1"/>
  <c r="O88" i="1" s="1"/>
  <c r="E91" i="1"/>
  <c r="M78" i="1"/>
  <c r="E79" i="1"/>
  <c r="O76" i="1"/>
  <c r="M76" i="1"/>
  <c r="O75" i="1"/>
  <c r="Q75" i="1" s="1"/>
  <c r="M75" i="1"/>
  <c r="I79" i="1"/>
  <c r="I67" i="1"/>
  <c r="M66" i="1"/>
  <c r="O66" i="1" s="1"/>
  <c r="Q66" i="1" s="1"/>
  <c r="M65" i="1"/>
  <c r="O65" i="1" s="1"/>
  <c r="Q65" i="1" s="1"/>
  <c r="E67" i="1"/>
  <c r="M64" i="1"/>
  <c r="O64" i="1" s="1"/>
  <c r="M63" i="1"/>
  <c r="I55" i="1"/>
  <c r="M52" i="1"/>
  <c r="O52" i="1" s="1"/>
  <c r="E55" i="1"/>
  <c r="M43" i="1"/>
  <c r="O43" i="1" s="1"/>
  <c r="M42" i="1"/>
  <c r="O42" i="1" s="1"/>
  <c r="Q42" i="1" s="1"/>
  <c r="M41" i="1"/>
  <c r="O41" i="1" s="1"/>
  <c r="Q41" i="1" s="1"/>
  <c r="I43" i="1"/>
  <c r="E43" i="1"/>
  <c r="M40" i="1"/>
  <c r="O40" i="1" s="1"/>
  <c r="M39" i="1"/>
  <c r="Q43" i="1" s="1"/>
  <c r="M30" i="1"/>
  <c r="O30" i="1" s="1"/>
  <c r="Q30" i="1" s="1"/>
  <c r="M29" i="1"/>
  <c r="O29" i="1" s="1"/>
  <c r="Q29" i="1" s="1"/>
  <c r="M28" i="1"/>
  <c r="O28" i="1" s="1"/>
  <c r="I31" i="1"/>
  <c r="M18" i="1"/>
  <c r="O18" i="1" s="1"/>
  <c r="Q18" i="1" s="1"/>
  <c r="A16" i="1"/>
  <c r="A17" i="1" s="1"/>
  <c r="A18" i="1" s="1"/>
  <c r="A19" i="1" s="1"/>
  <c r="A21" i="1" s="1"/>
  <c r="A22" i="1" s="1"/>
  <c r="A23" i="1" s="1"/>
  <c r="A24" i="1" s="1"/>
  <c r="A27" i="1" s="1"/>
  <c r="A28" i="1" s="1"/>
  <c r="A29" i="1" s="1"/>
  <c r="A30" i="1" s="1"/>
  <c r="A31" i="1" s="1"/>
  <c r="A33" i="1" s="1"/>
  <c r="A34" i="1" s="1"/>
  <c r="A35" i="1" s="1"/>
  <c r="A36" i="1" s="1"/>
  <c r="A39" i="1" s="1"/>
  <c r="A40" i="1" s="1"/>
  <c r="A41" i="1" s="1"/>
  <c r="A42" i="1" s="1"/>
  <c r="A43" i="1" s="1"/>
  <c r="A45" i="1" s="1"/>
  <c r="A46" i="1" s="1"/>
  <c r="A47" i="1" s="1"/>
  <c r="A48" i="1" s="1"/>
  <c r="A51" i="1" s="1"/>
  <c r="A52" i="1" s="1"/>
  <c r="A53" i="1" s="1"/>
  <c r="A54" i="1" s="1"/>
  <c r="A55" i="1" s="1"/>
  <c r="A57" i="1" s="1"/>
  <c r="A58" i="1" s="1"/>
  <c r="A59" i="1" s="1"/>
  <c r="A60" i="1" s="1"/>
  <c r="A63" i="1" s="1"/>
  <c r="A64" i="1" s="1"/>
  <c r="A65" i="1" s="1"/>
  <c r="A66" i="1" s="1"/>
  <c r="A67" i="1" s="1"/>
  <c r="A69" i="1" s="1"/>
  <c r="A70" i="1" s="1"/>
  <c r="A71" i="1" s="1"/>
  <c r="A72" i="1" s="1"/>
  <c r="A75" i="1" s="1"/>
  <c r="A76" i="1" s="1"/>
  <c r="A77" i="1" s="1"/>
  <c r="A78" i="1" s="1"/>
  <c r="A79" i="1" s="1"/>
  <c r="A81" i="1" s="1"/>
  <c r="A82" i="1" s="1"/>
  <c r="A83" i="1" s="1"/>
  <c r="A84" i="1" s="1"/>
  <c r="A87" i="1" s="1"/>
  <c r="A88" i="1" s="1"/>
  <c r="A89" i="1" s="1"/>
  <c r="A90" i="1" s="1"/>
  <c r="A91" i="1" s="1"/>
  <c r="A93" i="1" s="1"/>
  <c r="A94" i="1" s="1"/>
  <c r="A95" i="1" s="1"/>
  <c r="A96" i="1" s="1"/>
  <c r="A99" i="1" s="1"/>
  <c r="A100" i="1" s="1"/>
  <c r="A101" i="1" s="1"/>
  <c r="A102" i="1" s="1"/>
  <c r="A103" i="1" s="1"/>
  <c r="A105" i="1" s="1"/>
  <c r="A106" i="1" s="1"/>
  <c r="A107" i="1" s="1"/>
  <c r="A108" i="1" s="1"/>
  <c r="A111" i="1" s="1"/>
  <c r="A112" i="1" s="1"/>
  <c r="A113" i="1" s="1"/>
  <c r="A114" i="1" s="1"/>
  <c r="A115" i="1" s="1"/>
  <c r="A117" i="1" s="1"/>
  <c r="A118" i="1" s="1"/>
  <c r="A119" i="1" s="1"/>
  <c r="A120" i="1" s="1"/>
  <c r="A123" i="1" s="1"/>
  <c r="A124" i="1" s="1"/>
  <c r="A125" i="1" s="1"/>
  <c r="A126" i="1" s="1"/>
  <c r="A127" i="1" s="1"/>
  <c r="A129" i="1" s="1"/>
  <c r="A130" i="1" s="1"/>
  <c r="A131" i="1" s="1"/>
  <c r="A132" i="1" s="1"/>
  <c r="A135" i="1" s="1"/>
  <c r="A136" i="1" s="1"/>
  <c r="A137" i="1" s="1"/>
  <c r="A138" i="1" s="1"/>
  <c r="A139" i="1" s="1"/>
  <c r="A141" i="1" s="1"/>
  <c r="A142" i="1" s="1"/>
  <c r="A143" i="1" s="1"/>
  <c r="A144" i="1" s="1"/>
  <c r="A147" i="1" s="1"/>
  <c r="A148" i="1" s="1"/>
  <c r="A149" i="1" s="1"/>
  <c r="A150" i="1" s="1"/>
  <c r="A151" i="1" s="1"/>
  <c r="A153" i="1" s="1"/>
  <c r="A154" i="1" s="1"/>
  <c r="A155" i="1" s="1"/>
  <c r="A156" i="1" s="1"/>
  <c r="A159" i="1" s="1"/>
  <c r="A160" i="1" s="1"/>
  <c r="A161" i="1" s="1"/>
  <c r="A162" i="1" s="1"/>
  <c r="A163" i="1" s="1"/>
  <c r="A165" i="1" s="1"/>
  <c r="A166" i="1" s="1"/>
  <c r="A167" i="1" s="1"/>
  <c r="A168" i="1" s="1"/>
  <c r="A171" i="1" s="1"/>
  <c r="A172" i="1" s="1"/>
  <c r="A173" i="1" s="1"/>
  <c r="A174" i="1" s="1"/>
  <c r="A176" i="1" s="1"/>
  <c r="A177" i="1" s="1"/>
  <c r="A180" i="1" s="1"/>
  <c r="A181" i="1" s="1"/>
  <c r="A182" i="1" s="1"/>
  <c r="A183" i="1" s="1"/>
  <c r="A184" i="1" s="1"/>
  <c r="A186" i="1" s="1"/>
  <c r="A187" i="1" s="1"/>
  <c r="A188" i="1" s="1"/>
  <c r="A189" i="1" s="1"/>
  <c r="A192" i="1" s="1"/>
  <c r="A193" i="1" s="1"/>
  <c r="A194" i="1" s="1"/>
  <c r="A195" i="1" s="1"/>
  <c r="A196" i="1" s="1"/>
  <c r="A198" i="1" s="1"/>
  <c r="A199" i="1" s="1"/>
  <c r="A200" i="1" s="1"/>
  <c r="A201" i="1" s="1"/>
  <c r="A204" i="1" s="1"/>
  <c r="A205" i="1" s="1"/>
  <c r="A206" i="1" s="1"/>
  <c r="A207" i="1" s="1"/>
  <c r="A208" i="1" s="1"/>
  <c r="A210" i="1" s="1"/>
  <c r="A211" i="1" s="1"/>
  <c r="A212" i="1" s="1"/>
  <c r="A213" i="1" s="1"/>
  <c r="A216" i="1" s="1"/>
  <c r="A217" i="1" s="1"/>
  <c r="A218" i="1" s="1"/>
  <c r="A219" i="1" s="1"/>
  <c r="A220" i="1" s="1"/>
  <c r="A222" i="1" s="1"/>
  <c r="A223" i="1" s="1"/>
  <c r="A224" i="1" s="1"/>
  <c r="A225" i="1" s="1"/>
  <c r="A228" i="1" s="1"/>
  <c r="A229" i="1" s="1"/>
  <c r="A230" i="1" s="1"/>
  <c r="A231" i="1" s="1"/>
  <c r="A232" i="1" s="1"/>
  <c r="A234" i="1" s="1"/>
  <c r="A235" i="1" s="1"/>
  <c r="A236" i="1" s="1"/>
  <c r="A237" i="1" s="1"/>
  <c r="A240" i="1" s="1"/>
  <c r="A241" i="1" s="1"/>
  <c r="A242" i="1" s="1"/>
  <c r="A243" i="1" s="1"/>
  <c r="A244" i="1" s="1"/>
  <c r="A246" i="1" s="1"/>
  <c r="A247" i="1" s="1"/>
  <c r="A248" i="1" s="1"/>
  <c r="A249" i="1" s="1"/>
  <c r="A252" i="1" s="1"/>
  <c r="A253" i="1" s="1"/>
  <c r="A254" i="1" s="1"/>
  <c r="A255" i="1" s="1"/>
  <c r="A257" i="1" s="1"/>
  <c r="A258" i="1" s="1"/>
  <c r="A259" i="1" s="1"/>
  <c r="A260" i="1" s="1"/>
  <c r="E19" i="1"/>
  <c r="A15" i="1"/>
  <c r="Q119" i="3" l="1"/>
  <c r="O115" i="3"/>
  <c r="Q115" i="3" s="1"/>
  <c r="M121" i="3"/>
  <c r="M119" i="3"/>
  <c r="O119" i="3" s="1"/>
  <c r="M208" i="3"/>
  <c r="Q206" i="3"/>
  <c r="I29" i="3"/>
  <c r="I69" i="3"/>
  <c r="Q164" i="3"/>
  <c r="O161" i="3"/>
  <c r="Q161" i="3" s="1"/>
  <c r="M166" i="3"/>
  <c r="M164" i="3"/>
  <c r="O164" i="3" s="1"/>
  <c r="Q29" i="3"/>
  <c r="O25" i="3"/>
  <c r="Q25" i="3" s="1"/>
  <c r="M31" i="3"/>
  <c r="E39" i="3"/>
  <c r="O65" i="3"/>
  <c r="Q65" i="3" s="1"/>
  <c r="M71" i="3"/>
  <c r="M69" i="3"/>
  <c r="O69" i="3" s="1"/>
  <c r="O105" i="3"/>
  <c r="Q105" i="3" s="1"/>
  <c r="M175" i="3"/>
  <c r="M173" i="3"/>
  <c r="O173" i="3" s="1"/>
  <c r="O170" i="3"/>
  <c r="Q170" i="3" s="1"/>
  <c r="Q173" i="3"/>
  <c r="Q39" i="3"/>
  <c r="O35" i="3"/>
  <c r="Q35" i="3" s="1"/>
  <c r="M41" i="3"/>
  <c r="I31" i="3"/>
  <c r="M37" i="3"/>
  <c r="O37" i="3" s="1"/>
  <c r="Q37" i="3" s="1"/>
  <c r="M51" i="3"/>
  <c r="M49" i="3"/>
  <c r="O49" i="3" s="1"/>
  <c r="I71" i="3"/>
  <c r="M91" i="3"/>
  <c r="M89" i="3"/>
  <c r="O89" i="3" s="1"/>
  <c r="Q89" i="3"/>
  <c r="O85" i="3"/>
  <c r="Q85" i="3" s="1"/>
  <c r="Q200" i="3"/>
  <c r="O197" i="3"/>
  <c r="Q197" i="3" s="1"/>
  <c r="M202" i="3"/>
  <c r="M200" i="3"/>
  <c r="O200" i="3" s="1"/>
  <c r="Q79" i="3"/>
  <c r="E31" i="3"/>
  <c r="M28" i="3"/>
  <c r="O28" i="3" s="1"/>
  <c r="Q28" i="3" s="1"/>
  <c r="O45" i="3"/>
  <c r="Q45" i="3" s="1"/>
  <c r="E71" i="3"/>
  <c r="M68" i="3"/>
  <c r="O68" i="3" s="1"/>
  <c r="Q68" i="3" s="1"/>
  <c r="E121" i="3"/>
  <c r="M15" i="3"/>
  <c r="M55" i="3"/>
  <c r="M95" i="3"/>
  <c r="M143" i="3"/>
  <c r="M179" i="3"/>
  <c r="E208" i="3"/>
  <c r="I39" i="3"/>
  <c r="I41" i="3"/>
  <c r="E49" i="3"/>
  <c r="I79" i="3"/>
  <c r="I81" i="3"/>
  <c r="E89" i="3"/>
  <c r="M107" i="3"/>
  <c r="O107" i="3" s="1"/>
  <c r="Q107" i="3" s="1"/>
  <c r="M108" i="3"/>
  <c r="O108" i="3" s="1"/>
  <c r="Q108" i="3" s="1"/>
  <c r="I119" i="3"/>
  <c r="I121" i="3"/>
  <c r="M136" i="3"/>
  <c r="Q136" i="3" s="1"/>
  <c r="M154" i="3"/>
  <c r="O154" i="3" s="1"/>
  <c r="Q154" i="3" s="1"/>
  <c r="I164" i="3"/>
  <c r="I166" i="3"/>
  <c r="M190" i="3"/>
  <c r="I200" i="3"/>
  <c r="I202" i="3"/>
  <c r="M130" i="3"/>
  <c r="Q130" i="3" s="1"/>
  <c r="M152" i="3"/>
  <c r="I155" i="3"/>
  <c r="I49" i="3"/>
  <c r="I51" i="3"/>
  <c r="M79" i="3"/>
  <c r="O79" i="3" s="1"/>
  <c r="M81" i="3"/>
  <c r="I89" i="3"/>
  <c r="I91" i="3"/>
  <c r="M134" i="3"/>
  <c r="I173" i="3"/>
  <c r="I175" i="3"/>
  <c r="O188" i="3"/>
  <c r="Q188" i="3" s="1"/>
  <c r="I111" i="3"/>
  <c r="M127" i="3"/>
  <c r="Q127" i="3" s="1"/>
  <c r="I157" i="3"/>
  <c r="I191" i="3"/>
  <c r="I19" i="3"/>
  <c r="I59" i="3"/>
  <c r="O75" i="3"/>
  <c r="Q75" i="3" s="1"/>
  <c r="I99" i="3"/>
  <c r="I139" i="3"/>
  <c r="I146" i="3"/>
  <c r="I182" i="3"/>
  <c r="E193" i="3"/>
  <c r="O193" i="3" s="1"/>
  <c r="M61" i="2"/>
  <c r="M59" i="2"/>
  <c r="O59" i="2" s="1"/>
  <c r="Q59" i="2"/>
  <c r="O55" i="2"/>
  <c r="Q55" i="2" s="1"/>
  <c r="M21" i="2"/>
  <c r="M19" i="2"/>
  <c r="O19" i="2" s="1"/>
  <c r="Q19" i="2"/>
  <c r="O15" i="2"/>
  <c r="Q15" i="2" s="1"/>
  <c r="O85" i="2"/>
  <c r="Q85" i="2" s="1"/>
  <c r="Q135" i="2"/>
  <c r="O135" i="2"/>
  <c r="Q49" i="2"/>
  <c r="O45" i="2"/>
  <c r="Q45" i="2" s="1"/>
  <c r="O81" i="2"/>
  <c r="Q81" i="2"/>
  <c r="O39" i="2"/>
  <c r="M101" i="2"/>
  <c r="M99" i="2"/>
  <c r="O99" i="2" s="1"/>
  <c r="Q99" i="2"/>
  <c r="O95" i="2"/>
  <c r="Q95" i="2" s="1"/>
  <c r="M133" i="2"/>
  <c r="I51" i="2"/>
  <c r="E61" i="2"/>
  <c r="M79" i="2"/>
  <c r="O79" i="2" s="1"/>
  <c r="I91" i="2"/>
  <c r="E101" i="2"/>
  <c r="M121" i="2"/>
  <c r="O37" i="2"/>
  <c r="Q37" i="2" s="1"/>
  <c r="O77" i="2"/>
  <c r="Q77" i="2" s="1"/>
  <c r="M28" i="2"/>
  <c r="O28" i="2" s="1"/>
  <c r="Q28" i="2" s="1"/>
  <c r="I39" i="2"/>
  <c r="E51" i="2"/>
  <c r="I79" i="2"/>
  <c r="E91" i="2"/>
  <c r="I119" i="2"/>
  <c r="M25" i="2"/>
  <c r="M65" i="2"/>
  <c r="M105" i="2"/>
  <c r="E123" i="2"/>
  <c r="M123" i="2" s="1"/>
  <c r="O127" i="2"/>
  <c r="Q127" i="2" s="1"/>
  <c r="Q131" i="2"/>
  <c r="M41" i="2"/>
  <c r="I19" i="2"/>
  <c r="O35" i="2"/>
  <c r="Q35" i="2" s="1"/>
  <c r="M47" i="2"/>
  <c r="O47" i="2" s="1"/>
  <c r="Q47" i="2" s="1"/>
  <c r="I59" i="2"/>
  <c r="O75" i="2"/>
  <c r="Q75" i="2" s="1"/>
  <c r="M87" i="2"/>
  <c r="O87" i="2" s="1"/>
  <c r="Q87" i="2" s="1"/>
  <c r="I99" i="2"/>
  <c r="O115" i="2"/>
  <c r="Q115" i="2" s="1"/>
  <c r="E21" i="2"/>
  <c r="M119" i="2"/>
  <c r="O119" i="2" s="1"/>
  <c r="I131" i="2"/>
  <c r="E131" i="2"/>
  <c r="I29" i="2"/>
  <c r="I69" i="2"/>
  <c r="I109" i="2"/>
  <c r="M131" i="2"/>
  <c r="O131" i="2" s="1"/>
  <c r="Q67" i="1"/>
  <c r="O63" i="1"/>
  <c r="Q63" i="1" s="1"/>
  <c r="M67" i="1"/>
  <c r="O67" i="1" s="1"/>
  <c r="M208" i="1"/>
  <c r="O208" i="1" s="1"/>
  <c r="Q196" i="1"/>
  <c r="O192" i="1"/>
  <c r="Q192" i="1" s="1"/>
  <c r="M196" i="1"/>
  <c r="O196" i="1" s="1"/>
  <c r="I127" i="1"/>
  <c r="O180" i="1"/>
  <c r="Q180" i="1" s="1"/>
  <c r="M77" i="1"/>
  <c r="O77" i="1" s="1"/>
  <c r="Q77" i="1" s="1"/>
  <c r="M87" i="1"/>
  <c r="I91" i="1"/>
  <c r="M255" i="1"/>
  <c r="M27" i="1"/>
  <c r="M51" i="1"/>
  <c r="O78" i="1"/>
  <c r="Q78" i="1" s="1"/>
  <c r="M16" i="1"/>
  <c r="O16" i="1" s="1"/>
  <c r="O39" i="1"/>
  <c r="Q39" i="1" s="1"/>
  <c r="M103" i="1"/>
  <c r="O103" i="1" s="1"/>
  <c r="M111" i="1"/>
  <c r="M114" i="1"/>
  <c r="O114" i="1" s="1"/>
  <c r="Q114" i="1" s="1"/>
  <c r="M139" i="1"/>
  <c r="O139" i="1" s="1"/>
  <c r="M148" i="1"/>
  <c r="O148" i="1" s="1"/>
  <c r="M150" i="1"/>
  <c r="O150" i="1" s="1"/>
  <c r="Q150" i="1" s="1"/>
  <c r="I208" i="1"/>
  <c r="Q252" i="1"/>
  <c r="Q127" i="1"/>
  <c r="O123" i="1"/>
  <c r="Q123" i="1" s="1"/>
  <c r="M173" i="1"/>
  <c r="Q184" i="1"/>
  <c r="M231" i="1"/>
  <c r="O231" i="1" s="1"/>
  <c r="Q231" i="1" s="1"/>
  <c r="M89" i="1"/>
  <c r="O89" i="1" s="1"/>
  <c r="Q89" i="1" s="1"/>
  <c r="M15" i="1"/>
  <c r="M79" i="1"/>
  <c r="O79" i="1" s="1"/>
  <c r="O99" i="1"/>
  <c r="Q99" i="1" s="1"/>
  <c r="O135" i="1"/>
  <c r="Q135" i="1" s="1"/>
  <c r="M174" i="1"/>
  <c r="O174" i="1" s="1"/>
  <c r="Q177" i="1"/>
  <c r="O228" i="1"/>
  <c r="Q228" i="1" s="1"/>
  <c r="M232" i="1"/>
  <c r="O232" i="1" s="1"/>
  <c r="M17" i="1"/>
  <c r="O17" i="1" s="1"/>
  <c r="Q17" i="1" s="1"/>
  <c r="M112" i="1"/>
  <c r="O112" i="1" s="1"/>
  <c r="M159" i="1"/>
  <c r="M54" i="1"/>
  <c r="O54" i="1" s="1"/>
  <c r="Q54" i="1" s="1"/>
  <c r="M127" i="1"/>
  <c r="O127" i="1" s="1"/>
  <c r="I19" i="1"/>
  <c r="M53" i="1"/>
  <c r="O53" i="1" s="1"/>
  <c r="Q53" i="1" s="1"/>
  <c r="E196" i="1"/>
  <c r="M193" i="1"/>
  <c r="O193" i="1" s="1"/>
  <c r="M230" i="1"/>
  <c r="O230" i="1" s="1"/>
  <c r="Q230" i="1" s="1"/>
  <c r="I232" i="1"/>
  <c r="I244" i="1"/>
  <c r="Q244" i="1"/>
  <c r="O240" i="1"/>
  <c r="Q240" i="1" s="1"/>
  <c r="M244" i="1"/>
  <c r="O244" i="1" s="1"/>
  <c r="Q208" i="1"/>
  <c r="O204" i="1"/>
  <c r="Q204" i="1" s="1"/>
  <c r="E31" i="1"/>
  <c r="Q139" i="1"/>
  <c r="M147" i="1"/>
  <c r="O171" i="1"/>
  <c r="Q171" i="1" s="1"/>
  <c r="M220" i="1"/>
  <c r="O220" i="1" s="1"/>
  <c r="Q220" i="1"/>
  <c r="O216" i="1"/>
  <c r="Q216" i="1" s="1"/>
  <c r="M253" i="1"/>
  <c r="Q253" i="1" s="1"/>
  <c r="I115" i="1"/>
  <c r="I174" i="1"/>
  <c r="E139" i="1"/>
  <c r="I196" i="1"/>
  <c r="I220" i="1"/>
  <c r="O51" i="3" l="1"/>
  <c r="Q51" i="3"/>
  <c r="Q202" i="3"/>
  <c r="O202" i="3"/>
  <c r="Q31" i="3"/>
  <c r="O31" i="3"/>
  <c r="Q81" i="3"/>
  <c r="O81" i="3"/>
  <c r="Q193" i="3"/>
  <c r="Q109" i="3"/>
  <c r="M182" i="3"/>
  <c r="O182" i="3" s="1"/>
  <c r="M184" i="3"/>
  <c r="Q182" i="3"/>
  <c r="O179" i="3"/>
  <c r="Q179" i="3" s="1"/>
  <c r="Q71" i="3"/>
  <c r="O71" i="3"/>
  <c r="Q128" i="3"/>
  <c r="Q208" i="3"/>
  <c r="M146" i="3"/>
  <c r="O146" i="3" s="1"/>
  <c r="M148" i="3"/>
  <c r="Q146" i="3"/>
  <c r="O143" i="3"/>
  <c r="Q143" i="3" s="1"/>
  <c r="Q166" i="3"/>
  <c r="O166" i="3"/>
  <c r="O190" i="3"/>
  <c r="Q190" i="3" s="1"/>
  <c r="M191" i="3"/>
  <c r="O191" i="3" s="1"/>
  <c r="Q191" i="3"/>
  <c r="M139" i="3"/>
  <c r="Q139" i="3" s="1"/>
  <c r="Q134" i="3"/>
  <c r="Q137" i="3"/>
  <c r="M137" i="3"/>
  <c r="M99" i="3"/>
  <c r="O99" i="3" s="1"/>
  <c r="M101" i="3"/>
  <c r="Q99" i="3"/>
  <c r="O95" i="3"/>
  <c r="Q95" i="3" s="1"/>
  <c r="M39" i="3"/>
  <c r="O39" i="3" s="1"/>
  <c r="O175" i="3"/>
  <c r="Q175" i="3"/>
  <c r="Q69" i="3"/>
  <c r="Q121" i="3"/>
  <c r="O121" i="3"/>
  <c r="M128" i="3"/>
  <c r="Q59" i="3"/>
  <c r="O55" i="3"/>
  <c r="Q55" i="3" s="1"/>
  <c r="M61" i="3"/>
  <c r="M59" i="3"/>
  <c r="O59" i="3" s="1"/>
  <c r="Q41" i="3"/>
  <c r="O41" i="3"/>
  <c r="M109" i="3"/>
  <c r="O109" i="3" s="1"/>
  <c r="Q155" i="3"/>
  <c r="O152" i="3"/>
  <c r="Q152" i="3" s="1"/>
  <c r="M157" i="3"/>
  <c r="M155" i="3"/>
  <c r="O155" i="3" s="1"/>
  <c r="Q19" i="3"/>
  <c r="O15" i="3"/>
  <c r="Q15" i="3" s="1"/>
  <c r="M21" i="3"/>
  <c r="M19" i="3"/>
  <c r="O19" i="3" s="1"/>
  <c r="O91" i="3"/>
  <c r="Q91" i="3"/>
  <c r="M111" i="3"/>
  <c r="M29" i="3"/>
  <c r="O29" i="3" s="1"/>
  <c r="Q123" i="2"/>
  <c r="O123" i="2"/>
  <c r="Q41" i="2"/>
  <c r="O41" i="2"/>
  <c r="O21" i="2"/>
  <c r="Q21" i="2"/>
  <c r="O105" i="2"/>
  <c r="Q105" i="2" s="1"/>
  <c r="Q109" i="2"/>
  <c r="M111" i="2"/>
  <c r="M109" i="2"/>
  <c r="O109" i="2" s="1"/>
  <c r="M89" i="2"/>
  <c r="O89" i="2" s="1"/>
  <c r="O65" i="2"/>
  <c r="Q65" i="2" s="1"/>
  <c r="Q69" i="2"/>
  <c r="M71" i="2"/>
  <c r="O71" i="2" s="1"/>
  <c r="M69" i="2"/>
  <c r="O69" i="2" s="1"/>
  <c r="Q133" i="2"/>
  <c r="O133" i="2"/>
  <c r="M91" i="2"/>
  <c r="Q29" i="2"/>
  <c r="O25" i="2"/>
  <c r="Q25" i="2" s="1"/>
  <c r="M31" i="2"/>
  <c r="M29" i="2"/>
  <c r="O29" i="2" s="1"/>
  <c r="M49" i="2"/>
  <c r="O49" i="2" s="1"/>
  <c r="O101" i="2"/>
  <c r="Q101" i="2"/>
  <c r="O121" i="2"/>
  <c r="Q121" i="2"/>
  <c r="M51" i="2"/>
  <c r="Q89" i="2"/>
  <c r="O61" i="2"/>
  <c r="Q61" i="2"/>
  <c r="Q151" i="1"/>
  <c r="O147" i="1"/>
  <c r="Q147" i="1" s="1"/>
  <c r="M151" i="1"/>
  <c r="O151" i="1" s="1"/>
  <c r="O173" i="1"/>
  <c r="Q173" i="1" s="1"/>
  <c r="Q174" i="1"/>
  <c r="Q163" i="1"/>
  <c r="O159" i="1"/>
  <c r="Q159" i="1" s="1"/>
  <c r="M163" i="1"/>
  <c r="O163" i="1" s="1"/>
  <c r="Q115" i="1"/>
  <c r="O111" i="1"/>
  <c r="Q111" i="1" s="1"/>
  <c r="M115" i="1"/>
  <c r="O115" i="1" s="1"/>
  <c r="Q255" i="1"/>
  <c r="Q79" i="1"/>
  <c r="Q91" i="1"/>
  <c r="O87" i="1"/>
  <c r="Q87" i="1" s="1"/>
  <c r="M91" i="1"/>
  <c r="O91" i="1" s="1"/>
  <c r="M19" i="1"/>
  <c r="O19" i="1" s="1"/>
  <c r="O15" i="1"/>
  <c r="Q15" i="1" s="1"/>
  <c r="Q19" i="1"/>
  <c r="Q31" i="1"/>
  <c r="O27" i="1"/>
  <c r="Q27" i="1" s="1"/>
  <c r="M31" i="1"/>
  <c r="O31" i="1" s="1"/>
  <c r="Q232" i="1"/>
  <c r="Q55" i="1"/>
  <c r="O51" i="1"/>
  <c r="Q51" i="1" s="1"/>
  <c r="M55" i="1"/>
  <c r="O55" i="1" s="1"/>
  <c r="Q21" i="3" l="1"/>
  <c r="O21" i="3"/>
  <c r="Q61" i="3"/>
  <c r="O61" i="3"/>
  <c r="Q111" i="3"/>
  <c r="O111" i="3"/>
  <c r="Q148" i="3"/>
  <c r="O148" i="3"/>
  <c r="Q184" i="3"/>
  <c r="O184" i="3"/>
  <c r="Q157" i="3"/>
  <c r="O157" i="3"/>
  <c r="Q101" i="3"/>
  <c r="O101" i="3"/>
  <c r="Q51" i="2"/>
  <c r="O51" i="2"/>
  <c r="Q31" i="2"/>
  <c r="O31" i="2"/>
  <c r="Q91" i="2"/>
  <c r="O91" i="2"/>
  <c r="Q111" i="2"/>
  <c r="O111" i="2"/>
</calcChain>
</file>

<file path=xl/sharedStrings.xml><?xml version="1.0" encoding="utf-8"?>
<sst xmlns="http://schemas.openxmlformats.org/spreadsheetml/2006/main" count="642" uniqueCount="155">
  <si>
    <t xml:space="preserve"> </t>
  </si>
  <si>
    <t>Calculation of Sales Service and Direct Purchase Bill Impacts for Typical Small and Large Customers - One Rate Zone - As Filed in Phase 1</t>
  </si>
  <si>
    <t>EGD Rate Zone</t>
  </si>
  <si>
    <t>EB-2024-0166 -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</si>
  <si>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</si>
  <si>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</si>
  <si>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</si>
  <si>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</si>
  <si>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</si>
  <si>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</si>
  <si>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</si>
  <si>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</si>
  <si>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</si>
  <si>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</si>
  <si>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</si>
  <si>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</si>
  <si>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</si>
  <si>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</si>
  <si>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</si>
  <si>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</si>
  <si>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</si>
  <si>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</si>
  <si>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</si>
  <si>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</si>
  <si>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</si>
  <si>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</si>
  <si>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</si>
  <si>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Small Rate 1 to Rate E01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</si>
  <si>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</si>
  <si>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</si>
  <si>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</si>
  <si>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</si>
  <si>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</si>
  <si>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</si>
  <si>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</si>
  <si>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</si>
  <si>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</si>
  <si>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</si>
  <si>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Large Rate 1 to Rate E01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</si>
  <si>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</si>
  <si>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Small Rate 6 to Rate E01</t>
  </si>
  <si>
    <t>Average Rate 6 to Rate E02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</si>
  <si>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9"/>
        <rFont val="Arial"/>
        <family val="2"/>
      </rPr>
      <t xml:space="preserve">3 </t>
    </r>
  </si>
  <si>
    <t>Large Rate 6 to Rate E02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</si>
  <si>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 xml:space="preserve">3 </t>
    </r>
  </si>
  <si>
    <t>Small Rate 100 to Rate E10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</si>
  <si>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</si>
  <si>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Average Rate 100 to Rate E10 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</si>
  <si>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</si>
  <si>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100 to Rate E10 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</si>
  <si>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</si>
  <si>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 xml:space="preserve">Small Rate 110 to Rate E10 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</si>
  <si>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</si>
  <si>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Average Rate 110 to Rate E10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</si>
  <si>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</si>
  <si>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Large Rate 110 to Rate E10</t>
  </si>
  <si>
    <r>
      <t>Demand 53,871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9,976,121 m</t>
    </r>
    <r>
      <rPr>
        <vertAlign val="superscript"/>
        <sz val="10"/>
        <rFont val="Arial"/>
        <family val="2"/>
      </rPr>
      <t xml:space="preserve">3 </t>
    </r>
  </si>
  <si>
    <t xml:space="preserve">Small Rate 115 to Rate E10 </t>
  </si>
  <si>
    <r>
      <t>Demand 15,300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4,471,609m</t>
    </r>
    <r>
      <rPr>
        <vertAlign val="superscript"/>
        <sz val="10"/>
        <rFont val="Arial"/>
        <family val="2"/>
      </rPr>
      <t xml:space="preserve">3 </t>
    </r>
  </si>
  <si>
    <t xml:space="preserve">Large Rate 115 to Rate E10 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</si>
  <si>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</si>
  <si>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125 to Rate E24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</si>
  <si>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</si>
  <si>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Unbundled Direct Purchase</t>
  </si>
  <si>
    <t xml:space="preserve">   Unbundled Direct Purchase Impact</t>
  </si>
  <si>
    <t>Average Rate 135 to Rate E34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</si>
  <si>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</si>
  <si>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Small Rate 145 to Rate E30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</si>
  <si>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</si>
  <si>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>Large Rate 145 to Rate E30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</si>
  <si>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</si>
  <si>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 xml:space="preserve">Small Rate 170 to Rate E30 </t>
  </si>
  <si>
    <t>Average Rate 170 to Rate E30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</si>
  <si>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</si>
  <si>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Large Rate 170 to Rate E30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</si>
  <si>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</si>
  <si>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200 to Rate E62  (3)</t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</si>
  <si>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</si>
  <si>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</si>
  <si>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</si>
  <si>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</si>
  <si>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</si>
  <si>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</si>
  <si>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</si>
  <si>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</si>
  <si>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</si>
  <si>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</si>
  <si>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>Small Rate 01 to Rate E01</t>
  </si>
  <si>
    <r>
      <t>Demand 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2,200 m</t>
    </r>
    <r>
      <rPr>
        <vertAlign val="superscript"/>
        <sz val="10"/>
        <rFont val="Arial"/>
        <family val="2"/>
      </rPr>
      <t>3</t>
    </r>
  </si>
  <si>
    <t xml:space="preserve">Total Bill - Sales Service </t>
  </si>
  <si>
    <t>Total Bill - Bundled Direct Purchase</t>
  </si>
  <si>
    <t xml:space="preserve">   Bundled Direct Purchase Impact</t>
  </si>
  <si>
    <t>Large Rate 01 to Rate E02</t>
  </si>
  <si>
    <r>
      <t>Demand 365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40,000 m</t>
    </r>
    <r>
      <rPr>
        <vertAlign val="superscript"/>
        <sz val="10"/>
        <rFont val="Arial"/>
        <family val="2"/>
      </rPr>
      <t>3</t>
    </r>
  </si>
  <si>
    <t>Small Rate 10 to Rate E02</t>
  </si>
  <si>
    <r>
      <t>Demand 548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</si>
  <si>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Average Rate 10 to Rate E02</t>
  </si>
  <si>
    <r>
      <t>Demand 850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93,000 m</t>
    </r>
    <r>
      <rPr>
        <vertAlign val="superscript"/>
        <sz val="10"/>
        <rFont val="Arial"/>
        <family val="2"/>
      </rPr>
      <t>3</t>
    </r>
  </si>
  <si>
    <t>Large Rate 10 to Rate E02</t>
  </si>
  <si>
    <r>
      <t>Demand 2,285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</si>
  <si>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 xml:space="preserve">Small Rate 20 to Rate E10 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</si>
  <si>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3,000,000 m</t>
    </r>
    <r>
      <rPr>
        <vertAlign val="superscript"/>
        <sz val="10"/>
        <rFont val="Arial"/>
        <family val="2"/>
      </rPr>
      <t>3</t>
    </r>
  </si>
  <si>
    <t>Large Rate 20 to Rate E10</t>
  </si>
  <si>
    <r>
      <t>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>3</t>
    </r>
  </si>
  <si>
    <t>Small Rate 20 to Rate E22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</si>
  <si>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Annual Volume 3,000,000 m</t>
    </r>
    <r>
      <rPr>
        <vertAlign val="superscript"/>
        <sz val="10"/>
        <rFont val="Arial"/>
        <family val="2"/>
      </rPr>
      <t>3</t>
    </r>
  </si>
  <si>
    <t>Large Rate 20 to Rate E22</t>
  </si>
  <si>
    <t>Average Rate 25 to Rate E30</t>
  </si>
  <si>
    <r>
      <t>Demand 20,776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2,275,000 m</t>
    </r>
    <r>
      <rPr>
        <vertAlign val="superscript"/>
        <sz val="10"/>
        <rFont val="Arial"/>
        <family val="2"/>
      </rPr>
      <t>3</t>
    </r>
  </si>
  <si>
    <t>Small Rate 100 to Rate E22</t>
  </si>
  <si>
    <r>
      <t>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>3</t>
    </r>
  </si>
  <si>
    <t>Large Rate 100 to Rate E22</t>
  </si>
  <si>
    <r>
      <t>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>3</t>
    </r>
  </si>
  <si>
    <t>Gas Supply charges based on Union North East Zone.</t>
  </si>
  <si>
    <t>Union South Rate Zone</t>
  </si>
  <si>
    <t>Small Rate M1 to Rate E01</t>
  </si>
  <si>
    <t>Large Rate M1 to Rate E02</t>
  </si>
  <si>
    <t>Small Rate M2 to Rate E02</t>
  </si>
  <si>
    <r>
      <t>Demand 613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</si>
  <si>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Average Rate M2 to Rate E02</t>
  </si>
  <si>
    <r>
      <t>Demand 746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73,000 m</t>
    </r>
    <r>
      <rPr>
        <vertAlign val="superscript"/>
        <sz val="10"/>
        <rFont val="Arial"/>
        <family val="2"/>
      </rPr>
      <t>3</t>
    </r>
  </si>
  <si>
    <t>Large Rate M2 to Rate E02</t>
  </si>
  <si>
    <r>
      <t>Demand 2,556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</si>
  <si>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>Small Rate M4 to Rate E10</t>
  </si>
  <si>
    <r>
      <t>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 xml:space="preserve">3 </t>
    </r>
  </si>
  <si>
    <t>Large Rate M4 to Rate E10</t>
  </si>
  <si>
    <r>
      <t>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</si>
  <si>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t>Small Rate M5 to Rate E30</t>
  </si>
  <si>
    <r>
      <t>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</si>
  <si>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t>Large Rate M5 to Rate E30</t>
  </si>
  <si>
    <r>
      <t>Demand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6,500,000 m</t>
    </r>
    <r>
      <rPr>
        <vertAlign val="superscript"/>
        <sz val="10"/>
        <rFont val="Arial"/>
        <family val="2"/>
      </rPr>
      <t xml:space="preserve">3 </t>
    </r>
  </si>
  <si>
    <t>Small Rate M7 to Rate E10</t>
  </si>
  <si>
    <r>
      <t>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</si>
  <si>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t>Large Rate M7 to Rate E10</t>
  </si>
  <si>
    <r>
      <t>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</si>
  <si>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t>Small Rate M9 to Rate E62 (3)</t>
  </si>
  <si>
    <r>
      <t>Demand 56,439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</si>
  <si>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t>Large Rate M9 to Rate E62 (3)</t>
  </si>
  <si>
    <r>
      <t>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</si>
  <si>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t>Small Rate T1 to Rate E20</t>
  </si>
  <si>
    <r>
      <t>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</si>
  <si>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t>Average Rate T1 to Rate E20</t>
  </si>
  <si>
    <r>
      <t>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 xml:space="preserve">3 </t>
    </r>
  </si>
  <si>
    <t>Large Rate T1 to Rate E20</t>
  </si>
  <si>
    <t>Demand 133,000 m³ Annual Volume 25,624,080 m³</t>
  </si>
  <si>
    <t>Small Rate T2 to Rate E20</t>
  </si>
  <si>
    <r>
      <t>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>3</t>
    </r>
  </si>
  <si>
    <t>Average Rate T2 to Rate E20</t>
  </si>
  <si>
    <r>
      <t>Demand 669,000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197,789,850 m</t>
    </r>
    <r>
      <rPr>
        <vertAlign val="superscript"/>
        <sz val="10"/>
        <rFont val="Arial"/>
        <family val="2"/>
      </rPr>
      <t>3</t>
    </r>
  </si>
  <si>
    <t>Large Rate T2 to Rate E20</t>
  </si>
  <si>
    <r>
      <t>Demand 1,200,000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370,089,000 m</t>
    </r>
    <r>
      <rPr>
        <vertAlign val="superscript"/>
        <sz val="10"/>
        <rFont val="Arial"/>
        <family val="2"/>
      </rPr>
      <t>3</t>
    </r>
  </si>
  <si>
    <t>Large Rate T2 to Rate E24</t>
  </si>
  <si>
    <t>Large Rate T3 to Rate E64 (3)</t>
  </si>
  <si>
    <r>
      <t>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>3</t>
    </r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</si>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</sst>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;\(0.00\)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0.0000"/>
    <numFmt numFmtId="169" formatCode="_(* #,##0_);_(* \(#,##0\);_(* &quot;-&quot;??_);_(@_)"/>
    <numFmt numFmtId="170" formatCode="0.0%;\(0.0%\)"/>
    <numFmt numFmtId="171" formatCode="0.0%"/>
    <numFmt numFmtId="172" formatCode="_(* #,##0.0000_);_(* \(#,##0.00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2"/>
      <color theme="1"/>
      <name val="Times New Roman"/>
      <family val="2"/>
    </font>
    <font>
      <vertAlign val="superscript"/>
      <sz val="10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/>
    <xf numFmtId="164" fontId="4" fillId="0" borderId="0" xfId="3" applyNumberFormat="1" applyFont="1" applyAlignment="1">
      <alignment horizontal="right"/>
    </xf>
    <xf numFmtId="0" fontId="4" fillId="0" borderId="0" xfId="2" applyFont="1"/>
    <xf numFmtId="166" fontId="4" fillId="0" borderId="0" xfId="4" applyNumberFormat="1" applyFont="1" applyFill="1"/>
    <xf numFmtId="0" fontId="5" fillId="0" borderId="0" xfId="2" applyFont="1"/>
    <xf numFmtId="0" fontId="5" fillId="0" borderId="0" xfId="5" applyFont="1"/>
    <xf numFmtId="166" fontId="3" fillId="0" borderId="0" xfId="6" applyNumberFormat="1" applyFont="1" applyFill="1"/>
    <xf numFmtId="0" fontId="5" fillId="0" borderId="0" xfId="2" applyFont="1" applyAlignment="1">
      <alignment horizontal="centerContinuous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167" fontId="4" fillId="0" borderId="0" xfId="4" applyNumberFormat="1" applyFont="1" applyFill="1"/>
    <xf numFmtId="0" fontId="3" fillId="0" borderId="1" xfId="2" applyFont="1" applyBorder="1"/>
    <xf numFmtId="0" fontId="8" fillId="0" borderId="0" xfId="2" applyFont="1"/>
    <xf numFmtId="166" fontId="4" fillId="0" borderId="0" xfId="4" applyNumberFormat="1" applyFont="1" applyFill="1" applyBorder="1"/>
    <xf numFmtId="4" fontId="3" fillId="0" borderId="0" xfId="2" applyNumberFormat="1" applyFont="1"/>
    <xf numFmtId="168" fontId="3" fillId="0" borderId="0" xfId="2" applyNumberFormat="1" applyFont="1"/>
    <xf numFmtId="169" fontId="3" fillId="0" borderId="0" xfId="2" applyNumberFormat="1" applyFont="1"/>
    <xf numFmtId="170" fontId="3" fillId="0" borderId="0" xfId="7" applyNumberFormat="1" applyFont="1" applyFill="1"/>
    <xf numFmtId="171" fontId="4" fillId="0" borderId="0" xfId="7" applyNumberFormat="1" applyFont="1" applyFill="1"/>
    <xf numFmtId="170" fontId="3" fillId="0" borderId="0" xfId="7" applyNumberFormat="1" applyFont="1" applyFill="1" applyAlignment="1">
      <alignment horizontal="right"/>
    </xf>
    <xf numFmtId="3" fontId="3" fillId="0" borderId="2" xfId="2" applyNumberFormat="1" applyFont="1" applyBorder="1"/>
    <xf numFmtId="169" fontId="3" fillId="0" borderId="2" xfId="2" applyNumberFormat="1" applyFont="1" applyBorder="1"/>
    <xf numFmtId="170" fontId="3" fillId="0" borderId="2" xfId="2" applyNumberFormat="1" applyFont="1" applyBorder="1"/>
    <xf numFmtId="170" fontId="3" fillId="0" borderId="0" xfId="2" applyNumberFormat="1" applyFont="1"/>
    <xf numFmtId="171" fontId="4" fillId="0" borderId="0" xfId="2" applyNumberFormat="1" applyFont="1"/>
    <xf numFmtId="3" fontId="3" fillId="0" borderId="0" xfId="2" applyNumberFormat="1" applyFont="1"/>
    <xf numFmtId="43" fontId="3" fillId="0" borderId="0" xfId="2" applyNumberFormat="1" applyFont="1"/>
    <xf numFmtId="171" fontId="3" fillId="0" borderId="0" xfId="2" applyNumberFormat="1" applyFont="1"/>
    <xf numFmtId="43" fontId="4" fillId="0" borderId="0" xfId="2" applyNumberFormat="1" applyFont="1"/>
    <xf numFmtId="169" fontId="3" fillId="0" borderId="0" xfId="2" applyNumberFormat="1" applyFont="1" applyAlignment="1">
      <alignment horizontal="center"/>
    </xf>
    <xf numFmtId="170" fontId="3" fillId="0" borderId="0" xfId="2" applyNumberFormat="1" applyFont="1" applyAlignment="1">
      <alignment horizontal="center"/>
    </xf>
    <xf numFmtId="171" fontId="4" fillId="0" borderId="0" xfId="7" applyNumberFormat="1" applyFont="1" applyFill="1" applyAlignment="1">
      <alignment horizontal="right"/>
    </xf>
    <xf numFmtId="170" fontId="3" fillId="0" borderId="3" xfId="2" applyNumberFormat="1" applyFont="1" applyBorder="1"/>
    <xf numFmtId="168" fontId="3" fillId="0" borderId="2" xfId="2" applyNumberFormat="1" applyFont="1" applyBorder="1"/>
    <xf numFmtId="43" fontId="3" fillId="0" borderId="0" xfId="2" applyNumberFormat="1" applyFont="1" applyAlignment="1">
      <alignment horizontal="center"/>
    </xf>
    <xf numFmtId="170" fontId="3" fillId="0" borderId="0" xfId="7" applyNumberFormat="1" applyFont="1" applyFill="1" applyBorder="1"/>
    <xf numFmtId="171" fontId="3" fillId="0" borderId="0" xfId="7" applyNumberFormat="1" applyFont="1" applyFill="1"/>
    <xf numFmtId="3" fontId="3" fillId="0" borderId="0" xfId="2" quotePrefix="1" applyNumberFormat="1" applyFont="1"/>
    <xf numFmtId="0" fontId="3" fillId="0" borderId="0" xfId="2" quotePrefix="1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/>
    </xf>
    <xf numFmtId="165" fontId="4" fillId="0" borderId="0" xfId="4" applyFont="1"/>
    <xf numFmtId="0" fontId="3" fillId="0" borderId="0" xfId="2" quotePrefix="1" applyFont="1"/>
    <xf numFmtId="164" fontId="3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172" fontId="3" fillId="0" borderId="0" xfId="2" applyNumberFormat="1" applyFont="1"/>
    <xf numFmtId="171" fontId="3" fillId="0" borderId="0" xfId="7" applyNumberFormat="1" applyFont="1" applyFill="1" applyAlignment="1">
      <alignment horizontal="right"/>
    </xf>
    <xf numFmtId="0" fontId="5" fillId="0" borderId="0" xfId="5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3" applyNumberFormat="1" applyAlignment="1">
      <alignment horizontal="right"/>
    </xf>
    <xf numFmtId="0" fontId="3" fillId="0" borderId="0" xfId="5"/>
    <xf numFmtId="0" fontId="3" fillId="0" borderId="0" xfId="0" quotePrefix="1" applyFont="1" applyAlignment="1">
      <alignment horizontal="center" vertical="top"/>
    </xf>
    <xf numFmtId="169" fontId="3" fillId="0" borderId="0" xfId="1" applyNumberFormat="1" applyFont="1"/>
    <xf numFmtId="164" fontId="3" fillId="0" borderId="0" xfId="3" applyNumberFormat="1"/>
    <xf numFmtId="165" fontId="3" fillId="0" borderId="0" xfId="4" applyFont="1"/>
    <xf numFmtId="0" fontId="3" fillId="0" borderId="0" xfId="5" applyAlignment="1">
      <alignment horizontal="left"/>
    </xf>
    <xf numFmtId="0" fontId="5" fillId="0" borderId="0" xfId="5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8">
    <cellStyle name="Comma" xfId="1" builtinId="3"/>
    <cellStyle name="Comma 2" xfId="6" xr:uid="{69188F9D-AC2F-426A-BC5D-F922EC1E1CE7}"/>
    <cellStyle name="Comma 3" xfId="4" xr:uid="{B1695BF7-DDB6-43EB-8D29-7F0E7428F0A1}"/>
    <cellStyle name="Normal" xfId="0" builtinId="0"/>
    <cellStyle name="Normal 10" xfId="3" xr:uid="{7A1D1633-BFC2-4FD5-B640-49C4FE68EBE6}"/>
    <cellStyle name="Normal 2" xfId="5" xr:uid="{39CFCAEF-234C-4458-8F34-94DDD1688499}"/>
    <cellStyle name="Normal 4" xfId="2" xr:uid="{91AD1910-832D-4CA8-9A9F-7354C048E365}"/>
    <cellStyle name="Percent 2" xfId="7" xr:uid="{D7E22BCC-7A70-4E22-83A6-FA725F6F9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9489-E2D1-42BA-9A44-4698A330B315}">
  <sheetPr>
    <pageSetUpPr fitToPage="1"/>
  </sheetPr>
  <dimension ref="A1:AC770"/>
  <sheetViews>
    <sheetView view="pageBreakPreview" topLeftCell="A214" zoomScale="70" zoomScaleNormal="100" zoomScaleSheetLayoutView="70" workbookViewId="0">
      <selection activeCell="A251" sqref="A1:XFD1048576"/>
    </sheetView>
  </sheetViews>
  <sheetFormatPr defaultColWidth="9.07421875" defaultRowHeight="12.45" x14ac:dyDescent="0.3"/>
  <cols>
    <col min="1" max="1" width="5.53515625" style="56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53515625" style="1" customWidth="1"/>
    <col min="16" max="16" width="1.69140625" style="1" customWidth="1"/>
    <col min="17" max="17" width="16.53515625" style="1" customWidth="1"/>
    <col min="18" max="18" width="5.53515625" style="3" customWidth="1"/>
    <col min="19" max="19" width="2.53515625" style="3" customWidth="1"/>
    <col min="20" max="20" width="15.07421875" style="4" bestFit="1" customWidth="1"/>
    <col min="21" max="21" width="15" style="3" bestFit="1" customWidth="1"/>
    <col min="22" max="22" width="9.4609375" style="3" customWidth="1"/>
    <col min="23" max="23" width="6" style="3" bestFit="1" customWidth="1"/>
    <col min="24" max="24" width="12.4609375" style="3" bestFit="1" customWidth="1"/>
    <col min="25" max="16384" width="9.07421875" style="3"/>
  </cols>
  <sheetData>
    <row r="1" spans="1:29" ht="12.75" customHeight="1" x14ac:dyDescent="0.3">
      <c r="O1" s="57"/>
      <c r="P1" s="57"/>
      <c r="Q1" s="57"/>
      <c r="R1" s="2"/>
    </row>
    <row r="2" spans="1:29" x14ac:dyDescent="0.3"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57"/>
      <c r="P2" s="57"/>
      <c r="Q2" s="57"/>
      <c r="R2" s="2"/>
    </row>
    <row r="3" spans="1:29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7" t="s">
        <v>0</v>
      </c>
      <c r="P3" s="57"/>
      <c r="Q3" s="57"/>
      <c r="R3" s="2"/>
    </row>
    <row r="4" spans="1:29" s="7" customFormat="1" ht="12.65" customHeight="1" x14ac:dyDescent="0.3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"/>
      <c r="S4" s="6"/>
      <c r="T4" s="6"/>
      <c r="U4" s="54"/>
      <c r="V4" s="58"/>
      <c r="Z4" s="58"/>
      <c r="AA4" s="58"/>
      <c r="AB4" s="58"/>
      <c r="AC4" s="58"/>
    </row>
    <row r="5" spans="1:29" s="1" customFormat="1" x14ac:dyDescent="0.3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9" x14ac:dyDescent="0.3">
      <c r="A6" s="8"/>
      <c r="B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10"/>
      <c r="R6" s="11"/>
    </row>
    <row r="7" spans="1:29" ht="12.75" customHeight="1" x14ac:dyDescent="0.3"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T7" s="12"/>
    </row>
    <row r="8" spans="1:29" x14ac:dyDescent="0.3">
      <c r="E8" s="66" t="s">
        <v>3</v>
      </c>
      <c r="F8" s="66"/>
      <c r="G8" s="66"/>
      <c r="I8" s="66" t="s">
        <v>4</v>
      </c>
      <c r="J8" s="66"/>
      <c r="K8" s="66"/>
      <c r="L8" s="66"/>
      <c r="M8" s="66"/>
      <c r="O8" s="66" t="s">
        <v>5</v>
      </c>
      <c r="P8" s="66"/>
      <c r="Q8" s="66"/>
      <c r="R8" s="11"/>
      <c r="S8" s="11"/>
    </row>
    <row r="9" spans="1:29" x14ac:dyDescent="0.3">
      <c r="E9" s="56" t="s">
        <v>6</v>
      </c>
      <c r="F9" s="56"/>
      <c r="G9" s="56"/>
      <c r="I9" s="56" t="s">
        <v>6</v>
      </c>
      <c r="J9" s="56"/>
      <c r="K9" s="56"/>
      <c r="L9" s="56"/>
      <c r="M9" s="56" t="s">
        <v>7</v>
      </c>
      <c r="O9" s="56" t="s">
        <v>8</v>
      </c>
      <c r="P9" s="56"/>
      <c r="Q9" s="56" t="s">
        <v>9</v>
      </c>
      <c r="R9" s="11"/>
      <c r="S9" s="11"/>
    </row>
    <row r="10" spans="1:29" x14ac:dyDescent="0.3">
      <c r="A10" s="56" t="s">
        <v>10</v>
      </c>
      <c r="E10" s="56" t="s">
        <v>11</v>
      </c>
      <c r="F10" s="56"/>
      <c r="G10" s="56" t="s">
        <v>12</v>
      </c>
      <c r="I10" s="56" t="s">
        <v>11</v>
      </c>
      <c r="J10" s="56"/>
      <c r="K10" s="56" t="s">
        <v>12</v>
      </c>
      <c r="L10" s="56"/>
      <c r="M10" s="56" t="s">
        <v>13</v>
      </c>
      <c r="O10" s="56" t="s">
        <v>14</v>
      </c>
      <c r="Q10" s="56" t="s">
        <v>14</v>
      </c>
      <c r="R10" s="11"/>
      <c r="S10" s="11"/>
    </row>
    <row r="11" spans="1:29" ht="14.15" x14ac:dyDescent="0.3">
      <c r="A11" s="55" t="s">
        <v>15</v>
      </c>
      <c r="C11" s="13" t="s">
        <v>16</v>
      </c>
      <c r="E11" s="55" t="s">
        <v>17</v>
      </c>
      <c r="F11" s="56"/>
      <c r="G11" s="55" t="s">
        <v>18</v>
      </c>
      <c r="I11" s="55" t="s">
        <v>17</v>
      </c>
      <c r="J11" s="56"/>
      <c r="K11" s="55" t="s">
        <v>18</v>
      </c>
      <c r="L11" s="56"/>
      <c r="M11" s="55" t="s">
        <v>17</v>
      </c>
      <c r="O11" s="55" t="s">
        <v>19</v>
      </c>
      <c r="P11" s="56"/>
      <c r="Q11" s="55" t="s">
        <v>19</v>
      </c>
      <c r="R11" s="11"/>
      <c r="S11" s="11"/>
      <c r="U11" s="14"/>
    </row>
    <row r="12" spans="1:29" x14ac:dyDescent="0.3">
      <c r="E12" s="56" t="s">
        <v>20</v>
      </c>
      <c r="F12" s="56"/>
      <c r="G12" s="56" t="s">
        <v>21</v>
      </c>
      <c r="H12" s="56"/>
      <c r="I12" s="56" t="s">
        <v>22</v>
      </c>
      <c r="J12" s="56"/>
      <c r="K12" s="56" t="s">
        <v>23</v>
      </c>
      <c r="L12" s="56"/>
      <c r="M12" s="56" t="s">
        <v>24</v>
      </c>
      <c r="N12" s="56"/>
      <c r="O12" s="56" t="s">
        <v>25</v>
      </c>
      <c r="P12" s="56"/>
      <c r="Q12" s="56" t="s">
        <v>26</v>
      </c>
      <c r="R12" s="11"/>
      <c r="S12" s="11"/>
    </row>
    <row r="13" spans="1:29" x14ac:dyDescent="0.3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11"/>
      <c r="S13" s="11"/>
    </row>
    <row r="14" spans="1:29" ht="14.15" x14ac:dyDescent="0.3">
      <c r="C14" s="5" t="s">
        <v>27</v>
      </c>
      <c r="E14" s="1" t="s">
        <v>28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1"/>
      <c r="T14" s="15"/>
    </row>
    <row r="15" spans="1:29" x14ac:dyDescent="0.3">
      <c r="A15" s="56">
        <f>1</f>
        <v>1</v>
      </c>
      <c r="C15" s="1" t="s">
        <v>29</v>
      </c>
      <c r="E15" s="27">
        <v>551.81863599999997</v>
      </c>
      <c r="F15" s="16"/>
      <c r="G15" s="17">
        <v>22.992443166666664</v>
      </c>
      <c r="H15" s="17"/>
      <c r="I15" s="27">
        <v>539.25040338068618</v>
      </c>
      <c r="J15" s="16"/>
      <c r="K15" s="17">
        <v>22.468766807528588</v>
      </c>
      <c r="L15" s="17"/>
      <c r="M15" s="18">
        <f>I15-E15</f>
        <v>-12.56823261931379</v>
      </c>
      <c r="N15" s="17"/>
      <c r="O15" s="19">
        <f>M15/E15</f>
        <v>-2.2776020596944446E-2</v>
      </c>
      <c r="P15" s="19"/>
      <c r="Q15" s="19">
        <f>O15</f>
        <v>-2.2776020596944446E-2</v>
      </c>
      <c r="R15" s="20"/>
      <c r="T15" s="15"/>
      <c r="U15" s="15"/>
      <c r="V15" s="15"/>
      <c r="W15" s="15"/>
      <c r="X15" s="15"/>
      <c r="Y15" s="15"/>
      <c r="Z15" s="15"/>
      <c r="AA15" s="15"/>
      <c r="AB15" s="15"/>
    </row>
    <row r="16" spans="1:29" x14ac:dyDescent="0.3">
      <c r="A16" s="56">
        <f>A15+1</f>
        <v>2</v>
      </c>
      <c r="C16" s="1" t="s">
        <v>30</v>
      </c>
      <c r="E16" s="27">
        <v>366</v>
      </c>
      <c r="F16" s="16"/>
      <c r="G16" s="17">
        <v>15.25</v>
      </c>
      <c r="H16" s="17"/>
      <c r="I16" s="27">
        <v>366</v>
      </c>
      <c r="J16" s="16"/>
      <c r="K16" s="17">
        <v>15.25</v>
      </c>
      <c r="L16" s="17"/>
      <c r="M16" s="18">
        <f>I16-E16</f>
        <v>0</v>
      </c>
      <c r="N16" s="17"/>
      <c r="O16" s="21">
        <f>IFERROR(M16/E16,"100.0%")</f>
        <v>0</v>
      </c>
      <c r="P16" s="19"/>
      <c r="Q16" s="21">
        <v>0</v>
      </c>
      <c r="R16" s="20"/>
      <c r="T16" s="15"/>
      <c r="U16" s="15"/>
      <c r="V16" s="15"/>
      <c r="W16" s="15"/>
      <c r="X16" s="15"/>
      <c r="Y16" s="15"/>
      <c r="Z16" s="15"/>
      <c r="AA16" s="15"/>
    </row>
    <row r="17" spans="1:27" x14ac:dyDescent="0.3">
      <c r="A17" s="56">
        <f>A16+1</f>
        <v>3</v>
      </c>
      <c r="C17" s="1" t="s">
        <v>31</v>
      </c>
      <c r="E17" s="27">
        <v>117.1344</v>
      </c>
      <c r="F17" s="16"/>
      <c r="G17" s="17">
        <v>4.8806000000000003</v>
      </c>
      <c r="H17" s="17"/>
      <c r="I17" s="27">
        <v>40.128035780006627</v>
      </c>
      <c r="J17" s="16"/>
      <c r="K17" s="17">
        <v>1.6720014908336096</v>
      </c>
      <c r="L17" s="17"/>
      <c r="M17" s="18">
        <f>I17-E17</f>
        <v>-77.006364219993372</v>
      </c>
      <c r="N17" s="17"/>
      <c r="O17" s="21">
        <f>IFERROR(M17/E17,"100.0%")</f>
        <v>-0.65741886431307428</v>
      </c>
      <c r="P17" s="19"/>
      <c r="Q17" s="19">
        <f>O17</f>
        <v>-0.65741886431307428</v>
      </c>
      <c r="R17" s="20"/>
      <c r="T17" s="15"/>
      <c r="U17" s="15"/>
      <c r="V17" s="15"/>
      <c r="W17" s="15"/>
      <c r="X17" s="15"/>
      <c r="Y17" s="15"/>
      <c r="Z17" s="15"/>
      <c r="AA17" s="15"/>
    </row>
    <row r="18" spans="1:27" x14ac:dyDescent="0.3">
      <c r="A18" s="56">
        <f>A17+1</f>
        <v>4</v>
      </c>
      <c r="C18" s="1" t="s">
        <v>32</v>
      </c>
      <c r="E18" s="27">
        <v>251.58239999999998</v>
      </c>
      <c r="F18" s="16"/>
      <c r="G18" s="17">
        <v>10.4826</v>
      </c>
      <c r="I18" s="27">
        <v>345.64457442159096</v>
      </c>
      <c r="J18" s="16"/>
      <c r="K18" s="17">
        <v>14.401857267566291</v>
      </c>
      <c r="L18" s="17"/>
      <c r="M18" s="18">
        <f>I18-E18</f>
        <v>94.062174421590981</v>
      </c>
      <c r="O18" s="19">
        <f>M18/E18</f>
        <v>0.37388217308361393</v>
      </c>
      <c r="P18" s="19"/>
      <c r="Q18" s="19">
        <f>O18</f>
        <v>0.37388217308361393</v>
      </c>
      <c r="R18" s="20"/>
      <c r="T18" s="15"/>
      <c r="U18" s="15"/>
      <c r="V18" s="15"/>
      <c r="W18" s="15"/>
      <c r="X18" s="15"/>
      <c r="Y18" s="15"/>
      <c r="Z18" s="15"/>
      <c r="AA18" s="15"/>
    </row>
    <row r="19" spans="1:27" x14ac:dyDescent="0.3">
      <c r="A19" s="56">
        <f>A18+1</f>
        <v>5</v>
      </c>
      <c r="C19" s="1" t="s">
        <v>33</v>
      </c>
      <c r="E19" s="22">
        <f>SUM(E15:E18)</f>
        <v>1286.5354359999999</v>
      </c>
      <c r="F19" s="16"/>
      <c r="G19" s="35">
        <v>53.60564316666666</v>
      </c>
      <c r="I19" s="22">
        <f>SUM(I15:I18)</f>
        <v>1291.0230135822837</v>
      </c>
      <c r="J19" s="16"/>
      <c r="K19" s="35">
        <v>53.792625565928489</v>
      </c>
      <c r="L19" s="17"/>
      <c r="M19" s="23">
        <f>SUM(M15:M18)</f>
        <v>4.4875775822838193</v>
      </c>
      <c r="O19" s="24">
        <f>M19/E19</f>
        <v>3.4881103595842343E-3</v>
      </c>
      <c r="P19" s="25"/>
      <c r="Q19" s="24">
        <f>(M15+M18+M17)/(E15+E18+E17)</f>
        <v>4.8749645117233918E-3</v>
      </c>
      <c r="R19" s="26"/>
      <c r="T19" s="15"/>
      <c r="U19" s="15"/>
      <c r="V19" s="15"/>
      <c r="W19" s="15"/>
      <c r="X19" s="15"/>
      <c r="Y19" s="15"/>
      <c r="Z19" s="15"/>
      <c r="AA19" s="15"/>
    </row>
    <row r="20" spans="1:27" x14ac:dyDescent="0.3">
      <c r="E20" s="27"/>
      <c r="F20" s="16"/>
      <c r="G20" s="17"/>
      <c r="H20" s="56"/>
      <c r="I20" s="27"/>
      <c r="J20" s="56"/>
      <c r="K20" s="17"/>
      <c r="L20" s="28"/>
      <c r="M20" s="18"/>
      <c r="O20" s="25"/>
      <c r="P20" s="25"/>
      <c r="Q20" s="25"/>
      <c r="R20" s="26"/>
      <c r="T20" s="15"/>
      <c r="U20" s="15"/>
      <c r="V20" s="15"/>
      <c r="W20" s="15"/>
      <c r="X20" s="15"/>
      <c r="Y20" s="15"/>
      <c r="Z20" s="15"/>
      <c r="AA20" s="15"/>
    </row>
    <row r="21" spans="1:27" x14ac:dyDescent="0.3">
      <c r="A21" s="56">
        <f>A19+1</f>
        <v>6</v>
      </c>
      <c r="C21" s="1" t="s">
        <v>34</v>
      </c>
      <c r="E21" s="22">
        <v>1380.5976104215908</v>
      </c>
      <c r="F21" s="29"/>
      <c r="G21" s="35">
        <v>57.524900434232947</v>
      </c>
      <c r="H21" s="29"/>
      <c r="I21" s="22">
        <v>1353.228745414423</v>
      </c>
      <c r="J21" s="29"/>
      <c r="K21" s="35">
        <v>56.384531058934293</v>
      </c>
      <c r="L21" s="29"/>
      <c r="M21" s="23">
        <v>-27.368865007167983</v>
      </c>
      <c r="O21" s="24">
        <v>-1.9823926103139058E-2</v>
      </c>
      <c r="P21" s="25"/>
      <c r="Q21" s="24">
        <v>-2.6975093106907207E-2</v>
      </c>
      <c r="R21" s="26"/>
      <c r="T21" s="15"/>
      <c r="U21" s="15"/>
      <c r="V21" s="15"/>
      <c r="W21" s="15"/>
      <c r="X21" s="15"/>
      <c r="Y21" s="15"/>
      <c r="Z21" s="15"/>
      <c r="AA21" s="15"/>
    </row>
    <row r="22" spans="1:27" x14ac:dyDescent="0.3">
      <c r="A22" s="56">
        <f>A21+1</f>
        <v>7</v>
      </c>
      <c r="C22" s="1" t="s">
        <v>35</v>
      </c>
      <c r="E22" s="29"/>
      <c r="F22" s="29"/>
      <c r="G22" s="29"/>
      <c r="H22" s="29"/>
      <c r="I22" s="29"/>
      <c r="J22" s="29"/>
      <c r="K22" s="29"/>
      <c r="L22" s="29"/>
      <c r="M22" s="18"/>
      <c r="O22" s="24">
        <v>-2.6444547776724416E-2</v>
      </c>
      <c r="P22" s="25"/>
      <c r="Q22" s="24">
        <v>-4.0912984222061265E-2</v>
      </c>
      <c r="R22" s="30"/>
      <c r="T22" s="15"/>
      <c r="U22" s="15"/>
      <c r="V22" s="15"/>
      <c r="W22" s="15"/>
      <c r="X22" s="15"/>
      <c r="Y22" s="15"/>
      <c r="Z22" s="15"/>
      <c r="AA22" s="15"/>
    </row>
    <row r="23" spans="1:27" x14ac:dyDescent="0.3">
      <c r="A23" s="56">
        <f>A22+1</f>
        <v>8</v>
      </c>
      <c r="C23" s="1" t="s">
        <v>36</v>
      </c>
      <c r="E23" s="22">
        <v>1286.0232104215909</v>
      </c>
      <c r="F23" s="29"/>
      <c r="G23" s="35">
        <v>53.584300434232958</v>
      </c>
      <c r="H23" s="29"/>
      <c r="I23" s="22">
        <v>1291.0230135822837</v>
      </c>
      <c r="J23" s="29"/>
      <c r="K23" s="35">
        <v>53.792625565928489</v>
      </c>
      <c r="L23" s="29"/>
      <c r="M23" s="23">
        <v>4.9998031606928386</v>
      </c>
      <c r="O23" s="24">
        <v>3.8878016509933571E-3</v>
      </c>
      <c r="P23" s="25"/>
      <c r="Q23" s="24">
        <v>5.4344315491798648E-3</v>
      </c>
      <c r="R23" s="30"/>
      <c r="T23" s="15"/>
      <c r="U23" s="15"/>
      <c r="V23" s="15"/>
      <c r="W23" s="15"/>
      <c r="X23" s="15"/>
      <c r="Y23" s="15"/>
      <c r="Z23" s="15"/>
      <c r="AA23" s="15"/>
    </row>
    <row r="24" spans="1:27" x14ac:dyDescent="0.3">
      <c r="A24" s="56">
        <f>A23+1</f>
        <v>9</v>
      </c>
      <c r="C24" s="1" t="s">
        <v>37</v>
      </c>
      <c r="E24" s="29"/>
      <c r="F24" s="29"/>
      <c r="G24" s="29"/>
      <c r="H24" s="29"/>
      <c r="I24" s="29"/>
      <c r="J24" s="29"/>
      <c r="K24" s="29"/>
      <c r="L24" s="29"/>
      <c r="M24" s="18"/>
      <c r="O24" s="34">
        <v>5.3167979038316214E-3</v>
      </c>
      <c r="P24" s="25"/>
      <c r="Q24" s="34">
        <v>8.7047164489120026E-3</v>
      </c>
      <c r="R24" s="30"/>
      <c r="T24" s="15"/>
      <c r="U24" s="15"/>
      <c r="V24" s="15"/>
      <c r="W24" s="15"/>
      <c r="X24" s="15"/>
      <c r="Y24" s="15"/>
      <c r="Z24" s="15"/>
      <c r="AA24" s="15"/>
    </row>
    <row r="25" spans="1:27" x14ac:dyDescent="0.3">
      <c r="E25" s="56"/>
      <c r="F25" s="56"/>
      <c r="G25" s="56"/>
      <c r="H25" s="56"/>
      <c r="I25" s="56"/>
      <c r="J25" s="56"/>
      <c r="K25" s="56"/>
      <c r="L25" s="56"/>
      <c r="M25" s="31"/>
      <c r="N25" s="56"/>
      <c r="O25" s="32"/>
      <c r="P25" s="32"/>
      <c r="Q25" s="25"/>
      <c r="R25" s="11"/>
      <c r="T25" s="15"/>
      <c r="U25" s="15"/>
      <c r="V25" s="15"/>
      <c r="W25" s="15"/>
      <c r="X25" s="15"/>
      <c r="Y25" s="15"/>
      <c r="Z25" s="15"/>
      <c r="AA25" s="15"/>
    </row>
    <row r="26" spans="1:27" ht="14.15" x14ac:dyDescent="0.3">
      <c r="C26" s="5" t="s">
        <v>38</v>
      </c>
      <c r="E26" s="1" t="s">
        <v>39</v>
      </c>
      <c r="M26" s="18"/>
      <c r="O26" s="25"/>
      <c r="P26" s="25"/>
      <c r="Q26" s="25"/>
      <c r="T26" s="15"/>
      <c r="U26" s="15"/>
      <c r="V26" s="15"/>
      <c r="W26" s="15"/>
      <c r="X26" s="15"/>
      <c r="Y26" s="15"/>
      <c r="Z26" s="15"/>
      <c r="AA26" s="15"/>
    </row>
    <row r="27" spans="1:27" x14ac:dyDescent="0.3">
      <c r="A27" s="56">
        <f>A24+1</f>
        <v>10</v>
      </c>
      <c r="C27" s="1" t="s">
        <v>29</v>
      </c>
      <c r="E27" s="27">
        <v>821.31923199999994</v>
      </c>
      <c r="F27" s="16"/>
      <c r="G27" s="17">
        <v>16.270190808240887</v>
      </c>
      <c r="H27" s="17"/>
      <c r="I27" s="27">
        <v>748.97098996686793</v>
      </c>
      <c r="J27" s="16"/>
      <c r="K27" s="17">
        <v>14.83698474577789</v>
      </c>
      <c r="L27" s="17"/>
      <c r="M27" s="18">
        <f>I27-E27</f>
        <v>-72.34824203313201</v>
      </c>
      <c r="N27" s="17"/>
      <c r="O27" s="19">
        <f>M27/E27</f>
        <v>-8.8087846009591575E-2</v>
      </c>
      <c r="P27" s="19"/>
      <c r="Q27" s="19">
        <f>O27</f>
        <v>-8.8087846009591575E-2</v>
      </c>
      <c r="R27" s="33"/>
      <c r="S27" s="33"/>
      <c r="T27" s="15"/>
      <c r="U27" s="15"/>
      <c r="V27" s="15"/>
      <c r="W27" s="15"/>
      <c r="X27" s="15"/>
      <c r="Y27" s="15"/>
      <c r="Z27" s="15"/>
      <c r="AA27" s="15"/>
    </row>
    <row r="28" spans="1:27" x14ac:dyDescent="0.3">
      <c r="A28" s="56">
        <f>A27+1</f>
        <v>11</v>
      </c>
      <c r="C28" s="1" t="s">
        <v>30</v>
      </c>
      <c r="E28" s="27">
        <v>769.82</v>
      </c>
      <c r="F28" s="16"/>
      <c r="G28" s="17">
        <v>15.25</v>
      </c>
      <c r="H28" s="17"/>
      <c r="I28" s="27">
        <v>769.82</v>
      </c>
      <c r="J28" s="16"/>
      <c r="K28" s="17">
        <v>15.25</v>
      </c>
      <c r="L28" s="17"/>
      <c r="M28" s="18">
        <f>I28-E28</f>
        <v>0</v>
      </c>
      <c r="N28" s="17"/>
      <c r="O28" s="21">
        <f>IFERROR(M28/E28,"100.0%")</f>
        <v>0</v>
      </c>
      <c r="P28" s="19"/>
      <c r="Q28" s="21">
        <v>0</v>
      </c>
      <c r="R28" s="33"/>
      <c r="S28" s="33"/>
      <c r="T28" s="15"/>
      <c r="U28" s="15"/>
      <c r="V28" s="15"/>
      <c r="W28" s="15"/>
      <c r="X28" s="15"/>
      <c r="Y28" s="15"/>
      <c r="Z28" s="15"/>
      <c r="AA28" s="15"/>
    </row>
    <row r="29" spans="1:27" x14ac:dyDescent="0.3">
      <c r="A29" s="56">
        <f>A28+1</f>
        <v>12</v>
      </c>
      <c r="C29" s="1" t="s">
        <v>31</v>
      </c>
      <c r="E29" s="27">
        <v>246.37268800000001</v>
      </c>
      <c r="F29" s="16"/>
      <c r="G29" s="17">
        <v>4.8806000000000003</v>
      </c>
      <c r="H29" s="17"/>
      <c r="I29" s="27">
        <v>84.402635257280593</v>
      </c>
      <c r="J29" s="16"/>
      <c r="K29" s="17">
        <v>1.6720014908336092</v>
      </c>
      <c r="L29" s="17"/>
      <c r="M29" s="18">
        <f>I29-E29</f>
        <v>-161.97005274271942</v>
      </c>
      <c r="N29" s="17"/>
      <c r="O29" s="21">
        <f>IFERROR(M29/E29,"100.0%")</f>
        <v>-0.65741886431307439</v>
      </c>
      <c r="P29" s="19"/>
      <c r="Q29" s="19">
        <f>O29</f>
        <v>-0.65741886431307439</v>
      </c>
      <c r="R29" s="33"/>
      <c r="S29" s="33"/>
      <c r="T29" s="15"/>
      <c r="U29" s="15"/>
      <c r="V29" s="15"/>
      <c r="W29" s="15"/>
      <c r="X29" s="15"/>
      <c r="Y29" s="15"/>
      <c r="Z29" s="15"/>
      <c r="AA29" s="15"/>
    </row>
    <row r="30" spans="1:27" x14ac:dyDescent="0.3">
      <c r="A30" s="56">
        <f>A29+1</f>
        <v>13</v>
      </c>
      <c r="C30" s="1" t="s">
        <v>32</v>
      </c>
      <c r="E30" s="27">
        <v>529.16164800000001</v>
      </c>
      <c r="F30" s="16"/>
      <c r="G30" s="17">
        <v>10.4826</v>
      </c>
      <c r="I30" s="27">
        <v>727.00575486674632</v>
      </c>
      <c r="J30" s="16"/>
      <c r="K30" s="17">
        <v>14.401857267566291</v>
      </c>
      <c r="L30" s="17"/>
      <c r="M30" s="18">
        <f>I30-E30</f>
        <v>197.8441068667463</v>
      </c>
      <c r="O30" s="19">
        <f>M30/E30</f>
        <v>0.37388217308361377</v>
      </c>
      <c r="P30" s="19"/>
      <c r="Q30" s="19">
        <f>O30</f>
        <v>0.37388217308361377</v>
      </c>
      <c r="R30" s="20"/>
      <c r="T30" s="15"/>
      <c r="U30" s="15"/>
      <c r="V30" s="15"/>
      <c r="W30" s="15"/>
      <c r="X30" s="15"/>
      <c r="Y30" s="15"/>
      <c r="Z30" s="15"/>
      <c r="AA30" s="15"/>
    </row>
    <row r="31" spans="1:27" x14ac:dyDescent="0.3">
      <c r="A31" s="56">
        <f>A30+1</f>
        <v>14</v>
      </c>
      <c r="C31" s="1" t="s">
        <v>33</v>
      </c>
      <c r="E31" s="22">
        <f>SUM(E27:E30)</f>
        <v>2366.6735680000002</v>
      </c>
      <c r="F31" s="16"/>
      <c r="G31" s="35">
        <v>46.88339080824089</v>
      </c>
      <c r="I31" s="22">
        <f>SUM(I27:I30)</f>
        <v>2330.1993800908949</v>
      </c>
      <c r="J31" s="16"/>
      <c r="K31" s="35">
        <v>46.160843504177791</v>
      </c>
      <c r="L31" s="17"/>
      <c r="M31" s="23">
        <f>SUM(M27:M30)</f>
        <v>-36.474187909105126</v>
      </c>
      <c r="O31" s="24">
        <f>M31/E31</f>
        <v>-1.5411583752941599E-2</v>
      </c>
      <c r="P31" s="25"/>
      <c r="Q31" s="24">
        <f>(M27+M30+M29)/(E27+E30+E29)</f>
        <v>-2.2841285287534346E-2</v>
      </c>
      <c r="R31" s="26"/>
      <c r="T31" s="15"/>
      <c r="U31" s="15"/>
      <c r="V31" s="15"/>
      <c r="W31" s="15"/>
      <c r="X31" s="15"/>
      <c r="Y31" s="15"/>
      <c r="Z31" s="15"/>
      <c r="AA31" s="15"/>
    </row>
    <row r="32" spans="1:27" ht="9.75" customHeight="1" x14ac:dyDescent="0.3">
      <c r="E32" s="27"/>
      <c r="F32" s="16"/>
      <c r="G32" s="17"/>
      <c r="H32" s="56"/>
      <c r="I32" s="27"/>
      <c r="J32" s="56"/>
      <c r="K32" s="17"/>
      <c r="L32" s="28"/>
      <c r="M32" s="18"/>
      <c r="O32" s="25"/>
      <c r="P32" s="25"/>
      <c r="Q32" s="25"/>
      <c r="R32" s="26"/>
      <c r="T32" s="15"/>
      <c r="U32" s="15"/>
      <c r="V32" s="15"/>
      <c r="W32" s="15"/>
      <c r="X32" s="15"/>
      <c r="Y32" s="15"/>
      <c r="Z32" s="15"/>
      <c r="AA32" s="15"/>
    </row>
    <row r="33" spans="1:27" x14ac:dyDescent="0.3">
      <c r="A33" s="56">
        <f>A31+1</f>
        <v>15</v>
      </c>
      <c r="C33" s="1" t="s">
        <v>34</v>
      </c>
      <c r="E33" s="22">
        <v>2564.5176748667463</v>
      </c>
      <c r="F33" s="29"/>
      <c r="G33" s="35">
        <v>50.802648075807177</v>
      </c>
      <c r="H33" s="29"/>
      <c r="I33" s="22">
        <v>2461.0387693778275</v>
      </c>
      <c r="J33" s="29"/>
      <c r="K33" s="35">
        <v>48.752748997183588</v>
      </c>
      <c r="L33" s="29"/>
      <c r="M33" s="23">
        <v>-103.47890548891868</v>
      </c>
      <c r="O33" s="24">
        <v>-4.0350240711168231E-2</v>
      </c>
      <c r="P33" s="25"/>
      <c r="Q33" s="24">
        <v>-5.7658126456647828E-2</v>
      </c>
      <c r="R33" s="26"/>
      <c r="T33" s="15"/>
      <c r="U33" s="15"/>
      <c r="V33" s="15"/>
      <c r="W33" s="15"/>
      <c r="X33" s="15"/>
      <c r="Y33" s="15"/>
      <c r="Z33" s="15"/>
      <c r="AA33" s="15"/>
    </row>
    <row r="34" spans="1:27" x14ac:dyDescent="0.3">
      <c r="A34" s="56">
        <f>A33+1</f>
        <v>16</v>
      </c>
      <c r="C34" s="1" t="s">
        <v>35</v>
      </c>
      <c r="E34" s="29"/>
      <c r="F34" s="29"/>
      <c r="G34" s="29"/>
      <c r="H34" s="29"/>
      <c r="I34" s="29"/>
      <c r="J34" s="29"/>
      <c r="K34" s="29"/>
      <c r="L34" s="29"/>
      <c r="M34" s="18"/>
      <c r="O34" s="24">
        <v>-5.6314685288636764E-2</v>
      </c>
      <c r="P34" s="25"/>
      <c r="Q34" s="24">
        <v>-9.6918318431143208E-2</v>
      </c>
      <c r="R34" s="30"/>
      <c r="T34" s="15"/>
      <c r="U34" s="15"/>
      <c r="V34" s="15"/>
      <c r="W34" s="15"/>
      <c r="X34" s="15"/>
      <c r="Y34" s="15"/>
      <c r="Z34" s="15"/>
      <c r="AA34" s="15"/>
    </row>
    <row r="35" spans="1:27" x14ac:dyDescent="0.3">
      <c r="A35" s="56">
        <f>A34+1</f>
        <v>17</v>
      </c>
      <c r="C35" s="1" t="s">
        <v>36</v>
      </c>
      <c r="E35" s="22">
        <v>2365.5961868667464</v>
      </c>
      <c r="F35" s="29"/>
      <c r="G35" s="35">
        <v>46.862048075807181</v>
      </c>
      <c r="H35" s="29"/>
      <c r="I35" s="22">
        <v>2330.1993800908949</v>
      </c>
      <c r="J35" s="29"/>
      <c r="K35" s="35">
        <v>46.160843504177791</v>
      </c>
      <c r="L35" s="29"/>
      <c r="M35" s="23">
        <v>-35.396806775851417</v>
      </c>
      <c r="O35" s="24">
        <v>-1.4963165299456628E-2</v>
      </c>
      <c r="P35" s="25"/>
      <c r="Q35" s="24">
        <v>-2.2181560965232772E-2</v>
      </c>
      <c r="R35" s="30"/>
      <c r="T35" s="15"/>
      <c r="U35" s="15"/>
      <c r="V35" s="15"/>
      <c r="W35" s="15"/>
      <c r="X35" s="15"/>
      <c r="Y35" s="15"/>
      <c r="Z35" s="15"/>
      <c r="AA35" s="15"/>
    </row>
    <row r="36" spans="1:27" x14ac:dyDescent="0.3">
      <c r="A36" s="56">
        <f>A35+1</f>
        <v>18</v>
      </c>
      <c r="C36" s="1" t="s">
        <v>37</v>
      </c>
      <c r="E36" s="29"/>
      <c r="F36" s="29"/>
      <c r="G36" s="29"/>
      <c r="H36" s="29"/>
      <c r="I36" s="29"/>
      <c r="J36" s="29"/>
      <c r="K36" s="29"/>
      <c r="L36" s="29"/>
      <c r="M36" s="18"/>
      <c r="O36" s="34">
        <v>-2.1601985514249248E-2</v>
      </c>
      <c r="P36" s="25"/>
      <c r="Q36" s="34">
        <v>-4.0743567543343163E-2</v>
      </c>
      <c r="R36" s="30"/>
      <c r="T36" s="15"/>
      <c r="U36" s="15"/>
      <c r="V36" s="15"/>
      <c r="W36" s="15"/>
      <c r="X36" s="15"/>
      <c r="Y36" s="15"/>
      <c r="Z36" s="15"/>
      <c r="AA36" s="15"/>
    </row>
    <row r="37" spans="1:27" x14ac:dyDescent="0.3">
      <c r="E37" s="56"/>
      <c r="F37" s="56"/>
      <c r="G37" s="56"/>
      <c r="H37" s="56"/>
      <c r="I37" s="56"/>
      <c r="J37" s="56"/>
      <c r="K37" s="56"/>
      <c r="L37" s="56"/>
      <c r="M37" s="31"/>
      <c r="N37" s="56"/>
      <c r="O37" s="32"/>
      <c r="P37" s="32"/>
      <c r="Q37" s="32"/>
      <c r="R37" s="11"/>
      <c r="T37" s="15"/>
      <c r="U37" s="15"/>
      <c r="V37" s="15"/>
      <c r="W37" s="15"/>
      <c r="X37" s="15"/>
      <c r="Y37" s="15"/>
      <c r="Z37" s="15"/>
      <c r="AA37" s="15"/>
    </row>
    <row r="38" spans="1:27" ht="14.15" x14ac:dyDescent="0.3">
      <c r="C38" s="5" t="s">
        <v>40</v>
      </c>
      <c r="E38" s="1" t="s">
        <v>39</v>
      </c>
      <c r="H38" s="56"/>
      <c r="I38" s="56"/>
      <c r="J38" s="56"/>
      <c r="K38" s="56"/>
      <c r="L38" s="56"/>
      <c r="M38" s="31"/>
      <c r="N38" s="56"/>
      <c r="O38" s="32"/>
      <c r="P38" s="32"/>
      <c r="Q38" s="32"/>
      <c r="R38" s="11"/>
      <c r="T38" s="15"/>
      <c r="U38" s="15"/>
      <c r="V38" s="15"/>
      <c r="W38" s="15"/>
      <c r="X38" s="15"/>
      <c r="Y38" s="15"/>
      <c r="Z38" s="15"/>
      <c r="AA38" s="15"/>
    </row>
    <row r="39" spans="1:27" x14ac:dyDescent="0.3">
      <c r="A39" s="56">
        <f>A36+1</f>
        <v>19</v>
      </c>
      <c r="C39" s="1" t="s">
        <v>29</v>
      </c>
      <c r="E39" s="27">
        <v>1523.9974030000001</v>
      </c>
      <c r="F39" s="16"/>
      <c r="G39" s="17">
        <v>30.190122880348653</v>
      </c>
      <c r="H39" s="17"/>
      <c r="I39" s="27">
        <v>748.97098996686793</v>
      </c>
      <c r="J39" s="16"/>
      <c r="K39" s="17">
        <v>14.83698474577789</v>
      </c>
      <c r="L39" s="17"/>
      <c r="M39" s="18">
        <f>I39-E39</f>
        <v>-775.02641303313214</v>
      </c>
      <c r="N39" s="17"/>
      <c r="O39" s="19">
        <f>M39/E39</f>
        <v>-0.50854838171475025</v>
      </c>
      <c r="P39" s="19"/>
      <c r="Q39" s="19">
        <f>O39</f>
        <v>-0.50854838171475025</v>
      </c>
      <c r="R39" s="20"/>
      <c r="T39" s="15"/>
      <c r="U39" s="15"/>
      <c r="V39" s="15"/>
      <c r="W39" s="15"/>
      <c r="X39" s="15"/>
      <c r="Y39" s="15"/>
      <c r="Z39" s="15"/>
      <c r="AA39" s="15"/>
    </row>
    <row r="40" spans="1:27" x14ac:dyDescent="0.3">
      <c r="A40" s="56">
        <f>A39+1</f>
        <v>20</v>
      </c>
      <c r="C40" s="1" t="s">
        <v>30</v>
      </c>
      <c r="E40" s="27">
        <v>769.82</v>
      </c>
      <c r="F40" s="16"/>
      <c r="G40" s="17">
        <v>15.25</v>
      </c>
      <c r="H40" s="17"/>
      <c r="I40" s="27">
        <v>769.82</v>
      </c>
      <c r="J40" s="16"/>
      <c r="K40" s="17">
        <v>15.25</v>
      </c>
      <c r="L40" s="17"/>
      <c r="M40" s="18">
        <f>I40-E40</f>
        <v>0</v>
      </c>
      <c r="N40" s="17"/>
      <c r="O40" s="21">
        <f>IFERROR(M40/E40,"100.0%")</f>
        <v>0</v>
      </c>
      <c r="P40" s="19"/>
      <c r="Q40" s="21">
        <v>0</v>
      </c>
      <c r="R40" s="20"/>
      <c r="T40" s="15"/>
      <c r="U40" s="15"/>
      <c r="V40" s="15"/>
      <c r="W40" s="15"/>
      <c r="X40" s="15"/>
      <c r="Y40" s="15"/>
      <c r="Z40" s="15"/>
      <c r="AA40" s="15"/>
    </row>
    <row r="41" spans="1:27" x14ac:dyDescent="0.3">
      <c r="A41" s="56">
        <f>A40+1</f>
        <v>21</v>
      </c>
      <c r="C41" s="1" t="s">
        <v>31</v>
      </c>
      <c r="E41" s="27">
        <v>246.37268800000001</v>
      </c>
      <c r="F41" s="16"/>
      <c r="G41" s="17">
        <v>4.8806000000000003</v>
      </c>
      <c r="H41" s="17"/>
      <c r="I41" s="27">
        <v>84.402635257280593</v>
      </c>
      <c r="J41" s="16"/>
      <c r="K41" s="17">
        <v>1.67</v>
      </c>
      <c r="L41" s="17"/>
      <c r="M41" s="18">
        <f>I41-E41</f>
        <v>-161.97005274271942</v>
      </c>
      <c r="N41" s="17"/>
      <c r="O41" s="21">
        <f>IFERROR(M41/E41,"100.0%")</f>
        <v>-0.65741886431307439</v>
      </c>
      <c r="P41" s="19"/>
      <c r="Q41" s="19">
        <f>O41</f>
        <v>-0.65741886431307439</v>
      </c>
      <c r="R41" s="20"/>
      <c r="T41" s="15"/>
      <c r="U41" s="15"/>
      <c r="V41" s="15"/>
      <c r="W41" s="15"/>
      <c r="X41" s="15"/>
      <c r="Y41" s="15"/>
      <c r="Z41" s="15"/>
      <c r="AA41" s="15"/>
    </row>
    <row r="42" spans="1:27" x14ac:dyDescent="0.3">
      <c r="A42" s="56">
        <f>A41+1</f>
        <v>22</v>
      </c>
      <c r="C42" s="1" t="s">
        <v>32</v>
      </c>
      <c r="E42" s="27">
        <v>530.36812000000009</v>
      </c>
      <c r="F42" s="16"/>
      <c r="G42" s="17">
        <v>10.506500000000003</v>
      </c>
      <c r="I42" s="27">
        <v>727.00575486674632</v>
      </c>
      <c r="J42" s="16"/>
      <c r="K42" s="17">
        <v>14.401857267566291</v>
      </c>
      <c r="L42" s="17"/>
      <c r="M42" s="18">
        <f>I42-E42</f>
        <v>196.63763486674623</v>
      </c>
      <c r="O42" s="19">
        <f>M42/E42</f>
        <v>0.37075689026472064</v>
      </c>
      <c r="P42" s="19"/>
      <c r="Q42" s="19">
        <f>O42</f>
        <v>0.37075689026472064</v>
      </c>
      <c r="R42" s="20"/>
      <c r="T42" s="15"/>
      <c r="U42" s="15"/>
      <c r="V42" s="15"/>
      <c r="W42" s="15"/>
      <c r="X42" s="15"/>
      <c r="Y42" s="15"/>
      <c r="Z42" s="15"/>
      <c r="AA42" s="15"/>
    </row>
    <row r="43" spans="1:27" x14ac:dyDescent="0.3">
      <c r="A43" s="56">
        <f>A42+1</f>
        <v>23</v>
      </c>
      <c r="C43" s="1" t="s">
        <v>33</v>
      </c>
      <c r="E43" s="22">
        <f>SUM(E39:E42)</f>
        <v>3070.558211</v>
      </c>
      <c r="F43" s="16"/>
      <c r="G43" s="35">
        <v>60.82722288034865</v>
      </c>
      <c r="I43" s="22">
        <f>SUM(I39:I42)</f>
        <v>2330.1993800908949</v>
      </c>
      <c r="J43" s="16"/>
      <c r="K43" s="35">
        <v>46.160843504177791</v>
      </c>
      <c r="L43" s="17"/>
      <c r="M43" s="23">
        <f>SUM(M39:M42)</f>
        <v>-740.35883090910534</v>
      </c>
      <c r="O43" s="24">
        <f>M43/E43</f>
        <v>-0.24111538685599124</v>
      </c>
      <c r="P43" s="25"/>
      <c r="Q43" s="24">
        <f>(M39+M42+M41)/(E39+E42+E41)</f>
        <v>-0.32179186113804464</v>
      </c>
      <c r="R43" s="26"/>
      <c r="T43" s="15"/>
      <c r="U43" s="15"/>
      <c r="V43" s="15"/>
      <c r="W43" s="15"/>
      <c r="X43" s="15"/>
      <c r="Y43" s="15"/>
      <c r="Z43" s="15"/>
      <c r="AA43" s="15"/>
    </row>
    <row r="44" spans="1:27" x14ac:dyDescent="0.3">
      <c r="E44" s="27"/>
      <c r="F44" s="16"/>
      <c r="G44" s="17"/>
      <c r="H44" s="56"/>
      <c r="I44" s="27"/>
      <c r="J44" s="56"/>
      <c r="K44" s="17"/>
      <c r="L44" s="28"/>
      <c r="M44" s="18"/>
      <c r="O44" s="25"/>
      <c r="P44" s="25"/>
      <c r="Q44" s="25"/>
      <c r="R44" s="26"/>
      <c r="T44" s="15"/>
      <c r="U44" s="15"/>
      <c r="V44" s="15"/>
      <c r="W44" s="15"/>
      <c r="X44" s="15"/>
      <c r="Y44" s="15"/>
      <c r="Z44" s="15"/>
      <c r="AA44" s="15"/>
    </row>
    <row r="45" spans="1:27" x14ac:dyDescent="0.3">
      <c r="A45" s="56">
        <f>A43+1</f>
        <v>24</v>
      </c>
      <c r="C45" s="1" t="s">
        <v>34</v>
      </c>
      <c r="E45" s="22">
        <v>3267.1958458667464</v>
      </c>
      <c r="F45" s="29"/>
      <c r="G45" s="35">
        <v>64.72258014791494</v>
      </c>
      <c r="H45" s="29"/>
      <c r="I45" s="22">
        <v>2461.0387693778275</v>
      </c>
      <c r="J45" s="29"/>
      <c r="K45" s="35">
        <v>48.752748997183588</v>
      </c>
      <c r="L45" s="29"/>
      <c r="M45" s="23">
        <v>-701.87675429013348</v>
      </c>
      <c r="O45" s="24">
        <v>-0.246742807753251</v>
      </c>
      <c r="P45" s="25"/>
      <c r="Q45" s="24">
        <v>-0.32280166312296965</v>
      </c>
      <c r="R45" s="26"/>
      <c r="T45" s="15"/>
      <c r="U45" s="15"/>
      <c r="V45" s="15"/>
      <c r="W45" s="15"/>
      <c r="X45" s="15"/>
      <c r="Y45" s="15"/>
      <c r="Z45" s="15"/>
      <c r="AA45" s="15"/>
    </row>
    <row r="46" spans="1:27" x14ac:dyDescent="0.3">
      <c r="A46" s="56">
        <f>A45+1</f>
        <v>25</v>
      </c>
      <c r="C46" s="1" t="s">
        <v>35</v>
      </c>
      <c r="E46" s="29"/>
      <c r="F46" s="29"/>
      <c r="G46" s="29"/>
      <c r="H46" s="29"/>
      <c r="I46" s="29"/>
      <c r="J46" s="29"/>
      <c r="K46" s="29"/>
      <c r="L46" s="29"/>
      <c r="M46" s="18"/>
      <c r="O46" s="24">
        <v>-0.31736092481628331</v>
      </c>
      <c r="P46" s="25"/>
      <c r="Q46" s="24">
        <v>-0.45536076359805538</v>
      </c>
      <c r="R46" s="30"/>
      <c r="T46" s="15"/>
      <c r="U46" s="15"/>
      <c r="V46" s="15"/>
      <c r="W46" s="15"/>
      <c r="X46" s="15"/>
      <c r="Y46" s="15"/>
      <c r="Z46" s="15"/>
      <c r="AA46" s="15"/>
    </row>
    <row r="47" spans="1:27" x14ac:dyDescent="0.3">
      <c r="A47" s="56">
        <f>A46+1</f>
        <v>26</v>
      </c>
      <c r="C47" s="1" t="s">
        <v>36</v>
      </c>
      <c r="E47" s="22">
        <v>3068.2743578667464</v>
      </c>
      <c r="F47" s="29"/>
      <c r="G47" s="35">
        <v>60.78198014791495</v>
      </c>
      <c r="H47" s="29"/>
      <c r="I47" s="22">
        <v>2330.1993800908949</v>
      </c>
      <c r="J47" s="29"/>
      <c r="K47" s="35">
        <v>46.160843504177791</v>
      </c>
      <c r="L47" s="29"/>
      <c r="M47" s="23">
        <v>-646.59994387255892</v>
      </c>
      <c r="O47" s="24">
        <v>-0.24055051527041629</v>
      </c>
      <c r="P47" s="25"/>
      <c r="Q47" s="24">
        <v>-0.32111796140293064</v>
      </c>
      <c r="R47" s="30"/>
      <c r="T47" s="15"/>
      <c r="U47" s="15"/>
      <c r="V47" s="15"/>
      <c r="W47" s="15"/>
      <c r="X47" s="15"/>
      <c r="Y47" s="15"/>
      <c r="Z47" s="15"/>
      <c r="AA47" s="15"/>
    </row>
    <row r="48" spans="1:27" x14ac:dyDescent="0.3">
      <c r="A48" s="56">
        <f>A47+1</f>
        <v>27</v>
      </c>
      <c r="C48" s="1" t="s">
        <v>37</v>
      </c>
      <c r="E48" s="29"/>
      <c r="F48" s="29"/>
      <c r="G48" s="29"/>
      <c r="H48" s="29"/>
      <c r="I48" s="29"/>
      <c r="J48" s="29"/>
      <c r="K48" s="29"/>
      <c r="L48" s="29"/>
      <c r="M48" s="18"/>
      <c r="O48" s="34">
        <v>-0.31524575045772801</v>
      </c>
      <c r="P48" s="25"/>
      <c r="Q48" s="34">
        <v>-0.46967808960905066</v>
      </c>
      <c r="R48" s="30"/>
      <c r="T48" s="15"/>
      <c r="U48" s="15"/>
      <c r="V48" s="15"/>
      <c r="W48" s="15"/>
      <c r="X48" s="15"/>
      <c r="Y48" s="15"/>
      <c r="Z48" s="15"/>
      <c r="AA48" s="15"/>
    </row>
    <row r="49" spans="1:27" x14ac:dyDescent="0.3">
      <c r="E49" s="56"/>
      <c r="F49" s="56"/>
      <c r="G49" s="56"/>
      <c r="H49" s="56"/>
      <c r="I49" s="56"/>
      <c r="J49" s="56"/>
      <c r="K49" s="56"/>
      <c r="L49" s="56"/>
      <c r="M49" s="31"/>
      <c r="N49" s="56"/>
      <c r="O49" s="32"/>
      <c r="P49" s="32"/>
      <c r="Q49" s="32"/>
      <c r="R49" s="11"/>
      <c r="T49" s="15"/>
      <c r="U49" s="15"/>
      <c r="V49" s="15"/>
      <c r="W49" s="15"/>
      <c r="X49" s="15"/>
      <c r="Y49" s="15"/>
      <c r="Z49" s="15"/>
      <c r="AA49" s="15"/>
    </row>
    <row r="50" spans="1:27" ht="14.15" x14ac:dyDescent="0.3">
      <c r="C50" s="5" t="s">
        <v>41</v>
      </c>
      <c r="E50" s="1" t="s">
        <v>42</v>
      </c>
      <c r="H50" s="56"/>
      <c r="I50" s="56"/>
      <c r="J50" s="56"/>
      <c r="K50" s="56"/>
      <c r="L50" s="56"/>
      <c r="M50" s="31"/>
      <c r="N50" s="56"/>
      <c r="O50" s="32"/>
      <c r="P50" s="32"/>
      <c r="Q50" s="32"/>
      <c r="R50" s="11"/>
      <c r="T50" s="15"/>
      <c r="U50" s="15"/>
      <c r="V50" s="15"/>
      <c r="W50" s="15"/>
      <c r="X50" s="15"/>
      <c r="Y50" s="15"/>
      <c r="Z50" s="15"/>
      <c r="AA50" s="15"/>
    </row>
    <row r="51" spans="1:27" x14ac:dyDescent="0.3">
      <c r="A51" s="56">
        <f>A48+1</f>
        <v>28</v>
      </c>
      <c r="C51" s="1" t="s">
        <v>29</v>
      </c>
      <c r="E51" s="27">
        <v>3046.0360350000001</v>
      </c>
      <c r="F51" s="16"/>
      <c r="G51" s="17">
        <v>13.474458263292933</v>
      </c>
      <c r="H51" s="17"/>
      <c r="I51" s="27">
        <v>2018.7435795981478</v>
      </c>
      <c r="J51" s="16"/>
      <c r="K51" s="17">
        <v>8.9301228859512864</v>
      </c>
      <c r="L51" s="17"/>
      <c r="M51" s="18">
        <f>I51-E51</f>
        <v>-1027.2924554018523</v>
      </c>
      <c r="N51" s="17"/>
      <c r="O51" s="19">
        <f>M51/E51</f>
        <v>-0.33725551621776934</v>
      </c>
      <c r="P51" s="19"/>
      <c r="Q51" s="19">
        <f>O51</f>
        <v>-0.33725551621776934</v>
      </c>
      <c r="R51" s="20"/>
      <c r="T51" s="15"/>
      <c r="U51" s="15"/>
      <c r="V51" s="15"/>
      <c r="W51" s="15"/>
      <c r="X51" s="15"/>
      <c r="Y51" s="15"/>
      <c r="Z51" s="15"/>
      <c r="AA51" s="15"/>
    </row>
    <row r="52" spans="1:27" x14ac:dyDescent="0.3">
      <c r="A52" s="56">
        <f>A51+1</f>
        <v>29</v>
      </c>
      <c r="C52" s="1" t="s">
        <v>30</v>
      </c>
      <c r="E52" s="27">
        <v>3447.415</v>
      </c>
      <c r="F52" s="16"/>
      <c r="G52" s="17">
        <v>15.25</v>
      </c>
      <c r="H52" s="17"/>
      <c r="I52" s="27">
        <v>3447.415</v>
      </c>
      <c r="J52" s="16"/>
      <c r="K52" s="17">
        <v>15.25</v>
      </c>
      <c r="L52" s="17"/>
      <c r="M52" s="18">
        <f>I52-E52</f>
        <v>0</v>
      </c>
      <c r="N52" s="17"/>
      <c r="O52" s="21">
        <f>IFERROR(M52/E52,"100.0%")</f>
        <v>0</v>
      </c>
      <c r="P52" s="19"/>
      <c r="Q52" s="21">
        <v>0</v>
      </c>
      <c r="R52" s="20"/>
      <c r="T52" s="15"/>
      <c r="U52" s="15"/>
      <c r="V52" s="15"/>
      <c r="W52" s="15"/>
      <c r="X52" s="15"/>
      <c r="Y52" s="15"/>
      <c r="Z52" s="15"/>
      <c r="AA52" s="15"/>
    </row>
    <row r="53" spans="1:27" x14ac:dyDescent="0.3">
      <c r="A53" s="56">
        <f>A52+1</f>
        <v>30</v>
      </c>
      <c r="C53" s="1" t="s">
        <v>31</v>
      </c>
      <c r="E53" s="27">
        <v>1103.308436</v>
      </c>
      <c r="F53" s="16"/>
      <c r="G53" s="17">
        <v>4.8806000000000003</v>
      </c>
      <c r="H53" s="17"/>
      <c r="I53" s="27">
        <v>374.92546765817696</v>
      </c>
      <c r="J53" s="16"/>
      <c r="K53" s="17">
        <v>1.66</v>
      </c>
      <c r="L53" s="17"/>
      <c r="M53" s="18">
        <f>I53-E53</f>
        <v>-728.38296834182302</v>
      </c>
      <c r="N53" s="17"/>
      <c r="O53" s="21">
        <f>IFERROR(M53/E53,"100.0%")</f>
        <v>-0.66018072968112695</v>
      </c>
      <c r="P53" s="19"/>
      <c r="Q53" s="19">
        <f>O53</f>
        <v>-0.66018072968112695</v>
      </c>
      <c r="R53" s="20"/>
      <c r="T53" s="15"/>
      <c r="U53" s="15"/>
      <c r="V53" s="15"/>
      <c r="W53" s="15"/>
      <c r="X53" s="15"/>
      <c r="Y53" s="15"/>
      <c r="Z53" s="15"/>
      <c r="AA53" s="15"/>
    </row>
    <row r="54" spans="1:27" x14ac:dyDescent="0.3">
      <c r="A54" s="56">
        <f>A53+1</f>
        <v>31</v>
      </c>
      <c r="C54" s="1" t="s">
        <v>32</v>
      </c>
      <c r="E54" s="27">
        <v>2375.0993900000003</v>
      </c>
      <c r="F54" s="16"/>
      <c r="G54" s="17">
        <v>10.506500000000003</v>
      </c>
      <c r="I54" s="27">
        <v>3255.683853906035</v>
      </c>
      <c r="J54" s="16"/>
      <c r="K54" s="17">
        <v>14.401857267566287</v>
      </c>
      <c r="L54" s="17"/>
      <c r="M54" s="18">
        <f>I54-E54</f>
        <v>880.58446390603467</v>
      </c>
      <c r="O54" s="19">
        <f>M54/E54</f>
        <v>0.37075689026472047</v>
      </c>
      <c r="P54" s="19"/>
      <c r="Q54" s="19">
        <f>O54</f>
        <v>0.37075689026472047</v>
      </c>
      <c r="R54" s="20"/>
      <c r="T54" s="15"/>
      <c r="U54" s="15"/>
      <c r="V54" s="15"/>
      <c r="W54" s="15"/>
      <c r="X54" s="15"/>
      <c r="Y54" s="15"/>
      <c r="Z54" s="15"/>
      <c r="AA54" s="15"/>
    </row>
    <row r="55" spans="1:27" x14ac:dyDescent="0.3">
      <c r="A55" s="56">
        <f>A54+1</f>
        <v>32</v>
      </c>
      <c r="C55" s="1" t="s">
        <v>33</v>
      </c>
      <c r="E55" s="22">
        <f>SUM(E51:E54)</f>
        <v>9971.8588610000006</v>
      </c>
      <c r="F55" s="16"/>
      <c r="G55" s="35">
        <v>44.111558263292935</v>
      </c>
      <c r="I55" s="22">
        <f>SUM(I51:I54)</f>
        <v>9096.7679011623604</v>
      </c>
      <c r="J55" s="16"/>
      <c r="K55" s="35">
        <v>40.240502084235871</v>
      </c>
      <c r="L55" s="17"/>
      <c r="M55" s="23">
        <f>SUM(M51:M54)</f>
        <v>-875.09095983764064</v>
      </c>
      <c r="O55" s="24">
        <f>M55/E55</f>
        <v>-8.7756051508122185E-2</v>
      </c>
      <c r="P55" s="25"/>
      <c r="Q55" s="24">
        <f>(M51+M54+M53)/(E51+E54+E53)</f>
        <v>-0.13412498880839716</v>
      </c>
      <c r="R55" s="26"/>
      <c r="T55" s="15"/>
      <c r="U55" s="15"/>
      <c r="V55" s="15"/>
      <c r="W55" s="15"/>
      <c r="X55" s="15"/>
      <c r="Y55" s="15"/>
      <c r="Z55" s="15"/>
      <c r="AA55" s="15"/>
    </row>
    <row r="56" spans="1:27" x14ac:dyDescent="0.3">
      <c r="E56" s="27"/>
      <c r="F56" s="16"/>
      <c r="G56" s="17"/>
      <c r="H56" s="56"/>
      <c r="I56" s="27"/>
      <c r="J56" s="56"/>
      <c r="K56" s="17"/>
      <c r="L56" s="28"/>
      <c r="M56" s="18"/>
      <c r="O56" s="25"/>
      <c r="P56" s="25"/>
      <c r="Q56" s="25"/>
      <c r="R56" s="26"/>
      <c r="T56" s="15"/>
      <c r="U56" s="15"/>
      <c r="V56" s="15"/>
      <c r="W56" s="15"/>
      <c r="X56" s="15"/>
      <c r="Y56" s="15"/>
      <c r="Z56" s="15"/>
      <c r="AA56" s="15"/>
    </row>
    <row r="57" spans="1:27" x14ac:dyDescent="0.3">
      <c r="A57" s="56">
        <f>A55+1</f>
        <v>33</v>
      </c>
      <c r="C57" s="1" t="s">
        <v>34</v>
      </c>
      <c r="E57" s="22">
        <v>10852.443324906035</v>
      </c>
      <c r="F57" s="29"/>
      <c r="G57" s="35">
        <v>48.006915530859217</v>
      </c>
      <c r="H57" s="29"/>
      <c r="I57" s="22">
        <v>9682.6940569112521</v>
      </c>
      <c r="J57" s="29"/>
      <c r="K57" s="35">
        <v>191.8124813175763</v>
      </c>
      <c r="L57" s="29"/>
      <c r="M57" s="23">
        <v>-1169.7492679947843</v>
      </c>
      <c r="O57" s="24">
        <v>-0.10778671981730091</v>
      </c>
      <c r="P57" s="25"/>
      <c r="Q57" s="24">
        <v>-0.15796688637374356</v>
      </c>
      <c r="R57" s="26"/>
      <c r="T57" s="15"/>
      <c r="U57" s="15"/>
      <c r="V57" s="15"/>
      <c r="W57" s="15"/>
      <c r="X57" s="15"/>
      <c r="Y57" s="15"/>
      <c r="Z57" s="15"/>
      <c r="AA57" s="15"/>
    </row>
    <row r="58" spans="1:27" x14ac:dyDescent="0.3">
      <c r="A58" s="56">
        <f>A57+1</f>
        <v>34</v>
      </c>
      <c r="C58" s="1" t="s">
        <v>35</v>
      </c>
      <c r="E58" s="29"/>
      <c r="F58" s="29"/>
      <c r="G58" s="29"/>
      <c r="H58" s="29"/>
      <c r="I58" s="29"/>
      <c r="J58" s="29"/>
      <c r="K58" s="29"/>
      <c r="L58" s="29"/>
      <c r="M58" s="18"/>
      <c r="O58" s="24">
        <v>-0.1539800322045479</v>
      </c>
      <c r="P58" s="25"/>
      <c r="Q58" s="24">
        <v>-0.2819118239447766</v>
      </c>
      <c r="R58" s="30"/>
      <c r="T58" s="15"/>
      <c r="U58" s="15"/>
      <c r="V58" s="15"/>
      <c r="W58" s="15"/>
      <c r="X58" s="15"/>
      <c r="Y58" s="15"/>
      <c r="Z58" s="15"/>
      <c r="AA58" s="15"/>
    </row>
    <row r="59" spans="1:27" x14ac:dyDescent="0.3">
      <c r="A59" s="56">
        <f>A58+1</f>
        <v>35</v>
      </c>
      <c r="C59" s="1" t="s">
        <v>36</v>
      </c>
      <c r="E59" s="22">
        <v>9961.6312889060355</v>
      </c>
      <c r="F59" s="29"/>
      <c r="G59" s="35">
        <v>44.066315530859221</v>
      </c>
      <c r="H59" s="29"/>
      <c r="I59" s="22">
        <v>9096.7679011623604</v>
      </c>
      <c r="J59" s="29"/>
      <c r="K59" s="35">
        <v>180.20538631462679</v>
      </c>
      <c r="L59" s="29"/>
      <c r="M59" s="23">
        <v>-864.86338774367528</v>
      </c>
      <c r="O59" s="24">
        <v>-8.6819453828495666E-2</v>
      </c>
      <c r="P59" s="25"/>
      <c r="Q59" s="24">
        <v>-0.13276553147560843</v>
      </c>
      <c r="R59" s="30"/>
      <c r="T59" s="15"/>
      <c r="U59" s="15"/>
      <c r="V59" s="15"/>
      <c r="W59" s="15"/>
      <c r="X59" s="15"/>
      <c r="Y59" s="15"/>
      <c r="Z59" s="15"/>
      <c r="AA59" s="15"/>
    </row>
    <row r="60" spans="1:27" x14ac:dyDescent="0.3">
      <c r="A60" s="56">
        <f>A59+1</f>
        <v>36</v>
      </c>
      <c r="C60" s="1" t="s">
        <v>37</v>
      </c>
      <c r="E60" s="29"/>
      <c r="F60" s="29"/>
      <c r="G60" s="29"/>
      <c r="H60" s="29"/>
      <c r="I60" s="29"/>
      <c r="J60" s="29"/>
      <c r="K60" s="29"/>
      <c r="L60" s="29"/>
      <c r="M60" s="18"/>
      <c r="O60" s="34">
        <v>-0.12896960438874588</v>
      </c>
      <c r="P60" s="25"/>
      <c r="Q60" s="34">
        <v>-0.26541500046283112</v>
      </c>
      <c r="R60" s="30"/>
      <c r="T60" s="15"/>
      <c r="U60" s="15"/>
      <c r="V60" s="15"/>
      <c r="W60" s="15"/>
      <c r="X60" s="15"/>
      <c r="Y60" s="15"/>
      <c r="Z60" s="15"/>
      <c r="AA60" s="15"/>
    </row>
    <row r="61" spans="1:27" x14ac:dyDescent="0.3">
      <c r="E61" s="56"/>
      <c r="F61" s="56"/>
      <c r="G61" s="56"/>
      <c r="H61" s="56"/>
      <c r="I61" s="56"/>
      <c r="J61" s="56"/>
      <c r="K61" s="56"/>
      <c r="L61" s="56"/>
      <c r="M61" s="31"/>
      <c r="N61" s="56"/>
      <c r="O61" s="32"/>
      <c r="P61" s="32"/>
      <c r="Q61" s="25"/>
      <c r="R61" s="11"/>
      <c r="T61" s="15"/>
      <c r="U61" s="15"/>
      <c r="V61" s="15"/>
      <c r="W61" s="15"/>
      <c r="X61" s="15"/>
      <c r="Y61" s="15"/>
      <c r="Z61" s="15"/>
      <c r="AA61" s="15"/>
    </row>
    <row r="62" spans="1:27" ht="14.15" x14ac:dyDescent="0.3">
      <c r="C62" s="5" t="s">
        <v>43</v>
      </c>
      <c r="E62" s="1" t="s">
        <v>44</v>
      </c>
      <c r="M62" s="18"/>
      <c r="O62" s="25"/>
      <c r="P62" s="25"/>
      <c r="Q62" s="25"/>
      <c r="T62" s="15"/>
      <c r="U62" s="15"/>
      <c r="V62" s="15"/>
      <c r="W62" s="15"/>
      <c r="X62" s="15"/>
      <c r="Y62" s="15"/>
      <c r="Z62" s="15"/>
      <c r="AA62" s="15"/>
    </row>
    <row r="63" spans="1:27" x14ac:dyDescent="0.3">
      <c r="A63" s="56">
        <f>A60+1</f>
        <v>37</v>
      </c>
      <c r="C63" s="1" t="s">
        <v>29</v>
      </c>
      <c r="E63" s="27">
        <v>23793.785721999997</v>
      </c>
      <c r="F63" s="16"/>
      <c r="G63" s="17">
        <v>7.0162494314763917</v>
      </c>
      <c r="H63" s="17"/>
      <c r="I63" s="27">
        <v>25395.266266831553</v>
      </c>
      <c r="J63" s="16"/>
      <c r="K63" s="17">
        <v>7.4884898346420652</v>
      </c>
      <c r="L63" s="17"/>
      <c r="M63" s="18">
        <f>I63-E63</f>
        <v>1601.4805448315565</v>
      </c>
      <c r="N63" s="17"/>
      <c r="O63" s="19">
        <f>M63/E63</f>
        <v>6.7306672571687903E-2</v>
      </c>
      <c r="P63" s="19"/>
      <c r="Q63" s="19">
        <f>O63</f>
        <v>6.7306672571687903E-2</v>
      </c>
      <c r="R63" s="33"/>
      <c r="S63" s="33"/>
      <c r="T63" s="15"/>
      <c r="U63" s="15"/>
      <c r="V63" s="15"/>
      <c r="W63" s="15"/>
      <c r="X63" s="15"/>
      <c r="Y63" s="15"/>
      <c r="Z63" s="15"/>
      <c r="AA63" s="15"/>
    </row>
    <row r="64" spans="1:27" x14ac:dyDescent="0.3">
      <c r="A64" s="56">
        <f>A63+1</f>
        <v>38</v>
      </c>
      <c r="C64" s="1" t="s">
        <v>30</v>
      </c>
      <c r="E64" s="27">
        <v>51716.41</v>
      </c>
      <c r="F64" s="16"/>
      <c r="G64" s="17">
        <v>15.25</v>
      </c>
      <c r="H64" s="17"/>
      <c r="I64" s="27">
        <v>51716.41</v>
      </c>
      <c r="J64" s="16"/>
      <c r="K64" s="17">
        <v>15.25</v>
      </c>
      <c r="L64" s="17"/>
      <c r="M64" s="18">
        <f>I64-E64</f>
        <v>0</v>
      </c>
      <c r="N64" s="17"/>
      <c r="O64" s="21">
        <f>IFERROR(M64/E64,"100.0%")</f>
        <v>0</v>
      </c>
      <c r="P64" s="19"/>
      <c r="Q64" s="21">
        <v>0</v>
      </c>
      <c r="R64" s="33"/>
      <c r="S64" s="33"/>
      <c r="T64" s="15"/>
      <c r="U64" s="15"/>
      <c r="V64" s="15"/>
      <c r="W64" s="15"/>
      <c r="X64" s="15"/>
      <c r="Y64" s="15"/>
      <c r="Z64" s="15"/>
      <c r="AA64" s="15"/>
    </row>
    <row r="65" spans="1:27" x14ac:dyDescent="0.3">
      <c r="A65" s="56">
        <f>A64+1</f>
        <v>39</v>
      </c>
      <c r="C65" s="1" t="s">
        <v>31</v>
      </c>
      <c r="E65" s="27">
        <v>16551.285943999999</v>
      </c>
      <c r="F65" s="16"/>
      <c r="G65" s="17">
        <v>4.8805999999999994</v>
      </c>
      <c r="H65" s="17"/>
      <c r="I65" s="27">
        <v>5624.4459123290981</v>
      </c>
      <c r="J65" s="16"/>
      <c r="K65" s="17">
        <v>1.6585219307182912</v>
      </c>
      <c r="L65" s="17"/>
      <c r="M65" s="18">
        <f>I65-E65</f>
        <v>-10926.840031670901</v>
      </c>
      <c r="N65" s="17"/>
      <c r="O65" s="21">
        <f>IFERROR(M65/E65,"100.0%")</f>
        <v>-0.66018072968112707</v>
      </c>
      <c r="P65" s="19"/>
      <c r="Q65" s="19">
        <f>O65</f>
        <v>-0.66018072968112707</v>
      </c>
      <c r="R65" s="33"/>
      <c r="S65" s="33"/>
      <c r="T65" s="15"/>
      <c r="U65" s="15"/>
      <c r="V65" s="15"/>
      <c r="W65" s="15"/>
      <c r="X65" s="15"/>
      <c r="Y65" s="15"/>
      <c r="Z65" s="15"/>
      <c r="AA65" s="15"/>
    </row>
    <row r="66" spans="1:27" x14ac:dyDescent="0.3">
      <c r="A66" s="56">
        <f>A65+1</f>
        <v>40</v>
      </c>
      <c r="C66" s="1" t="s">
        <v>32</v>
      </c>
      <c r="E66" s="27">
        <v>35630.06306</v>
      </c>
      <c r="F66" s="16"/>
      <c r="G66" s="17">
        <v>10.506500000000001</v>
      </c>
      <c r="I66" s="27">
        <v>48840.154440061509</v>
      </c>
      <c r="J66" s="16"/>
      <c r="K66" s="17">
        <v>14.401857267566292</v>
      </c>
      <c r="L66" s="17"/>
      <c r="M66" s="18">
        <f>I66-E66</f>
        <v>13210.091380061509</v>
      </c>
      <c r="O66" s="19">
        <f>M66/E66</f>
        <v>0.37075689026472097</v>
      </c>
      <c r="P66" s="19"/>
      <c r="Q66" s="19">
        <f>O66</f>
        <v>0.37075689026472097</v>
      </c>
      <c r="R66" s="20"/>
      <c r="T66" s="15"/>
      <c r="U66" s="15"/>
      <c r="V66" s="15"/>
      <c r="W66" s="15"/>
      <c r="X66" s="15"/>
      <c r="Y66" s="15"/>
      <c r="Z66" s="15"/>
      <c r="AA66" s="15"/>
    </row>
    <row r="67" spans="1:27" x14ac:dyDescent="0.3">
      <c r="A67" s="56">
        <f>A66+1</f>
        <v>41</v>
      </c>
      <c r="C67" s="1" t="s">
        <v>33</v>
      </c>
      <c r="E67" s="22">
        <f>SUM(E63:E66)</f>
        <v>127691.54472600001</v>
      </c>
      <c r="F67" s="16"/>
      <c r="G67" s="35">
        <v>37.653349431476393</v>
      </c>
      <c r="I67" s="22">
        <f>SUM(I63:I66)</f>
        <v>131576.27661922216</v>
      </c>
      <c r="J67" s="16"/>
      <c r="K67" s="35">
        <v>38.798869032926646</v>
      </c>
      <c r="L67" s="17"/>
      <c r="M67" s="23">
        <f>SUM(M63:M66)</f>
        <v>3884.7318932221642</v>
      </c>
      <c r="O67" s="24">
        <f>M67/E67</f>
        <v>3.0422780941040426E-2</v>
      </c>
      <c r="P67" s="25"/>
      <c r="Q67" s="24">
        <f>(M63+M66+M65)/(E63+E66+E65)</f>
        <v>5.1131622302905133E-2</v>
      </c>
      <c r="R67" s="26"/>
      <c r="T67" s="15"/>
      <c r="U67" s="15"/>
      <c r="V67" s="15"/>
      <c r="W67" s="15"/>
      <c r="X67" s="15"/>
      <c r="Y67" s="15"/>
      <c r="Z67" s="15"/>
      <c r="AA67" s="15"/>
    </row>
    <row r="68" spans="1:27" x14ac:dyDescent="0.3">
      <c r="E68" s="27"/>
      <c r="F68" s="16"/>
      <c r="G68" s="17"/>
      <c r="H68" s="56"/>
      <c r="I68" s="27"/>
      <c r="J68" s="56"/>
      <c r="K68" s="17"/>
      <c r="L68" s="28"/>
      <c r="M68" s="18"/>
      <c r="O68" s="25"/>
      <c r="P68" s="25"/>
      <c r="Q68" s="25"/>
      <c r="R68" s="26"/>
      <c r="T68" s="15"/>
      <c r="U68" s="15"/>
      <c r="V68" s="15"/>
      <c r="W68" s="15"/>
      <c r="X68" s="15"/>
      <c r="Y68" s="15"/>
      <c r="Z68" s="15"/>
      <c r="AA68" s="15"/>
    </row>
    <row r="69" spans="1:27" x14ac:dyDescent="0.3">
      <c r="A69" s="56">
        <f>A67+1</f>
        <v>42</v>
      </c>
      <c r="C69" s="1" t="s">
        <v>34</v>
      </c>
      <c r="E69" s="22">
        <v>140901.63610606152</v>
      </c>
      <c r="F69" s="29"/>
      <c r="G69" s="35">
        <v>41.54870669904269</v>
      </c>
      <c r="H69" s="29"/>
      <c r="I69" s="22">
        <v>140366.05020332313</v>
      </c>
      <c r="J69" s="29"/>
      <c r="K69" s="35">
        <v>41.390774525932436</v>
      </c>
      <c r="L69" s="29"/>
      <c r="M69" s="23">
        <v>-535.58590273835944</v>
      </c>
      <c r="O69" s="24">
        <v>-3.8011333121441221E-3</v>
      </c>
      <c r="P69" s="25"/>
      <c r="Q69" s="24">
        <v>-6.0053209048483661E-3</v>
      </c>
      <c r="R69" s="26"/>
      <c r="T69" s="15"/>
      <c r="U69" s="15"/>
      <c r="V69" s="15"/>
      <c r="W69" s="15"/>
      <c r="X69" s="15"/>
      <c r="Y69" s="15"/>
      <c r="Z69" s="15"/>
      <c r="AA69" s="15"/>
    </row>
    <row r="70" spans="1:27" x14ac:dyDescent="0.3">
      <c r="A70" s="56">
        <f>A69+1</f>
        <v>43</v>
      </c>
      <c r="C70" s="1" t="s">
        <v>35</v>
      </c>
      <c r="E70" s="29"/>
      <c r="F70" s="29"/>
      <c r="G70" s="29"/>
      <c r="H70" s="29"/>
      <c r="I70" s="29"/>
      <c r="J70" s="29"/>
      <c r="K70" s="29"/>
      <c r="L70" s="29"/>
      <c r="M70" s="18"/>
      <c r="O70" s="24">
        <v>-5.8176980540186234E-3</v>
      </c>
      <c r="P70" s="25"/>
      <c r="Q70" s="24">
        <v>-1.3275125823849106E-2</v>
      </c>
      <c r="R70" s="30"/>
      <c r="T70" s="15"/>
      <c r="U70" s="15"/>
      <c r="V70" s="15"/>
      <c r="W70" s="15"/>
      <c r="X70" s="15"/>
      <c r="Y70" s="15"/>
      <c r="Z70" s="15"/>
      <c r="AA70" s="15"/>
    </row>
    <row r="71" spans="1:27" x14ac:dyDescent="0.3">
      <c r="A71" s="56">
        <f>A70+1</f>
        <v>44</v>
      </c>
      <c r="C71" s="1" t="s">
        <v>36</v>
      </c>
      <c r="E71" s="22">
        <v>127538.11576206151</v>
      </c>
      <c r="F71" s="29"/>
      <c r="G71" s="35">
        <v>37.608106699042679</v>
      </c>
      <c r="H71" s="29"/>
      <c r="I71" s="22">
        <v>131576.27661922216</v>
      </c>
      <c r="J71" s="29"/>
      <c r="K71" s="35">
        <v>38.798869032926646</v>
      </c>
      <c r="L71" s="29"/>
      <c r="M71" s="23">
        <v>4038.1608571606544</v>
      </c>
      <c r="O71" s="24">
        <v>3.1662384480372549E-2</v>
      </c>
      <c r="P71" s="25"/>
      <c r="Q71" s="24">
        <v>5.3258639021297342E-2</v>
      </c>
      <c r="R71" s="30"/>
      <c r="T71" s="15"/>
      <c r="U71" s="15"/>
      <c r="V71" s="15"/>
      <c r="W71" s="15"/>
      <c r="X71" s="15"/>
      <c r="Y71" s="15"/>
      <c r="Z71" s="15"/>
      <c r="AA71" s="15"/>
    </row>
    <row r="72" spans="1:27" x14ac:dyDescent="0.3">
      <c r="A72" s="56">
        <f>A71+1</f>
        <v>45</v>
      </c>
      <c r="C72" s="1" t="s">
        <v>37</v>
      </c>
      <c r="E72" s="29"/>
      <c r="F72" s="29"/>
      <c r="G72" s="29"/>
      <c r="H72" s="29"/>
      <c r="I72" s="29"/>
      <c r="J72" s="29"/>
      <c r="K72" s="29"/>
      <c r="L72" s="29"/>
      <c r="M72" s="18"/>
      <c r="O72" s="34">
        <v>5.1312140611090865E-2</v>
      </c>
      <c r="P72" s="25"/>
      <c r="Q72" s="34">
        <v>0.14966377614722443</v>
      </c>
      <c r="R72" s="30"/>
      <c r="T72" s="15"/>
      <c r="U72" s="15"/>
      <c r="V72" s="15"/>
      <c r="W72" s="15"/>
      <c r="X72" s="15"/>
      <c r="Y72" s="15"/>
      <c r="Z72" s="15"/>
      <c r="AA72" s="15"/>
    </row>
    <row r="73" spans="1:27" x14ac:dyDescent="0.3">
      <c r="E73" s="56"/>
      <c r="F73" s="56"/>
      <c r="G73" s="56"/>
      <c r="H73" s="56"/>
      <c r="I73" s="56"/>
      <c r="J73" s="56"/>
      <c r="K73" s="56"/>
      <c r="L73" s="56"/>
      <c r="M73" s="31"/>
      <c r="N73" s="56"/>
      <c r="O73" s="32"/>
      <c r="P73" s="32"/>
      <c r="Q73" s="32"/>
      <c r="R73" s="11"/>
      <c r="T73" s="15"/>
      <c r="U73" s="15"/>
      <c r="V73" s="15"/>
      <c r="W73" s="15"/>
      <c r="X73" s="15"/>
      <c r="Y73" s="15"/>
      <c r="Z73" s="15"/>
      <c r="AA73" s="15"/>
    </row>
    <row r="74" spans="1:27" ht="14.15" x14ac:dyDescent="0.3">
      <c r="C74" s="5" t="s">
        <v>45</v>
      </c>
      <c r="E74" s="1" t="s">
        <v>46</v>
      </c>
      <c r="H74" s="56"/>
      <c r="I74" s="56"/>
      <c r="J74" s="56"/>
      <c r="K74" s="56"/>
      <c r="L74" s="56"/>
      <c r="M74" s="31"/>
      <c r="N74" s="56"/>
      <c r="O74" s="32"/>
      <c r="P74" s="32"/>
      <c r="Q74" s="32"/>
      <c r="R74" s="11"/>
      <c r="T74" s="15"/>
      <c r="U74" s="15"/>
      <c r="V74" s="15"/>
      <c r="W74" s="15"/>
      <c r="X74" s="15"/>
      <c r="Y74" s="15"/>
      <c r="Z74" s="15"/>
      <c r="AA74" s="15"/>
    </row>
    <row r="75" spans="1:27" x14ac:dyDescent="0.3">
      <c r="A75" s="56">
        <f>A72+1</f>
        <v>46</v>
      </c>
      <c r="C75" s="1" t="s">
        <v>29</v>
      </c>
      <c r="E75" s="27">
        <v>25578.106867999999</v>
      </c>
      <c r="F75" s="16"/>
      <c r="G75" s="17">
        <v>7.5409822481927433</v>
      </c>
      <c r="H75" s="17"/>
      <c r="I75" s="27">
        <v>28143.201134721789</v>
      </c>
      <c r="J75" s="16"/>
      <c r="K75" s="17">
        <v>8.2972278307964267</v>
      </c>
      <c r="L75" s="17"/>
      <c r="M75" s="18">
        <f>I75-E75</f>
        <v>2565.0942667217896</v>
      </c>
      <c r="N75" s="17"/>
      <c r="O75" s="19">
        <f>M75/E75</f>
        <v>0.10028475836618315</v>
      </c>
      <c r="P75" s="19"/>
      <c r="Q75" s="19">
        <f>O75</f>
        <v>0.10028475836618315</v>
      </c>
      <c r="R75" s="20"/>
      <c r="T75" s="15"/>
      <c r="U75" s="15"/>
      <c r="V75" s="15"/>
      <c r="W75" s="15"/>
      <c r="X75" s="15"/>
      <c r="Y75" s="15"/>
      <c r="Z75" s="15"/>
      <c r="AA75" s="15"/>
    </row>
    <row r="76" spans="1:27" x14ac:dyDescent="0.3">
      <c r="A76" s="56">
        <f>A75+1</f>
        <v>47</v>
      </c>
      <c r="C76" s="1" t="s">
        <v>30</v>
      </c>
      <c r="E76" s="27">
        <v>51726.17</v>
      </c>
      <c r="F76" s="16"/>
      <c r="G76" s="17">
        <v>15.25</v>
      </c>
      <c r="H76" s="17"/>
      <c r="I76" s="27">
        <v>51726.17</v>
      </c>
      <c r="J76" s="16"/>
      <c r="K76" s="17">
        <v>15.25</v>
      </c>
      <c r="L76" s="17"/>
      <c r="M76" s="18">
        <f>I76-E76</f>
        <v>0</v>
      </c>
      <c r="N76" s="17"/>
      <c r="O76" s="21">
        <f>IFERROR(M76/E76,"100.0%")</f>
        <v>0</v>
      </c>
      <c r="P76" s="19"/>
      <c r="Q76" s="21">
        <v>0</v>
      </c>
      <c r="R76" s="20"/>
      <c r="T76" s="15"/>
      <c r="U76" s="15"/>
      <c r="V76" s="15"/>
      <c r="W76" s="15"/>
      <c r="X76" s="15"/>
      <c r="Y76" s="15"/>
      <c r="Z76" s="15"/>
      <c r="AA76" s="15"/>
    </row>
    <row r="77" spans="1:27" x14ac:dyDescent="0.3">
      <c r="A77" s="56">
        <f>A76+1</f>
        <v>48</v>
      </c>
      <c r="C77" s="1" t="s">
        <v>31</v>
      </c>
      <c r="E77" s="27">
        <v>16554.409528</v>
      </c>
      <c r="F77" s="16"/>
      <c r="G77" s="17">
        <v>4.8806000000000003</v>
      </c>
      <c r="H77" s="17"/>
      <c r="I77" s="27">
        <v>4024.2691275700172</v>
      </c>
      <c r="J77" s="16"/>
      <c r="K77" s="17">
        <v>1.1864420697577795</v>
      </c>
      <c r="L77" s="17"/>
      <c r="M77" s="18">
        <f>I77-E77</f>
        <v>-12530.140400429984</v>
      </c>
      <c r="N77" s="17"/>
      <c r="O77" s="21">
        <f>IFERROR(M77/E77,"100.0%")</f>
        <v>-0.75690651359304606</v>
      </c>
      <c r="P77" s="19"/>
      <c r="Q77" s="19">
        <f>O77</f>
        <v>-0.75690651359304606</v>
      </c>
      <c r="R77" s="20"/>
      <c r="T77" s="15"/>
      <c r="U77" s="15"/>
      <c r="V77" s="15"/>
      <c r="W77" s="15"/>
      <c r="X77" s="15"/>
      <c r="Y77" s="15"/>
      <c r="Z77" s="15"/>
      <c r="AA77" s="15"/>
    </row>
    <row r="78" spans="1:27" x14ac:dyDescent="0.3">
      <c r="A78" s="56">
        <f>A77+1</f>
        <v>49</v>
      </c>
      <c r="C78" s="1" t="s">
        <v>32</v>
      </c>
      <c r="E78" s="27">
        <v>35636.787219999998</v>
      </c>
      <c r="F78" s="16"/>
      <c r="G78" s="17">
        <v>10.506499999999999</v>
      </c>
      <c r="I78" s="27">
        <v>48849.371628712739</v>
      </c>
      <c r="J78" s="16"/>
      <c r="K78" s="17">
        <v>14.401857267566287</v>
      </c>
      <c r="L78" s="17"/>
      <c r="M78" s="18">
        <f>I78-E78</f>
        <v>13212.584408712741</v>
      </c>
      <c r="O78" s="19">
        <f>M78/E78</f>
        <v>0.3707568902647207</v>
      </c>
      <c r="P78" s="19"/>
      <c r="Q78" s="19">
        <f>O78</f>
        <v>0.3707568902647207</v>
      </c>
      <c r="R78" s="20"/>
      <c r="T78" s="15"/>
      <c r="U78" s="15"/>
      <c r="V78" s="15"/>
      <c r="W78" s="15"/>
      <c r="X78" s="15"/>
      <c r="Y78" s="15"/>
      <c r="Z78" s="15"/>
      <c r="AA78" s="15"/>
    </row>
    <row r="79" spans="1:27" x14ac:dyDescent="0.3">
      <c r="A79" s="56">
        <f>A78+1</f>
        <v>50</v>
      </c>
      <c r="C79" s="1" t="s">
        <v>33</v>
      </c>
      <c r="E79" s="22">
        <f>SUM(E75:E78)</f>
        <v>129495.473616</v>
      </c>
      <c r="F79" s="16"/>
      <c r="G79" s="35">
        <v>38.178082248192744</v>
      </c>
      <c r="I79" s="22">
        <f>SUM(I75:I78)</f>
        <v>132743.01189100454</v>
      </c>
      <c r="J79" s="16"/>
      <c r="K79" s="35">
        <v>39.13552716812049</v>
      </c>
      <c r="L79" s="17"/>
      <c r="M79" s="23">
        <f>SUM(M75:M78)</f>
        <v>3247.5382750045464</v>
      </c>
      <c r="O79" s="24">
        <f>M79/E79</f>
        <v>2.5078392196430349E-2</v>
      </c>
      <c r="P79" s="25"/>
      <c r="Q79" s="24">
        <f>(M75+M78+M77)/(E75+E78+E77)</f>
        <v>4.1758613283203017E-2</v>
      </c>
      <c r="R79" s="26"/>
      <c r="T79" s="15"/>
      <c r="U79" s="15"/>
      <c r="V79" s="15"/>
      <c r="W79" s="15"/>
      <c r="X79" s="15"/>
      <c r="Y79" s="15"/>
      <c r="Z79" s="15"/>
      <c r="AA79" s="15"/>
    </row>
    <row r="80" spans="1:27" x14ac:dyDescent="0.3">
      <c r="E80" s="27"/>
      <c r="F80" s="16"/>
      <c r="G80" s="17"/>
      <c r="H80" s="56"/>
      <c r="I80" s="27"/>
      <c r="J80" s="56"/>
      <c r="K80" s="17"/>
      <c r="L80" s="28"/>
      <c r="M80" s="18"/>
      <c r="O80" s="25"/>
      <c r="P80" s="25"/>
      <c r="Q80" s="25"/>
      <c r="R80" s="26"/>
      <c r="T80" s="15"/>
      <c r="U80" s="15"/>
      <c r="V80" s="15"/>
      <c r="W80" s="15"/>
      <c r="X80" s="15"/>
      <c r="Y80" s="15"/>
      <c r="Z80" s="15"/>
      <c r="AA80" s="15"/>
    </row>
    <row r="81" spans="1:27" x14ac:dyDescent="0.3">
      <c r="A81" s="56">
        <f>A79+1</f>
        <v>51</v>
      </c>
      <c r="C81" s="1" t="s">
        <v>34</v>
      </c>
      <c r="E81" s="22">
        <v>142708.05802471275</v>
      </c>
      <c r="F81" s="29"/>
      <c r="G81" s="35">
        <v>42.073439515759034</v>
      </c>
      <c r="H81" s="29"/>
      <c r="I81" s="22">
        <v>141534.44429462106</v>
      </c>
      <c r="J81" s="29"/>
      <c r="K81" s="35">
        <v>41.727432661126294</v>
      </c>
      <c r="L81" s="29"/>
      <c r="M81" s="23">
        <v>-1173.6137300916835</v>
      </c>
      <c r="O81" s="24">
        <v>-8.2238784994779265E-3</v>
      </c>
      <c r="P81" s="25"/>
      <c r="Q81" s="24">
        <v>-1.2899421583479379E-2</v>
      </c>
      <c r="R81" s="26"/>
      <c r="T81" s="15"/>
      <c r="U81" s="15"/>
      <c r="V81" s="15"/>
      <c r="W81" s="15"/>
      <c r="X81" s="15"/>
      <c r="Y81" s="15"/>
      <c r="Z81" s="15"/>
      <c r="AA81" s="15"/>
    </row>
    <row r="82" spans="1:27" x14ac:dyDescent="0.3">
      <c r="A82" s="56">
        <f>A81+1</f>
        <v>52</v>
      </c>
      <c r="C82" s="1" t="s">
        <v>35</v>
      </c>
      <c r="E82" s="29"/>
      <c r="F82" s="29"/>
      <c r="G82" s="29"/>
      <c r="H82" s="29"/>
      <c r="I82" s="29"/>
      <c r="J82" s="29"/>
      <c r="K82" s="29"/>
      <c r="L82" s="29"/>
      <c r="M82" s="18"/>
      <c r="O82" s="24">
        <v>-1.2504050239314873E-2</v>
      </c>
      <c r="P82" s="25"/>
      <c r="Q82" s="24">
        <v>-2.7855296347860787E-2</v>
      </c>
      <c r="R82" s="30"/>
      <c r="T82" s="15"/>
      <c r="U82" s="15"/>
      <c r="V82" s="15"/>
      <c r="W82" s="15"/>
      <c r="X82" s="15"/>
      <c r="Y82" s="15"/>
      <c r="Z82" s="15"/>
      <c r="AA82" s="15"/>
    </row>
    <row r="83" spans="1:27" x14ac:dyDescent="0.3">
      <c r="A83" s="56">
        <f>A82+1</f>
        <v>53</v>
      </c>
      <c r="C83" s="1" t="s">
        <v>36</v>
      </c>
      <c r="E83" s="22">
        <v>129342.01569671274</v>
      </c>
      <c r="F83" s="29"/>
      <c r="G83" s="35">
        <v>38.132839515759031</v>
      </c>
      <c r="H83" s="29"/>
      <c r="I83" s="22">
        <v>132743.01189100454</v>
      </c>
      <c r="J83" s="29"/>
      <c r="K83" s="35">
        <v>39.13552716812049</v>
      </c>
      <c r="L83" s="29"/>
      <c r="M83" s="23">
        <v>3400.9961942918071</v>
      </c>
      <c r="O83" s="24">
        <v>2.6294597126633804E-2</v>
      </c>
      <c r="P83" s="25"/>
      <c r="Q83" s="24">
        <v>4.381832296953056E-2</v>
      </c>
      <c r="R83" s="30"/>
      <c r="T83" s="15"/>
      <c r="U83" s="15"/>
      <c r="V83" s="15"/>
      <c r="W83" s="15"/>
      <c r="X83" s="15"/>
      <c r="Y83" s="15"/>
      <c r="Z83" s="15"/>
      <c r="AA83" s="15"/>
    </row>
    <row r="84" spans="1:27" x14ac:dyDescent="0.3">
      <c r="A84" s="56">
        <f>A83+1</f>
        <v>54</v>
      </c>
      <c r="C84" s="1" t="s">
        <v>37</v>
      </c>
      <c r="E84" s="29"/>
      <c r="F84" s="29"/>
      <c r="G84" s="29"/>
      <c r="H84" s="29"/>
      <c r="I84" s="29"/>
      <c r="J84" s="29"/>
      <c r="K84" s="29"/>
      <c r="L84" s="29"/>
      <c r="M84" s="18"/>
      <c r="O84" s="34">
        <v>4.2252260857758052E-2</v>
      </c>
      <c r="P84" s="25"/>
      <c r="Q84" s="34">
        <v>0.11822777397926205</v>
      </c>
      <c r="R84" s="30"/>
      <c r="T84" s="15"/>
      <c r="U84" s="15"/>
      <c r="V84" s="15"/>
      <c r="W84" s="15"/>
      <c r="X84" s="15"/>
      <c r="Y84" s="15"/>
      <c r="Z84" s="15"/>
      <c r="AA84" s="15"/>
    </row>
    <row r="85" spans="1:27" x14ac:dyDescent="0.3">
      <c r="E85" s="56"/>
      <c r="F85" s="56"/>
      <c r="G85" s="56"/>
      <c r="H85" s="56"/>
      <c r="I85" s="56"/>
      <c r="J85" s="56"/>
      <c r="K85" s="56"/>
      <c r="L85" s="56"/>
      <c r="M85" s="31"/>
      <c r="N85" s="56"/>
      <c r="O85" s="32"/>
      <c r="P85" s="32"/>
      <c r="Q85" s="25"/>
      <c r="R85" s="11"/>
      <c r="T85" s="15"/>
      <c r="U85" s="15"/>
      <c r="V85" s="15"/>
      <c r="W85" s="15"/>
      <c r="X85" s="15"/>
      <c r="Y85" s="15"/>
      <c r="Z85" s="15"/>
      <c r="AA85" s="15"/>
    </row>
    <row r="86" spans="1:27" ht="14.4" customHeight="1" x14ac:dyDescent="0.3">
      <c r="C86" s="5" t="s">
        <v>47</v>
      </c>
      <c r="E86" s="1" t="s">
        <v>48</v>
      </c>
      <c r="H86" s="56"/>
      <c r="I86" s="56"/>
      <c r="J86" s="56"/>
      <c r="K86" s="56"/>
      <c r="L86" s="56"/>
      <c r="M86" s="31"/>
      <c r="N86" s="56"/>
      <c r="O86" s="32"/>
      <c r="P86" s="32"/>
      <c r="Q86" s="32"/>
      <c r="R86" s="11"/>
      <c r="T86" s="15"/>
      <c r="U86" s="15"/>
      <c r="V86" s="15"/>
      <c r="W86" s="15"/>
      <c r="X86" s="15"/>
      <c r="Y86" s="15"/>
      <c r="Z86" s="15"/>
      <c r="AA86" s="15"/>
    </row>
    <row r="87" spans="1:27" x14ac:dyDescent="0.3">
      <c r="A87" s="56">
        <f>A84+1</f>
        <v>55</v>
      </c>
      <c r="C87" s="1" t="s">
        <v>29</v>
      </c>
      <c r="E87" s="27">
        <v>91321.835427999991</v>
      </c>
      <c r="F87" s="16"/>
      <c r="G87" s="17">
        <v>15.256744095147242</v>
      </c>
      <c r="H87" s="17"/>
      <c r="I87" s="27">
        <v>113840.68351780727</v>
      </c>
      <c r="J87" s="16"/>
      <c r="K87" s="17">
        <v>19.018870655717283</v>
      </c>
      <c r="L87" s="17"/>
      <c r="M87" s="18">
        <f>I87-E87</f>
        <v>22518.848089807274</v>
      </c>
      <c r="N87" s="17"/>
      <c r="O87" s="19">
        <f>M87/E87</f>
        <v>0.24658777371553811</v>
      </c>
      <c r="P87" s="19"/>
      <c r="Q87" s="19">
        <f>O87</f>
        <v>0.24658777371553811</v>
      </c>
      <c r="R87" s="20"/>
      <c r="T87" s="15"/>
      <c r="U87" s="15"/>
      <c r="V87" s="15"/>
      <c r="W87" s="15"/>
      <c r="X87" s="15"/>
      <c r="Y87" s="15"/>
      <c r="Z87" s="15"/>
      <c r="AA87" s="15"/>
    </row>
    <row r="88" spans="1:27" x14ac:dyDescent="0.3">
      <c r="A88" s="56">
        <f>A87+1</f>
        <v>56</v>
      </c>
      <c r="C88" s="1" t="s">
        <v>30</v>
      </c>
      <c r="E88" s="27">
        <v>91281.467499999999</v>
      </c>
      <c r="F88" s="16"/>
      <c r="G88" s="17">
        <v>15.25</v>
      </c>
      <c r="H88" s="17"/>
      <c r="I88" s="27">
        <v>91281.467499999999</v>
      </c>
      <c r="J88" s="16"/>
      <c r="K88" s="17">
        <v>15.25</v>
      </c>
      <c r="L88" s="17"/>
      <c r="M88" s="18">
        <f>I88-E88</f>
        <v>0</v>
      </c>
      <c r="N88" s="17"/>
      <c r="O88" s="21">
        <f>IFERROR(M88/E88,"100.0%")</f>
        <v>0</v>
      </c>
      <c r="P88" s="19"/>
      <c r="Q88" s="21">
        <v>0</v>
      </c>
      <c r="R88" s="20"/>
      <c r="T88" s="15"/>
      <c r="U88" s="15"/>
      <c r="V88" s="15"/>
      <c r="W88" s="15"/>
      <c r="X88" s="15"/>
      <c r="Y88" s="15"/>
      <c r="Z88" s="15"/>
      <c r="AA88" s="15"/>
    </row>
    <row r="89" spans="1:27" x14ac:dyDescent="0.3">
      <c r="A89" s="56">
        <f>A88+1</f>
        <v>57</v>
      </c>
      <c r="C89" s="1" t="s">
        <v>31</v>
      </c>
      <c r="E89" s="27">
        <v>29213.661002000001</v>
      </c>
      <c r="F89" s="16"/>
      <c r="G89" s="17">
        <v>4.8806000000000003</v>
      </c>
      <c r="H89" s="17"/>
      <c r="I89" s="27">
        <v>7101.6507036870489</v>
      </c>
      <c r="J89" s="16"/>
      <c r="K89" s="17">
        <v>1.1864420697577795</v>
      </c>
      <c r="L89" s="17"/>
      <c r="M89" s="18">
        <f>I89-E89</f>
        <v>-22112.010298312951</v>
      </c>
      <c r="N89" s="17"/>
      <c r="O89" s="21">
        <f>M89/E89</f>
        <v>-0.75690651359304595</v>
      </c>
      <c r="P89" s="19"/>
      <c r="Q89" s="19">
        <f>O89</f>
        <v>-0.75690651359304595</v>
      </c>
      <c r="R89" s="20"/>
      <c r="T89" s="15"/>
      <c r="U89" s="15"/>
      <c r="V89" s="15"/>
      <c r="W89" s="15"/>
      <c r="X89" s="15"/>
      <c r="Y89" s="15"/>
      <c r="Z89" s="15"/>
      <c r="AA89" s="15"/>
    </row>
    <row r="90" spans="1:27" x14ac:dyDescent="0.3">
      <c r="A90" s="56">
        <f>A89+1</f>
        <v>58</v>
      </c>
      <c r="C90" s="1" t="s">
        <v>32</v>
      </c>
      <c r="E90" s="27">
        <v>62888.441855000005</v>
      </c>
      <c r="F90" s="16"/>
      <c r="G90" s="17">
        <v>10.506500000000001</v>
      </c>
      <c r="I90" s="27">
        <v>86204.764990753509</v>
      </c>
      <c r="J90" s="16"/>
      <c r="K90" s="17">
        <v>14.401857267566291</v>
      </c>
      <c r="L90" s="17"/>
      <c r="M90" s="18">
        <f>I90-E90</f>
        <v>23316.323135753504</v>
      </c>
      <c r="O90" s="19">
        <f>M90/E90</f>
        <v>0.3707568902647207</v>
      </c>
      <c r="P90" s="19"/>
      <c r="Q90" s="19">
        <f>O90</f>
        <v>0.3707568902647207</v>
      </c>
      <c r="R90" s="20"/>
      <c r="T90" s="15"/>
      <c r="U90" s="15"/>
      <c r="V90" s="15"/>
      <c r="W90" s="15"/>
      <c r="X90" s="15"/>
      <c r="Y90" s="15"/>
      <c r="Z90" s="15"/>
      <c r="AA90" s="15"/>
    </row>
    <row r="91" spans="1:27" x14ac:dyDescent="0.3">
      <c r="A91" s="56">
        <f>A90+1</f>
        <v>59</v>
      </c>
      <c r="C91" s="1" t="s">
        <v>33</v>
      </c>
      <c r="E91" s="22">
        <f>SUM(E87:E90)</f>
        <v>274705.40578500001</v>
      </c>
      <c r="F91" s="16"/>
      <c r="G91" s="35">
        <v>45.893844095147244</v>
      </c>
      <c r="I91" s="22">
        <f>SUM(I87:I90)</f>
        <v>298428.56671224779</v>
      </c>
      <c r="J91" s="16"/>
      <c r="K91" s="35">
        <v>49.857169993041346</v>
      </c>
      <c r="L91" s="17"/>
      <c r="M91" s="23">
        <f>SUM(M87:M90)</f>
        <v>23723.160927247827</v>
      </c>
      <c r="O91" s="24">
        <f>M91/E91</f>
        <v>8.6358551479743778E-2</v>
      </c>
      <c r="P91" s="25"/>
      <c r="Q91" s="24">
        <f>(M87+M90+M89)/(E87+E90+E89)</f>
        <v>0.12933514103479399</v>
      </c>
      <c r="R91" s="26"/>
      <c r="T91" s="15"/>
      <c r="U91" s="15"/>
      <c r="V91" s="15"/>
      <c r="W91" s="15"/>
      <c r="X91" s="15"/>
      <c r="Y91" s="15"/>
      <c r="Z91" s="15"/>
      <c r="AA91" s="15"/>
    </row>
    <row r="92" spans="1:27" x14ac:dyDescent="0.3">
      <c r="E92" s="27"/>
      <c r="F92" s="16"/>
      <c r="G92" s="17"/>
      <c r="H92" s="56"/>
      <c r="I92" s="27"/>
      <c r="J92" s="56"/>
      <c r="K92" s="17"/>
      <c r="L92" s="28"/>
      <c r="M92" s="18"/>
      <c r="O92" s="25"/>
      <c r="P92" s="25"/>
      <c r="Q92" s="25"/>
      <c r="R92" s="26"/>
      <c r="T92" s="15"/>
      <c r="U92" s="15"/>
      <c r="V92" s="15"/>
      <c r="W92" s="15"/>
      <c r="X92" s="15"/>
      <c r="Y92" s="15"/>
      <c r="Z92" s="15"/>
      <c r="AA92" s="15"/>
    </row>
    <row r="93" spans="1:27" x14ac:dyDescent="0.3">
      <c r="A93" s="56">
        <f>A91+1</f>
        <v>60</v>
      </c>
      <c r="C93" s="1" t="s">
        <v>34</v>
      </c>
      <c r="E93" s="22">
        <v>298021.72892075352</v>
      </c>
      <c r="F93" s="29"/>
      <c r="G93" s="35">
        <v>49.789201362713534</v>
      </c>
      <c r="H93" s="29"/>
      <c r="I93" s="22">
        <v>313942.85766456783</v>
      </c>
      <c r="J93" s="29"/>
      <c r="K93" s="35">
        <v>52.44907548604715</v>
      </c>
      <c r="L93" s="29"/>
      <c r="M93" s="23">
        <v>15921.128743814344</v>
      </c>
      <c r="O93" s="24">
        <v>5.3422711160929837E-2</v>
      </c>
      <c r="P93" s="25"/>
      <c r="Q93" s="24">
        <v>7.7010296080703852E-2</v>
      </c>
      <c r="R93" s="26"/>
      <c r="T93" s="15"/>
      <c r="U93" s="15"/>
      <c r="V93" s="15"/>
      <c r="W93" s="15"/>
      <c r="X93" s="15"/>
      <c r="Y93" s="15"/>
      <c r="Z93" s="15"/>
      <c r="AA93" s="15"/>
    </row>
    <row r="94" spans="1:27" x14ac:dyDescent="0.3">
      <c r="A94" s="56">
        <f>A93+1</f>
        <v>61</v>
      </c>
      <c r="C94" s="1" t="s">
        <v>35</v>
      </c>
      <c r="E94" s="29"/>
      <c r="F94" s="29"/>
      <c r="G94" s="29"/>
      <c r="H94" s="29"/>
      <c r="I94" s="29"/>
      <c r="J94" s="29"/>
      <c r="K94" s="29"/>
      <c r="L94" s="29"/>
      <c r="M94" s="18"/>
      <c r="O94" s="24">
        <v>7.516455928938659E-2</v>
      </c>
      <c r="P94" s="25"/>
      <c r="Q94" s="24">
        <v>0.13208664016296984</v>
      </c>
      <c r="R94" s="30"/>
      <c r="T94" s="15"/>
      <c r="U94" s="15"/>
      <c r="V94" s="15"/>
      <c r="W94" s="15"/>
      <c r="X94" s="15"/>
      <c r="Y94" s="15"/>
      <c r="Z94" s="15"/>
      <c r="AA94" s="15"/>
    </row>
    <row r="95" spans="1:27" x14ac:dyDescent="0.3">
      <c r="A95" s="56">
        <f>A94+1</f>
        <v>62</v>
      </c>
      <c r="C95" s="1" t="s">
        <v>36</v>
      </c>
      <c r="E95" s="22">
        <v>274434.5977187535</v>
      </c>
      <c r="F95" s="29"/>
      <c r="G95" s="35">
        <v>45.848601362713531</v>
      </c>
      <c r="H95" s="29"/>
      <c r="I95" s="22">
        <v>298428.56671224779</v>
      </c>
      <c r="J95" s="29"/>
      <c r="K95" s="35">
        <v>49.857169993041346</v>
      </c>
      <c r="L95" s="29"/>
      <c r="M95" s="23">
        <v>23993.968993494324</v>
      </c>
      <c r="O95" s="24">
        <v>8.7430554284864112E-2</v>
      </c>
      <c r="P95" s="25"/>
      <c r="Q95" s="24">
        <v>0.13100496270435852</v>
      </c>
      <c r="R95" s="30"/>
      <c r="T95" s="15"/>
      <c r="U95" s="15"/>
      <c r="V95" s="15"/>
      <c r="W95" s="15"/>
      <c r="X95" s="15"/>
      <c r="Y95" s="15"/>
      <c r="Z95" s="15"/>
      <c r="AA95" s="15"/>
    </row>
    <row r="96" spans="1:27" x14ac:dyDescent="0.3">
      <c r="A96" s="56">
        <f>A95+1</f>
        <v>63</v>
      </c>
      <c r="C96" s="1" t="s">
        <v>37</v>
      </c>
      <c r="E96" s="29"/>
      <c r="F96" s="29"/>
      <c r="G96" s="29"/>
      <c r="H96" s="29"/>
      <c r="I96" s="29"/>
      <c r="J96" s="29"/>
      <c r="K96" s="29"/>
      <c r="L96" s="29"/>
      <c r="M96" s="18"/>
      <c r="O96" s="34">
        <v>0.12747165869379812</v>
      </c>
      <c r="P96" s="25"/>
      <c r="Q96" s="34">
        <v>0.24749224947801948</v>
      </c>
      <c r="R96" s="30"/>
      <c r="T96" s="15"/>
      <c r="U96" s="15"/>
      <c r="V96" s="15"/>
      <c r="W96" s="15"/>
      <c r="X96" s="15"/>
      <c r="Y96" s="15"/>
      <c r="Z96" s="15"/>
      <c r="AA96" s="15"/>
    </row>
    <row r="97" spans="1:27" x14ac:dyDescent="0.3">
      <c r="E97" s="56"/>
      <c r="F97" s="56"/>
      <c r="G97" s="56"/>
      <c r="H97" s="56"/>
      <c r="I97" s="56"/>
      <c r="J97" s="56"/>
      <c r="K97" s="56"/>
      <c r="L97" s="56"/>
      <c r="M97" s="31"/>
      <c r="N97" s="56"/>
      <c r="O97" s="32"/>
      <c r="P97" s="32"/>
      <c r="Q97" s="32"/>
      <c r="R97" s="11"/>
      <c r="T97" s="15"/>
      <c r="U97" s="15"/>
      <c r="V97" s="15"/>
      <c r="W97" s="15"/>
      <c r="X97" s="15"/>
      <c r="Y97" s="15"/>
      <c r="Z97" s="15"/>
      <c r="AA97" s="15"/>
    </row>
    <row r="98" spans="1:27" ht="14.15" x14ac:dyDescent="0.3">
      <c r="C98" s="5" t="s">
        <v>49</v>
      </c>
      <c r="E98" s="1" t="s">
        <v>50</v>
      </c>
      <c r="M98" s="18"/>
      <c r="O98" s="25"/>
      <c r="P98" s="25"/>
      <c r="Q98" s="25"/>
      <c r="T98" s="15"/>
      <c r="U98" s="15"/>
      <c r="V98" s="15"/>
      <c r="W98" s="15"/>
      <c r="X98" s="15"/>
      <c r="Y98" s="15"/>
      <c r="Z98" s="15"/>
      <c r="AA98" s="15"/>
    </row>
    <row r="99" spans="1:27" x14ac:dyDescent="0.3">
      <c r="A99" s="56">
        <f>A96+1</f>
        <v>64</v>
      </c>
      <c r="C99" s="1" t="s">
        <v>29</v>
      </c>
      <c r="E99" s="27">
        <v>189322.8</v>
      </c>
      <c r="F99" s="16"/>
      <c r="G99" s="17">
        <v>12.62152</v>
      </c>
      <c r="H99" s="17"/>
      <c r="I99" s="27">
        <v>199895.50091660407</v>
      </c>
      <c r="J99" s="16"/>
      <c r="K99" s="17">
        <v>13.326366727773605</v>
      </c>
      <c r="L99" s="17"/>
      <c r="M99" s="18">
        <f>I99-E99</f>
        <v>10572.700916604081</v>
      </c>
      <c r="N99" s="17"/>
      <c r="O99" s="19">
        <f>M99/E99</f>
        <v>5.5844837053984415E-2</v>
      </c>
      <c r="P99" s="19"/>
      <c r="Q99" s="19">
        <f>O99</f>
        <v>5.5844837053984415E-2</v>
      </c>
      <c r="R99" s="33"/>
      <c r="S99" s="33"/>
      <c r="T99" s="15"/>
      <c r="U99" s="15"/>
      <c r="V99" s="15"/>
      <c r="W99" s="15"/>
      <c r="X99" s="15"/>
      <c r="Y99" s="15"/>
      <c r="Z99" s="15"/>
      <c r="AA99" s="15"/>
    </row>
    <row r="100" spans="1:27" x14ac:dyDescent="0.3">
      <c r="A100" s="56">
        <f>A99+1</f>
        <v>65</v>
      </c>
      <c r="C100" s="1" t="s">
        <v>30</v>
      </c>
      <c r="E100" s="27">
        <v>228750</v>
      </c>
      <c r="F100" s="16"/>
      <c r="G100" s="17">
        <v>15.25</v>
      </c>
      <c r="H100" s="17"/>
      <c r="I100" s="27">
        <v>228750</v>
      </c>
      <c r="J100" s="16"/>
      <c r="K100" s="17">
        <v>15.25</v>
      </c>
      <c r="L100" s="17"/>
      <c r="M100" s="18">
        <f>I100-E100</f>
        <v>0</v>
      </c>
      <c r="N100" s="17"/>
      <c r="O100" s="21">
        <f>IFERROR(M100/E100,"100.0%")</f>
        <v>0</v>
      </c>
      <c r="P100" s="19"/>
      <c r="Q100" s="21">
        <v>0</v>
      </c>
      <c r="R100" s="33"/>
      <c r="S100" s="33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3">
      <c r="A101" s="56">
        <f>A100+1</f>
        <v>66</v>
      </c>
      <c r="C101" s="1" t="s">
        <v>31</v>
      </c>
      <c r="E101" s="27">
        <v>73209</v>
      </c>
      <c r="F101" s="16"/>
      <c r="G101" s="17">
        <v>4.8806000000000003</v>
      </c>
      <c r="H101" s="17"/>
      <c r="I101" s="27">
        <v>17796.631046366692</v>
      </c>
      <c r="J101" s="16"/>
      <c r="K101" s="17">
        <v>1.1864420697577795</v>
      </c>
      <c r="L101" s="17"/>
      <c r="M101" s="18">
        <f>I101-E101</f>
        <v>-55412.368953633311</v>
      </c>
      <c r="N101" s="17"/>
      <c r="O101" s="21">
        <f>IFERROR(M101/E101,"100.0%")</f>
        <v>-0.75690651359304606</v>
      </c>
      <c r="P101" s="19"/>
      <c r="Q101" s="19">
        <f>O101</f>
        <v>-0.75690651359304606</v>
      </c>
      <c r="R101" s="33"/>
      <c r="S101" s="33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3">
      <c r="A102" s="56">
        <f>A101+1</f>
        <v>67</v>
      </c>
      <c r="C102" s="1" t="s">
        <v>32</v>
      </c>
      <c r="E102" s="27">
        <v>157597.50000000003</v>
      </c>
      <c r="F102" s="16"/>
      <c r="G102" s="17">
        <v>10.506500000000003</v>
      </c>
      <c r="I102" s="27">
        <v>216027.85901349434</v>
      </c>
      <c r="J102" s="16"/>
      <c r="K102" s="17">
        <v>14.401857267566291</v>
      </c>
      <c r="L102" s="17"/>
      <c r="M102" s="18">
        <f>I102-E102</f>
        <v>58430.359013494308</v>
      </c>
      <c r="O102" s="19">
        <f>M102/E102</f>
        <v>0.37075689026472053</v>
      </c>
      <c r="P102" s="19"/>
      <c r="Q102" s="19">
        <f>O102</f>
        <v>0.37075689026472053</v>
      </c>
      <c r="R102" s="20"/>
      <c r="T102" s="15"/>
      <c r="U102" s="15"/>
      <c r="V102" s="15"/>
      <c r="W102" s="15"/>
      <c r="X102" s="15"/>
      <c r="Y102" s="15"/>
      <c r="Z102" s="15"/>
      <c r="AA102" s="15"/>
    </row>
    <row r="103" spans="1:27" x14ac:dyDescent="0.3">
      <c r="A103" s="56">
        <f>A102+1</f>
        <v>68</v>
      </c>
      <c r="C103" s="1" t="s">
        <v>33</v>
      </c>
      <c r="E103" s="22">
        <f>SUM(E99:E102)</f>
        <v>648879.30000000005</v>
      </c>
      <c r="F103" s="16"/>
      <c r="G103" s="35">
        <v>43.258620000000001</v>
      </c>
      <c r="I103" s="22">
        <f>SUM(I99:I102)</f>
        <v>662469.99097646517</v>
      </c>
      <c r="J103" s="16"/>
      <c r="K103" s="35">
        <v>44.164666065097677</v>
      </c>
      <c r="L103" s="17"/>
      <c r="M103" s="23">
        <f>SUM(M99:M102)</f>
        <v>13590.690976465077</v>
      </c>
      <c r="O103" s="24">
        <f>M103/E103</f>
        <v>2.0944867522303571E-2</v>
      </c>
      <c r="P103" s="25"/>
      <c r="Q103" s="24">
        <f>(M99+M102+M101)/(E99+E102+E101)</f>
        <v>3.2348829221063788E-2</v>
      </c>
      <c r="R103" s="26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3">
      <c r="E104" s="27"/>
      <c r="F104" s="16"/>
      <c r="G104" s="17"/>
      <c r="H104" s="56"/>
      <c r="I104" s="27"/>
      <c r="J104" s="56"/>
      <c r="K104" s="17"/>
      <c r="L104" s="28"/>
      <c r="M104" s="18"/>
      <c r="O104" s="25"/>
      <c r="P104" s="25"/>
      <c r="Q104" s="25"/>
      <c r="R104" s="26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3">
      <c r="A105" s="56">
        <f>A103+1</f>
        <v>69</v>
      </c>
      <c r="C105" s="1" t="s">
        <v>34</v>
      </c>
      <c r="E105" s="22">
        <v>707309.65901349438</v>
      </c>
      <c r="F105" s="29"/>
      <c r="G105" s="35">
        <v>47.15397726756629</v>
      </c>
      <c r="H105" s="29"/>
      <c r="I105" s="22">
        <v>701348.57337155216</v>
      </c>
      <c r="J105" s="29"/>
      <c r="K105" s="35">
        <v>46.756571558103474</v>
      </c>
      <c r="L105" s="29"/>
      <c r="M105" s="23">
        <v>-5961.0856419422344</v>
      </c>
      <c r="O105" s="24">
        <v>-8.4278301108687472E-3</v>
      </c>
      <c r="P105" s="25"/>
      <c r="Q105" s="24">
        <v>-1.2456306188094606E-2</v>
      </c>
      <c r="R105" s="26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3">
      <c r="A106" s="56">
        <f>A105+1</f>
        <v>70</v>
      </c>
      <c r="C106" s="1" t="s">
        <v>35</v>
      </c>
      <c r="E106" s="29"/>
      <c r="F106" s="29"/>
      <c r="G106" s="29"/>
      <c r="H106" s="29"/>
      <c r="I106" s="29"/>
      <c r="J106" s="29"/>
      <c r="K106" s="29"/>
      <c r="L106" s="29"/>
      <c r="M106" s="18"/>
      <c r="O106" s="24">
        <v>-1.2133740028517715E-2</v>
      </c>
      <c r="P106" s="25"/>
      <c r="Q106" s="24">
        <v>-2.2706146996067655E-2</v>
      </c>
      <c r="R106" s="30"/>
      <c r="T106" s="15"/>
      <c r="U106" s="15"/>
      <c r="V106" s="15"/>
      <c r="W106" s="15"/>
      <c r="X106" s="15"/>
      <c r="Y106" s="15"/>
      <c r="Z106" s="15"/>
      <c r="AA106" s="15"/>
    </row>
    <row r="107" spans="1:27" x14ac:dyDescent="0.3">
      <c r="A107" s="56">
        <f>A106+1</f>
        <v>71</v>
      </c>
      <c r="C107" s="1" t="s">
        <v>36</v>
      </c>
      <c r="E107" s="22">
        <v>648200.65901349438</v>
      </c>
      <c r="F107" s="29"/>
      <c r="G107" s="35">
        <v>43.213377267566294</v>
      </c>
      <c r="H107" s="29"/>
      <c r="I107" s="22">
        <v>662469.99097646517</v>
      </c>
      <c r="J107" s="29"/>
      <c r="K107" s="35">
        <v>44.164666065097677</v>
      </c>
      <c r="L107" s="29"/>
      <c r="M107" s="23">
        <v>14269.331962970773</v>
      </c>
      <c r="O107" s="24">
        <v>2.2013757259499656E-2</v>
      </c>
      <c r="P107" s="25"/>
      <c r="Q107" s="24">
        <v>3.4019095348498923E-2</v>
      </c>
      <c r="R107" s="30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3">
      <c r="A108" s="56">
        <f>A107+1</f>
        <v>72</v>
      </c>
      <c r="C108" s="1" t="s">
        <v>37</v>
      </c>
      <c r="E108" s="29"/>
      <c r="F108" s="29"/>
      <c r="G108" s="29"/>
      <c r="H108" s="29"/>
      <c r="I108" s="29"/>
      <c r="J108" s="29"/>
      <c r="K108" s="29"/>
      <c r="L108" s="29"/>
      <c r="M108" s="18"/>
      <c r="O108" s="34">
        <v>3.3017653963809783E-2</v>
      </c>
      <c r="P108" s="25"/>
      <c r="Q108" s="34">
        <v>7.0146178122465985E-2</v>
      </c>
      <c r="R108" s="30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3">
      <c r="E109" s="56"/>
      <c r="F109" s="56"/>
      <c r="G109" s="56"/>
      <c r="H109" s="56"/>
      <c r="I109" s="56"/>
      <c r="J109" s="56"/>
      <c r="K109" s="56"/>
      <c r="L109" s="56"/>
      <c r="M109" s="31"/>
      <c r="N109" s="56"/>
      <c r="O109" s="32"/>
      <c r="P109" s="32"/>
      <c r="Q109" s="32"/>
      <c r="R109" s="11"/>
      <c r="T109" s="15"/>
      <c r="U109" s="15"/>
      <c r="V109" s="15"/>
      <c r="W109" s="15"/>
      <c r="X109" s="15"/>
      <c r="Y109" s="15"/>
      <c r="Z109" s="15"/>
      <c r="AA109" s="15"/>
    </row>
    <row r="110" spans="1:27" ht="14.15" x14ac:dyDescent="0.3">
      <c r="C110" s="5" t="s">
        <v>51</v>
      </c>
      <c r="E110" s="1" t="s">
        <v>52</v>
      </c>
      <c r="H110" s="56"/>
      <c r="I110" s="56"/>
      <c r="J110" s="56"/>
      <c r="K110" s="56"/>
      <c r="L110" s="56"/>
      <c r="M110" s="31"/>
      <c r="N110" s="56"/>
      <c r="O110" s="32"/>
      <c r="P110" s="32"/>
      <c r="Q110" s="32"/>
      <c r="R110" s="11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3">
      <c r="A111" s="56">
        <f>A108+1</f>
        <v>73</v>
      </c>
      <c r="C111" s="1" t="s">
        <v>29</v>
      </c>
      <c r="E111" s="27">
        <v>25839.143152000004</v>
      </c>
      <c r="F111" s="16"/>
      <c r="G111" s="17">
        <v>4.3168266850215851</v>
      </c>
      <c r="H111" s="17"/>
      <c r="I111" s="27">
        <v>30997.030704753615</v>
      </c>
      <c r="J111" s="16"/>
      <c r="K111" s="17">
        <v>5.1785312119514604</v>
      </c>
      <c r="L111" s="17"/>
      <c r="M111" s="18">
        <f>I111-E111</f>
        <v>5157.8875527536111</v>
      </c>
      <c r="N111" s="17"/>
      <c r="O111" s="19">
        <f>M111/E111</f>
        <v>0.19961527061528664</v>
      </c>
      <c r="P111" s="19"/>
      <c r="Q111" s="19">
        <f>O111</f>
        <v>0.19961527061528664</v>
      </c>
      <c r="R111" s="20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3">
      <c r="A112" s="56">
        <f>A111+1</f>
        <v>74</v>
      </c>
      <c r="C112" s="1" t="s">
        <v>30</v>
      </c>
      <c r="E112" s="27">
        <v>91281.62</v>
      </c>
      <c r="F112" s="16"/>
      <c r="G112" s="17">
        <v>15.25</v>
      </c>
      <c r="H112" s="17"/>
      <c r="I112" s="27">
        <v>91281.62</v>
      </c>
      <c r="J112" s="16"/>
      <c r="K112" s="17">
        <v>15.25</v>
      </c>
      <c r="L112" s="17"/>
      <c r="M112" s="18">
        <f>I112-E112</f>
        <v>0</v>
      </c>
      <c r="N112" s="17"/>
      <c r="O112" s="21">
        <f>IFERROR(M112/E112,"100.0%")</f>
        <v>0</v>
      </c>
      <c r="P112" s="19"/>
      <c r="Q112" s="21">
        <v>0</v>
      </c>
      <c r="R112" s="20"/>
      <c r="T112" s="15"/>
      <c r="U112" s="15"/>
      <c r="V112" s="15"/>
      <c r="W112" s="15"/>
      <c r="X112" s="15"/>
      <c r="Y112" s="15"/>
      <c r="Z112" s="15"/>
      <c r="AA112" s="15"/>
    </row>
    <row r="113" spans="1:27" x14ac:dyDescent="0.3">
      <c r="A113" s="56">
        <f>A112+1</f>
        <v>75</v>
      </c>
      <c r="C113" s="1" t="s">
        <v>31</v>
      </c>
      <c r="E113" s="27">
        <v>29213.709808</v>
      </c>
      <c r="F113" s="16"/>
      <c r="G113" s="17">
        <v>4.8806000000000003</v>
      </c>
      <c r="H113" s="17"/>
      <c r="I113" s="27">
        <v>7101.6625681077458</v>
      </c>
      <c r="J113" s="16"/>
      <c r="K113" s="17">
        <v>1.1864420697577795</v>
      </c>
      <c r="L113" s="17"/>
      <c r="M113" s="18">
        <f>I113-E113</f>
        <v>-22112.047239892254</v>
      </c>
      <c r="N113" s="17"/>
      <c r="O113" s="21">
        <f>M113/E113</f>
        <v>-0.75690651359304606</v>
      </c>
      <c r="P113" s="19"/>
      <c r="Q113" s="19">
        <f>O113</f>
        <v>-0.75690651359304606</v>
      </c>
      <c r="R113" s="20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3">
      <c r="A114" s="56">
        <f>A113+1</f>
        <v>76</v>
      </c>
      <c r="C114" s="1" t="s">
        <v>32</v>
      </c>
      <c r="E114" s="27">
        <v>62511.449079999999</v>
      </c>
      <c r="F114" s="16"/>
      <c r="G114" s="17">
        <v>10.4435</v>
      </c>
      <c r="I114" s="27">
        <v>86204.909009326177</v>
      </c>
      <c r="J114" s="16"/>
      <c r="K114" s="17">
        <v>14.401857267566287</v>
      </c>
      <c r="L114" s="17"/>
      <c r="M114" s="18">
        <f>I114-E114</f>
        <v>23693.459929326178</v>
      </c>
      <c r="O114" s="19">
        <f>M114/E114</f>
        <v>0.37902592689867265</v>
      </c>
      <c r="P114" s="19"/>
      <c r="Q114" s="19">
        <f>O114</f>
        <v>0.37902592689867265</v>
      </c>
      <c r="R114" s="20"/>
      <c r="T114" s="15"/>
      <c r="U114" s="15"/>
      <c r="V114" s="15"/>
      <c r="W114" s="15"/>
      <c r="X114" s="15"/>
      <c r="Y114" s="15"/>
      <c r="Z114" s="15"/>
      <c r="AA114" s="15"/>
    </row>
    <row r="115" spans="1:27" x14ac:dyDescent="0.3">
      <c r="A115" s="56">
        <f>A114+1</f>
        <v>77</v>
      </c>
      <c r="C115" s="1" t="s">
        <v>33</v>
      </c>
      <c r="E115" s="22">
        <f>SUM(E111:E114)</f>
        <v>208845.92203999998</v>
      </c>
      <c r="F115" s="16"/>
      <c r="G115" s="35">
        <v>34.890926685021576</v>
      </c>
      <c r="I115" s="22">
        <f>SUM(I111:I114)</f>
        <v>215585.22228218755</v>
      </c>
      <c r="J115" s="16"/>
      <c r="K115" s="35">
        <v>36.016830549275532</v>
      </c>
      <c r="L115" s="17"/>
      <c r="M115" s="23">
        <f>SUM(M111:M114)</f>
        <v>6739.3002421875353</v>
      </c>
      <c r="O115" s="24">
        <f>M115/E115</f>
        <v>3.2269245079617911E-2</v>
      </c>
      <c r="P115" s="25"/>
      <c r="Q115" s="24">
        <f>(M111+M114+M113)/(E111+E114+E113)</f>
        <v>5.7324375896813988E-2</v>
      </c>
      <c r="R115" s="26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3">
      <c r="E116" s="27"/>
      <c r="F116" s="16"/>
      <c r="G116" s="17"/>
      <c r="H116" s="56"/>
      <c r="I116" s="27"/>
      <c r="J116" s="56"/>
      <c r="K116" s="17"/>
      <c r="L116" s="28"/>
      <c r="M116" s="18"/>
      <c r="O116" s="25"/>
      <c r="P116" s="25"/>
      <c r="Q116" s="25"/>
      <c r="R116" s="26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3">
      <c r="A117" s="56">
        <f>A115+1</f>
        <v>78</v>
      </c>
      <c r="C117" s="1" t="s">
        <v>34</v>
      </c>
      <c r="E117" s="22">
        <v>232539.38196932618</v>
      </c>
      <c r="F117" s="29"/>
      <c r="G117" s="35">
        <v>38.849283952587868</v>
      </c>
      <c r="H117" s="29"/>
      <c r="I117" s="22">
        <v>231099.53915356251</v>
      </c>
      <c r="J117" s="29"/>
      <c r="K117" s="35">
        <v>38.608736042281329</v>
      </c>
      <c r="L117" s="29"/>
      <c r="M117" s="23">
        <v>-1439.8428157636918</v>
      </c>
      <c r="O117" s="24">
        <v>-6.1918235249873443E-3</v>
      </c>
      <c r="P117" s="25"/>
      <c r="Q117" s="24">
        <v>-1.0193017330094402E-2</v>
      </c>
      <c r="R117" s="26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3">
      <c r="A118" s="56">
        <f>A117+1</f>
        <v>79</v>
      </c>
      <c r="C118" s="1" t="s">
        <v>35</v>
      </c>
      <c r="E118" s="29"/>
      <c r="F118" s="29"/>
      <c r="G118" s="29"/>
      <c r="H118" s="29"/>
      <c r="I118" s="29"/>
      <c r="J118" s="29"/>
      <c r="K118" s="29"/>
      <c r="L118" s="29"/>
      <c r="M118" s="18"/>
      <c r="O118" s="24">
        <v>-9.8393959170322617E-3</v>
      </c>
      <c r="P118" s="25"/>
      <c r="Q118" s="24">
        <v>-2.6153827428522999E-2</v>
      </c>
      <c r="R118" s="30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3">
      <c r="A119" s="56">
        <f>A118+1</f>
        <v>80</v>
      </c>
      <c r="C119" s="1" t="s">
        <v>36</v>
      </c>
      <c r="E119" s="22">
        <v>208952.21136132616</v>
      </c>
      <c r="F119" s="29"/>
      <c r="G119" s="35">
        <v>34.908683952587872</v>
      </c>
      <c r="H119" s="29"/>
      <c r="I119" s="22">
        <v>215585.22228218755</v>
      </c>
      <c r="J119" s="29"/>
      <c r="K119" s="35">
        <v>36.016830549275532</v>
      </c>
      <c r="L119" s="29"/>
      <c r="M119" s="23">
        <v>6633.0109208613576</v>
      </c>
      <c r="O119" s="24">
        <v>3.1744152778509553E-2</v>
      </c>
      <c r="P119" s="25"/>
      <c r="Q119" s="24">
        <v>5.636931746602384E-2</v>
      </c>
      <c r="R119" s="30"/>
      <c r="T119" s="15"/>
      <c r="U119" s="15"/>
      <c r="V119" s="15"/>
      <c r="W119" s="15"/>
      <c r="X119" s="15"/>
      <c r="Y119" s="15"/>
      <c r="Z119" s="15"/>
      <c r="AA119" s="15"/>
    </row>
    <row r="120" spans="1:27" x14ac:dyDescent="0.3">
      <c r="A120" s="56">
        <f>A119+1</f>
        <v>81</v>
      </c>
      <c r="C120" s="1" t="s">
        <v>37</v>
      </c>
      <c r="E120" s="29"/>
      <c r="F120" s="29"/>
      <c r="G120" s="29"/>
      <c r="H120" s="29"/>
      <c r="I120" s="29"/>
      <c r="J120" s="29"/>
      <c r="K120" s="29"/>
      <c r="L120" s="29"/>
      <c r="M120" s="18"/>
      <c r="O120" s="34">
        <v>5.4037936425193313E-2</v>
      </c>
      <c r="P120" s="25"/>
      <c r="Q120" s="34">
        <v>0.21080143270561408</v>
      </c>
      <c r="R120" s="30"/>
      <c r="T120" s="15"/>
      <c r="U120" s="15"/>
      <c r="V120" s="15"/>
      <c r="W120" s="15"/>
      <c r="X120" s="15"/>
      <c r="Y120" s="15"/>
      <c r="Z120" s="15"/>
      <c r="AA120" s="15"/>
    </row>
    <row r="121" spans="1:27" x14ac:dyDescent="0.3">
      <c r="E121" s="56"/>
      <c r="F121" s="56"/>
      <c r="G121" s="56"/>
      <c r="H121" s="56"/>
      <c r="I121" s="56"/>
      <c r="J121" s="56"/>
      <c r="K121" s="56"/>
      <c r="L121" s="56"/>
      <c r="M121" s="31"/>
      <c r="N121" s="56"/>
      <c r="O121" s="32"/>
      <c r="P121" s="32"/>
      <c r="Q121" s="25"/>
      <c r="R121" s="11"/>
      <c r="T121" s="15"/>
      <c r="U121" s="15"/>
      <c r="V121" s="15"/>
      <c r="W121" s="15"/>
      <c r="X121" s="15"/>
      <c r="Y121" s="15"/>
      <c r="Z121" s="15"/>
      <c r="AA121" s="15"/>
    </row>
    <row r="122" spans="1:27" ht="14.15" x14ac:dyDescent="0.3">
      <c r="C122" s="5" t="s">
        <v>53</v>
      </c>
      <c r="E122" s="1" t="s">
        <v>54</v>
      </c>
      <c r="M122" s="18"/>
      <c r="O122" s="25"/>
      <c r="P122" s="25"/>
      <c r="Q122" s="25"/>
      <c r="T122" s="15"/>
      <c r="U122" s="15"/>
      <c r="V122" s="15"/>
      <c r="W122" s="15"/>
      <c r="X122" s="15"/>
      <c r="Y122" s="15"/>
      <c r="Z122" s="15"/>
      <c r="AA122" s="15"/>
    </row>
    <row r="123" spans="1:27" x14ac:dyDescent="0.3">
      <c r="A123" s="56">
        <f>A120+1</f>
        <v>82</v>
      </c>
      <c r="C123" s="1" t="s">
        <v>29</v>
      </c>
      <c r="E123" s="27">
        <v>248846.93973200003</v>
      </c>
      <c r="F123" s="16"/>
      <c r="G123" s="17">
        <v>2.4944260868153152</v>
      </c>
      <c r="H123" s="17"/>
      <c r="I123" s="27">
        <v>254870.58304553482</v>
      </c>
      <c r="J123" s="16"/>
      <c r="K123" s="17">
        <v>2.5548067088761441</v>
      </c>
      <c r="L123" s="17"/>
      <c r="M123" s="18">
        <f>I123-E123</f>
        <v>6023.6433135347907</v>
      </c>
      <c r="N123" s="17"/>
      <c r="O123" s="19">
        <f>M123/E123</f>
        <v>2.4206218167770344E-2</v>
      </c>
      <c r="P123" s="19"/>
      <c r="Q123" s="19">
        <f>O123</f>
        <v>2.4206218167770344E-2</v>
      </c>
      <c r="R123" s="33"/>
      <c r="S123" s="33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3">
      <c r="A124" s="56">
        <f>A123+1</f>
        <v>83</v>
      </c>
      <c r="C124" s="1" t="s">
        <v>30</v>
      </c>
      <c r="E124" s="27">
        <v>1521358.3</v>
      </c>
      <c r="F124" s="16"/>
      <c r="G124" s="17">
        <v>15.25</v>
      </c>
      <c r="H124" s="17"/>
      <c r="I124" s="27">
        <v>1521358.3</v>
      </c>
      <c r="J124" s="16"/>
      <c r="K124" s="17">
        <v>15.25</v>
      </c>
      <c r="L124" s="17"/>
      <c r="M124" s="18">
        <f>I124-E124</f>
        <v>0</v>
      </c>
      <c r="N124" s="17"/>
      <c r="O124" s="21">
        <f>IFERROR(M124/E124,"100.0%")</f>
        <v>0</v>
      </c>
      <c r="P124" s="19"/>
      <c r="Q124" s="21">
        <v>0</v>
      </c>
      <c r="R124" s="33"/>
      <c r="S124" s="33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3">
      <c r="A125" s="56">
        <f>A124+1</f>
        <v>84</v>
      </c>
      <c r="C125" s="1" t="s">
        <v>31</v>
      </c>
      <c r="E125" s="27">
        <v>486894.51272</v>
      </c>
      <c r="F125" s="16"/>
      <c r="G125" s="17">
        <v>4.8806000000000003</v>
      </c>
      <c r="H125" s="17"/>
      <c r="I125" s="27">
        <v>118360.8846095198</v>
      </c>
      <c r="J125" s="16"/>
      <c r="K125" s="17">
        <v>1.1864420697577795</v>
      </c>
      <c r="L125" s="17"/>
      <c r="M125" s="18">
        <f>I125-E125</f>
        <v>-368533.6281104802</v>
      </c>
      <c r="N125" s="17"/>
      <c r="O125" s="21">
        <f>M125/E125</f>
        <v>-0.75690651359304606</v>
      </c>
      <c r="P125" s="19"/>
      <c r="Q125" s="19">
        <f>O125</f>
        <v>-0.75690651359304606</v>
      </c>
      <c r="R125" s="33"/>
      <c r="S125" s="33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3">
      <c r="A126" s="56">
        <f>A125+1</f>
        <v>85</v>
      </c>
      <c r="C126" s="1" t="s">
        <v>32</v>
      </c>
      <c r="E126" s="27">
        <v>1041856.0922</v>
      </c>
      <c r="F126" s="16"/>
      <c r="G126" s="17">
        <v>10.4435</v>
      </c>
      <c r="I126" s="27">
        <v>1436746.5632411339</v>
      </c>
      <c r="J126" s="16"/>
      <c r="K126" s="17">
        <v>14.401857267566287</v>
      </c>
      <c r="L126" s="17"/>
      <c r="M126" s="18">
        <f>I126-E126</f>
        <v>394890.47104113398</v>
      </c>
      <c r="O126" s="19">
        <f>M126/E126</f>
        <v>0.3790259268986727</v>
      </c>
      <c r="P126" s="19"/>
      <c r="Q126" s="19">
        <f>O126</f>
        <v>0.3790259268986727</v>
      </c>
      <c r="R126" s="20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3">
      <c r="A127" s="56">
        <f>A126+1</f>
        <v>86</v>
      </c>
      <c r="C127" s="1" t="s">
        <v>33</v>
      </c>
      <c r="E127" s="22">
        <f>SUM(E123:E126)</f>
        <v>3298955.8446519999</v>
      </c>
      <c r="F127" s="16"/>
      <c r="G127" s="35">
        <v>33.068526086815311</v>
      </c>
      <c r="I127" s="22">
        <f>SUM(I123:I126)</f>
        <v>3331336.3308961885</v>
      </c>
      <c r="J127" s="16"/>
      <c r="K127" s="35">
        <v>33.393106046200209</v>
      </c>
      <c r="L127" s="17"/>
      <c r="M127" s="23">
        <f>SUM(M123:M126)</f>
        <v>32380.486244188563</v>
      </c>
      <c r="O127" s="24">
        <f>M127/E127</f>
        <v>9.8153742483947422E-3</v>
      </c>
      <c r="P127" s="25"/>
      <c r="Q127" s="24">
        <f>(M123+M126+M125)/(E123+E126+E125)</f>
        <v>1.821587025792595E-2</v>
      </c>
      <c r="R127" s="26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3">
      <c r="E128" s="27"/>
      <c r="F128" s="16"/>
      <c r="G128" s="17"/>
      <c r="H128" s="56"/>
      <c r="I128" s="27"/>
      <c r="J128" s="56"/>
      <c r="K128" s="17"/>
      <c r="L128" s="28"/>
      <c r="M128" s="18"/>
      <c r="O128" s="25"/>
      <c r="P128" s="25"/>
      <c r="Q128" s="25"/>
      <c r="R128" s="26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3">
      <c r="A129" s="56">
        <f>A127+1</f>
        <v>87</v>
      </c>
      <c r="C129" s="1" t="s">
        <v>34</v>
      </c>
      <c r="E129" s="22">
        <v>3693846.315693134</v>
      </c>
      <c r="F129" s="29"/>
      <c r="G129" s="35">
        <v>37.026883354381603</v>
      </c>
      <c r="H129" s="29"/>
      <c r="I129" s="22">
        <v>3589907.9331650389</v>
      </c>
      <c r="J129" s="29"/>
      <c r="K129" s="35">
        <v>35.985011539206013</v>
      </c>
      <c r="L129" s="29"/>
      <c r="M129" s="23">
        <v>-103938.38252809522</v>
      </c>
      <c r="O129" s="24">
        <v>-2.8138253095836133E-2</v>
      </c>
      <c r="P129" s="25"/>
      <c r="Q129" s="24">
        <v>-4.7843017672497316E-2</v>
      </c>
      <c r="R129" s="26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3">
      <c r="A130" s="56">
        <f>A129+1</f>
        <v>88</v>
      </c>
      <c r="C130" s="1" t="s">
        <v>35</v>
      </c>
      <c r="E130" s="29"/>
      <c r="F130" s="29"/>
      <c r="G130" s="29"/>
      <c r="H130" s="29"/>
      <c r="I130" s="29"/>
      <c r="J130" s="29"/>
      <c r="K130" s="29"/>
      <c r="L130" s="29"/>
      <c r="M130" s="18"/>
      <c r="O130" s="24">
        <v>-4.6049529895691034E-2</v>
      </c>
      <c r="P130" s="25"/>
      <c r="Q130" s="24">
        <v>-0.14127025489959896</v>
      </c>
      <c r="R130" s="30"/>
      <c r="T130" s="15"/>
      <c r="U130" s="15"/>
      <c r="V130" s="15"/>
      <c r="W130" s="15"/>
      <c r="X130" s="15"/>
      <c r="Y130" s="15"/>
      <c r="Z130" s="15"/>
      <c r="AA130" s="15"/>
    </row>
    <row r="131" spans="1:27" x14ac:dyDescent="0.3">
      <c r="A131" s="56">
        <f>A130+1</f>
        <v>89</v>
      </c>
      <c r="C131" s="1" t="s">
        <v>36</v>
      </c>
      <c r="E131" s="22">
        <v>3300727.3309731339</v>
      </c>
      <c r="F131" s="29"/>
      <c r="G131" s="35">
        <v>33.0862833543816</v>
      </c>
      <c r="H131" s="29"/>
      <c r="I131" s="22">
        <v>3331336.3308961885</v>
      </c>
      <c r="J131" s="29"/>
      <c r="K131" s="35">
        <v>33.393106046200209</v>
      </c>
      <c r="L131" s="29"/>
      <c r="M131" s="23">
        <v>30608.999923054595</v>
      </c>
      <c r="O131" s="24">
        <v>9.2734106315986806E-3</v>
      </c>
      <c r="P131" s="25"/>
      <c r="Q131" s="24">
        <v>1.7202165144076149E-2</v>
      </c>
      <c r="R131" s="30"/>
      <c r="T131" s="15"/>
      <c r="U131" s="15"/>
      <c r="V131" s="15"/>
      <c r="W131" s="15"/>
      <c r="X131" s="15"/>
      <c r="Y131" s="15"/>
      <c r="Z131" s="15"/>
      <c r="AA131" s="15"/>
    </row>
    <row r="132" spans="1:27" x14ac:dyDescent="0.3">
      <c r="A132" s="56">
        <f>A131+1</f>
        <v>90</v>
      </c>
      <c r="C132" s="1" t="s">
        <v>37</v>
      </c>
      <c r="E132" s="29"/>
      <c r="F132" s="29"/>
      <c r="G132" s="29"/>
      <c r="H132" s="29"/>
      <c r="I132" s="29"/>
      <c r="J132" s="29"/>
      <c r="K132" s="29"/>
      <c r="L132" s="29"/>
      <c r="M132" s="18"/>
      <c r="O132" s="34">
        <v>1.6421306728554994E-2</v>
      </c>
      <c r="P132" s="25"/>
      <c r="Q132" s="34">
        <v>8.9337398465640067E-2</v>
      </c>
      <c r="R132" s="30"/>
      <c r="T132" s="15"/>
      <c r="U132" s="15"/>
      <c r="V132" s="15"/>
      <c r="W132" s="15"/>
      <c r="X132" s="15"/>
      <c r="Y132" s="15"/>
      <c r="Z132" s="15"/>
      <c r="AA132" s="15"/>
    </row>
    <row r="133" spans="1:27" x14ac:dyDescent="0.3">
      <c r="E133" s="56"/>
      <c r="F133" s="56"/>
      <c r="G133" s="56"/>
      <c r="H133" s="56"/>
      <c r="I133" s="56"/>
      <c r="J133" s="56"/>
      <c r="K133" s="56"/>
      <c r="L133" s="56"/>
      <c r="M133" s="31"/>
      <c r="N133" s="56"/>
      <c r="O133" s="32"/>
      <c r="P133" s="32"/>
      <c r="Q133" s="32"/>
      <c r="R133" s="11"/>
      <c r="T133" s="15"/>
      <c r="U133" s="15"/>
      <c r="V133" s="15"/>
      <c r="W133" s="15"/>
      <c r="X133" s="15"/>
      <c r="Y133" s="15"/>
      <c r="Z133" s="15"/>
      <c r="AA133" s="15"/>
    </row>
    <row r="134" spans="1:27" ht="14.15" x14ac:dyDescent="0.3">
      <c r="C134" s="5" t="s">
        <v>55</v>
      </c>
      <c r="E134" s="1" t="s">
        <v>56</v>
      </c>
      <c r="H134" s="56"/>
      <c r="I134" s="56"/>
      <c r="J134" s="56"/>
      <c r="K134" s="56"/>
      <c r="L134" s="56"/>
      <c r="M134" s="31"/>
      <c r="N134" s="56"/>
      <c r="O134" s="32"/>
      <c r="P134" s="32"/>
      <c r="Q134" s="32"/>
      <c r="R134" s="11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3">
      <c r="A135" s="56">
        <f>A132+1</f>
        <v>91</v>
      </c>
      <c r="C135" s="1" t="s">
        <v>29</v>
      </c>
      <c r="E135" s="27">
        <v>302287.48428700003</v>
      </c>
      <c r="F135" s="16"/>
      <c r="G135" s="17">
        <v>3.0301104435982684</v>
      </c>
      <c r="H135" s="17"/>
      <c r="I135" s="27">
        <v>338861.68676444661</v>
      </c>
      <c r="J135" s="16"/>
      <c r="K135" s="17">
        <v>3.396727914230858</v>
      </c>
      <c r="L135" s="17"/>
      <c r="M135" s="18">
        <f>I135-E135</f>
        <v>36574.202477446583</v>
      </c>
      <c r="N135" s="17"/>
      <c r="O135" s="19">
        <f>M135/E135</f>
        <v>0.1209914547527943</v>
      </c>
      <c r="P135" s="19"/>
      <c r="Q135" s="19">
        <f>O135</f>
        <v>0.1209914547527943</v>
      </c>
      <c r="R135" s="20"/>
      <c r="T135" s="15"/>
      <c r="U135" s="15"/>
      <c r="V135" s="15"/>
      <c r="W135" s="15"/>
      <c r="X135" s="15"/>
      <c r="Y135" s="15"/>
      <c r="Z135" s="15"/>
      <c r="AA135" s="15"/>
    </row>
    <row r="136" spans="1:27" x14ac:dyDescent="0.3">
      <c r="A136" s="56">
        <f>A135+1</f>
        <v>92</v>
      </c>
      <c r="C136" s="1" t="s">
        <v>30</v>
      </c>
      <c r="E136" s="27">
        <v>1521358.4524999999</v>
      </c>
      <c r="F136" s="16"/>
      <c r="G136" s="17">
        <v>15.25</v>
      </c>
      <c r="H136" s="17"/>
      <c r="I136" s="27">
        <v>1521358.4524999999</v>
      </c>
      <c r="J136" s="16"/>
      <c r="K136" s="17">
        <v>15.25</v>
      </c>
      <c r="L136" s="17"/>
      <c r="M136" s="18">
        <f>I136-E136</f>
        <v>0</v>
      </c>
      <c r="N136" s="17"/>
      <c r="O136" s="21">
        <f>IFERROR(M136/E136,"100.0%")</f>
        <v>0</v>
      </c>
      <c r="P136" s="19"/>
      <c r="Q136" s="21">
        <v>0</v>
      </c>
      <c r="R136" s="20"/>
      <c r="T136" s="15"/>
      <c r="U136" s="15"/>
      <c r="V136" s="15"/>
      <c r="W136" s="15"/>
      <c r="X136" s="15"/>
      <c r="Y136" s="15"/>
      <c r="Z136" s="15"/>
      <c r="AA136" s="15"/>
    </row>
    <row r="137" spans="1:27" x14ac:dyDescent="0.3">
      <c r="A137" s="56">
        <f>A136+1</f>
        <v>93</v>
      </c>
      <c r="C137" s="1" t="s">
        <v>31</v>
      </c>
      <c r="E137" s="27">
        <v>486894.56152600003</v>
      </c>
      <c r="F137" s="16"/>
      <c r="G137" s="17">
        <v>4.8806000000000003</v>
      </c>
      <c r="H137" s="17"/>
      <c r="I137" s="27">
        <v>118360.89647394051</v>
      </c>
      <c r="J137" s="16"/>
      <c r="K137" s="17">
        <v>1.1864420697577795</v>
      </c>
      <c r="L137" s="17"/>
      <c r="M137" s="18">
        <f>I137-E137</f>
        <v>-368533.66505205951</v>
      </c>
      <c r="N137" s="17"/>
      <c r="O137" s="21">
        <f>M137/E137</f>
        <v>-0.75690651359304595</v>
      </c>
      <c r="P137" s="19"/>
      <c r="Q137" s="19">
        <f>O137</f>
        <v>-0.75690651359304595</v>
      </c>
      <c r="R137" s="20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3">
      <c r="A138" s="56">
        <f>A137+1</f>
        <v>94</v>
      </c>
      <c r="C138" s="1" t="s">
        <v>32</v>
      </c>
      <c r="E138" s="27">
        <v>1041856.1966349999</v>
      </c>
      <c r="F138" s="16"/>
      <c r="G138" s="17">
        <v>10.4435</v>
      </c>
      <c r="I138" s="27">
        <v>1436746.7072597069</v>
      </c>
      <c r="J138" s="16"/>
      <c r="K138" s="17">
        <v>14.401857267566291</v>
      </c>
      <c r="L138" s="17"/>
      <c r="M138" s="18">
        <f>I138-E138</f>
        <v>394890.51062470698</v>
      </c>
      <c r="O138" s="19">
        <f>M138/E138</f>
        <v>0.37902592689867298</v>
      </c>
      <c r="P138" s="19"/>
      <c r="Q138" s="19">
        <f>O138</f>
        <v>0.37902592689867298</v>
      </c>
      <c r="R138" s="20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3">
      <c r="A139" s="56">
        <f>A138+1</f>
        <v>95</v>
      </c>
      <c r="C139" s="1" t="s">
        <v>33</v>
      </c>
      <c r="E139" s="22">
        <f>SUM(E135:E138)</f>
        <v>3352396.6949479999</v>
      </c>
      <c r="F139" s="16"/>
      <c r="G139" s="35">
        <v>33.604210443598262</v>
      </c>
      <c r="I139" s="22">
        <f>SUM(I135:I138)</f>
        <v>3415327.7429980938</v>
      </c>
      <c r="J139" s="16"/>
      <c r="K139" s="35">
        <v>34.235027251554925</v>
      </c>
      <c r="L139" s="17"/>
      <c r="M139" s="23">
        <f>SUM(M135:M138)</f>
        <v>62931.048050094047</v>
      </c>
      <c r="O139" s="24">
        <f>M139/E139</f>
        <v>1.8771957431210327E-2</v>
      </c>
      <c r="P139" s="25"/>
      <c r="Q139" s="24">
        <f>(M135+M138+M137)/(E135+E138+E137)</f>
        <v>3.4369051716778239E-2</v>
      </c>
      <c r="R139" s="26"/>
      <c r="T139" s="15"/>
      <c r="U139" s="15"/>
      <c r="V139" s="15"/>
      <c r="W139" s="15"/>
      <c r="X139" s="15"/>
      <c r="Y139" s="15"/>
      <c r="Z139" s="15"/>
      <c r="AA139" s="15"/>
    </row>
    <row r="140" spans="1:27" x14ac:dyDescent="0.3">
      <c r="E140" s="27"/>
      <c r="F140" s="16"/>
      <c r="G140" s="17"/>
      <c r="H140" s="56"/>
      <c r="I140" s="27"/>
      <c r="J140" s="56"/>
      <c r="K140" s="17"/>
      <c r="L140" s="28"/>
      <c r="M140" s="18"/>
      <c r="O140" s="25"/>
      <c r="P140" s="25"/>
      <c r="Q140" s="25"/>
      <c r="R140" s="26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3">
      <c r="A141" s="56">
        <f>A139+1</f>
        <v>96</v>
      </c>
      <c r="C141" s="1" t="s">
        <v>34</v>
      </c>
      <c r="E141" s="22">
        <v>3747287.2055727066</v>
      </c>
      <c r="F141" s="29"/>
      <c r="G141" s="35">
        <v>37.562567711164554</v>
      </c>
      <c r="H141" s="29"/>
      <c r="I141" s="22">
        <v>3673899.3711859994</v>
      </c>
      <c r="J141" s="29"/>
      <c r="K141" s="35">
        <v>36.826932744560729</v>
      </c>
      <c r="L141" s="29"/>
      <c r="M141" s="23">
        <v>-73387.834386707866</v>
      </c>
      <c r="O141" s="24">
        <v>-1.9584256653071733E-2</v>
      </c>
      <c r="P141" s="25"/>
      <c r="Q141" s="24">
        <v>-3.2969534305804779E-2</v>
      </c>
      <c r="R141" s="26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3">
      <c r="A142" s="56">
        <f>A141+1</f>
        <v>97</v>
      </c>
      <c r="C142" s="1" t="s">
        <v>35</v>
      </c>
      <c r="E142" s="29"/>
      <c r="F142" s="29"/>
      <c r="G142" s="29"/>
      <c r="H142" s="29"/>
      <c r="I142" s="29"/>
      <c r="J142" s="29"/>
      <c r="K142" s="29"/>
      <c r="L142" s="29"/>
      <c r="M142" s="18"/>
      <c r="O142" s="24">
        <v>-3.1762193495543871E-2</v>
      </c>
      <c r="P142" s="25"/>
      <c r="Q142" s="24">
        <v>-9.2992275706304417E-2</v>
      </c>
      <c r="R142" s="30"/>
      <c r="T142" s="15"/>
      <c r="U142" s="15"/>
      <c r="V142" s="15"/>
      <c r="W142" s="15"/>
      <c r="X142" s="15"/>
      <c r="Y142" s="15"/>
      <c r="Z142" s="15"/>
      <c r="AA142" s="15"/>
    </row>
    <row r="143" spans="1:27" x14ac:dyDescent="0.3">
      <c r="A143" s="56">
        <f>A142+1</f>
        <v>98</v>
      </c>
      <c r="C143" s="1" t="s">
        <v>36</v>
      </c>
      <c r="E143" s="22">
        <v>3354168.1814467069</v>
      </c>
      <c r="F143" s="29"/>
      <c r="G143" s="35">
        <v>33.621967711164558</v>
      </c>
      <c r="H143" s="29"/>
      <c r="I143" s="22">
        <v>3415327.7429980938</v>
      </c>
      <c r="J143" s="29"/>
      <c r="K143" s="35">
        <v>34.235027251554925</v>
      </c>
      <c r="L143" s="29"/>
      <c r="M143" s="23">
        <v>61159.561551387087</v>
      </c>
      <c r="O143" s="24">
        <v>1.8233898314844781E-2</v>
      </c>
      <c r="P143" s="25"/>
      <c r="Q143" s="24">
        <v>3.3369291195619488E-2</v>
      </c>
      <c r="R143" s="30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3">
      <c r="A144" s="56">
        <f>A143+1</f>
        <v>99</v>
      </c>
      <c r="C144" s="1" t="s">
        <v>37</v>
      </c>
      <c r="E144" s="29"/>
      <c r="F144" s="29"/>
      <c r="G144" s="29"/>
      <c r="H144" s="29"/>
      <c r="I144" s="29"/>
      <c r="J144" s="29"/>
      <c r="K144" s="29"/>
      <c r="L144" s="29"/>
      <c r="M144" s="18"/>
      <c r="O144" s="34">
        <v>3.189677510904021E-2</v>
      </c>
      <c r="P144" s="25"/>
      <c r="Q144" s="34">
        <v>0.15441876217295578</v>
      </c>
      <c r="R144" s="30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3"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32"/>
      <c r="P145" s="32"/>
      <c r="Q145" s="32"/>
      <c r="R145" s="11"/>
      <c r="T145" s="15"/>
      <c r="U145" s="15"/>
      <c r="V145" s="15"/>
      <c r="W145" s="15"/>
      <c r="X145" s="15"/>
      <c r="Y145" s="15"/>
      <c r="Z145" s="15"/>
      <c r="AA145" s="15"/>
    </row>
    <row r="146" spans="1:27" ht="14.15" x14ac:dyDescent="0.3">
      <c r="C146" s="5" t="s">
        <v>57</v>
      </c>
      <c r="E146" s="1" t="s">
        <v>58</v>
      </c>
      <c r="H146" s="56"/>
      <c r="I146" s="56"/>
      <c r="J146" s="56"/>
      <c r="K146" s="56"/>
      <c r="L146" s="56"/>
      <c r="M146" s="56"/>
      <c r="N146" s="56"/>
      <c r="O146" s="32"/>
      <c r="P146" s="32"/>
      <c r="Q146" s="32"/>
      <c r="R146" s="11"/>
      <c r="T146" s="15"/>
      <c r="U146" s="15"/>
      <c r="V146" s="15"/>
      <c r="W146" s="15"/>
      <c r="X146" s="15"/>
      <c r="Y146" s="15"/>
      <c r="Z146" s="15"/>
      <c r="AA146" s="15"/>
    </row>
    <row r="147" spans="1:27" x14ac:dyDescent="0.3">
      <c r="A147" s="56">
        <f>A144+1</f>
        <v>100</v>
      </c>
      <c r="C147" s="1" t="s">
        <v>29</v>
      </c>
      <c r="E147" s="27">
        <v>86589.939649999986</v>
      </c>
      <c r="F147" s="16"/>
      <c r="G147" s="17">
        <v>1.9364380841437607</v>
      </c>
      <c r="H147" s="17"/>
      <c r="I147" s="27">
        <v>126985.58412894074</v>
      </c>
      <c r="J147" s="16"/>
      <c r="K147" s="17">
        <v>2.8398186006187198</v>
      </c>
      <c r="L147" s="17"/>
      <c r="M147" s="18">
        <f>I147-E147</f>
        <v>40395.644478940754</v>
      </c>
      <c r="N147" s="17"/>
      <c r="O147" s="19">
        <f>M147/E147</f>
        <v>0.46651660276264856</v>
      </c>
      <c r="P147" s="19"/>
      <c r="Q147" s="19">
        <f>O147</f>
        <v>0.46651660276264856</v>
      </c>
      <c r="R147" s="20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3">
      <c r="A148" s="56">
        <f>A147+1</f>
        <v>101</v>
      </c>
      <c r="C148" s="1" t="s">
        <v>30</v>
      </c>
      <c r="E148" s="27">
        <v>681920.37250000006</v>
      </c>
      <c r="F148" s="16"/>
      <c r="G148" s="17">
        <v>15.25</v>
      </c>
      <c r="H148" s="17"/>
      <c r="I148" s="27">
        <v>681920.37250000006</v>
      </c>
      <c r="J148" s="16"/>
      <c r="K148" s="17">
        <v>15.25</v>
      </c>
      <c r="L148" s="17"/>
      <c r="M148" s="18">
        <f>I148-E148</f>
        <v>0</v>
      </c>
      <c r="N148" s="17"/>
      <c r="O148" s="21">
        <f>IFERROR(M148/E148,"100.0%")</f>
        <v>0</v>
      </c>
      <c r="P148" s="19"/>
      <c r="Q148" s="21">
        <v>0</v>
      </c>
      <c r="R148" s="20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3">
      <c r="A149" s="56">
        <f>A148+1</f>
        <v>102</v>
      </c>
      <c r="C149" s="1" t="s">
        <v>31</v>
      </c>
      <c r="E149" s="27">
        <v>218241.34885400001</v>
      </c>
      <c r="F149" s="16"/>
      <c r="G149" s="17">
        <v>4.8806000000000003</v>
      </c>
      <c r="H149" s="17"/>
      <c r="I149" s="27">
        <v>53053.050371075151</v>
      </c>
      <c r="J149" s="16"/>
      <c r="K149" s="17">
        <v>1.1864420697577795</v>
      </c>
      <c r="L149" s="17"/>
      <c r="M149" s="18">
        <f>I149-E149</f>
        <v>-165188.29848292487</v>
      </c>
      <c r="N149" s="17"/>
      <c r="O149" s="21">
        <f>M149/E149</f>
        <v>-0.75690651359304606</v>
      </c>
      <c r="P149" s="19"/>
      <c r="Q149" s="19">
        <f>O149</f>
        <v>-0.75690651359304606</v>
      </c>
      <c r="R149" s="20"/>
      <c r="T149" s="15"/>
      <c r="U149" s="15"/>
      <c r="V149" s="15"/>
      <c r="W149" s="15"/>
      <c r="X149" s="15"/>
      <c r="Y149" s="15"/>
      <c r="Z149" s="15"/>
      <c r="AA149" s="15"/>
    </row>
    <row r="150" spans="1:27" x14ac:dyDescent="0.3">
      <c r="A150" s="56">
        <f>A149+1</f>
        <v>103</v>
      </c>
      <c r="C150" s="1" t="s">
        <v>32</v>
      </c>
      <c r="E150" s="27">
        <v>466992.48591499997</v>
      </c>
      <c r="F150" s="16"/>
      <c r="G150" s="17">
        <v>10.443499999999998</v>
      </c>
      <c r="I150" s="27">
        <v>643994.74574364827</v>
      </c>
      <c r="J150" s="16"/>
      <c r="K150" s="17">
        <v>14.401857267566291</v>
      </c>
      <c r="L150" s="17"/>
      <c r="M150" s="18">
        <f>I150-E150</f>
        <v>177002.2598286483</v>
      </c>
      <c r="O150" s="19">
        <f>M150/E150</f>
        <v>0.37902592689867287</v>
      </c>
      <c r="P150" s="19"/>
      <c r="Q150" s="19">
        <f>O150</f>
        <v>0.37902592689867287</v>
      </c>
      <c r="R150" s="20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3">
      <c r="A151" s="56">
        <f>A150+1</f>
        <v>104</v>
      </c>
      <c r="C151" s="1" t="s">
        <v>33</v>
      </c>
      <c r="E151" s="22">
        <f>SUM(E147:E150)</f>
        <v>1453744.146919</v>
      </c>
      <c r="F151" s="16"/>
      <c r="G151" s="35">
        <v>32.510538084143761</v>
      </c>
      <c r="I151" s="22">
        <f>SUM(I147:I150)</f>
        <v>1505953.7527436642</v>
      </c>
      <c r="J151" s="16"/>
      <c r="K151" s="35">
        <v>33.678117937942794</v>
      </c>
      <c r="L151" s="17"/>
      <c r="M151" s="23">
        <f>SUM(M147:M150)</f>
        <v>52209.605824664177</v>
      </c>
      <c r="O151" s="24">
        <f>M151/E151</f>
        <v>3.5913888929709446E-2</v>
      </c>
      <c r="P151" s="25"/>
      <c r="Q151" s="24">
        <f>(M147+M150+M149)/(E147+E150+E149)</f>
        <v>6.7644464390806847E-2</v>
      </c>
      <c r="R151" s="26"/>
      <c r="T151" s="15"/>
      <c r="U151" s="15"/>
      <c r="V151" s="15"/>
      <c r="W151" s="15"/>
      <c r="X151" s="15"/>
      <c r="Y151" s="15"/>
      <c r="Z151" s="15"/>
      <c r="AA151" s="15"/>
    </row>
    <row r="152" spans="1:27" x14ac:dyDescent="0.3">
      <c r="E152" s="27"/>
      <c r="F152" s="16"/>
      <c r="G152" s="17"/>
      <c r="H152" s="56"/>
      <c r="I152" s="27"/>
      <c r="J152" s="56"/>
      <c r="K152" s="17"/>
      <c r="L152" s="28"/>
      <c r="M152" s="18"/>
      <c r="O152" s="25"/>
      <c r="P152" s="25"/>
      <c r="Q152" s="25"/>
      <c r="R152" s="26"/>
      <c r="T152" s="15"/>
      <c r="U152" s="15"/>
      <c r="V152" s="15"/>
      <c r="W152" s="15"/>
      <c r="X152" s="15"/>
      <c r="Y152" s="15"/>
      <c r="Z152" s="15"/>
      <c r="AA152" s="15"/>
    </row>
    <row r="153" spans="1:27" x14ac:dyDescent="0.3">
      <c r="A153" s="56">
        <f>A151+1</f>
        <v>105</v>
      </c>
      <c r="C153" s="1" t="s">
        <v>34</v>
      </c>
      <c r="E153" s="22">
        <v>1630746.4067476483</v>
      </c>
      <c r="F153" s="29"/>
      <c r="G153" s="35">
        <v>36.468895351710053</v>
      </c>
      <c r="H153" s="29"/>
      <c r="I153" s="22">
        <v>1621853.6320404059</v>
      </c>
      <c r="J153" s="29"/>
      <c r="K153" s="35">
        <v>36.270023430948591</v>
      </c>
      <c r="L153" s="29"/>
      <c r="M153" s="23">
        <v>-8892.7747072424099</v>
      </c>
      <c r="O153" s="24">
        <v>-5.453192887898561E-3</v>
      </c>
      <c r="P153" s="25"/>
      <c r="Q153" s="24">
        <v>-9.3723974535476883E-3</v>
      </c>
      <c r="R153" s="26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3">
      <c r="A154" s="56">
        <f>A153+1</f>
        <v>106</v>
      </c>
      <c r="C154" s="1" t="s">
        <v>35</v>
      </c>
      <c r="E154" s="29"/>
      <c r="F154" s="29"/>
      <c r="G154" s="29"/>
      <c r="H154" s="29"/>
      <c r="I154" s="29"/>
      <c r="J154" s="29"/>
      <c r="K154" s="29"/>
      <c r="L154" s="29"/>
      <c r="M154" s="18"/>
      <c r="O154" s="24">
        <v>-9.0121710037905488E-3</v>
      </c>
      <c r="P154" s="25"/>
      <c r="Q154" s="24">
        <v>-2.917277537645457E-2</v>
      </c>
      <c r="R154" s="30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3">
      <c r="A155" s="56">
        <f>A154+1</f>
        <v>107</v>
      </c>
      <c r="C155" s="1" t="s">
        <v>36</v>
      </c>
      <c r="E155" s="22">
        <v>1454538.1824936483</v>
      </c>
      <c r="F155" s="29"/>
      <c r="G155" s="35">
        <v>32.528295351710049</v>
      </c>
      <c r="H155" s="29"/>
      <c r="I155" s="22">
        <v>1505953.7527436642</v>
      </c>
      <c r="J155" s="29"/>
      <c r="K155" s="35">
        <v>33.678117937942794</v>
      </c>
      <c r="L155" s="29"/>
      <c r="M155" s="23">
        <v>51415.570250015902</v>
      </c>
      <c r="O155" s="24">
        <v>3.5348381272377098E-2</v>
      </c>
      <c r="P155" s="25"/>
      <c r="Q155" s="24">
        <v>6.6547223717815407E-2</v>
      </c>
      <c r="R155" s="30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3">
      <c r="A156" s="56">
        <f>A155+1</f>
        <v>108</v>
      </c>
      <c r="C156" s="1" t="s">
        <v>37</v>
      </c>
      <c r="E156" s="29"/>
      <c r="F156" s="29"/>
      <c r="G156" s="29"/>
      <c r="H156" s="29"/>
      <c r="I156" s="29"/>
      <c r="J156" s="29"/>
      <c r="K156" s="29"/>
      <c r="L156" s="29"/>
      <c r="M156" s="18"/>
      <c r="O156" s="34">
        <v>6.3433454542762849E-2</v>
      </c>
      <c r="P156" s="25"/>
      <c r="Q156" s="34">
        <v>0.39973834047431273</v>
      </c>
      <c r="R156" s="30"/>
      <c r="T156" s="15"/>
      <c r="U156" s="15"/>
      <c r="V156" s="15"/>
      <c r="W156" s="15"/>
      <c r="X156" s="15"/>
      <c r="Y156" s="15"/>
      <c r="Z156" s="15"/>
      <c r="AA156" s="15"/>
    </row>
    <row r="157" spans="1:27" x14ac:dyDescent="0.3">
      <c r="E157" s="56"/>
      <c r="F157" s="56"/>
      <c r="G157" s="56"/>
      <c r="H157" s="56"/>
      <c r="I157" s="56"/>
      <c r="J157" s="56"/>
      <c r="K157" s="56"/>
      <c r="L157" s="56"/>
      <c r="M157" s="31"/>
      <c r="N157" s="56"/>
      <c r="O157" s="32"/>
      <c r="P157" s="32"/>
      <c r="Q157" s="32"/>
      <c r="R157" s="11"/>
      <c r="T157" s="15"/>
      <c r="U157" s="15"/>
      <c r="V157" s="15"/>
      <c r="W157" s="15"/>
      <c r="X157" s="15"/>
      <c r="Y157" s="15"/>
      <c r="Z157" s="15"/>
      <c r="AA157" s="15"/>
    </row>
    <row r="158" spans="1:27" ht="14.15" x14ac:dyDescent="0.3">
      <c r="C158" s="5" t="s">
        <v>59</v>
      </c>
      <c r="E158" s="1" t="s">
        <v>60</v>
      </c>
      <c r="H158" s="56"/>
      <c r="I158" s="56"/>
      <c r="J158" s="56"/>
      <c r="K158" s="56"/>
      <c r="L158" s="56"/>
      <c r="M158" s="56"/>
      <c r="N158" s="56"/>
      <c r="O158" s="32"/>
      <c r="P158" s="32"/>
      <c r="Q158" s="32"/>
      <c r="R158" s="11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3">
      <c r="A159" s="56">
        <f>A156+1</f>
        <v>109</v>
      </c>
      <c r="C159" s="1" t="s">
        <v>29</v>
      </c>
      <c r="E159" s="27">
        <v>1168703.0270519999</v>
      </c>
      <c r="F159" s="16"/>
      <c r="G159" s="17">
        <v>1.6735720037947754</v>
      </c>
      <c r="H159" s="17"/>
      <c r="I159" s="27">
        <v>1399522.127228535</v>
      </c>
      <c r="J159" s="16"/>
      <c r="K159" s="17">
        <v>2.0041028358838786</v>
      </c>
      <c r="L159" s="17"/>
      <c r="M159" s="18">
        <f>I159-E159</f>
        <v>230819.10017653508</v>
      </c>
      <c r="N159" s="17"/>
      <c r="O159" s="19">
        <f>M159/E159</f>
        <v>0.19750021590922523</v>
      </c>
      <c r="P159" s="19"/>
      <c r="Q159" s="19">
        <f>O159</f>
        <v>0.19750021590922523</v>
      </c>
      <c r="R159" s="20"/>
      <c r="T159" s="15"/>
      <c r="U159" s="15"/>
      <c r="V159" s="15"/>
      <c r="W159" s="15"/>
      <c r="X159" s="15"/>
      <c r="Y159" s="15"/>
      <c r="Z159" s="15"/>
      <c r="AA159" s="15"/>
    </row>
    <row r="160" spans="1:27" x14ac:dyDescent="0.3">
      <c r="A160" s="56">
        <f>A159+1</f>
        <v>110</v>
      </c>
      <c r="C160" s="1" t="s">
        <v>30</v>
      </c>
      <c r="E160" s="27">
        <v>10649509.625</v>
      </c>
      <c r="F160" s="16"/>
      <c r="G160" s="17">
        <v>15.25</v>
      </c>
      <c r="H160" s="17"/>
      <c r="I160" s="27">
        <v>10649509.625</v>
      </c>
      <c r="J160" s="16"/>
      <c r="K160" s="17">
        <v>15.25</v>
      </c>
      <c r="L160" s="17"/>
      <c r="M160" s="18">
        <f>I160-E160</f>
        <v>0</v>
      </c>
      <c r="N160" s="17"/>
      <c r="O160" s="21">
        <f>IFERROR(M160/E160,"100.0%")</f>
        <v>0</v>
      </c>
      <c r="P160" s="19"/>
      <c r="Q160" s="21">
        <v>0</v>
      </c>
      <c r="R160" s="20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3">
      <c r="A161" s="56">
        <f>A160+1</f>
        <v>111</v>
      </c>
      <c r="C161" s="1" t="s">
        <v>31</v>
      </c>
      <c r="E161" s="27">
        <v>3408262.0771000003</v>
      </c>
      <c r="F161" s="16"/>
      <c r="G161" s="17">
        <v>4.8806000000000003</v>
      </c>
      <c r="H161" s="17"/>
      <c r="I161" s="27">
        <v>828526.31091084552</v>
      </c>
      <c r="J161" s="16"/>
      <c r="K161" s="17">
        <v>1.1864420697577795</v>
      </c>
      <c r="L161" s="17"/>
      <c r="M161" s="18">
        <f>I161-E161</f>
        <v>-2579735.7661891547</v>
      </c>
      <c r="N161" s="17"/>
      <c r="O161" s="21">
        <f>M161/E161</f>
        <v>-0.75690651359304606</v>
      </c>
      <c r="P161" s="19"/>
      <c r="Q161" s="19">
        <f>O161</f>
        <v>-0.75690651359304606</v>
      </c>
      <c r="R161" s="20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3">
      <c r="A162" s="56">
        <f>A161+1</f>
        <v>112</v>
      </c>
      <c r="C162" s="1" t="s">
        <v>32</v>
      </c>
      <c r="E162" s="27">
        <v>7292993.6897499999</v>
      </c>
      <c r="F162" s="16"/>
      <c r="G162" s="17">
        <v>10.4435</v>
      </c>
      <c r="I162" s="27">
        <v>10057227.382873666</v>
      </c>
      <c r="J162" s="16"/>
      <c r="K162" s="17">
        <v>14.401857267566291</v>
      </c>
      <c r="L162" s="17"/>
      <c r="M162" s="18">
        <f>I162-E162</f>
        <v>2764233.6931236656</v>
      </c>
      <c r="O162" s="19">
        <f>M162/E162</f>
        <v>0.37902592689867282</v>
      </c>
      <c r="P162" s="19"/>
      <c r="Q162" s="19">
        <f>O162</f>
        <v>0.37902592689867282</v>
      </c>
      <c r="R162" s="20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3">
      <c r="A163" s="56">
        <f>A162+1</f>
        <v>113</v>
      </c>
      <c r="C163" s="1" t="s">
        <v>33</v>
      </c>
      <c r="E163" s="22">
        <f>SUM(E159:E162)</f>
        <v>22519468.418902002</v>
      </c>
      <c r="F163" s="16"/>
      <c r="G163" s="35">
        <v>32.247672003794783</v>
      </c>
      <c r="I163" s="22">
        <f>SUM(I159:I162)</f>
        <v>22934785.446013048</v>
      </c>
      <c r="J163" s="16"/>
      <c r="K163" s="35">
        <v>32.842402173207951</v>
      </c>
      <c r="L163" s="17"/>
      <c r="M163" s="23">
        <f>SUM(M159:M162)</f>
        <v>415317.02711104602</v>
      </c>
      <c r="O163" s="24">
        <f>M163/E163</f>
        <v>1.8442576857739874E-2</v>
      </c>
      <c r="P163" s="25"/>
      <c r="Q163" s="24">
        <f>(M159+M162+M161)/(E159+E162+E161)</f>
        <v>3.4988919028464405E-2</v>
      </c>
      <c r="R163" s="26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3">
      <c r="E164" s="27"/>
      <c r="F164" s="16"/>
      <c r="G164" s="17"/>
      <c r="H164" s="56"/>
      <c r="I164" s="27"/>
      <c r="J164" s="56"/>
      <c r="K164" s="17"/>
      <c r="L164" s="28"/>
      <c r="M164" s="18"/>
      <c r="O164" s="25"/>
      <c r="P164" s="25"/>
      <c r="Q164" s="25"/>
      <c r="R164" s="26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3">
      <c r="A165" s="56">
        <f>A163+1</f>
        <v>114</v>
      </c>
      <c r="C165" s="1" t="s">
        <v>34</v>
      </c>
      <c r="E165" s="22">
        <v>25283702.112025667</v>
      </c>
      <c r="F165" s="29"/>
      <c r="G165" s="35">
        <v>36.206029271361068</v>
      </c>
      <c r="H165" s="29"/>
      <c r="I165" s="22">
        <v>24744786.921085548</v>
      </c>
      <c r="J165" s="29"/>
      <c r="K165" s="35">
        <v>35.434307666213748</v>
      </c>
      <c r="L165" s="29"/>
      <c r="M165" s="23">
        <v>-538915.19094011933</v>
      </c>
      <c r="O165" s="24">
        <v>-2.1314726322605879E-2</v>
      </c>
      <c r="P165" s="25"/>
      <c r="Q165" s="24">
        <v>-3.6825755258987396E-2</v>
      </c>
      <c r="R165" s="26"/>
      <c r="T165" s="15"/>
      <c r="U165" s="15"/>
      <c r="V165" s="15"/>
      <c r="W165" s="15"/>
      <c r="X165" s="15"/>
      <c r="Y165" s="15"/>
      <c r="Z165" s="15"/>
      <c r="AA165" s="15"/>
    </row>
    <row r="166" spans="1:27" x14ac:dyDescent="0.3">
      <c r="A166" s="56">
        <f>A165+1</f>
        <v>115</v>
      </c>
      <c r="C166" s="1" t="s">
        <v>35</v>
      </c>
      <c r="E166" s="29"/>
      <c r="F166" s="29"/>
      <c r="G166" s="29"/>
      <c r="H166" s="29"/>
      <c r="I166" s="29"/>
      <c r="J166" s="29"/>
      <c r="K166" s="29"/>
      <c r="L166" s="29"/>
      <c r="M166" s="18"/>
      <c r="O166" s="24">
        <v>-3.5393300191037244E-2</v>
      </c>
      <c r="P166" s="25"/>
      <c r="Q166" s="24">
        <v>-0.11774509498690336</v>
      </c>
      <c r="R166" s="30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3">
      <c r="A167" s="56">
        <f>A166+1</f>
        <v>116</v>
      </c>
      <c r="C167" s="1" t="s">
        <v>36</v>
      </c>
      <c r="E167" s="22">
        <v>22531868.824925665</v>
      </c>
      <c r="F167" s="29"/>
      <c r="G167" s="35">
        <v>32.265429271361064</v>
      </c>
      <c r="H167" s="29"/>
      <c r="I167" s="22">
        <v>22934785.446013048</v>
      </c>
      <c r="J167" s="29"/>
      <c r="K167" s="35">
        <v>32.842402173207951</v>
      </c>
      <c r="L167" s="29"/>
      <c r="M167" s="23">
        <v>402916.62108738057</v>
      </c>
      <c r="O167" s="24">
        <v>1.7882077346449751E-2</v>
      </c>
      <c r="P167" s="25"/>
      <c r="Q167" s="24">
        <v>3.3908806686293508E-2</v>
      </c>
      <c r="R167" s="30"/>
      <c r="T167" s="15"/>
      <c r="U167" s="15"/>
      <c r="V167" s="15"/>
      <c r="W167" s="15"/>
      <c r="X167" s="15"/>
      <c r="Y167" s="15"/>
      <c r="Z167" s="15"/>
      <c r="AA167" s="15"/>
    </row>
    <row r="168" spans="1:27" x14ac:dyDescent="0.3">
      <c r="A168" s="56">
        <f>A167+1</f>
        <v>117</v>
      </c>
      <c r="C168" s="1" t="s">
        <v>37</v>
      </c>
      <c r="E168" s="29"/>
      <c r="F168" s="29"/>
      <c r="G168" s="29"/>
      <c r="H168" s="29"/>
      <c r="I168" s="29"/>
      <c r="J168" s="29"/>
      <c r="K168" s="29"/>
      <c r="L168" s="29"/>
      <c r="M168" s="18"/>
      <c r="O168" s="34">
        <v>3.2298853875603127E-2</v>
      </c>
      <c r="P168" s="25"/>
      <c r="Q168" s="34">
        <v>0.22076028554374877</v>
      </c>
      <c r="R168" s="30"/>
      <c r="T168" s="15"/>
      <c r="U168" s="15"/>
      <c r="V168" s="15"/>
      <c r="W168" s="15"/>
      <c r="X168" s="15"/>
      <c r="Y168" s="15"/>
      <c r="Z168" s="15"/>
      <c r="AA168" s="15"/>
    </row>
    <row r="169" spans="1:27" x14ac:dyDescent="0.3">
      <c r="E169" s="56"/>
      <c r="F169" s="56"/>
      <c r="G169" s="56"/>
      <c r="H169" s="56"/>
      <c r="I169" s="56"/>
      <c r="J169" s="56"/>
      <c r="K169" s="56"/>
      <c r="L169" s="56"/>
      <c r="M169" s="31"/>
      <c r="N169" s="56"/>
      <c r="O169" s="32"/>
      <c r="P169" s="32"/>
      <c r="Q169" s="32"/>
      <c r="R169" s="11"/>
      <c r="T169" s="15"/>
      <c r="U169" s="15"/>
      <c r="V169" s="15"/>
      <c r="W169" s="15"/>
      <c r="X169" s="15"/>
      <c r="Y169" s="15"/>
      <c r="Z169" s="15"/>
      <c r="AA169" s="15"/>
    </row>
    <row r="170" spans="1:27" ht="14.15" x14ac:dyDescent="0.3">
      <c r="C170" s="5" t="s">
        <v>61</v>
      </c>
      <c r="E170" s="1" t="s">
        <v>62</v>
      </c>
      <c r="H170" s="56"/>
      <c r="I170" s="56"/>
      <c r="J170" s="56"/>
      <c r="K170" s="56"/>
      <c r="L170" s="56"/>
      <c r="M170" s="56"/>
      <c r="N170" s="56"/>
      <c r="O170" s="32"/>
      <c r="P170" s="32"/>
      <c r="Q170" s="32"/>
      <c r="R170" s="11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3">
      <c r="A171" s="56">
        <f>A168+1</f>
        <v>118</v>
      </c>
      <c r="C171" s="1" t="s">
        <v>29</v>
      </c>
      <c r="E171" s="27">
        <v>3558585.47477875</v>
      </c>
      <c r="F171" s="16"/>
      <c r="G171" s="17">
        <v>1.7274686770770633</v>
      </c>
      <c r="H171" s="17"/>
      <c r="I171" s="27">
        <v>3547674.8402479975</v>
      </c>
      <c r="J171" s="16"/>
      <c r="K171" s="17">
        <v>1.7221722525475718</v>
      </c>
      <c r="L171" s="17"/>
      <c r="M171" s="18">
        <f>I171-E171</f>
        <v>-10910.634530752432</v>
      </c>
      <c r="N171" s="17"/>
      <c r="O171" s="19">
        <f>M171/E171</f>
        <v>-3.0660032218084591E-3</v>
      </c>
      <c r="P171" s="19"/>
      <c r="Q171" s="19">
        <f>O171</f>
        <v>-3.0660032218084591E-3</v>
      </c>
      <c r="R171" s="20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3">
      <c r="A172" s="56">
        <f>A171+1</f>
        <v>119</v>
      </c>
      <c r="C172" s="1" t="s">
        <v>30</v>
      </c>
      <c r="E172" s="27">
        <v>31415000</v>
      </c>
      <c r="F172" s="16"/>
      <c r="G172" s="17">
        <v>15.25</v>
      </c>
      <c r="H172" s="17"/>
      <c r="I172" s="27">
        <v>31415000</v>
      </c>
      <c r="J172" s="16"/>
      <c r="K172" s="17">
        <v>15.25</v>
      </c>
      <c r="L172" s="17"/>
      <c r="M172" s="18">
        <f>I172-E172</f>
        <v>0</v>
      </c>
      <c r="N172" s="17"/>
      <c r="O172" s="21">
        <f>IFERROR(M172/E172,"100.0%")</f>
        <v>0</v>
      </c>
      <c r="P172" s="19"/>
      <c r="Q172" s="21">
        <v>0</v>
      </c>
      <c r="R172" s="20"/>
      <c r="T172" s="15"/>
      <c r="U172" s="15"/>
      <c r="V172" s="15"/>
      <c r="W172" s="15"/>
      <c r="X172" s="15"/>
      <c r="Y172" s="15"/>
      <c r="Z172" s="15"/>
      <c r="AA172" s="15"/>
    </row>
    <row r="173" spans="1:27" x14ac:dyDescent="0.3">
      <c r="A173" s="56">
        <f>A172+1</f>
        <v>120</v>
      </c>
      <c r="C173" s="1" t="s">
        <v>32</v>
      </c>
      <c r="E173" s="27">
        <v>21513610</v>
      </c>
      <c r="F173" s="16"/>
      <c r="G173" s="17">
        <v>10.4435</v>
      </c>
      <c r="I173" s="27">
        <v>29667825.971186556</v>
      </c>
      <c r="J173" s="16"/>
      <c r="K173" s="17">
        <v>14.401857267566291</v>
      </c>
      <c r="L173" s="17"/>
      <c r="M173" s="18">
        <f>I173-E173</f>
        <v>8154215.9711865559</v>
      </c>
      <c r="O173" s="19">
        <f>M173/E173</f>
        <v>0.37902592689867282</v>
      </c>
      <c r="P173" s="19"/>
      <c r="Q173" s="19">
        <f>O173</f>
        <v>0.37902592689867282</v>
      </c>
      <c r="R173" s="20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3">
      <c r="A174" s="56">
        <f>A173+1</f>
        <v>121</v>
      </c>
      <c r="C174" s="1" t="s">
        <v>33</v>
      </c>
      <c r="E174" s="22">
        <f>SUM(E171:E173)</f>
        <v>56487195.474778749</v>
      </c>
      <c r="F174" s="16"/>
      <c r="G174" s="35">
        <v>27.420968677077063</v>
      </c>
      <c r="I174" s="22">
        <f>SUM(I171:I173)</f>
        <v>64630500.811434552</v>
      </c>
      <c r="J174" s="16"/>
      <c r="K174" s="35">
        <v>31.374029520113861</v>
      </c>
      <c r="L174" s="17"/>
      <c r="M174" s="23">
        <f>SUM(M171:M173)</f>
        <v>8143305.336655803</v>
      </c>
      <c r="O174" s="24">
        <f>M174/E174</f>
        <v>0.14416196924295432</v>
      </c>
      <c r="P174" s="25"/>
      <c r="Q174" s="24">
        <f>(M171+M173)/(E171+E173)</f>
        <v>0.32479426641546094</v>
      </c>
      <c r="R174" s="26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3">
      <c r="E175" s="27"/>
      <c r="F175" s="16"/>
      <c r="G175" s="17"/>
      <c r="H175" s="56"/>
      <c r="I175" s="27"/>
      <c r="J175" s="56"/>
      <c r="K175" s="17"/>
      <c r="L175" s="28"/>
      <c r="M175" s="18"/>
      <c r="O175" s="25"/>
      <c r="P175" s="25"/>
      <c r="Q175" s="25"/>
      <c r="R175" s="26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3">
      <c r="A176" s="56">
        <f>A174+1</f>
        <v>122</v>
      </c>
      <c r="C176" s="58" t="s">
        <v>63</v>
      </c>
      <c r="E176" s="22">
        <v>64641411.445965305</v>
      </c>
      <c r="F176" s="29"/>
      <c r="G176" s="35">
        <v>31.379325944643348</v>
      </c>
      <c r="H176" s="29"/>
      <c r="I176" s="22">
        <v>64630500.811434552</v>
      </c>
      <c r="J176" s="29"/>
      <c r="K176" s="35">
        <v>31.374029520113861</v>
      </c>
      <c r="L176" s="29"/>
      <c r="M176" s="23">
        <v>-10910.634530752897</v>
      </c>
      <c r="O176" s="24">
        <v>-1.6878707142515376E-4</v>
      </c>
      <c r="P176" s="25"/>
      <c r="Q176" s="24">
        <v>-3.2837234163841006E-4</v>
      </c>
      <c r="R176" s="26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3">
      <c r="A177" s="56">
        <f>A176+1</f>
        <v>123</v>
      </c>
      <c r="C177" s="58" t="s">
        <v>64</v>
      </c>
      <c r="E177" s="29"/>
      <c r="F177" s="29"/>
      <c r="G177" s="29"/>
      <c r="H177" s="29"/>
      <c r="I177" s="29"/>
      <c r="J177" s="29"/>
      <c r="K177" s="29"/>
      <c r="L177" s="29"/>
      <c r="M177" s="18"/>
      <c r="O177" s="34">
        <f>SUM(M171:M172)/SUM(E171:E172)</f>
        <v>-3.1196785753124032E-4</v>
      </c>
      <c r="P177" s="25"/>
      <c r="Q177" s="34">
        <f>(M171)/(E171)</f>
        <v>-3.0660032218084591E-3</v>
      </c>
      <c r="R177" s="30"/>
      <c r="T177" s="15"/>
      <c r="U177" s="15"/>
      <c r="V177" s="15"/>
      <c r="W177" s="15"/>
      <c r="X177" s="15"/>
      <c r="Y177" s="15"/>
      <c r="Z177" s="15"/>
      <c r="AA177" s="15"/>
    </row>
    <row r="178" spans="1:27" x14ac:dyDescent="0.3">
      <c r="E178" s="56"/>
      <c r="F178" s="56"/>
      <c r="G178" s="56"/>
      <c r="H178" s="56"/>
      <c r="I178" s="56"/>
      <c r="J178" s="56"/>
      <c r="K178" s="56"/>
      <c r="L178" s="56"/>
      <c r="M178" s="31"/>
      <c r="N178" s="56"/>
      <c r="O178" s="32"/>
      <c r="P178" s="32"/>
      <c r="Q178" s="32"/>
      <c r="R178" s="11"/>
      <c r="T178" s="15"/>
      <c r="U178" s="15"/>
      <c r="V178" s="15"/>
      <c r="W178" s="15"/>
      <c r="X178" s="15"/>
      <c r="Y178" s="15"/>
      <c r="Z178" s="15"/>
      <c r="AA178" s="15"/>
    </row>
    <row r="179" spans="1:27" ht="14.15" x14ac:dyDescent="0.3">
      <c r="C179" s="5" t="s">
        <v>65</v>
      </c>
      <c r="E179" s="1" t="s">
        <v>66</v>
      </c>
      <c r="H179" s="56"/>
      <c r="I179" s="56"/>
      <c r="J179" s="56"/>
      <c r="K179" s="56"/>
      <c r="L179" s="56"/>
      <c r="M179" s="56"/>
      <c r="N179" s="56"/>
      <c r="O179" s="32"/>
      <c r="P179" s="32"/>
      <c r="Q179" s="32"/>
      <c r="R179" s="11"/>
      <c r="T179" s="15"/>
      <c r="U179" s="15"/>
      <c r="V179" s="15"/>
      <c r="W179" s="15"/>
      <c r="X179" s="15"/>
      <c r="Y179" s="15"/>
      <c r="Z179" s="15"/>
      <c r="AA179" s="15"/>
    </row>
    <row r="180" spans="1:27" x14ac:dyDescent="0.3">
      <c r="A180" s="56">
        <f>A177+1</f>
        <v>124</v>
      </c>
      <c r="C180" s="1" t="s">
        <v>29</v>
      </c>
      <c r="E180" s="27">
        <v>22647.762031000002</v>
      </c>
      <c r="F180" s="16"/>
      <c r="G180" s="17">
        <v>3.7836636551964946</v>
      </c>
      <c r="H180" s="17"/>
      <c r="I180" s="27">
        <v>14141.317107874849</v>
      </c>
      <c r="J180" s="16"/>
      <c r="K180" s="17">
        <v>2.3625286906686882</v>
      </c>
      <c r="L180" s="17"/>
      <c r="M180" s="18">
        <f>I180-E180</f>
        <v>-8506.4449231251529</v>
      </c>
      <c r="N180" s="17"/>
      <c r="O180" s="19">
        <f>M180/E180</f>
        <v>-0.37559759377026419</v>
      </c>
      <c r="P180" s="19"/>
      <c r="Q180" s="19">
        <f>O180</f>
        <v>-0.37559759377026419</v>
      </c>
      <c r="R180" s="20"/>
      <c r="T180" s="15"/>
      <c r="U180" s="15"/>
      <c r="V180" s="15"/>
      <c r="W180" s="15"/>
      <c r="X180" s="15"/>
      <c r="Y180" s="15"/>
      <c r="Z180" s="15"/>
      <c r="AA180" s="15"/>
    </row>
    <row r="181" spans="1:27" x14ac:dyDescent="0.3">
      <c r="A181" s="56">
        <f>A180+1</f>
        <v>125</v>
      </c>
      <c r="C181" s="1" t="s">
        <v>30</v>
      </c>
      <c r="E181" s="27">
        <v>91281.467499999999</v>
      </c>
      <c r="F181" s="16"/>
      <c r="G181" s="17">
        <v>15.25</v>
      </c>
      <c r="H181" s="17"/>
      <c r="I181" s="27">
        <v>91281.467499999999</v>
      </c>
      <c r="J181" s="16"/>
      <c r="K181" s="17">
        <v>15.25</v>
      </c>
      <c r="L181" s="17"/>
      <c r="M181" s="18">
        <f>I181-E181</f>
        <v>0</v>
      </c>
      <c r="N181" s="17"/>
      <c r="O181" s="21">
        <f>IFERROR(M181/E181,"100.0%")</f>
        <v>0</v>
      </c>
      <c r="P181" s="19"/>
      <c r="Q181" s="21">
        <v>0</v>
      </c>
      <c r="R181" s="20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3">
      <c r="A182" s="56">
        <f>A181+1</f>
        <v>126</v>
      </c>
      <c r="C182" s="1" t="s">
        <v>31</v>
      </c>
      <c r="E182" s="27">
        <v>24170.93901569863</v>
      </c>
      <c r="F182" s="16"/>
      <c r="G182" s="17">
        <v>4.0381342465753427</v>
      </c>
      <c r="H182" s="17"/>
      <c r="I182" s="27">
        <v>4675.5846506307626</v>
      </c>
      <c r="J182" s="16"/>
      <c r="K182" s="17">
        <v>0.78112970655428093</v>
      </c>
      <c r="L182" s="17"/>
      <c r="M182" s="18">
        <f>I182-E182</f>
        <v>-19495.354365067869</v>
      </c>
      <c r="N182" s="17"/>
      <c r="O182" s="21">
        <f>M182/E182</f>
        <v>-0.80656172904188606</v>
      </c>
      <c r="P182" s="19"/>
      <c r="Q182" s="19">
        <f>O182</f>
        <v>-0.80656172904188606</v>
      </c>
      <c r="R182" s="20"/>
      <c r="T182" s="15"/>
      <c r="U182" s="15"/>
      <c r="V182" s="15"/>
      <c r="W182" s="15"/>
      <c r="X182" s="15"/>
      <c r="Y182" s="15"/>
      <c r="Z182" s="15"/>
      <c r="AA182" s="15"/>
    </row>
    <row r="183" spans="1:27" x14ac:dyDescent="0.3">
      <c r="A183" s="56">
        <f>A182+1</f>
        <v>127</v>
      </c>
      <c r="C183" s="1" t="s">
        <v>32</v>
      </c>
      <c r="E183" s="27">
        <v>62558.631437999997</v>
      </c>
      <c r="F183" s="16"/>
      <c r="G183" s="17">
        <v>10.4514</v>
      </c>
      <c r="I183" s="27">
        <v>86204.764990753509</v>
      </c>
      <c r="J183" s="16"/>
      <c r="K183" s="17">
        <v>14.401857267566291</v>
      </c>
      <c r="L183" s="17"/>
      <c r="M183" s="18">
        <f>I183-E183</f>
        <v>23646.133552753512</v>
      </c>
      <c r="O183" s="19">
        <f>M183/E183</f>
        <v>0.37798354933944633</v>
      </c>
      <c r="P183" s="19"/>
      <c r="Q183" s="19">
        <f>O183</f>
        <v>0.37798354933944633</v>
      </c>
      <c r="R183" s="20"/>
      <c r="T183" s="15"/>
      <c r="U183" s="15"/>
      <c r="V183" s="15"/>
      <c r="W183" s="15"/>
      <c r="X183" s="15"/>
      <c r="Y183" s="15"/>
      <c r="Z183" s="15"/>
      <c r="AA183" s="15"/>
    </row>
    <row r="184" spans="1:27" x14ac:dyDescent="0.3">
      <c r="A184" s="56">
        <f>A183+1</f>
        <v>128</v>
      </c>
      <c r="C184" s="1" t="s">
        <v>33</v>
      </c>
      <c r="E184" s="22">
        <f>SUM(E180:E183)</f>
        <v>200658.79998469865</v>
      </c>
      <c r="F184" s="16"/>
      <c r="G184" s="35">
        <v>33.523197901771837</v>
      </c>
      <c r="I184" s="22">
        <f>SUM(I180:I183)</f>
        <v>196303.13424925911</v>
      </c>
      <c r="J184" s="16"/>
      <c r="K184" s="35">
        <v>32.795515664789257</v>
      </c>
      <c r="L184" s="17"/>
      <c r="M184" s="23">
        <f>SUM(M180:M183)</f>
        <v>-4355.6657354395102</v>
      </c>
      <c r="O184" s="24">
        <f>M184/E184</f>
        <v>-2.1706826392720646E-2</v>
      </c>
      <c r="P184" s="25"/>
      <c r="Q184" s="24">
        <f>(M180+M183+M182)/(E180+E183+E182)</f>
        <v>-3.9822380346026878E-2</v>
      </c>
      <c r="R184" s="26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3">
      <c r="E185" s="27"/>
      <c r="F185" s="16"/>
      <c r="G185" s="17"/>
      <c r="H185" s="56"/>
      <c r="I185" s="27"/>
      <c r="J185" s="56"/>
      <c r="K185" s="17"/>
      <c r="L185" s="28"/>
      <c r="M185" s="18"/>
      <c r="O185" s="25"/>
      <c r="P185" s="25"/>
      <c r="Q185" s="25"/>
      <c r="R185" s="26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3">
      <c r="A186" s="56">
        <f>A184+1</f>
        <v>129</v>
      </c>
      <c r="C186" s="1" t="s">
        <v>34</v>
      </c>
      <c r="E186" s="22">
        <v>224304.93353745213</v>
      </c>
      <c r="F186" s="29"/>
      <c r="G186" s="35">
        <v>37.47365516933813</v>
      </c>
      <c r="H186" s="29"/>
      <c r="I186" s="22">
        <v>211817.42520157911</v>
      </c>
      <c r="J186" s="29"/>
      <c r="K186" s="35">
        <v>35.387421157795053</v>
      </c>
      <c r="L186" s="29"/>
      <c r="M186" s="23">
        <v>-12487.508335872997</v>
      </c>
      <c r="O186" s="24">
        <v>-5.5672018171584091E-2</v>
      </c>
      <c r="P186" s="25"/>
      <c r="Q186" s="24">
        <v>-9.3874477247173807E-2</v>
      </c>
      <c r="R186" s="26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3">
      <c r="A187" s="56">
        <f>A186+1</f>
        <v>130</v>
      </c>
      <c r="C187" s="1" t="s">
        <v>35</v>
      </c>
      <c r="E187" s="29"/>
      <c r="F187" s="29"/>
      <c r="G187" s="29"/>
      <c r="H187" s="29"/>
      <c r="I187" s="29"/>
      <c r="J187" s="29"/>
      <c r="K187" s="29"/>
      <c r="L187" s="29"/>
      <c r="M187" s="18"/>
      <c r="O187" s="24">
        <v>-9.0423556084584647E-2</v>
      </c>
      <c r="P187" s="25"/>
      <c r="Q187" s="24">
        <v>-0.26672052100329552</v>
      </c>
      <c r="R187" s="30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3">
      <c r="A188" s="56">
        <f>A187+1</f>
        <v>131</v>
      </c>
      <c r="C188" s="1" t="s">
        <v>36</v>
      </c>
      <c r="E188" s="22">
        <v>200717.80233545214</v>
      </c>
      <c r="F188" s="29"/>
      <c r="G188" s="35">
        <v>33.533055169338127</v>
      </c>
      <c r="H188" s="29"/>
      <c r="I188" s="22">
        <v>196303.13424925911</v>
      </c>
      <c r="J188" s="29"/>
      <c r="K188" s="35">
        <v>32.795515664789257</v>
      </c>
      <c r="L188" s="29"/>
      <c r="M188" s="23">
        <v>-4414.6680861930208</v>
      </c>
      <c r="O188" s="24">
        <v>-2.199440226440379E-2</v>
      </c>
      <c r="P188" s="25"/>
      <c r="Q188" s="24">
        <v>-4.034005792345742E-2</v>
      </c>
      <c r="R188" s="30"/>
      <c r="T188" s="15"/>
      <c r="U188" s="15"/>
      <c r="V188" s="15"/>
      <c r="W188" s="15"/>
      <c r="X188" s="15"/>
      <c r="Y188" s="15"/>
      <c r="Z188" s="15"/>
      <c r="AA188" s="15"/>
    </row>
    <row r="189" spans="1:27" x14ac:dyDescent="0.3">
      <c r="A189" s="56">
        <f>A188+1</f>
        <v>132</v>
      </c>
      <c r="C189" s="1" t="s">
        <v>37</v>
      </c>
      <c r="E189" s="29"/>
      <c r="F189" s="29"/>
      <c r="G189" s="29"/>
      <c r="H189" s="29"/>
      <c r="I189" s="29"/>
      <c r="J189" s="29"/>
      <c r="K189" s="29"/>
      <c r="L189" s="29"/>
      <c r="M189" s="18"/>
      <c r="O189" s="34">
        <v>-3.8551663535954558E-2</v>
      </c>
      <c r="P189" s="25"/>
      <c r="Q189" s="34">
        <v>-0.19002883213251445</v>
      </c>
      <c r="R189" s="30"/>
      <c r="T189" s="15"/>
      <c r="U189" s="15"/>
      <c r="V189" s="15"/>
      <c r="W189" s="15"/>
      <c r="X189" s="15"/>
      <c r="Y189" s="15"/>
      <c r="Z189" s="15"/>
      <c r="AA189" s="15"/>
    </row>
    <row r="190" spans="1:27" x14ac:dyDescent="0.3">
      <c r="E190" s="56"/>
      <c r="F190" s="56"/>
      <c r="G190" s="56"/>
      <c r="H190" s="56"/>
      <c r="I190" s="56"/>
      <c r="J190" s="56"/>
      <c r="K190" s="56"/>
      <c r="L190" s="56"/>
      <c r="M190" s="31"/>
      <c r="N190" s="56"/>
      <c r="O190" s="32"/>
      <c r="P190" s="32"/>
      <c r="Q190" s="32"/>
      <c r="R190" s="11"/>
      <c r="T190" s="15"/>
      <c r="U190" s="15"/>
      <c r="V190" s="15"/>
      <c r="W190" s="15"/>
      <c r="X190" s="15"/>
      <c r="Y190" s="15"/>
      <c r="Z190" s="15"/>
      <c r="AA190" s="15"/>
    </row>
    <row r="191" spans="1:27" ht="14.15" x14ac:dyDescent="0.3">
      <c r="C191" s="5" t="s">
        <v>67</v>
      </c>
      <c r="E191" s="1" t="s">
        <v>68</v>
      </c>
      <c r="H191" s="56"/>
      <c r="I191" s="56"/>
      <c r="J191" s="56"/>
      <c r="K191" s="56"/>
      <c r="L191" s="56"/>
      <c r="M191" s="31"/>
      <c r="N191" s="56"/>
      <c r="O191" s="32"/>
      <c r="P191" s="32"/>
      <c r="Q191" s="32"/>
      <c r="R191" s="11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3">
      <c r="A192" s="56">
        <f>A189+1</f>
        <v>133</v>
      </c>
      <c r="C192" s="1" t="s">
        <v>29</v>
      </c>
      <c r="E192" s="27">
        <v>15264.210843999999</v>
      </c>
      <c r="F192" s="16"/>
      <c r="G192" s="17">
        <v>4.5002213651426342</v>
      </c>
      <c r="H192" s="17"/>
      <c r="I192" s="27">
        <v>9533.8089022076529</v>
      </c>
      <c r="J192" s="16"/>
      <c r="K192" s="17">
        <v>2.81077423205056</v>
      </c>
      <c r="L192" s="17"/>
      <c r="M192" s="18">
        <f>I192-E192</f>
        <v>-5730.4019417923464</v>
      </c>
      <c r="N192" s="17"/>
      <c r="O192" s="19">
        <f>M192/E192</f>
        <v>-0.37541422877061686</v>
      </c>
      <c r="P192" s="19"/>
      <c r="Q192" s="19">
        <f>O192</f>
        <v>-0.37541422877061686</v>
      </c>
      <c r="R192" s="20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3">
      <c r="A193" s="56">
        <f>A192+1</f>
        <v>134</v>
      </c>
      <c r="C193" s="1" t="s">
        <v>30</v>
      </c>
      <c r="E193" s="27">
        <v>51726.17</v>
      </c>
      <c r="F193" s="16"/>
      <c r="G193" s="17">
        <v>15.25</v>
      </c>
      <c r="H193" s="17"/>
      <c r="I193" s="27">
        <v>51726.17</v>
      </c>
      <c r="J193" s="16"/>
      <c r="K193" s="17">
        <v>15.25</v>
      </c>
      <c r="L193" s="17"/>
      <c r="M193" s="18">
        <f>I193-E193</f>
        <v>0</v>
      </c>
      <c r="N193" s="17"/>
      <c r="O193" s="21">
        <f>IFERROR(M193/E193,"100.0%")</f>
        <v>0</v>
      </c>
      <c r="P193" s="19"/>
      <c r="Q193" s="21">
        <v>0</v>
      </c>
      <c r="R193" s="20"/>
      <c r="T193" s="15"/>
      <c r="U193" s="15"/>
      <c r="V193" s="15"/>
      <c r="W193" s="15"/>
      <c r="X193" s="15"/>
      <c r="Y193" s="15"/>
      <c r="Z193" s="15"/>
      <c r="AA193" s="15"/>
    </row>
    <row r="194" spans="1:27" x14ac:dyDescent="0.3">
      <c r="A194" s="56">
        <f>A193+1</f>
        <v>135</v>
      </c>
      <c r="C194" s="1" t="s">
        <v>31</v>
      </c>
      <c r="E194" s="27">
        <v>14695.845144438357</v>
      </c>
      <c r="F194" s="16"/>
      <c r="G194" s="17">
        <v>4.3326547945205487</v>
      </c>
      <c r="H194" s="17"/>
      <c r="I194" s="27">
        <v>2650.2322371196128</v>
      </c>
      <c r="J194" s="16"/>
      <c r="K194" s="17">
        <v>0.78134610809333249</v>
      </c>
      <c r="L194" s="17"/>
      <c r="M194" s="18">
        <f>I194-E194</f>
        <v>-12045.612907318744</v>
      </c>
      <c r="N194" s="17"/>
      <c r="O194" s="21">
        <f>M194/E194</f>
        <v>-0.81966112114874901</v>
      </c>
      <c r="P194" s="19"/>
      <c r="Q194" s="19">
        <f>O194</f>
        <v>-0.81966112114874901</v>
      </c>
      <c r="R194" s="20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3">
      <c r="A195" s="56">
        <f>A194+1</f>
        <v>136</v>
      </c>
      <c r="C195" s="1" t="s">
        <v>32</v>
      </c>
      <c r="E195" s="27">
        <v>35436.666299999997</v>
      </c>
      <c r="F195" s="16"/>
      <c r="G195" s="17">
        <v>10.4475</v>
      </c>
      <c r="I195" s="27">
        <v>48849.371628712739</v>
      </c>
      <c r="J195" s="16"/>
      <c r="K195" s="17">
        <v>14.401857267566287</v>
      </c>
      <c r="L195" s="17"/>
      <c r="M195" s="18">
        <f>I195-E195</f>
        <v>13412.705328712742</v>
      </c>
      <c r="O195" s="19">
        <f>M195/E195</f>
        <v>0.37849794377279622</v>
      </c>
      <c r="P195" s="19"/>
      <c r="Q195" s="19">
        <f>O195</f>
        <v>0.37849794377279622</v>
      </c>
      <c r="R195" s="20"/>
      <c r="T195" s="15"/>
      <c r="U195" s="15"/>
      <c r="V195" s="15"/>
      <c r="W195" s="15"/>
      <c r="X195" s="15"/>
      <c r="Y195" s="15"/>
      <c r="Z195" s="15"/>
      <c r="AA195" s="15"/>
    </row>
    <row r="196" spans="1:27" x14ac:dyDescent="0.3">
      <c r="A196" s="56">
        <f>A195+1</f>
        <v>137</v>
      </c>
      <c r="C196" s="1" t="s">
        <v>33</v>
      </c>
      <c r="E196" s="22">
        <f>SUM(E192:E195)</f>
        <v>117122.89228843835</v>
      </c>
      <c r="F196" s="16"/>
      <c r="G196" s="35">
        <v>34.530376159663177</v>
      </c>
      <c r="I196" s="22">
        <f>SUM(I192:I195)</f>
        <v>112759.58276804001</v>
      </c>
      <c r="J196" s="16"/>
      <c r="K196" s="35">
        <v>33.243977607710178</v>
      </c>
      <c r="L196" s="17"/>
      <c r="M196" s="23">
        <f>SUM(M192:M195)</f>
        <v>-4363.3095203983466</v>
      </c>
      <c r="O196" s="24">
        <f>M196/E196</f>
        <v>-3.7254113479821105E-2</v>
      </c>
      <c r="P196" s="25"/>
      <c r="Q196" s="24">
        <f>(M192+M195+M194)/(E192+E195+E194)</f>
        <v>-6.6720614852126145E-2</v>
      </c>
      <c r="R196" s="26"/>
      <c r="T196" s="15"/>
      <c r="U196" s="15"/>
      <c r="V196" s="15"/>
      <c r="W196" s="15"/>
      <c r="X196" s="15"/>
      <c r="Y196" s="15"/>
      <c r="Z196" s="15"/>
      <c r="AA196" s="15"/>
    </row>
    <row r="197" spans="1:27" ht="9.75" customHeight="1" x14ac:dyDescent="0.3">
      <c r="E197" s="27"/>
      <c r="F197" s="16"/>
      <c r="G197" s="17"/>
      <c r="H197" s="56"/>
      <c r="I197" s="27"/>
      <c r="J197" s="56"/>
      <c r="K197" s="17"/>
      <c r="L197" s="28"/>
      <c r="M197" s="18"/>
      <c r="O197" s="25"/>
      <c r="P197" s="25"/>
      <c r="Q197" s="25"/>
      <c r="R197" s="26"/>
      <c r="T197" s="15"/>
      <c r="U197" s="15"/>
      <c r="V197" s="15"/>
      <c r="W197" s="15"/>
      <c r="X197" s="15"/>
      <c r="Y197" s="15"/>
      <c r="Z197" s="15"/>
      <c r="AA197" s="15"/>
    </row>
    <row r="198" spans="1:27" x14ac:dyDescent="0.3">
      <c r="A198" s="56">
        <f>A196+1</f>
        <v>138</v>
      </c>
      <c r="C198" s="1" t="s">
        <v>34</v>
      </c>
      <c r="E198" s="22">
        <v>130535.5976171511</v>
      </c>
      <c r="F198" s="29"/>
      <c r="G198" s="35">
        <v>38.484733427229472</v>
      </c>
      <c r="H198" s="29"/>
      <c r="I198" s="22">
        <v>121551.0151716565</v>
      </c>
      <c r="J198" s="29"/>
      <c r="K198" s="35">
        <v>35.835883100715975</v>
      </c>
      <c r="L198" s="29"/>
      <c r="M198" s="23">
        <v>-8984.5824454945796</v>
      </c>
      <c r="O198" s="24">
        <v>-6.8828600086893801E-2</v>
      </c>
      <c r="P198" s="25"/>
      <c r="Q198" s="24">
        <v>-0.11400390431892043</v>
      </c>
      <c r="R198" s="26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3">
      <c r="A199" s="56">
        <f>A198+1</f>
        <v>139</v>
      </c>
      <c r="C199" s="1" t="s">
        <v>35</v>
      </c>
      <c r="E199" s="29"/>
      <c r="F199" s="29"/>
      <c r="G199" s="29"/>
      <c r="H199" s="29"/>
      <c r="I199" s="29"/>
      <c r="J199" s="29"/>
      <c r="K199" s="29"/>
      <c r="L199" s="29"/>
      <c r="M199" s="18"/>
      <c r="O199" s="24">
        <v>-0.1099889526878893</v>
      </c>
      <c r="P199" s="25"/>
      <c r="Q199" s="24">
        <v>-0.29988536900470908</v>
      </c>
      <c r="R199" s="30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3">
      <c r="A200" s="56">
        <f>A199+1</f>
        <v>140</v>
      </c>
      <c r="C200" s="1" t="s">
        <v>36</v>
      </c>
      <c r="E200" s="22">
        <v>117169.55528915109</v>
      </c>
      <c r="F200" s="29"/>
      <c r="G200" s="35">
        <v>34.544133427229468</v>
      </c>
      <c r="H200" s="29"/>
      <c r="I200" s="22">
        <v>112759.58276804001</v>
      </c>
      <c r="J200" s="29"/>
      <c r="K200" s="35">
        <v>33.243977607710178</v>
      </c>
      <c r="L200" s="29"/>
      <c r="M200" s="23">
        <v>-4409.972521111089</v>
      </c>
      <c r="O200" s="24">
        <v>-3.7637528880502757E-2</v>
      </c>
      <c r="P200" s="25"/>
      <c r="Q200" s="24">
        <v>-6.7386069678796914E-2</v>
      </c>
      <c r="R200" s="30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3">
      <c r="A201" s="56">
        <f>A200+1</f>
        <v>141</v>
      </c>
      <c r="C201" s="1" t="s">
        <v>37</v>
      </c>
      <c r="E201" s="29"/>
      <c r="F201" s="29"/>
      <c r="G201" s="29"/>
      <c r="H201" s="29"/>
      <c r="I201" s="29"/>
      <c r="J201" s="29"/>
      <c r="K201" s="29"/>
      <c r="L201" s="29"/>
      <c r="M201" s="18"/>
      <c r="O201" s="34">
        <v>-6.4548604597278597E-2</v>
      </c>
      <c r="P201" s="25"/>
      <c r="Q201" s="34">
        <v>-0.26575683323829402</v>
      </c>
      <c r="R201" s="30"/>
      <c r="T201" s="15"/>
      <c r="U201" s="15"/>
      <c r="V201" s="15"/>
      <c r="W201" s="15"/>
      <c r="X201" s="15"/>
      <c r="Y201" s="15"/>
      <c r="Z201" s="15"/>
      <c r="AA201" s="15"/>
    </row>
    <row r="202" spans="1:27" x14ac:dyDescent="0.3">
      <c r="E202" s="56"/>
      <c r="F202" s="56"/>
      <c r="G202" s="56"/>
      <c r="H202" s="56"/>
      <c r="I202" s="56"/>
      <c r="J202" s="56"/>
      <c r="K202" s="56"/>
      <c r="L202" s="56"/>
      <c r="M202" s="36"/>
      <c r="N202" s="56"/>
      <c r="O202" s="32"/>
      <c r="P202" s="32"/>
      <c r="Q202" s="25"/>
      <c r="R202" s="11"/>
      <c r="T202" s="15"/>
      <c r="U202" s="15"/>
      <c r="V202" s="15"/>
      <c r="W202" s="15"/>
      <c r="X202" s="15"/>
      <c r="Y202" s="15"/>
      <c r="Z202" s="15"/>
      <c r="AA202" s="15"/>
    </row>
    <row r="203" spans="1:27" ht="14.15" x14ac:dyDescent="0.3">
      <c r="C203" s="5" t="s">
        <v>69</v>
      </c>
      <c r="E203" s="1" t="s">
        <v>70</v>
      </c>
      <c r="M203" s="28"/>
      <c r="O203" s="25"/>
      <c r="P203" s="25"/>
      <c r="Q203" s="2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3">
      <c r="A204" s="56">
        <f>A201+1</f>
        <v>142</v>
      </c>
      <c r="C204" s="1" t="s">
        <v>29</v>
      </c>
      <c r="E204" s="27">
        <v>24781.046229</v>
      </c>
      <c r="F204" s="16"/>
      <c r="G204" s="17">
        <v>4.1400622201023447</v>
      </c>
      <c r="H204" s="17"/>
      <c r="I204" s="27">
        <v>11465.146314157926</v>
      </c>
      <c r="J204" s="16"/>
      <c r="K204" s="17">
        <v>1.9154324100991076</v>
      </c>
      <c r="L204" s="17"/>
      <c r="M204" s="18">
        <f>I204-E204</f>
        <v>-13315.899914842073</v>
      </c>
      <c r="N204" s="17"/>
      <c r="O204" s="19">
        <f>M204/E204</f>
        <v>-0.53734211993273928</v>
      </c>
      <c r="P204" s="19"/>
      <c r="Q204" s="19">
        <f>O204</f>
        <v>-0.53734211993273928</v>
      </c>
      <c r="R204" s="33"/>
      <c r="S204" s="33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3">
      <c r="A205" s="56">
        <f>A204+1</f>
        <v>143</v>
      </c>
      <c r="C205" s="1" t="s">
        <v>30</v>
      </c>
      <c r="E205" s="27">
        <v>91281.467499999999</v>
      </c>
      <c r="F205" s="16"/>
      <c r="G205" s="17">
        <v>15.25</v>
      </c>
      <c r="H205" s="17"/>
      <c r="I205" s="27">
        <v>91281.467499999999</v>
      </c>
      <c r="J205" s="16"/>
      <c r="K205" s="17">
        <v>15.25</v>
      </c>
      <c r="L205" s="17"/>
      <c r="M205" s="18">
        <f>I205-E205</f>
        <v>0</v>
      </c>
      <c r="N205" s="17"/>
      <c r="O205" s="21">
        <f>IFERROR(M205/E205,"100.0%")</f>
        <v>0</v>
      </c>
      <c r="P205" s="19"/>
      <c r="Q205" s="21">
        <v>0</v>
      </c>
      <c r="R205" s="33"/>
      <c r="S205" s="33"/>
      <c r="T205" s="15"/>
      <c r="U205" s="15"/>
      <c r="V205" s="15"/>
      <c r="W205" s="15"/>
      <c r="X205" s="15"/>
      <c r="Y205" s="15"/>
      <c r="Z205" s="15"/>
      <c r="AA205" s="15"/>
    </row>
    <row r="206" spans="1:27" x14ac:dyDescent="0.3">
      <c r="A206" s="56">
        <f>A205+1</f>
        <v>144</v>
      </c>
      <c r="C206" s="1" t="s">
        <v>31</v>
      </c>
      <c r="E206" s="27">
        <v>25933.84182391781</v>
      </c>
      <c r="F206" s="16"/>
      <c r="G206" s="17">
        <v>4.3326547945205487</v>
      </c>
      <c r="H206" s="17"/>
      <c r="I206" s="27">
        <v>4676.8799588310185</v>
      </c>
      <c r="J206" s="16"/>
      <c r="K206" s="17">
        <v>0.78134610809333271</v>
      </c>
      <c r="L206" s="17"/>
      <c r="M206" s="18">
        <f>I206-E206</f>
        <v>-21256.961865086792</v>
      </c>
      <c r="N206" s="17"/>
      <c r="O206" s="21">
        <f>M206/E206</f>
        <v>-0.81966112114874912</v>
      </c>
      <c r="P206" s="19"/>
      <c r="Q206" s="19">
        <f>O206</f>
        <v>-0.81966112114874912</v>
      </c>
      <c r="R206" s="33"/>
      <c r="S206" s="33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3">
      <c r="A207" s="56">
        <f>A206+1</f>
        <v>145</v>
      </c>
      <c r="C207" s="1" t="s">
        <v>32</v>
      </c>
      <c r="E207" s="27">
        <v>62535.287324999998</v>
      </c>
      <c r="F207" s="16"/>
      <c r="G207" s="17">
        <v>10.4475</v>
      </c>
      <c r="I207" s="27">
        <v>86204.764990753509</v>
      </c>
      <c r="J207" s="16"/>
      <c r="K207" s="17">
        <v>14.401857267566291</v>
      </c>
      <c r="L207" s="17"/>
      <c r="M207" s="18">
        <f>I207-E207</f>
        <v>23669.477665753511</v>
      </c>
      <c r="O207" s="19">
        <f>M207/E207</f>
        <v>0.37849794377279633</v>
      </c>
      <c r="P207" s="19"/>
      <c r="Q207" s="19">
        <f>O207</f>
        <v>0.37849794377279633</v>
      </c>
      <c r="R207" s="20"/>
      <c r="T207" s="15"/>
      <c r="U207" s="15"/>
      <c r="V207" s="15"/>
      <c r="W207" s="15"/>
      <c r="X207" s="15"/>
      <c r="Y207" s="15"/>
      <c r="Z207" s="15"/>
      <c r="AA207" s="15"/>
    </row>
    <row r="208" spans="1:27" x14ac:dyDescent="0.3">
      <c r="A208" s="56">
        <f>A207+1</f>
        <v>146</v>
      </c>
      <c r="C208" s="1" t="s">
        <v>33</v>
      </c>
      <c r="E208" s="22">
        <f>SUM(E204:E207)</f>
        <v>204531.64287791779</v>
      </c>
      <c r="F208" s="16"/>
      <c r="G208" s="35">
        <v>34.170217014622892</v>
      </c>
      <c r="I208" s="22">
        <f>SUM(I204:I207)</f>
        <v>193628.25876374246</v>
      </c>
      <c r="J208" s="16"/>
      <c r="K208" s="35">
        <v>32.348635785758731</v>
      </c>
      <c r="L208" s="17"/>
      <c r="M208" s="23">
        <f>SUM(M204:M207)</f>
        <v>-10903.384114175351</v>
      </c>
      <c r="O208" s="24">
        <f>M208/E208</f>
        <v>-5.3309033070660053E-2</v>
      </c>
      <c r="P208" s="25"/>
      <c r="Q208" s="24">
        <f>(M204+M207+M206)/(E204+E207+E206)</f>
        <v>-9.6276973327331025E-2</v>
      </c>
      <c r="R208" s="26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3">
      <c r="E209" s="27"/>
      <c r="F209" s="16"/>
      <c r="G209" s="17"/>
      <c r="H209" s="56"/>
      <c r="I209" s="27"/>
      <c r="J209" s="56"/>
      <c r="K209" s="17"/>
      <c r="L209" s="28"/>
      <c r="M209" s="18"/>
      <c r="O209" s="25"/>
      <c r="P209" s="25"/>
      <c r="Q209" s="25"/>
      <c r="R209" s="26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3">
      <c r="A210" s="56">
        <f>A208+1</f>
        <v>147</v>
      </c>
      <c r="C210" s="1" t="s">
        <v>34</v>
      </c>
      <c r="E210" s="22">
        <v>228201.12054367131</v>
      </c>
      <c r="F210" s="29"/>
      <c r="G210" s="35">
        <v>38.12457428218918</v>
      </c>
      <c r="H210" s="29"/>
      <c r="I210" s="22">
        <v>209142.54971606249</v>
      </c>
      <c r="J210" s="29"/>
      <c r="K210" s="35">
        <v>34.940541278764528</v>
      </c>
      <c r="L210" s="29"/>
      <c r="M210" s="23">
        <v>-19058.570827608841</v>
      </c>
      <c r="O210" s="24">
        <v>-8.3516552338583128E-2</v>
      </c>
      <c r="P210" s="25"/>
      <c r="Q210" s="24">
        <v>-0.13919529011317316</v>
      </c>
      <c r="R210" s="26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3">
      <c r="A211" s="56">
        <f>A210+1</f>
        <v>148</v>
      </c>
      <c r="C211" s="1" t="s">
        <v>35</v>
      </c>
      <c r="E211" s="29"/>
      <c r="F211" s="29"/>
      <c r="G211" s="29"/>
      <c r="H211" s="29"/>
      <c r="I211" s="29"/>
      <c r="J211" s="29"/>
      <c r="K211" s="29"/>
      <c r="L211" s="29"/>
      <c r="M211" s="18"/>
      <c r="O211" s="24">
        <v>-0.13421873225828165</v>
      </c>
      <c r="P211" s="25"/>
      <c r="Q211" s="24">
        <v>-0.37579834165703796</v>
      </c>
      <c r="R211" s="30"/>
      <c r="T211" s="15"/>
      <c r="U211" s="15"/>
      <c r="V211" s="15"/>
      <c r="W211" s="15"/>
      <c r="X211" s="15"/>
      <c r="Y211" s="15"/>
      <c r="Z211" s="15"/>
      <c r="AA211" s="15"/>
    </row>
    <row r="212" spans="1:27" x14ac:dyDescent="0.3">
      <c r="A212" s="56">
        <f>A211+1</f>
        <v>149</v>
      </c>
      <c r="C212" s="1" t="s">
        <v>36</v>
      </c>
      <c r="E212" s="22">
        <v>204613.98934167132</v>
      </c>
      <c r="F212" s="29"/>
      <c r="G212" s="35">
        <v>34.183974282189183</v>
      </c>
      <c r="H212" s="29"/>
      <c r="I212" s="22">
        <v>193628.25876374246</v>
      </c>
      <c r="J212" s="29"/>
      <c r="K212" s="35">
        <v>32.348635785758731</v>
      </c>
      <c r="L212" s="29"/>
      <c r="M212" s="23">
        <v>-10985.730577928864</v>
      </c>
      <c r="O212" s="24">
        <v>-5.3690026831863004E-2</v>
      </c>
      <c r="P212" s="25"/>
      <c r="Q212" s="24">
        <v>-9.6933610930110908E-2</v>
      </c>
      <c r="R212" s="30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3">
      <c r="A213" s="56">
        <f>A212+1</f>
        <v>150</v>
      </c>
      <c r="C213" s="1" t="s">
        <v>37</v>
      </c>
      <c r="E213" s="29"/>
      <c r="F213" s="29"/>
      <c r="G213" s="29"/>
      <c r="H213" s="29"/>
      <c r="I213" s="29"/>
      <c r="J213" s="29"/>
      <c r="K213" s="29"/>
      <c r="L213" s="29"/>
      <c r="M213" s="18"/>
      <c r="O213" s="34">
        <v>-9.2777658481838637E-2</v>
      </c>
      <c r="P213" s="25"/>
      <c r="Q213" s="34">
        <v>-0.4049627338633856</v>
      </c>
      <c r="R213" s="30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3"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32"/>
      <c r="P214" s="32"/>
      <c r="Q214" s="32"/>
      <c r="R214" s="11"/>
      <c r="T214" s="15"/>
      <c r="U214" s="15"/>
      <c r="V214" s="15"/>
      <c r="W214" s="15"/>
      <c r="X214" s="15"/>
      <c r="Y214" s="15"/>
      <c r="Z214" s="15"/>
      <c r="AA214" s="15"/>
    </row>
    <row r="215" spans="1:27" ht="14.15" x14ac:dyDescent="0.3">
      <c r="C215" s="5" t="s">
        <v>71</v>
      </c>
      <c r="E215" s="1" t="s">
        <v>54</v>
      </c>
      <c r="H215" s="56"/>
      <c r="I215" s="56"/>
      <c r="J215" s="56"/>
      <c r="K215" s="56"/>
      <c r="L215" s="56"/>
      <c r="M215" s="56"/>
      <c r="N215" s="56"/>
      <c r="O215" s="32"/>
      <c r="P215" s="32"/>
      <c r="Q215" s="32"/>
      <c r="R215" s="11"/>
      <c r="T215" s="15"/>
      <c r="U215" s="15"/>
      <c r="V215" s="15"/>
      <c r="W215" s="15"/>
      <c r="X215" s="15"/>
      <c r="Y215" s="15"/>
      <c r="Z215" s="15"/>
      <c r="AA215" s="15"/>
    </row>
    <row r="216" spans="1:27" x14ac:dyDescent="0.3">
      <c r="A216" s="56">
        <f>A213+1</f>
        <v>151</v>
      </c>
      <c r="C216" s="1" t="s">
        <v>29</v>
      </c>
      <c r="E216" s="27">
        <v>89197.835131999993</v>
      </c>
      <c r="F216" s="16"/>
      <c r="G216" s="17">
        <v>0.8941134943444945</v>
      </c>
      <c r="H216" s="17"/>
      <c r="I216" s="27">
        <v>59736.975221168759</v>
      </c>
      <c r="J216" s="16"/>
      <c r="K216" s="17">
        <v>0.59879968586152488</v>
      </c>
      <c r="L216" s="17"/>
      <c r="M216" s="18">
        <f>I216-E216</f>
        <v>-29460.859910831234</v>
      </c>
      <c r="N216" s="17"/>
      <c r="O216" s="19">
        <f>M216/E216</f>
        <v>-0.33028671455123759</v>
      </c>
      <c r="P216" s="19"/>
      <c r="Q216" s="19">
        <f>O216</f>
        <v>-0.33028671455123759</v>
      </c>
      <c r="R216" s="20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3">
      <c r="A217" s="56">
        <f>A216+1</f>
        <v>152</v>
      </c>
      <c r="C217" s="1" t="s">
        <v>30</v>
      </c>
      <c r="E217" s="27">
        <v>1521358.3</v>
      </c>
      <c r="F217" s="16"/>
      <c r="G217" s="17">
        <v>15.25</v>
      </c>
      <c r="H217" s="17"/>
      <c r="I217" s="27">
        <v>1521358.3</v>
      </c>
      <c r="J217" s="16"/>
      <c r="K217" s="17">
        <v>15.25</v>
      </c>
      <c r="L217" s="17"/>
      <c r="M217" s="18">
        <f>I217-E217</f>
        <v>0</v>
      </c>
      <c r="N217" s="17"/>
      <c r="O217" s="21">
        <f>IFERROR(M217/E217,"100.0%")</f>
        <v>0</v>
      </c>
      <c r="P217" s="19"/>
      <c r="Q217" s="21">
        <v>0</v>
      </c>
      <c r="R217" s="20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3">
      <c r="A218" s="56">
        <f>A217+1</f>
        <v>153</v>
      </c>
      <c r="C218" s="1" t="s">
        <v>31</v>
      </c>
      <c r="E218" s="27">
        <v>366634.43600767123</v>
      </c>
      <c r="F218" s="16"/>
      <c r="G218" s="17">
        <v>3.6751205479452058</v>
      </c>
      <c r="H218" s="17"/>
      <c r="I218" s="27">
        <v>77948.025358720566</v>
      </c>
      <c r="J218" s="16"/>
      <c r="K218" s="17">
        <v>0.78134610809333249</v>
      </c>
      <c r="L218" s="17"/>
      <c r="M218" s="18">
        <f>I218-E218</f>
        <v>-288686.41064895067</v>
      </c>
      <c r="N218" s="17"/>
      <c r="O218" s="21">
        <f>M218/E218</f>
        <v>-0.78739578800205878</v>
      </c>
      <c r="P218" s="19"/>
      <c r="Q218" s="19">
        <f>O218</f>
        <v>-0.78739578800205878</v>
      </c>
      <c r="R218" s="20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3">
      <c r="A219" s="56">
        <f>A218+1</f>
        <v>154</v>
      </c>
      <c r="C219" s="1" t="s">
        <v>32</v>
      </c>
      <c r="E219" s="27">
        <v>1041856.0922</v>
      </c>
      <c r="F219" s="16"/>
      <c r="G219" s="17">
        <v>10.4435</v>
      </c>
      <c r="I219" s="27">
        <v>1436746.5632411339</v>
      </c>
      <c r="J219" s="16"/>
      <c r="K219" s="17">
        <v>14.401857267566287</v>
      </c>
      <c r="L219" s="17"/>
      <c r="M219" s="18">
        <f>I219-E219</f>
        <v>394890.47104113398</v>
      </c>
      <c r="O219" s="19">
        <f>M219/E219</f>
        <v>0.3790259268986727</v>
      </c>
      <c r="P219" s="19"/>
      <c r="Q219" s="19">
        <f>O219</f>
        <v>0.3790259268986727</v>
      </c>
      <c r="R219" s="20"/>
      <c r="T219" s="15"/>
      <c r="U219" s="15"/>
      <c r="V219" s="15"/>
      <c r="W219" s="15"/>
      <c r="X219" s="15"/>
      <c r="Y219" s="15"/>
      <c r="Z219" s="15"/>
      <c r="AA219" s="15"/>
    </row>
    <row r="220" spans="1:27" x14ac:dyDescent="0.3">
      <c r="A220" s="56">
        <f>A219+1</f>
        <v>155</v>
      </c>
      <c r="C220" s="1" t="s">
        <v>33</v>
      </c>
      <c r="E220" s="22">
        <f>SUM(E216:E219)</f>
        <v>3019046.6633396712</v>
      </c>
      <c r="F220" s="16"/>
      <c r="G220" s="35">
        <v>30.262734042289701</v>
      </c>
      <c r="I220" s="22">
        <f>SUM(I216:I219)</f>
        <v>3095789.8638210231</v>
      </c>
      <c r="J220" s="16"/>
      <c r="K220" s="35">
        <v>31.032003061521145</v>
      </c>
      <c r="L220" s="17"/>
      <c r="M220" s="23">
        <f>SUM(M216:M219)</f>
        <v>76743.200481352047</v>
      </c>
      <c r="O220" s="24">
        <f>M220/E220</f>
        <v>2.5419680130567664E-2</v>
      </c>
      <c r="P220" s="25"/>
      <c r="Q220" s="24">
        <f>(M216+M219+M218)/(E216+E219+E218)</f>
        <v>5.1241100859075704E-2</v>
      </c>
      <c r="R220" s="26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3">
      <c r="E221" s="27"/>
      <c r="F221" s="16"/>
      <c r="G221" s="17"/>
      <c r="H221" s="56"/>
      <c r="I221" s="27"/>
      <c r="J221" s="56"/>
      <c r="K221" s="17"/>
      <c r="L221" s="28"/>
      <c r="M221" s="18"/>
      <c r="O221" s="25"/>
      <c r="P221" s="25"/>
      <c r="Q221" s="25"/>
      <c r="R221" s="26"/>
      <c r="T221" s="15"/>
      <c r="U221" s="15"/>
      <c r="V221" s="15"/>
      <c r="W221" s="15"/>
      <c r="X221" s="15"/>
      <c r="Y221" s="15"/>
      <c r="Z221" s="15"/>
      <c r="AA221" s="15"/>
    </row>
    <row r="222" spans="1:27" x14ac:dyDescent="0.3">
      <c r="A222" s="56">
        <f>A220+1</f>
        <v>156</v>
      </c>
      <c r="C222" s="1" t="s">
        <v>34</v>
      </c>
      <c r="E222" s="22">
        <v>3413937.1343808053</v>
      </c>
      <c r="F222" s="29"/>
      <c r="G222" s="35">
        <v>34.221091309855986</v>
      </c>
      <c r="H222" s="29"/>
      <c r="I222" s="22">
        <v>3354361.4660898736</v>
      </c>
      <c r="J222" s="29"/>
      <c r="K222" s="35">
        <v>33.623908554526942</v>
      </c>
      <c r="L222" s="29"/>
      <c r="M222" s="23">
        <v>-59575.668290931761</v>
      </c>
      <c r="O222" s="24">
        <v>-1.7450722126943076E-2</v>
      </c>
      <c r="P222" s="25"/>
      <c r="Q222" s="24">
        <v>-3.1478566286737071E-2</v>
      </c>
      <c r="R222" s="26"/>
      <c r="T222" s="15"/>
      <c r="U222" s="15"/>
      <c r="V222" s="15"/>
      <c r="W222" s="15"/>
      <c r="X222" s="15"/>
      <c r="Y222" s="15"/>
      <c r="Z222" s="15"/>
      <c r="AA222" s="15"/>
    </row>
    <row r="223" spans="1:27" x14ac:dyDescent="0.3">
      <c r="A223" s="56">
        <f>A222+1</f>
        <v>157</v>
      </c>
      <c r="C223" s="1" t="s">
        <v>35</v>
      </c>
      <c r="E223" s="29"/>
      <c r="F223" s="29"/>
      <c r="G223" s="29"/>
      <c r="H223" s="29"/>
      <c r="I223" s="29"/>
      <c r="J223" s="29"/>
      <c r="K223" s="29"/>
      <c r="L223" s="29"/>
      <c r="M223" s="18"/>
      <c r="O223" s="24">
        <v>-3.0131475013352799E-2</v>
      </c>
      <c r="P223" s="25"/>
      <c r="Q223" s="24">
        <v>-0.13069646899281781</v>
      </c>
      <c r="R223" s="30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3">
      <c r="A224" s="56">
        <f>A223+1</f>
        <v>158</v>
      </c>
      <c r="C224" s="1" t="s">
        <v>36</v>
      </c>
      <c r="E224" s="22">
        <v>3020818.1496608052</v>
      </c>
      <c r="F224" s="29"/>
      <c r="G224" s="35">
        <v>30.280491309855989</v>
      </c>
      <c r="H224" s="29"/>
      <c r="I224" s="22">
        <v>3095789.8638210231</v>
      </c>
      <c r="J224" s="29"/>
      <c r="K224" s="35">
        <v>31.032003061521145</v>
      </c>
      <c r="L224" s="29"/>
      <c r="M224" s="23">
        <v>74971.714160218107</v>
      </c>
      <c r="O224" s="24">
        <v>2.4818347363490371E-2</v>
      </c>
      <c r="P224" s="25"/>
      <c r="Q224" s="24">
        <v>4.9999147477791793E-2</v>
      </c>
      <c r="R224" s="30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3">
      <c r="A225" s="56">
        <f>A224+1</f>
        <v>159</v>
      </c>
      <c r="C225" s="1" t="s">
        <v>37</v>
      </c>
      <c r="E225" s="29"/>
      <c r="F225" s="29"/>
      <c r="G225" s="29"/>
      <c r="H225" s="29"/>
      <c r="I225" s="29"/>
      <c r="J225" s="29"/>
      <c r="K225" s="29"/>
      <c r="L225" s="29"/>
      <c r="M225" s="18"/>
      <c r="O225" s="34">
        <v>4.7328488688866424E-2</v>
      </c>
      <c r="P225" s="25"/>
      <c r="Q225" s="34">
        <v>1.1954677938342233</v>
      </c>
      <c r="R225" s="30"/>
      <c r="T225" s="15"/>
      <c r="U225" s="15"/>
      <c r="V225" s="15"/>
      <c r="W225" s="15"/>
      <c r="X225" s="15"/>
      <c r="Y225" s="15"/>
      <c r="Z225" s="15"/>
      <c r="AA225" s="15"/>
    </row>
    <row r="226" spans="1:27" x14ac:dyDescent="0.3">
      <c r="E226" s="56"/>
      <c r="F226" s="56"/>
      <c r="G226" s="56"/>
      <c r="H226" s="56"/>
      <c r="I226" s="56"/>
      <c r="J226" s="56"/>
      <c r="K226" s="56"/>
      <c r="L226" s="56"/>
      <c r="M226" s="36"/>
      <c r="N226" s="56"/>
      <c r="O226" s="32"/>
      <c r="P226" s="32"/>
      <c r="Q226" s="25"/>
      <c r="R226" s="11"/>
      <c r="T226" s="15"/>
      <c r="U226" s="15"/>
      <c r="V226" s="15"/>
      <c r="W226" s="15"/>
      <c r="X226" s="15"/>
      <c r="Y226" s="15"/>
      <c r="Z226" s="15"/>
      <c r="AA226" s="15"/>
    </row>
    <row r="227" spans="1:27" ht="14.15" x14ac:dyDescent="0.3">
      <c r="C227" s="5" t="s">
        <v>72</v>
      </c>
      <c r="E227" s="1" t="s">
        <v>73</v>
      </c>
      <c r="M227" s="28"/>
      <c r="O227" s="25"/>
      <c r="P227" s="25"/>
      <c r="Q227" s="2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3">
      <c r="A228" s="56">
        <f>A225+1</f>
        <v>160</v>
      </c>
      <c r="C228" s="1" t="s">
        <v>29</v>
      </c>
      <c r="E228" s="27">
        <v>98867.548546000005</v>
      </c>
      <c r="F228" s="16"/>
      <c r="G228" s="17">
        <v>0.99104199463899856</v>
      </c>
      <c r="H228" s="17"/>
      <c r="I228" s="27">
        <v>76715.431541851343</v>
      </c>
      <c r="J228" s="16"/>
      <c r="K228" s="17">
        <v>0.76899058804370302</v>
      </c>
      <c r="L228" s="17"/>
      <c r="M228" s="18">
        <f>I228-E228</f>
        <v>-22152.117004148662</v>
      </c>
      <c r="N228" s="17"/>
      <c r="O228" s="19">
        <f>M228/E228</f>
        <v>-0.22405852405495791</v>
      </c>
      <c r="P228" s="19"/>
      <c r="Q228" s="19">
        <f>O228</f>
        <v>-0.22405852405495791</v>
      </c>
      <c r="R228" s="33"/>
      <c r="S228" s="33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3">
      <c r="A229" s="56">
        <f>A228+1</f>
        <v>161</v>
      </c>
      <c r="C229" s="1" t="s">
        <v>30</v>
      </c>
      <c r="E229" s="27">
        <v>1521358.4524999999</v>
      </c>
      <c r="F229" s="16"/>
      <c r="G229" s="17">
        <v>15.25</v>
      </c>
      <c r="H229" s="17"/>
      <c r="I229" s="27">
        <v>1521358.4524999999</v>
      </c>
      <c r="J229" s="16"/>
      <c r="K229" s="17">
        <v>15.25</v>
      </c>
      <c r="L229" s="17"/>
      <c r="M229" s="18">
        <f>I229-E229</f>
        <v>0</v>
      </c>
      <c r="N229" s="17"/>
      <c r="O229" s="21">
        <f>IFERROR(M229/E229,"100.0%")</f>
        <v>0</v>
      </c>
      <c r="P229" s="19"/>
      <c r="Q229" s="21">
        <v>0</v>
      </c>
      <c r="R229" s="33"/>
      <c r="S229" s="33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3">
      <c r="A230" s="56">
        <f>A229+1</f>
        <v>162</v>
      </c>
      <c r="C230" s="1" t="s">
        <v>31</v>
      </c>
      <c r="E230" s="27">
        <v>366634.47275887674</v>
      </c>
      <c r="F230" s="16"/>
      <c r="G230" s="17">
        <v>3.6751205479452058</v>
      </c>
      <c r="H230" s="17"/>
      <c r="I230" s="27">
        <v>77948.033172181647</v>
      </c>
      <c r="J230" s="16"/>
      <c r="K230" s="17">
        <v>0.78134610809333249</v>
      </c>
      <c r="L230" s="17"/>
      <c r="M230" s="18">
        <f>I230-E230</f>
        <v>-288686.43958669511</v>
      </c>
      <c r="N230" s="17"/>
      <c r="O230" s="21">
        <f>M230/E230</f>
        <v>-0.78739578800205878</v>
      </c>
      <c r="P230" s="19"/>
      <c r="Q230" s="19">
        <f>O230</f>
        <v>-0.78739578800205878</v>
      </c>
      <c r="R230" s="33"/>
      <c r="S230" s="33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3">
      <c r="A231" s="56">
        <f>A230+1</f>
        <v>163</v>
      </c>
      <c r="C231" s="1" t="s">
        <v>32</v>
      </c>
      <c r="E231" s="27">
        <v>1041856.1966349999</v>
      </c>
      <c r="F231" s="16"/>
      <c r="G231" s="17">
        <v>10.4435</v>
      </c>
      <c r="I231" s="27">
        <v>1436746.7072597069</v>
      </c>
      <c r="J231" s="16"/>
      <c r="K231" s="17">
        <v>14.401857267566291</v>
      </c>
      <c r="L231" s="17"/>
      <c r="M231" s="18">
        <f>I231-E231</f>
        <v>394890.51062470698</v>
      </c>
      <c r="O231" s="19">
        <f>M231/E231</f>
        <v>0.37902592689867298</v>
      </c>
      <c r="P231" s="19"/>
      <c r="Q231" s="19">
        <f>O231</f>
        <v>0.37902592689867298</v>
      </c>
      <c r="R231" s="20"/>
      <c r="T231" s="15"/>
      <c r="U231" s="15"/>
      <c r="V231" s="15"/>
      <c r="W231" s="15"/>
      <c r="X231" s="15"/>
      <c r="Y231" s="15"/>
      <c r="Z231" s="15"/>
      <c r="AA231" s="15"/>
    </row>
    <row r="232" spans="1:27" x14ac:dyDescent="0.3">
      <c r="A232" s="56">
        <f>A231+1</f>
        <v>164</v>
      </c>
      <c r="C232" s="1" t="s">
        <v>33</v>
      </c>
      <c r="E232" s="22">
        <f>SUM(E228:E231)</f>
        <v>3028716.6704398766</v>
      </c>
      <c r="F232" s="16"/>
      <c r="G232" s="35">
        <v>30.359662542584203</v>
      </c>
      <c r="I232" s="22">
        <f>SUM(I228:I231)</f>
        <v>3112768.6244737394</v>
      </c>
      <c r="J232" s="16"/>
      <c r="K232" s="35">
        <v>31.202193963703323</v>
      </c>
      <c r="L232" s="17"/>
      <c r="M232" s="23">
        <f>SUM(M228:M231)</f>
        <v>84051.954033863207</v>
      </c>
      <c r="O232" s="24">
        <f>M232/E232</f>
        <v>2.7751672797329006E-2</v>
      </c>
      <c r="P232" s="25"/>
      <c r="Q232" s="24">
        <f>(M228+M231+M230)/(E228+E231+E230)</f>
        <v>5.5761101132773841E-2</v>
      </c>
      <c r="R232" s="26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3">
      <c r="E233" s="27"/>
      <c r="F233" s="16"/>
      <c r="G233" s="17"/>
      <c r="H233" s="56"/>
      <c r="I233" s="27"/>
      <c r="J233" s="56"/>
      <c r="K233" s="17"/>
      <c r="L233" s="28"/>
      <c r="M233" s="18"/>
      <c r="O233" s="25"/>
      <c r="P233" s="25"/>
      <c r="Q233" s="25"/>
      <c r="R233" s="26"/>
      <c r="T233" s="15"/>
      <c r="U233" s="15"/>
      <c r="V233" s="15"/>
      <c r="W233" s="15"/>
      <c r="X233" s="15"/>
      <c r="Y233" s="15"/>
      <c r="Z233" s="15"/>
      <c r="AA233" s="15"/>
    </row>
    <row r="234" spans="1:27" x14ac:dyDescent="0.3">
      <c r="A234" s="56">
        <f>A232+1</f>
        <v>165</v>
      </c>
      <c r="C234" s="1" t="s">
        <v>34</v>
      </c>
      <c r="E234" s="22">
        <v>3423607.1810645834</v>
      </c>
      <c r="F234" s="29"/>
      <c r="G234" s="35">
        <v>34.318019810150489</v>
      </c>
      <c r="H234" s="29"/>
      <c r="I234" s="22">
        <v>3371340.2526616445</v>
      </c>
      <c r="J234" s="29"/>
      <c r="K234" s="35">
        <v>33.79409945670912</v>
      </c>
      <c r="L234" s="29"/>
      <c r="M234" s="23">
        <v>-52266.928402938705</v>
      </c>
      <c r="O234" s="24">
        <v>-1.5266625415444452E-2</v>
      </c>
      <c r="P234" s="25"/>
      <c r="Q234" s="24">
        <v>-2.747639024176337E-2</v>
      </c>
      <c r="R234" s="26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3">
      <c r="A235" s="56">
        <f>A234+1</f>
        <v>166</v>
      </c>
      <c r="C235" s="1" t="s">
        <v>35</v>
      </c>
      <c r="E235" s="29"/>
      <c r="F235" s="29"/>
      <c r="G235" s="29"/>
      <c r="H235" s="29"/>
      <c r="I235" s="29"/>
      <c r="J235" s="29"/>
      <c r="K235" s="29"/>
      <c r="L235" s="29"/>
      <c r="M235" s="18"/>
      <c r="O235" s="24">
        <v>-2.6306290296694318E-2</v>
      </c>
      <c r="P235" s="25"/>
      <c r="Q235" s="24">
        <v>-0.11228077647531182</v>
      </c>
      <c r="R235" s="30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3">
      <c r="A236" s="56">
        <f>A235+1</f>
        <v>167</v>
      </c>
      <c r="C236" s="1" t="s">
        <v>36</v>
      </c>
      <c r="E236" s="22">
        <v>3030488.1569385836</v>
      </c>
      <c r="F236" s="29"/>
      <c r="G236" s="35">
        <v>30.377419810150496</v>
      </c>
      <c r="H236" s="29"/>
      <c r="I236" s="22">
        <v>3112768.6244737394</v>
      </c>
      <c r="J236" s="29"/>
      <c r="K236" s="35">
        <v>31.202193963703323</v>
      </c>
      <c r="L236" s="29"/>
      <c r="M236" s="23">
        <v>82280.467535156276</v>
      </c>
      <c r="O236" s="24">
        <v>2.7150895589797146E-2</v>
      </c>
      <c r="P236" s="25"/>
      <c r="Q236" s="24">
        <v>5.4521799745347745E-2</v>
      </c>
      <c r="R236" s="30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3">
      <c r="A237" s="56">
        <f>A236+1</f>
        <v>168</v>
      </c>
      <c r="C237" s="1" t="s">
        <v>37</v>
      </c>
      <c r="E237" s="29"/>
      <c r="F237" s="29"/>
      <c r="G237" s="29"/>
      <c r="H237" s="29"/>
      <c r="I237" s="29"/>
      <c r="J237" s="29"/>
      <c r="K237" s="29"/>
      <c r="L237" s="29"/>
      <c r="M237" s="18"/>
      <c r="O237" s="34">
        <v>5.1627236997403188E-2</v>
      </c>
      <c r="P237" s="25"/>
      <c r="Q237" s="34">
        <v>1.1367375038618588</v>
      </c>
      <c r="R237" s="30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3"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32"/>
      <c r="P238" s="32"/>
      <c r="Q238" s="32"/>
      <c r="R238" s="11"/>
      <c r="T238" s="15"/>
      <c r="U238" s="15"/>
      <c r="V238" s="15"/>
      <c r="W238" s="15"/>
      <c r="X238" s="15"/>
      <c r="Y238" s="15"/>
      <c r="Z238" s="15"/>
      <c r="AA238" s="15"/>
    </row>
    <row r="239" spans="1:27" ht="14.15" x14ac:dyDescent="0.3">
      <c r="C239" s="5" t="s">
        <v>74</v>
      </c>
      <c r="E239" s="1" t="s">
        <v>75</v>
      </c>
      <c r="M239" s="28"/>
      <c r="O239" s="25"/>
      <c r="P239" s="25"/>
      <c r="Q239" s="25"/>
      <c r="T239" s="15"/>
      <c r="U239" s="15"/>
      <c r="V239" s="15"/>
      <c r="W239" s="15"/>
      <c r="X239" s="15"/>
      <c r="Y239" s="15"/>
      <c r="Z239" s="15"/>
      <c r="AA239" s="15"/>
    </row>
    <row r="240" spans="1:27" x14ac:dyDescent="0.3">
      <c r="A240" s="56">
        <f>A237+1</f>
        <v>169</v>
      </c>
      <c r="C240" s="1" t="s">
        <v>29</v>
      </c>
      <c r="E240" s="27">
        <v>601901.70037600002</v>
      </c>
      <c r="F240" s="16"/>
      <c r="G240" s="17">
        <v>0.86191770832208625</v>
      </c>
      <c r="H240" s="17"/>
      <c r="I240" s="27">
        <v>382351.40614820516</v>
      </c>
      <c r="J240" s="16"/>
      <c r="K240" s="17">
        <v>0.54752370288224683</v>
      </c>
      <c r="L240" s="17"/>
      <c r="M240" s="18">
        <f>I240-E240</f>
        <v>-219550.29422779486</v>
      </c>
      <c r="N240" s="17"/>
      <c r="O240" s="19">
        <f>M240/E240</f>
        <v>-0.36476104668028797</v>
      </c>
      <c r="P240" s="19"/>
      <c r="Q240" s="19">
        <f>O240</f>
        <v>-0.36476104668028797</v>
      </c>
      <c r="R240" s="33"/>
      <c r="S240" s="33"/>
      <c r="T240" s="15"/>
      <c r="U240" s="15"/>
      <c r="V240" s="15"/>
      <c r="W240" s="15"/>
      <c r="X240" s="15"/>
      <c r="Y240" s="15"/>
      <c r="Z240" s="15"/>
      <c r="AA240" s="15"/>
    </row>
    <row r="241" spans="1:27" x14ac:dyDescent="0.3">
      <c r="A241" s="56">
        <f>A240+1</f>
        <v>170</v>
      </c>
      <c r="C241" s="1" t="s">
        <v>30</v>
      </c>
      <c r="E241" s="27">
        <v>10649509.625</v>
      </c>
      <c r="F241" s="16"/>
      <c r="G241" s="17">
        <v>15.25</v>
      </c>
      <c r="H241" s="17"/>
      <c r="I241" s="27">
        <v>10649509.625</v>
      </c>
      <c r="J241" s="16"/>
      <c r="K241" s="17">
        <v>15.25</v>
      </c>
      <c r="L241" s="17"/>
      <c r="M241" s="18">
        <f>I241-E241</f>
        <v>0</v>
      </c>
      <c r="N241" s="17"/>
      <c r="O241" s="21">
        <f>IFERROR(M241/E241,"100.0%")</f>
        <v>0</v>
      </c>
      <c r="P241" s="19"/>
      <c r="Q241" s="21">
        <v>0</v>
      </c>
      <c r="R241" s="33"/>
      <c r="S241" s="33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3">
      <c r="A242" s="56">
        <f>A241+1</f>
        <v>171</v>
      </c>
      <c r="C242" s="1" t="s">
        <v>31</v>
      </c>
      <c r="E242" s="27">
        <v>2566441.419565754</v>
      </c>
      <c r="F242" s="16"/>
      <c r="G242" s="17">
        <v>3.6751205479452063</v>
      </c>
      <c r="H242" s="17"/>
      <c r="I242" s="27">
        <v>545636.25564565475</v>
      </c>
      <c r="J242" s="16"/>
      <c r="K242" s="17">
        <v>0.78134610809333249</v>
      </c>
      <c r="L242" s="17"/>
      <c r="M242" s="18">
        <f>I242-E242</f>
        <v>-2020805.1639200994</v>
      </c>
      <c r="N242" s="17"/>
      <c r="O242" s="21">
        <f>M242/E242</f>
        <v>-0.78739578800205878</v>
      </c>
      <c r="P242" s="19"/>
      <c r="Q242" s="19">
        <f>O242</f>
        <v>-0.78739578800205878</v>
      </c>
      <c r="R242" s="33"/>
      <c r="S242" s="33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3">
      <c r="A243" s="56">
        <f>A242+1</f>
        <v>172</v>
      </c>
      <c r="C243" s="1" t="s">
        <v>32</v>
      </c>
      <c r="E243" s="27">
        <v>7292993.6897499999</v>
      </c>
      <c r="F243" s="16"/>
      <c r="G243" s="17">
        <v>10.4435</v>
      </c>
      <c r="I243" s="27">
        <v>10057227.382873666</v>
      </c>
      <c r="J243" s="16"/>
      <c r="K243" s="17">
        <v>14.401857267566291</v>
      </c>
      <c r="L243" s="17"/>
      <c r="M243" s="18">
        <f>I243-E243</f>
        <v>2764233.6931236656</v>
      </c>
      <c r="O243" s="19">
        <f>M243/E243</f>
        <v>0.37902592689867282</v>
      </c>
      <c r="P243" s="19"/>
      <c r="Q243" s="19">
        <f>O243</f>
        <v>0.37902592689867282</v>
      </c>
      <c r="R243" s="20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3">
      <c r="A244" s="56">
        <f>A243+1</f>
        <v>173</v>
      </c>
      <c r="C244" s="1" t="s">
        <v>33</v>
      </c>
      <c r="E244" s="22">
        <f>SUM(E240:E243)</f>
        <v>21110846.434691753</v>
      </c>
      <c r="F244" s="16"/>
      <c r="G244" s="35">
        <v>30.230538256267291</v>
      </c>
      <c r="I244" s="22">
        <f>SUM(I240:I243)</f>
        <v>21634724.669667527</v>
      </c>
      <c r="J244" s="16"/>
      <c r="K244" s="35">
        <v>30.980727078541868</v>
      </c>
      <c r="L244" s="17"/>
      <c r="M244" s="23">
        <f>SUM(M240:M243)</f>
        <v>523878.23497577151</v>
      </c>
      <c r="O244" s="24">
        <f>M244/E244</f>
        <v>2.4815595935313847E-2</v>
      </c>
      <c r="P244" s="25"/>
      <c r="Q244" s="24">
        <f>(M240+M243+M242)/(E240+E243+E242)</f>
        <v>5.0077561262575176E-2</v>
      </c>
      <c r="R244" s="26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3">
      <c r="E245" s="27"/>
      <c r="F245" s="16"/>
      <c r="G245" s="17"/>
      <c r="H245" s="56"/>
      <c r="I245" s="27"/>
      <c r="J245" s="56"/>
      <c r="K245" s="17"/>
      <c r="L245" s="28"/>
      <c r="M245" s="18"/>
      <c r="O245" s="25"/>
      <c r="P245" s="25"/>
      <c r="Q245" s="25"/>
      <c r="R245" s="26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3">
      <c r="A246" s="56">
        <f>A244+1</f>
        <v>174</v>
      </c>
      <c r="C246" s="1" t="s">
        <v>34</v>
      </c>
      <c r="E246" s="22">
        <v>23875080.127815418</v>
      </c>
      <c r="F246" s="29"/>
      <c r="G246" s="35">
        <v>34.18889552383358</v>
      </c>
      <c r="H246" s="29"/>
      <c r="I246" s="22">
        <v>23444726.144740026</v>
      </c>
      <c r="J246" s="29"/>
      <c r="K246" s="35">
        <v>33.572632571547665</v>
      </c>
      <c r="L246" s="29"/>
      <c r="M246" s="23">
        <v>-430353.98307539348</v>
      </c>
      <c r="O246" s="24">
        <v>-1.8025237225236114E-2</v>
      </c>
      <c r="P246" s="25"/>
      <c r="Q246" s="24">
        <v>-3.2539540202351273E-2</v>
      </c>
      <c r="R246" s="26"/>
      <c r="T246" s="15"/>
      <c r="U246" s="15"/>
      <c r="V246" s="15"/>
      <c r="W246" s="15"/>
      <c r="X246" s="15"/>
      <c r="Y246" s="15"/>
      <c r="Z246" s="15"/>
      <c r="AA246" s="15"/>
    </row>
    <row r="247" spans="1:27" x14ac:dyDescent="0.3">
      <c r="A247" s="56">
        <f>A246+1</f>
        <v>175</v>
      </c>
      <c r="C247" s="1" t="s">
        <v>35</v>
      </c>
      <c r="E247" s="29"/>
      <c r="F247" s="29"/>
      <c r="G247" s="29"/>
      <c r="H247" s="29"/>
      <c r="I247" s="29"/>
      <c r="J247" s="29"/>
      <c r="K247" s="29"/>
      <c r="L247" s="29"/>
      <c r="M247" s="18"/>
      <c r="O247" s="24">
        <v>-3.1144779946575378E-2</v>
      </c>
      <c r="P247" s="25"/>
      <c r="Q247" s="24">
        <v>-0.13582934890060297</v>
      </c>
      <c r="R247" s="30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3">
      <c r="A248" s="56">
        <f>A247+1</f>
        <v>176</v>
      </c>
      <c r="C248" s="1" t="s">
        <v>36</v>
      </c>
      <c r="E248" s="22">
        <v>21123246.84071542</v>
      </c>
      <c r="F248" s="29"/>
      <c r="G248" s="35">
        <v>30.24829552383358</v>
      </c>
      <c r="H248" s="29"/>
      <c r="I248" s="22">
        <v>21634724.669667527</v>
      </c>
      <c r="J248" s="29"/>
      <c r="K248" s="35">
        <v>30.980727078541868</v>
      </c>
      <c r="L248" s="29"/>
      <c r="M248" s="23">
        <v>511477.82895210641</v>
      </c>
      <c r="O248" s="24">
        <v>2.4213977747314118E-2</v>
      </c>
      <c r="P248" s="25"/>
      <c r="Q248" s="24">
        <v>4.8834319442792075E-2</v>
      </c>
      <c r="R248" s="30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3">
      <c r="A249" s="56">
        <f>A248+1</f>
        <v>177</v>
      </c>
      <c r="C249" s="1" t="s">
        <v>37</v>
      </c>
      <c r="E249" s="29"/>
      <c r="F249" s="29"/>
      <c r="G249" s="29"/>
      <c r="H249" s="29"/>
      <c r="I249" s="29"/>
      <c r="J249" s="29"/>
      <c r="K249" s="29"/>
      <c r="L249" s="29"/>
      <c r="M249" s="18"/>
      <c r="O249" s="34">
        <v>4.6220579215560297E-2</v>
      </c>
      <c r="P249" s="25"/>
      <c r="Q249" s="34">
        <v>1.2280090135265416</v>
      </c>
      <c r="R249" s="30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3">
      <c r="E250" s="29"/>
      <c r="F250" s="29"/>
      <c r="G250" s="29"/>
      <c r="H250" s="29"/>
      <c r="I250" s="29"/>
      <c r="J250" s="29"/>
      <c r="K250" s="29"/>
      <c r="L250" s="29"/>
      <c r="M250" s="18"/>
      <c r="O250" s="19"/>
      <c r="P250" s="37"/>
      <c r="Q250" s="19"/>
      <c r="R250" s="30"/>
      <c r="T250" s="15"/>
      <c r="U250" s="15"/>
      <c r="V250" s="15"/>
      <c r="W250" s="15"/>
      <c r="X250" s="15"/>
      <c r="Y250" s="15"/>
      <c r="Z250" s="15"/>
      <c r="AA250" s="15"/>
    </row>
    <row r="251" spans="1:27" ht="14.15" x14ac:dyDescent="0.3">
      <c r="C251" s="5" t="s">
        <v>76</v>
      </c>
      <c r="E251" s="1" t="s">
        <v>77</v>
      </c>
      <c r="M251" s="28"/>
      <c r="O251" s="25"/>
      <c r="P251" s="25"/>
      <c r="Q251" s="2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3">
      <c r="A252" s="56">
        <f>A249+1</f>
        <v>178</v>
      </c>
      <c r="C252" s="1" t="s">
        <v>29</v>
      </c>
      <c r="E252" s="27">
        <v>6325520.9663999993</v>
      </c>
      <c r="F252" s="16"/>
      <c r="G252" s="17">
        <v>4.5083880945593044</v>
      </c>
      <c r="H252" s="17"/>
      <c r="I252" s="27">
        <v>4903744.7546470743</v>
      </c>
      <c r="J252" s="16"/>
      <c r="K252" s="17">
        <v>3.4950456394093137</v>
      </c>
      <c r="L252" s="17"/>
      <c r="M252" s="18">
        <f>I252-E252</f>
        <v>-1421776.2117529251</v>
      </c>
      <c r="N252" s="17"/>
      <c r="O252" s="19"/>
      <c r="P252" s="19"/>
      <c r="Q252" s="19">
        <f>M252/E252</f>
        <v>-0.22476823953396693</v>
      </c>
      <c r="R252" s="33"/>
      <c r="S252" s="33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3">
      <c r="A253" s="56">
        <f>A252+1</f>
        <v>179</v>
      </c>
      <c r="C253" s="1" t="s">
        <v>31</v>
      </c>
      <c r="E253" s="27">
        <v>6587242.5053808214</v>
      </c>
      <c r="F253" s="16"/>
      <c r="G253" s="17">
        <v>4.6949248678462023</v>
      </c>
      <c r="H253" s="17"/>
      <c r="I253" s="27">
        <v>1710642.9125807476</v>
      </c>
      <c r="J253" s="16"/>
      <c r="K253" s="17">
        <v>1.2192263976496645</v>
      </c>
      <c r="L253" s="17"/>
      <c r="M253" s="18">
        <f>I253-E253</f>
        <v>-4876599.5928000733</v>
      </c>
      <c r="N253" s="17"/>
      <c r="O253" s="19"/>
      <c r="P253" s="19"/>
      <c r="Q253" s="19">
        <f>M253/E253</f>
        <v>-0.74030971059841788</v>
      </c>
      <c r="R253" s="33"/>
      <c r="S253" s="33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3">
      <c r="A254" s="56">
        <f>A253+1</f>
        <v>180</v>
      </c>
      <c r="C254" s="1" t="s">
        <v>32</v>
      </c>
      <c r="E254" s="27">
        <v>14652675.030400001</v>
      </c>
      <c r="F254" s="16"/>
      <c r="G254" s="17">
        <v>10.4434</v>
      </c>
      <c r="I254" s="27">
        <v>20206612.250402488</v>
      </c>
      <c r="J254" s="16"/>
      <c r="K254" s="17">
        <v>14.401857267566291</v>
      </c>
      <c r="L254" s="17"/>
      <c r="M254" s="18">
        <f>I254-E254</f>
        <v>5553937.2200024873</v>
      </c>
      <c r="O254" s="19"/>
      <c r="P254" s="19"/>
      <c r="Q254" s="19">
        <f>M254/E254</f>
        <v>0.37903913165887443</v>
      </c>
      <c r="R254" s="20"/>
      <c r="T254" s="15"/>
      <c r="U254" s="15"/>
      <c r="V254" s="15"/>
      <c r="W254" s="15"/>
      <c r="X254" s="15"/>
      <c r="Y254" s="15"/>
      <c r="Z254" s="15"/>
      <c r="AA254" s="15"/>
    </row>
    <row r="255" spans="1:27" x14ac:dyDescent="0.3">
      <c r="A255" s="56">
        <f>A254+1</f>
        <v>181</v>
      </c>
      <c r="C255" s="1" t="s">
        <v>33</v>
      </c>
      <c r="E255" s="22">
        <f>SUM(E252:E254)</f>
        <v>27565438.502180822</v>
      </c>
      <c r="F255" s="16"/>
      <c r="G255" s="35">
        <v>19.646712962405509</v>
      </c>
      <c r="I255" s="22">
        <f>SUM(I252:I254)</f>
        <v>26820999.917630307</v>
      </c>
      <c r="J255" s="16"/>
      <c r="K255" s="35">
        <v>19.116129304625264</v>
      </c>
      <c r="L255" s="17"/>
      <c r="M255" s="23">
        <f>SUM(M252:M254)</f>
        <v>-744438.58455051109</v>
      </c>
      <c r="O255" s="19"/>
      <c r="P255" s="25"/>
      <c r="Q255" s="24">
        <f>(M252+M254+M253)/(E252+E254+E253)</f>
        <v>-2.7006230446565013E-2</v>
      </c>
      <c r="R255" s="26"/>
      <c r="T255" s="15"/>
      <c r="U255" s="15"/>
      <c r="V255" s="15"/>
      <c r="W255" s="15"/>
      <c r="X255" s="15"/>
      <c r="Y255" s="15"/>
      <c r="Z255" s="15"/>
      <c r="AA255" s="15"/>
    </row>
    <row r="256" spans="1:27" x14ac:dyDescent="0.3">
      <c r="E256" s="27"/>
      <c r="F256" s="16"/>
      <c r="G256" s="17"/>
      <c r="H256" s="56"/>
      <c r="I256" s="27"/>
      <c r="J256" s="56"/>
      <c r="K256" s="17"/>
      <c r="L256" s="28"/>
      <c r="M256" s="18"/>
      <c r="O256" s="19"/>
      <c r="P256" s="25"/>
      <c r="Q256" s="25"/>
      <c r="R256" s="26"/>
      <c r="T256" s="15"/>
      <c r="U256" s="15"/>
      <c r="V256" s="15"/>
      <c r="W256" s="15"/>
      <c r="X256" s="15"/>
      <c r="Y256" s="15"/>
      <c r="Z256" s="15"/>
      <c r="AA256" s="15"/>
    </row>
    <row r="257" spans="1:27" x14ac:dyDescent="0.3">
      <c r="A257" s="56">
        <f>A255+1</f>
        <v>182</v>
      </c>
      <c r="C257" s="1" t="s">
        <v>34</v>
      </c>
      <c r="E257" s="22">
        <v>33119375.722183309</v>
      </c>
      <c r="F257" s="29"/>
      <c r="G257" s="35">
        <v>23.605170229971797</v>
      </c>
      <c r="H257" s="29"/>
      <c r="I257" s="22">
        <v>30457588.471025053</v>
      </c>
      <c r="J257" s="29"/>
      <c r="K257" s="35">
        <v>21.708034797631065</v>
      </c>
      <c r="L257" s="29"/>
      <c r="M257" s="23">
        <v>-2661787.2511582542</v>
      </c>
      <c r="O257" s="19"/>
      <c r="P257" s="25"/>
      <c r="Q257" s="24">
        <v>-8.0369487441014575E-2</v>
      </c>
      <c r="R257" s="26"/>
      <c r="T257" s="15"/>
      <c r="U257" s="15"/>
      <c r="V257" s="15"/>
      <c r="W257" s="15"/>
      <c r="X257" s="15"/>
      <c r="Y257" s="15"/>
      <c r="Z257" s="15"/>
      <c r="AA257" s="15"/>
    </row>
    <row r="258" spans="1:27" x14ac:dyDescent="0.3">
      <c r="A258" s="56">
        <f>A257+1</f>
        <v>183</v>
      </c>
      <c r="C258" s="1" t="s">
        <v>35</v>
      </c>
      <c r="E258" s="29"/>
      <c r="F258" s="29"/>
      <c r="G258" s="29"/>
      <c r="H258" s="29"/>
      <c r="I258" s="29"/>
      <c r="J258" s="29"/>
      <c r="K258" s="29"/>
      <c r="L258" s="29"/>
      <c r="M258" s="18"/>
      <c r="O258" s="19"/>
      <c r="P258" s="25"/>
      <c r="Q258" s="24">
        <v>-0.2061361425054557</v>
      </c>
      <c r="R258" s="30"/>
      <c r="T258" s="15"/>
      <c r="U258" s="15"/>
      <c r="V258" s="15"/>
      <c r="W258" s="15"/>
      <c r="X258" s="15"/>
      <c r="Y258" s="15"/>
      <c r="Z258" s="15"/>
      <c r="AA258" s="15"/>
    </row>
    <row r="259" spans="1:27" x14ac:dyDescent="0.3">
      <c r="A259" s="56">
        <f>A258+1</f>
        <v>184</v>
      </c>
      <c r="C259" s="1" t="s">
        <v>36</v>
      </c>
      <c r="E259" s="22">
        <v>27590493.248583309</v>
      </c>
      <c r="F259" s="29"/>
      <c r="G259" s="35">
        <v>19.664570229971797</v>
      </c>
      <c r="H259" s="29"/>
      <c r="I259" s="22">
        <v>26820999.917630307</v>
      </c>
      <c r="J259" s="29"/>
      <c r="K259" s="35">
        <v>19.116129304625264</v>
      </c>
      <c r="L259" s="29"/>
      <c r="M259" s="23">
        <v>-769493.33095299918</v>
      </c>
      <c r="O259" s="19"/>
      <c r="P259" s="25"/>
      <c r="Q259" s="24">
        <v>-2.7889799722682032E-2</v>
      </c>
      <c r="R259" s="30"/>
      <c r="T259" s="15"/>
      <c r="U259" s="15"/>
      <c r="V259" s="15"/>
      <c r="W259" s="15"/>
      <c r="X259" s="15"/>
      <c r="Y259" s="15"/>
      <c r="Z259" s="15"/>
      <c r="AA259" s="15"/>
    </row>
    <row r="260" spans="1:27" x14ac:dyDescent="0.3">
      <c r="A260" s="56">
        <f>A259+1</f>
        <v>185</v>
      </c>
      <c r="C260" s="1" t="s">
        <v>37</v>
      </c>
      <c r="E260" s="29"/>
      <c r="F260" s="29"/>
      <c r="G260" s="29"/>
      <c r="H260" s="29"/>
      <c r="I260" s="29"/>
      <c r="J260" s="29"/>
      <c r="K260" s="29"/>
      <c r="L260" s="29"/>
      <c r="M260" s="18"/>
      <c r="O260" s="19"/>
      <c r="P260" s="25"/>
      <c r="Q260" s="34">
        <v>-0.10421258565009112</v>
      </c>
      <c r="R260" s="30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3"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19"/>
      <c r="P261" s="32"/>
      <c r="Q261" s="32"/>
      <c r="R261" s="11"/>
      <c r="T261" s="15"/>
      <c r="U261" s="15"/>
      <c r="V261" s="15"/>
      <c r="W261" s="15"/>
      <c r="X261" s="15"/>
      <c r="Y261" s="15"/>
      <c r="Z261" s="15"/>
      <c r="AA261" s="15"/>
    </row>
    <row r="262" spans="1:27" s="1" customFormat="1" x14ac:dyDescent="0.3">
      <c r="A262" s="5" t="s">
        <v>78</v>
      </c>
      <c r="B262" s="5"/>
      <c r="G262" s="17"/>
      <c r="M262" s="28"/>
      <c r="O262" s="38"/>
    </row>
    <row r="263" spans="1:27" s="1" customFormat="1" x14ac:dyDescent="0.3">
      <c r="A263" s="59" t="s">
        <v>79</v>
      </c>
      <c r="B263" s="39"/>
      <c r="C263" s="40" t="s">
        <v>80</v>
      </c>
      <c r="E263" s="27"/>
      <c r="G263" s="17"/>
      <c r="I263" s="27"/>
      <c r="K263" s="17"/>
      <c r="L263" s="17"/>
      <c r="M263" s="18"/>
      <c r="O263" s="29"/>
      <c r="P263" s="29"/>
      <c r="Q263" s="29"/>
    </row>
    <row r="264" spans="1:27" s="1" customFormat="1" x14ac:dyDescent="0.3">
      <c r="A264" s="59" t="s">
        <v>81</v>
      </c>
      <c r="B264" s="40"/>
      <c r="C264" s="40" t="s">
        <v>82</v>
      </c>
      <c r="E264" s="27"/>
      <c r="G264" s="17"/>
      <c r="I264" s="27"/>
      <c r="K264" s="17"/>
      <c r="L264" s="17"/>
      <c r="M264" s="18"/>
      <c r="O264" s="29"/>
      <c r="P264" s="29"/>
      <c r="Q264" s="29"/>
    </row>
    <row r="265" spans="1:27" x14ac:dyDescent="0.3">
      <c r="A265" s="59" t="s">
        <v>83</v>
      </c>
      <c r="B265" s="40"/>
      <c r="C265" s="39" t="s">
        <v>84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770" spans="3:17" x14ac:dyDescent="0.3"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</row>
  </sheetData>
  <mergeCells count="5">
    <mergeCell ref="A4:Q4"/>
    <mergeCell ref="A5:Q5"/>
    <mergeCell ref="E8:G8"/>
    <mergeCell ref="I8:M8"/>
    <mergeCell ref="O8:Q8"/>
  </mergeCells>
  <pageMargins left="0.7" right="0.7" top="0.75" bottom="0.75" header="0.3" footer="0.3"/>
  <pageSetup scale="54" fitToHeight="0" orientation="portrait" useFirstPageNumber="1" r:id="rId1"/>
  <headerFooter>
    <oddHeader>&amp;R&amp;"Arial,Regular"&amp;10Filed: 2025-02-28
EB-2025-0064
Phase 3 Exhibit 8
Tab 2
Schedule 11
Attachment 10
Page &amp;P of 9</oddHeader>
  </headerFooter>
  <rowBreaks count="5" manualBreakCount="5">
    <brk id="73" max="16" man="1"/>
    <brk id="144" max="16" man="1"/>
    <brk id="213" max="16" man="1"/>
    <brk id="445" max="18" man="1"/>
    <brk id="60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393E-C5DC-4EE4-BA29-7176776514AA}">
  <sheetPr>
    <pageSetUpPr fitToPage="1"/>
  </sheetPr>
  <dimension ref="A1:AB465"/>
  <sheetViews>
    <sheetView view="pageBreakPreview" topLeftCell="A119" zoomScaleNormal="100" zoomScaleSheetLayoutView="100" workbookViewId="0">
      <selection activeCell="A132" sqref="A1:XFD1048576"/>
    </sheetView>
  </sheetViews>
  <sheetFormatPr defaultColWidth="9.07421875" defaultRowHeight="12.45" x14ac:dyDescent="0.3"/>
  <cols>
    <col min="1" max="1" width="5.53515625" style="1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53515625" style="1" customWidth="1"/>
    <col min="16" max="16" width="1.69140625" style="1" customWidth="1"/>
    <col min="17" max="17" width="16.53515625" style="1" customWidth="1"/>
    <col min="18" max="16384" width="9.07421875" style="1"/>
  </cols>
  <sheetData>
    <row r="1" spans="1:28" s="3" customFormat="1" x14ac:dyDescent="0.3">
      <c r="A1" s="5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7"/>
      <c r="N1" s="57"/>
      <c r="O1" s="57"/>
      <c r="P1" s="2"/>
      <c r="R1" s="4"/>
    </row>
    <row r="2" spans="1:28" s="3" customFormat="1" x14ac:dyDescent="0.3">
      <c r="A2" s="56"/>
      <c r="B2" s="1"/>
      <c r="C2" s="5"/>
      <c r="D2" s="5"/>
      <c r="E2" s="5"/>
      <c r="F2" s="5"/>
      <c r="G2" s="5"/>
      <c r="H2" s="5"/>
      <c r="I2" s="5"/>
      <c r="J2" s="5"/>
      <c r="K2" s="5"/>
      <c r="L2" s="1"/>
      <c r="M2" s="57"/>
      <c r="N2" s="57"/>
      <c r="O2" s="57"/>
      <c r="P2" s="2"/>
      <c r="R2" s="4"/>
    </row>
    <row r="3" spans="1:28" s="3" customFormat="1" x14ac:dyDescent="0.3">
      <c r="A3" s="56"/>
      <c r="B3" s="1"/>
      <c r="C3" s="5"/>
      <c r="D3" s="5"/>
      <c r="E3" s="5"/>
      <c r="F3" s="5"/>
      <c r="G3" s="5"/>
      <c r="H3" s="5"/>
      <c r="I3" s="5"/>
      <c r="J3" s="5"/>
      <c r="K3" s="5"/>
      <c r="L3" s="1"/>
      <c r="M3" s="57" t="s">
        <v>0</v>
      </c>
      <c r="N3" s="57"/>
      <c r="O3" s="57"/>
      <c r="P3" s="2"/>
      <c r="R3" s="4"/>
    </row>
    <row r="4" spans="1:28" s="5" customFormat="1" x14ac:dyDescent="0.3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28" x14ac:dyDescent="0.3">
      <c r="A5" s="65" t="s">
        <v>85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8" s="3" customFormat="1" x14ac:dyDescent="0.3">
      <c r="A6" s="8"/>
      <c r="B6" s="8"/>
      <c r="C6" s="1"/>
      <c r="D6" s="1"/>
      <c r="E6" s="9"/>
      <c r="F6" s="9"/>
      <c r="G6" s="9"/>
      <c r="H6" s="9"/>
      <c r="I6" s="9"/>
      <c r="J6" s="9"/>
      <c r="K6" s="9"/>
      <c r="L6" s="9"/>
      <c r="M6" s="9"/>
      <c r="N6" s="10"/>
      <c r="O6" s="10"/>
      <c r="P6" s="11"/>
      <c r="R6" s="4"/>
    </row>
    <row r="7" spans="1:28" s="3" customFormat="1" ht="12.75" customHeight="1" x14ac:dyDescent="0.3">
      <c r="A7" s="56"/>
      <c r="B7" s="1"/>
      <c r="C7" s="1"/>
      <c r="D7" s="1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R7" s="12"/>
    </row>
    <row r="8" spans="1:28" s="3" customFormat="1" x14ac:dyDescent="0.3">
      <c r="A8" s="56"/>
      <c r="B8" s="1"/>
      <c r="C8" s="1"/>
      <c r="D8" s="1"/>
      <c r="E8" s="66" t="s">
        <v>86</v>
      </c>
      <c r="F8" s="66"/>
      <c r="G8" s="66"/>
      <c r="H8" s="1"/>
      <c r="I8" s="66" t="s">
        <v>4</v>
      </c>
      <c r="J8" s="66"/>
      <c r="K8" s="66"/>
      <c r="L8" s="66"/>
      <c r="M8" s="66"/>
      <c r="N8" s="1"/>
      <c r="O8" s="66" t="s">
        <v>5</v>
      </c>
      <c r="P8" s="66"/>
      <c r="Q8" s="66"/>
      <c r="R8" s="11"/>
      <c r="S8" s="11"/>
      <c r="T8" s="4"/>
    </row>
    <row r="9" spans="1:28" s="3" customFormat="1" x14ac:dyDescent="0.3">
      <c r="A9" s="56"/>
      <c r="B9" s="1"/>
      <c r="C9" s="1"/>
      <c r="D9" s="1"/>
      <c r="E9" s="56" t="s">
        <v>6</v>
      </c>
      <c r="F9" s="56"/>
      <c r="G9" s="56"/>
      <c r="H9" s="1"/>
      <c r="I9" s="56" t="s">
        <v>6</v>
      </c>
      <c r="J9" s="56"/>
      <c r="K9" s="56"/>
      <c r="L9" s="56"/>
      <c r="M9" s="56" t="s">
        <v>7</v>
      </c>
      <c r="N9" s="1"/>
      <c r="O9" s="56" t="s">
        <v>8</v>
      </c>
      <c r="P9" s="56"/>
      <c r="Q9" s="56" t="s">
        <v>9</v>
      </c>
      <c r="R9" s="11"/>
      <c r="S9" s="11"/>
      <c r="T9" s="4"/>
    </row>
    <row r="10" spans="1:28" s="3" customFormat="1" x14ac:dyDescent="0.3">
      <c r="A10" s="56" t="s">
        <v>10</v>
      </c>
      <c r="B10" s="1"/>
      <c r="C10" s="1"/>
      <c r="D10" s="1"/>
      <c r="E10" s="56" t="s">
        <v>11</v>
      </c>
      <c r="F10" s="56"/>
      <c r="G10" s="56" t="s">
        <v>12</v>
      </c>
      <c r="H10" s="1"/>
      <c r="I10" s="56" t="s">
        <v>11</v>
      </c>
      <c r="J10" s="56"/>
      <c r="K10" s="56" t="s">
        <v>12</v>
      </c>
      <c r="L10" s="56"/>
      <c r="M10" s="56" t="s">
        <v>13</v>
      </c>
      <c r="N10" s="1"/>
      <c r="O10" s="56" t="s">
        <v>14</v>
      </c>
      <c r="P10" s="1"/>
      <c r="Q10" s="56" t="s">
        <v>14</v>
      </c>
      <c r="R10" s="11"/>
      <c r="S10" s="11"/>
      <c r="T10" s="4"/>
    </row>
    <row r="11" spans="1:28" s="3" customFormat="1" ht="14.15" x14ac:dyDescent="0.3">
      <c r="A11" s="55" t="s">
        <v>15</v>
      </c>
      <c r="B11" s="1"/>
      <c r="C11" s="13" t="s">
        <v>16</v>
      </c>
      <c r="D11" s="1"/>
      <c r="E11" s="55" t="s">
        <v>17</v>
      </c>
      <c r="F11" s="56"/>
      <c r="G11" s="55" t="s">
        <v>18</v>
      </c>
      <c r="H11" s="1"/>
      <c r="I11" s="55" t="s">
        <v>17</v>
      </c>
      <c r="J11" s="56"/>
      <c r="K11" s="55" t="s">
        <v>18</v>
      </c>
      <c r="L11" s="56"/>
      <c r="M11" s="55" t="s">
        <v>17</v>
      </c>
      <c r="N11" s="1"/>
      <c r="O11" s="55" t="s">
        <v>19</v>
      </c>
      <c r="P11" s="56"/>
      <c r="Q11" s="55" t="s">
        <v>19</v>
      </c>
      <c r="R11" s="11"/>
      <c r="S11" s="11"/>
      <c r="T11" s="4"/>
      <c r="U11" s="14"/>
    </row>
    <row r="12" spans="1:28" s="3" customFormat="1" x14ac:dyDescent="0.3">
      <c r="A12" s="56"/>
      <c r="B12" s="1"/>
      <c r="C12" s="1"/>
      <c r="D12" s="1"/>
      <c r="E12" s="56" t="s">
        <v>20</v>
      </c>
      <c r="F12" s="56"/>
      <c r="G12" s="56" t="s">
        <v>21</v>
      </c>
      <c r="H12" s="56"/>
      <c r="I12" s="56" t="s">
        <v>22</v>
      </c>
      <c r="J12" s="56"/>
      <c r="K12" s="56" t="s">
        <v>23</v>
      </c>
      <c r="L12" s="56"/>
      <c r="M12" s="56" t="s">
        <v>24</v>
      </c>
      <c r="N12" s="56"/>
      <c r="O12" s="56" t="s">
        <v>25</v>
      </c>
      <c r="P12" s="56"/>
      <c r="Q12" s="56" t="s">
        <v>26</v>
      </c>
      <c r="R12" s="11"/>
      <c r="S12" s="11"/>
      <c r="T12" s="4"/>
    </row>
    <row r="13" spans="1:28" s="3" customFormat="1" x14ac:dyDescent="0.3">
      <c r="A13" s="56"/>
      <c r="B13" s="1"/>
      <c r="C13" s="1"/>
      <c r="D13" s="1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11"/>
      <c r="T13" s="4"/>
    </row>
    <row r="14" spans="1:28" s="3" customFormat="1" ht="14.15" x14ac:dyDescent="0.3">
      <c r="A14" s="56"/>
      <c r="B14" s="1"/>
      <c r="C14" s="5" t="s">
        <v>87</v>
      </c>
      <c r="D14" s="1"/>
      <c r="E14" s="43" t="s">
        <v>88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1"/>
      <c r="T14" s="15"/>
    </row>
    <row r="15" spans="1:28" s="3" customFormat="1" x14ac:dyDescent="0.3">
      <c r="A15" s="56">
        <v>1</v>
      </c>
      <c r="B15" s="1"/>
      <c r="C15" s="1" t="s">
        <v>29</v>
      </c>
      <c r="D15" s="1"/>
      <c r="E15" s="27">
        <v>543.68087780000008</v>
      </c>
      <c r="F15" s="16"/>
      <c r="G15" s="17">
        <v>24.712767172727276</v>
      </c>
      <c r="H15" s="17"/>
      <c r="I15" s="27">
        <v>506.5306840168746</v>
      </c>
      <c r="J15" s="56"/>
      <c r="K15" s="17">
        <v>23.024122000767029</v>
      </c>
      <c r="L15" s="17"/>
      <c r="M15" s="18">
        <f>I15-E15</f>
        <v>-37.150193783125474</v>
      </c>
      <c r="N15" s="17"/>
      <c r="O15" s="19">
        <f>M15/E15</f>
        <v>-6.8330881772876412E-2</v>
      </c>
      <c r="P15" s="19"/>
      <c r="Q15" s="19">
        <f>O15</f>
        <v>-6.8330881772876412E-2</v>
      </c>
      <c r="R15" s="20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s="3" customFormat="1" x14ac:dyDescent="0.3">
      <c r="A16" s="56">
        <f>A15+1</f>
        <v>2</v>
      </c>
      <c r="B16" s="1"/>
      <c r="C16" s="1" t="s">
        <v>30</v>
      </c>
      <c r="D16" s="1"/>
      <c r="E16" s="27">
        <v>335.5</v>
      </c>
      <c r="F16" s="16"/>
      <c r="G16" s="17">
        <v>15.25</v>
      </c>
      <c r="H16" s="17"/>
      <c r="I16" s="27">
        <v>335.5</v>
      </c>
      <c r="J16" s="16"/>
      <c r="K16" s="17">
        <v>15.25</v>
      </c>
      <c r="L16" s="17"/>
      <c r="M16" s="18">
        <f>I16-E16</f>
        <v>0</v>
      </c>
      <c r="N16" s="17"/>
      <c r="O16" s="21">
        <f>IFERROR(M16/E16,"100.0%")</f>
        <v>0</v>
      </c>
      <c r="P16" s="19"/>
      <c r="Q16" s="21">
        <v>0</v>
      </c>
      <c r="R16" s="20"/>
      <c r="S16" s="44"/>
      <c r="T16" s="44"/>
      <c r="U16" s="44"/>
    </row>
    <row r="17" spans="1:26" s="3" customFormat="1" x14ac:dyDescent="0.3">
      <c r="A17" s="56">
        <f>A16+1</f>
        <v>3</v>
      </c>
      <c r="B17" s="1"/>
      <c r="C17" s="1" t="s">
        <v>31</v>
      </c>
      <c r="D17" s="1"/>
      <c r="E17" s="27">
        <v>173.09819999999996</v>
      </c>
      <c r="F17" s="16"/>
      <c r="G17" s="17">
        <v>7.8680999999999983</v>
      </c>
      <c r="H17" s="17"/>
      <c r="I17" s="27">
        <v>36.78403279833941</v>
      </c>
      <c r="J17" s="16"/>
      <c r="K17" s="17">
        <v>1.6720014908336096</v>
      </c>
      <c r="L17" s="17"/>
      <c r="M17" s="18">
        <f>I17-E17</f>
        <v>-136.31416720166055</v>
      </c>
      <c r="N17" s="1"/>
      <c r="O17" s="19">
        <f>M17/E17</f>
        <v>-0.78749615652652993</v>
      </c>
      <c r="P17" s="19"/>
      <c r="Q17" s="19">
        <f>O17</f>
        <v>-0.78749615652652993</v>
      </c>
      <c r="R17" s="20"/>
      <c r="S17" s="44"/>
      <c r="T17" s="44"/>
      <c r="U17" s="44"/>
      <c r="V17" s="44"/>
      <c r="W17" s="44"/>
      <c r="X17" s="44"/>
      <c r="Y17" s="44"/>
      <c r="Z17" s="44"/>
    </row>
    <row r="18" spans="1:26" s="3" customFormat="1" x14ac:dyDescent="0.3">
      <c r="A18" s="56">
        <f>A17+1</f>
        <v>4</v>
      </c>
      <c r="B18" s="1"/>
      <c r="C18" s="1" t="s">
        <v>32</v>
      </c>
      <c r="D18" s="1"/>
      <c r="E18" s="27">
        <v>354.96178254437189</v>
      </c>
      <c r="F18" s="16"/>
      <c r="G18" s="17">
        <v>16.134626479289633</v>
      </c>
      <c r="H18" s="1"/>
      <c r="I18" s="27">
        <v>316.84085988645836</v>
      </c>
      <c r="J18" s="56"/>
      <c r="K18" s="17">
        <v>14.401857267566291</v>
      </c>
      <c r="L18" s="17"/>
      <c r="M18" s="18">
        <f>I18-E18</f>
        <v>-38.120922657913525</v>
      </c>
      <c r="N18" s="1"/>
      <c r="O18" s="19">
        <f>M18/E18</f>
        <v>-0.10739444225421149</v>
      </c>
      <c r="P18" s="19"/>
      <c r="Q18" s="19">
        <f>O18</f>
        <v>-0.10739444225421149</v>
      </c>
      <c r="R18" s="20"/>
      <c r="S18" s="44"/>
      <c r="T18" s="44"/>
      <c r="U18" s="44"/>
    </row>
    <row r="19" spans="1:26" s="3" customFormat="1" x14ac:dyDescent="0.3">
      <c r="A19" s="56">
        <f>A18+1</f>
        <v>5</v>
      </c>
      <c r="B19" s="1"/>
      <c r="C19" s="1" t="s">
        <v>89</v>
      </c>
      <c r="D19" s="1"/>
      <c r="E19" s="22">
        <f>SUM(E15:E18)</f>
        <v>1407.2408603443719</v>
      </c>
      <c r="F19" s="56"/>
      <c r="G19" s="35">
        <v>63.965493652016903</v>
      </c>
      <c r="H19" s="56"/>
      <c r="I19" s="22">
        <f>SUM(I15:I18)</f>
        <v>1195.6555767016725</v>
      </c>
      <c r="J19" s="56"/>
      <c r="K19" s="35">
        <v>54.347980759166937</v>
      </c>
      <c r="L19" s="17"/>
      <c r="M19" s="23">
        <f>SUM(M15:M18)</f>
        <v>-211.58528364269955</v>
      </c>
      <c r="N19" s="1"/>
      <c r="O19" s="24">
        <f>M19/E19</f>
        <v>-0.15035470444691437</v>
      </c>
      <c r="P19" s="25"/>
      <c r="Q19" s="24">
        <f>(M15+M18+M17)/(E15+E18+E17)</f>
        <v>-0.19742205552815534</v>
      </c>
      <c r="R19" s="26"/>
      <c r="S19" s="44"/>
      <c r="T19" s="44"/>
      <c r="U19" s="44"/>
      <c r="V19" s="44"/>
      <c r="W19" s="44"/>
      <c r="X19" s="44"/>
      <c r="Y19" s="44"/>
      <c r="Z19" s="44"/>
    </row>
    <row r="20" spans="1:26" s="3" customFormat="1" x14ac:dyDescent="0.3">
      <c r="A20" s="56"/>
      <c r="B20" s="1"/>
      <c r="C20" s="1"/>
      <c r="D20" s="1"/>
      <c r="E20" s="27"/>
      <c r="F20" s="56"/>
      <c r="G20" s="17"/>
      <c r="H20" s="56"/>
      <c r="I20" s="27"/>
      <c r="J20" s="56"/>
      <c r="K20" s="17"/>
      <c r="L20" s="17"/>
      <c r="M20" s="28"/>
      <c r="N20" s="1"/>
      <c r="O20" s="25"/>
      <c r="P20" s="25"/>
      <c r="Q20" s="25"/>
      <c r="R20" s="26"/>
      <c r="S20" s="44"/>
      <c r="T20" s="44"/>
      <c r="U20" s="44"/>
    </row>
    <row r="21" spans="1:26" s="3" customFormat="1" x14ac:dyDescent="0.3">
      <c r="A21" s="56">
        <f>A19+1</f>
        <v>6</v>
      </c>
      <c r="B21" s="1"/>
      <c r="C21" s="1" t="s">
        <v>90</v>
      </c>
      <c r="D21" s="1"/>
      <c r="E21" s="22">
        <f>SUM(E15:E17)+I18</f>
        <v>1369.1199376864583</v>
      </c>
      <c r="F21" s="56"/>
      <c r="G21" s="35">
        <v>62.232724440293566</v>
      </c>
      <c r="H21" s="56"/>
      <c r="I21" s="22">
        <f>SUM(I15:I18)</f>
        <v>1195.6555767016725</v>
      </c>
      <c r="J21" s="16"/>
      <c r="K21" s="35">
        <v>54.347980759166937</v>
      </c>
      <c r="L21" s="17"/>
      <c r="M21" s="23">
        <f>M15+M16+M17</f>
        <v>-173.46436098478603</v>
      </c>
      <c r="N21" s="1"/>
      <c r="O21" s="24">
        <f>M21/E21</f>
        <v>-0.12669771012020062</v>
      </c>
      <c r="P21" s="25"/>
      <c r="Q21" s="24">
        <f>(M21-M16)/(E21-E16)</f>
        <v>-0.16782218943362262</v>
      </c>
      <c r="R21" s="26"/>
      <c r="S21" s="44"/>
      <c r="T21" s="44"/>
      <c r="U21" s="44"/>
      <c r="V21" s="44"/>
      <c r="W21" s="44"/>
      <c r="X21" s="44"/>
      <c r="Y21" s="44"/>
      <c r="Z21" s="44"/>
    </row>
    <row r="22" spans="1:26" s="3" customFormat="1" x14ac:dyDescent="0.3">
      <c r="A22" s="56">
        <f>A21+1</f>
        <v>7</v>
      </c>
      <c r="B22" s="1"/>
      <c r="C22" s="1" t="s">
        <v>91</v>
      </c>
      <c r="D22" s="1"/>
      <c r="E22" s="29"/>
      <c r="F22" s="29"/>
      <c r="G22" s="29"/>
      <c r="H22" s="29"/>
      <c r="I22" s="29"/>
      <c r="J22" s="29"/>
      <c r="K22" s="29"/>
      <c r="L22" s="29"/>
      <c r="M22" s="28"/>
      <c r="N22" s="1"/>
      <c r="O22" s="37">
        <v>-0.16484634603535778</v>
      </c>
      <c r="P22" s="25"/>
      <c r="Q22" s="37">
        <v>-0.24200533519644252</v>
      </c>
      <c r="R22" s="30"/>
      <c r="S22" s="44"/>
      <c r="T22" s="44"/>
      <c r="U22" s="44"/>
    </row>
    <row r="23" spans="1:26" s="3" customFormat="1" x14ac:dyDescent="0.3">
      <c r="A23" s="56"/>
      <c r="B23" s="1"/>
      <c r="C23" s="1"/>
      <c r="D23" s="1"/>
      <c r="E23" s="56"/>
      <c r="F23" s="56"/>
      <c r="G23" s="56"/>
      <c r="H23" s="56"/>
      <c r="I23" s="56"/>
      <c r="J23" s="56"/>
      <c r="K23" s="56"/>
      <c r="L23" s="56"/>
      <c r="M23" s="36"/>
      <c r="N23" s="56"/>
      <c r="O23" s="32"/>
      <c r="P23" s="32"/>
      <c r="Q23" s="25"/>
      <c r="R23" s="11"/>
      <c r="S23" s="44"/>
      <c r="T23" s="44"/>
      <c r="U23" s="44"/>
      <c r="V23" s="44"/>
      <c r="W23" s="44"/>
      <c r="X23" s="44"/>
      <c r="Y23" s="44"/>
      <c r="Z23" s="44"/>
    </row>
    <row r="24" spans="1:26" s="3" customFormat="1" ht="14.15" x14ac:dyDescent="0.3">
      <c r="A24" s="56"/>
      <c r="B24" s="1"/>
      <c r="C24" s="5" t="s">
        <v>92</v>
      </c>
      <c r="D24" s="1"/>
      <c r="E24" s="43" t="s">
        <v>93</v>
      </c>
      <c r="F24" s="56"/>
      <c r="G24" s="56"/>
      <c r="H24" s="56"/>
      <c r="I24" s="56"/>
      <c r="J24" s="56"/>
      <c r="K24" s="56"/>
      <c r="L24" s="56"/>
      <c r="M24" s="56"/>
      <c r="N24" s="56"/>
      <c r="O24" s="32"/>
      <c r="P24" s="32"/>
      <c r="Q24" s="32"/>
      <c r="R24" s="11"/>
      <c r="S24" s="44"/>
      <c r="T24" s="44"/>
      <c r="U24" s="44"/>
    </row>
    <row r="25" spans="1:26" s="3" customFormat="1" x14ac:dyDescent="0.3">
      <c r="A25" s="56">
        <f>A22+1</f>
        <v>8</v>
      </c>
      <c r="B25" s="1"/>
      <c r="C25" s="1" t="s">
        <v>29</v>
      </c>
      <c r="D25" s="1"/>
      <c r="E25" s="27">
        <v>4147.6476000000002</v>
      </c>
      <c r="F25" s="16"/>
      <c r="G25" s="17">
        <v>10.369119</v>
      </c>
      <c r="H25" s="17"/>
      <c r="I25" s="27">
        <v>3297.6365008564912</v>
      </c>
      <c r="J25" s="56"/>
      <c r="K25" s="17">
        <v>8.244091252141228</v>
      </c>
      <c r="L25" s="17"/>
      <c r="M25" s="18">
        <f>I25-E25</f>
        <v>-850.011099143509</v>
      </c>
      <c r="N25" s="17"/>
      <c r="O25" s="19">
        <f>M25/E25</f>
        <v>-0.20493811941581269</v>
      </c>
      <c r="P25" s="19"/>
      <c r="Q25" s="19">
        <f>O25</f>
        <v>-0.20493811941581269</v>
      </c>
      <c r="R25" s="20"/>
      <c r="S25" s="44"/>
      <c r="T25" s="44"/>
      <c r="U25" s="44"/>
      <c r="V25" s="44"/>
      <c r="W25" s="44"/>
      <c r="X25" s="44"/>
      <c r="Y25" s="44"/>
      <c r="Z25" s="44"/>
    </row>
    <row r="26" spans="1:26" s="3" customFormat="1" x14ac:dyDescent="0.3">
      <c r="A26" s="56">
        <f>A25+1</f>
        <v>9</v>
      </c>
      <c r="B26" s="1"/>
      <c r="C26" s="1" t="s">
        <v>30</v>
      </c>
      <c r="D26" s="1"/>
      <c r="E26" s="27">
        <v>6100</v>
      </c>
      <c r="F26" s="16"/>
      <c r="G26" s="17">
        <v>15.25</v>
      </c>
      <c r="H26" s="17"/>
      <c r="I26" s="27">
        <v>6100</v>
      </c>
      <c r="J26" s="16"/>
      <c r="K26" s="17">
        <v>15.25</v>
      </c>
      <c r="L26" s="17"/>
      <c r="M26" s="18">
        <f>I26-E26</f>
        <v>0</v>
      </c>
      <c r="N26" s="17"/>
      <c r="O26" s="21">
        <f>IFERROR(M26/E26,"100.0%")</f>
        <v>0</v>
      </c>
      <c r="P26" s="19"/>
      <c r="Q26" s="21">
        <v>0</v>
      </c>
      <c r="R26" s="20"/>
      <c r="S26" s="44"/>
      <c r="T26" s="44"/>
      <c r="U26" s="44"/>
    </row>
    <row r="27" spans="1:26" s="3" customFormat="1" x14ac:dyDescent="0.3">
      <c r="A27" s="56">
        <f>A26+1</f>
        <v>10</v>
      </c>
      <c r="B27" s="1"/>
      <c r="C27" s="1" t="s">
        <v>31</v>
      </c>
      <c r="D27" s="1"/>
      <c r="E27" s="27">
        <v>3147.24</v>
      </c>
      <c r="F27" s="16"/>
      <c r="G27" s="17">
        <v>7.8681000000000001</v>
      </c>
      <c r="H27" s="17"/>
      <c r="I27" s="27">
        <v>663.40877228731654</v>
      </c>
      <c r="J27" s="16"/>
      <c r="K27" s="17">
        <v>1.6585219307182912</v>
      </c>
      <c r="L27" s="17"/>
      <c r="M27" s="18">
        <f>I27-E27</f>
        <v>-2483.8312277126834</v>
      </c>
      <c r="N27" s="1"/>
      <c r="O27" s="19">
        <f>M27/E27</f>
        <v>-0.78920934778176544</v>
      </c>
      <c r="P27" s="19"/>
      <c r="Q27" s="19">
        <f>O27</f>
        <v>-0.78920934778176544</v>
      </c>
      <c r="R27" s="20"/>
      <c r="S27" s="44"/>
      <c r="T27" s="44"/>
      <c r="U27" s="44"/>
      <c r="V27" s="44"/>
      <c r="W27" s="44"/>
      <c r="X27" s="44"/>
      <c r="Y27" s="44"/>
      <c r="Z27" s="44"/>
    </row>
    <row r="28" spans="1:26" s="3" customFormat="1" x14ac:dyDescent="0.3">
      <c r="A28" s="56">
        <f>A27+1</f>
        <v>11</v>
      </c>
      <c r="B28" s="1"/>
      <c r="C28" s="1" t="s">
        <v>32</v>
      </c>
      <c r="D28" s="1"/>
      <c r="E28" s="27">
        <v>6453.8505917158536</v>
      </c>
      <c r="F28" s="16"/>
      <c r="G28" s="17">
        <v>16.134626479289636</v>
      </c>
      <c r="H28" s="1"/>
      <c r="I28" s="27">
        <v>5760.7429070265161</v>
      </c>
      <c r="J28" s="56"/>
      <c r="K28" s="17">
        <v>14.401857267566291</v>
      </c>
      <c r="L28" s="17"/>
      <c r="M28" s="18">
        <f>I28-E28</f>
        <v>-693.10768468933747</v>
      </c>
      <c r="N28" s="1"/>
      <c r="O28" s="19">
        <f>M28/E28</f>
        <v>-0.10739444225421158</v>
      </c>
      <c r="P28" s="19"/>
      <c r="Q28" s="19">
        <f>O28</f>
        <v>-0.10739444225421158</v>
      </c>
      <c r="R28" s="20"/>
      <c r="S28" s="44"/>
      <c r="T28" s="44"/>
      <c r="U28" s="44"/>
    </row>
    <row r="29" spans="1:26" s="3" customFormat="1" x14ac:dyDescent="0.3">
      <c r="A29" s="56">
        <f>A28+1</f>
        <v>12</v>
      </c>
      <c r="B29" s="1"/>
      <c r="C29" s="1" t="s">
        <v>89</v>
      </c>
      <c r="D29" s="1"/>
      <c r="E29" s="22">
        <f>SUM(E25:E28)</f>
        <v>19848.738191715853</v>
      </c>
      <c r="F29" s="56"/>
      <c r="G29" s="35">
        <v>49.621845479289632</v>
      </c>
      <c r="H29" s="56"/>
      <c r="I29" s="22">
        <f>SUM(I25:I28)</f>
        <v>15821.788180170326</v>
      </c>
      <c r="J29" s="56"/>
      <c r="K29" s="35">
        <v>39.554470450425818</v>
      </c>
      <c r="L29" s="17"/>
      <c r="M29" s="23">
        <f>SUM(M25:M28)</f>
        <v>-4026.9500115455298</v>
      </c>
      <c r="N29" s="1"/>
      <c r="O29" s="24">
        <f>M29/E29</f>
        <v>-0.2028819148426389</v>
      </c>
      <c r="P29" s="25"/>
      <c r="Q29" s="24">
        <f>(M25+M28+M27)/(E25+E28+E27)</f>
        <v>-0.29289597018960783</v>
      </c>
      <c r="R29" s="26"/>
      <c r="S29" s="44"/>
      <c r="T29" s="44"/>
      <c r="U29" s="44"/>
      <c r="V29" s="44"/>
      <c r="W29" s="44"/>
      <c r="X29" s="44"/>
      <c r="Y29" s="44"/>
      <c r="Z29" s="44"/>
    </row>
    <row r="30" spans="1:26" s="3" customFormat="1" x14ac:dyDescent="0.3">
      <c r="A30" s="56"/>
      <c r="B30" s="1"/>
      <c r="C30" s="1"/>
      <c r="D30" s="1"/>
      <c r="E30" s="27"/>
      <c r="F30" s="56"/>
      <c r="G30" s="17"/>
      <c r="H30" s="56"/>
      <c r="I30" s="27"/>
      <c r="J30" s="56"/>
      <c r="K30" s="17"/>
      <c r="L30" s="17"/>
      <c r="M30" s="18"/>
      <c r="N30" s="1"/>
      <c r="O30" s="25"/>
      <c r="P30" s="25"/>
      <c r="Q30" s="25"/>
      <c r="R30" s="26"/>
      <c r="S30" s="44"/>
      <c r="T30" s="44"/>
      <c r="U30" s="44"/>
    </row>
    <row r="31" spans="1:26" s="3" customFormat="1" x14ac:dyDescent="0.3">
      <c r="A31" s="56">
        <f>A29+1</f>
        <v>13</v>
      </c>
      <c r="B31" s="1"/>
      <c r="C31" s="1" t="s">
        <v>90</v>
      </c>
      <c r="D31" s="1"/>
      <c r="E31" s="22">
        <f>SUM(E25:E27)+I28</f>
        <v>19155.630507026515</v>
      </c>
      <c r="F31" s="56"/>
      <c r="G31" s="35">
        <v>47.889076267566288</v>
      </c>
      <c r="H31" s="56"/>
      <c r="I31" s="22">
        <f>SUM(I25:I28)</f>
        <v>15821.788180170326</v>
      </c>
      <c r="J31" s="16"/>
      <c r="K31" s="35">
        <v>39.554470450425818</v>
      </c>
      <c r="L31" s="17"/>
      <c r="M31" s="23">
        <f>M25+M26+M27</f>
        <v>-3333.8423268561924</v>
      </c>
      <c r="N31" s="1"/>
      <c r="O31" s="24">
        <f>M31/E31</f>
        <v>-0.17403981172184851</v>
      </c>
      <c r="P31" s="25"/>
      <c r="Q31" s="24">
        <f>(M31-M26)/(E31-E26)</f>
        <v>-0.25535666968071169</v>
      </c>
      <c r="R31" s="26"/>
      <c r="S31" s="44"/>
      <c r="T31" s="44"/>
      <c r="U31" s="44"/>
      <c r="V31" s="44"/>
      <c r="W31" s="44"/>
      <c r="X31" s="44"/>
      <c r="Y31" s="44"/>
      <c r="Z31" s="44"/>
    </row>
    <row r="32" spans="1:26" s="3" customFormat="1" x14ac:dyDescent="0.3">
      <c r="A32" s="56">
        <f>A31+1</f>
        <v>14</v>
      </c>
      <c r="B32" s="1"/>
      <c r="C32" s="1" t="s">
        <v>91</v>
      </c>
      <c r="D32" s="1"/>
      <c r="E32" s="29"/>
      <c r="F32" s="29"/>
      <c r="G32" s="29"/>
      <c r="H32" s="29"/>
      <c r="I32" s="29"/>
      <c r="J32" s="29"/>
      <c r="K32" s="29"/>
      <c r="L32" s="29"/>
      <c r="M32" s="28"/>
      <c r="N32" s="1"/>
      <c r="O32" s="37">
        <v>-0.24888916028352429</v>
      </c>
      <c r="P32" s="25"/>
      <c r="Q32" s="37">
        <v>-0.45701078750770496</v>
      </c>
      <c r="R32" s="30"/>
      <c r="S32" s="44"/>
      <c r="T32" s="44"/>
      <c r="U32" s="44"/>
    </row>
    <row r="33" spans="1:26" s="3" customFormat="1" x14ac:dyDescent="0.3">
      <c r="A33" s="56"/>
      <c r="B33" s="1"/>
      <c r="C33" s="1"/>
      <c r="D33" s="1"/>
      <c r="E33" s="56"/>
      <c r="F33" s="56"/>
      <c r="G33" s="56"/>
      <c r="H33" s="56"/>
      <c r="I33" s="56"/>
      <c r="J33" s="56"/>
      <c r="K33" s="56"/>
      <c r="L33" s="56"/>
      <c r="M33" s="36"/>
      <c r="N33" s="56"/>
      <c r="O33" s="32"/>
      <c r="P33" s="32"/>
      <c r="Q33" s="25"/>
      <c r="R33" s="11"/>
      <c r="S33" s="44"/>
      <c r="T33" s="44"/>
      <c r="U33" s="44"/>
      <c r="V33" s="44"/>
      <c r="W33" s="44"/>
      <c r="X33" s="44"/>
      <c r="Y33" s="44"/>
      <c r="Z33" s="44"/>
    </row>
    <row r="34" spans="1:26" s="3" customFormat="1" ht="14.15" x14ac:dyDescent="0.3">
      <c r="A34" s="56"/>
      <c r="B34" s="1"/>
      <c r="C34" s="5" t="s">
        <v>94</v>
      </c>
      <c r="D34" s="1"/>
      <c r="E34" s="43" t="s">
        <v>95</v>
      </c>
      <c r="F34" s="1"/>
      <c r="G34" s="1"/>
      <c r="H34" s="1"/>
      <c r="I34" s="1"/>
      <c r="J34" s="1"/>
      <c r="K34" s="1"/>
      <c r="L34" s="1"/>
      <c r="M34" s="28"/>
      <c r="N34" s="1"/>
      <c r="O34" s="25"/>
      <c r="P34" s="25"/>
      <c r="Q34" s="25"/>
      <c r="S34" s="44"/>
      <c r="T34" s="44"/>
      <c r="U34" s="44"/>
    </row>
    <row r="35" spans="1:26" s="3" customFormat="1" x14ac:dyDescent="0.3">
      <c r="A35" s="56">
        <f>A32+1</f>
        <v>15</v>
      </c>
      <c r="B35" s="1"/>
      <c r="C35" s="1" t="s">
        <v>29</v>
      </c>
      <c r="D35" s="1"/>
      <c r="E35" s="27">
        <v>5864.6144344199993</v>
      </c>
      <c r="F35" s="16"/>
      <c r="G35" s="17">
        <v>9.7743573906999988</v>
      </c>
      <c r="H35" s="17"/>
      <c r="I35" s="27">
        <v>4783.8667081276026</v>
      </c>
      <c r="J35" s="56"/>
      <c r="K35" s="17">
        <v>7.9731111802126708</v>
      </c>
      <c r="L35" s="17"/>
      <c r="M35" s="18">
        <f>I35-E35</f>
        <v>-1080.7477262923967</v>
      </c>
      <c r="N35" s="17"/>
      <c r="O35" s="19">
        <f>M35/E35</f>
        <v>-0.18428282683843322</v>
      </c>
      <c r="P35" s="19"/>
      <c r="Q35" s="19">
        <f>O35</f>
        <v>-0.18428282683843322</v>
      </c>
      <c r="R35" s="33"/>
      <c r="S35" s="44"/>
      <c r="T35" s="44"/>
      <c r="U35" s="44"/>
      <c r="V35" s="44"/>
      <c r="W35" s="44"/>
      <c r="X35" s="44"/>
      <c r="Y35" s="44"/>
      <c r="Z35" s="44"/>
    </row>
    <row r="36" spans="1:26" s="3" customFormat="1" x14ac:dyDescent="0.3">
      <c r="A36" s="56">
        <f>A35+1</f>
        <v>16</v>
      </c>
      <c r="B36" s="1"/>
      <c r="C36" s="1" t="s">
        <v>30</v>
      </c>
      <c r="D36" s="1"/>
      <c r="E36" s="27">
        <v>9150</v>
      </c>
      <c r="F36" s="16"/>
      <c r="G36" s="17">
        <v>15.25</v>
      </c>
      <c r="H36" s="17"/>
      <c r="I36" s="27">
        <v>9150</v>
      </c>
      <c r="J36" s="16"/>
      <c r="K36" s="17">
        <v>15.25</v>
      </c>
      <c r="L36" s="17"/>
      <c r="M36" s="18">
        <f>I36-E36</f>
        <v>0</v>
      </c>
      <c r="N36" s="17"/>
      <c r="O36" s="21">
        <f>IFERROR(M36/E36,"100.0%")</f>
        <v>0</v>
      </c>
      <c r="P36" s="19"/>
      <c r="Q36" s="21">
        <v>0</v>
      </c>
      <c r="R36" s="33"/>
      <c r="S36" s="44"/>
      <c r="T36" s="44"/>
      <c r="U36" s="44"/>
    </row>
    <row r="37" spans="1:26" s="3" customFormat="1" x14ac:dyDescent="0.3">
      <c r="A37" s="56">
        <f>A36+1</f>
        <v>17</v>
      </c>
      <c r="B37" s="1"/>
      <c r="C37" s="1" t="s">
        <v>31</v>
      </c>
      <c r="D37" s="1"/>
      <c r="E37" s="27">
        <v>3726</v>
      </c>
      <c r="F37" s="16"/>
      <c r="G37" s="17">
        <v>6.21</v>
      </c>
      <c r="H37" s="17"/>
      <c r="I37" s="27">
        <v>995.11315843097475</v>
      </c>
      <c r="J37" s="16"/>
      <c r="K37" s="17">
        <v>1.6585219307182912</v>
      </c>
      <c r="L37" s="17"/>
      <c r="M37" s="18">
        <f>I37-E37</f>
        <v>-2730.8868415690254</v>
      </c>
      <c r="N37" s="1"/>
      <c r="O37" s="19">
        <f>M37/E37</f>
        <v>-0.73292722532716725</v>
      </c>
      <c r="P37" s="19"/>
      <c r="Q37" s="19">
        <f>O37</f>
        <v>-0.73292722532716725</v>
      </c>
      <c r="R37" s="33"/>
      <c r="S37" s="44"/>
      <c r="T37" s="44"/>
      <c r="U37" s="44"/>
      <c r="V37" s="44"/>
      <c r="W37" s="44"/>
      <c r="X37" s="44"/>
      <c r="Y37" s="44"/>
      <c r="Z37" s="44"/>
    </row>
    <row r="38" spans="1:26" s="3" customFormat="1" x14ac:dyDescent="0.3">
      <c r="A38" s="56">
        <f>A37+1</f>
        <v>18</v>
      </c>
      <c r="B38" s="1"/>
      <c r="C38" s="1" t="s">
        <v>32</v>
      </c>
      <c r="D38" s="1"/>
      <c r="E38" s="27">
        <v>9680.77588757378</v>
      </c>
      <c r="F38" s="16"/>
      <c r="G38" s="17">
        <v>16.134626479289633</v>
      </c>
      <c r="H38" s="1"/>
      <c r="I38" s="27">
        <v>8641.1143605397738</v>
      </c>
      <c r="J38" s="56"/>
      <c r="K38" s="17">
        <v>14.401857267566291</v>
      </c>
      <c r="L38" s="17"/>
      <c r="M38" s="18">
        <f>I38-E38</f>
        <v>-1039.6615270340062</v>
      </c>
      <c r="N38" s="1"/>
      <c r="O38" s="19">
        <f>M38/E38</f>
        <v>-0.10739444225421159</v>
      </c>
      <c r="P38" s="19"/>
      <c r="Q38" s="19">
        <f>O38</f>
        <v>-0.10739444225421159</v>
      </c>
      <c r="R38" s="20"/>
      <c r="S38" s="44"/>
      <c r="T38" s="44"/>
      <c r="U38" s="44"/>
    </row>
    <row r="39" spans="1:26" s="3" customFormat="1" x14ac:dyDescent="0.3">
      <c r="A39" s="56">
        <f>A38+1</f>
        <v>19</v>
      </c>
      <c r="B39" s="1"/>
      <c r="C39" s="1" t="s">
        <v>33</v>
      </c>
      <c r="D39" s="1"/>
      <c r="E39" s="22">
        <f>SUM(E35:E38)</f>
        <v>28421.390321993778</v>
      </c>
      <c r="F39" s="56"/>
      <c r="G39" s="35">
        <v>47.368983869989627</v>
      </c>
      <c r="H39" s="56"/>
      <c r="I39" s="22">
        <f>SUM(I35:I38)</f>
        <v>23570.094227098351</v>
      </c>
      <c r="J39" s="56"/>
      <c r="K39" s="35">
        <v>39.283490378497248</v>
      </c>
      <c r="L39" s="17"/>
      <c r="M39" s="23">
        <f>SUM(M35:M38)</f>
        <v>-4851.2960948954278</v>
      </c>
      <c r="N39" s="1"/>
      <c r="O39" s="24">
        <f>M39/E39</f>
        <v>-0.17069172337924904</v>
      </c>
      <c r="P39" s="25"/>
      <c r="Q39" s="24">
        <f>(M35+M38+M37)/(E35+E38+E37)</f>
        <v>-0.25173565652701296</v>
      </c>
      <c r="R39" s="26"/>
      <c r="S39" s="44"/>
      <c r="T39" s="44"/>
      <c r="U39" s="44"/>
      <c r="V39" s="44"/>
      <c r="W39" s="44"/>
      <c r="X39" s="44"/>
      <c r="Y39" s="44"/>
      <c r="Z39" s="44"/>
    </row>
    <row r="40" spans="1:26" s="3" customFormat="1" x14ac:dyDescent="0.3">
      <c r="A40" s="56"/>
      <c r="B40" s="1"/>
      <c r="C40" s="1"/>
      <c r="D40" s="1"/>
      <c r="E40" s="27"/>
      <c r="F40" s="56"/>
      <c r="G40" s="17"/>
      <c r="H40" s="56"/>
      <c r="I40" s="27"/>
      <c r="J40" s="56"/>
      <c r="K40" s="17"/>
      <c r="L40" s="17"/>
      <c r="M40" s="18"/>
      <c r="N40" s="1"/>
      <c r="O40" s="25"/>
      <c r="P40" s="25"/>
      <c r="Q40" s="25"/>
      <c r="R40" s="26"/>
      <c r="S40" s="44"/>
      <c r="T40" s="44"/>
      <c r="U40" s="44"/>
    </row>
    <row r="41" spans="1:26" s="3" customFormat="1" x14ac:dyDescent="0.3">
      <c r="A41" s="56">
        <f>A39+1</f>
        <v>20</v>
      </c>
      <c r="B41" s="1"/>
      <c r="C41" s="1" t="s">
        <v>90</v>
      </c>
      <c r="D41" s="1"/>
      <c r="E41" s="22">
        <f>SUM(E35:E37)+I38</f>
        <v>27381.728794959774</v>
      </c>
      <c r="F41" s="56"/>
      <c r="G41" s="35">
        <v>45.63621465826629</v>
      </c>
      <c r="H41" s="56"/>
      <c r="I41" s="22">
        <f>SUM(I35:I38)</f>
        <v>23570.094227098351</v>
      </c>
      <c r="J41" s="16"/>
      <c r="K41" s="35">
        <v>39.283490378497248</v>
      </c>
      <c r="L41" s="17"/>
      <c r="M41" s="23">
        <f>M35+M36+M37</f>
        <v>-3811.6345678614221</v>
      </c>
      <c r="N41" s="1"/>
      <c r="O41" s="24">
        <f>M41/E41</f>
        <v>-0.13920357609279366</v>
      </c>
      <c r="P41" s="25"/>
      <c r="Q41" s="24">
        <f>(M41-M36)/(E41-E36)</f>
        <v>-0.20906599756547289</v>
      </c>
      <c r="R41" s="26"/>
      <c r="S41" s="44"/>
      <c r="T41" s="44"/>
      <c r="U41" s="44"/>
      <c r="V41" s="44"/>
      <c r="W41" s="44"/>
      <c r="X41" s="44"/>
      <c r="Y41" s="44"/>
      <c r="Z41" s="44"/>
    </row>
    <row r="42" spans="1:26" s="3" customFormat="1" x14ac:dyDescent="0.3">
      <c r="A42" s="56">
        <f>A41+1</f>
        <v>21</v>
      </c>
      <c r="B42" s="1"/>
      <c r="C42" s="1" t="s">
        <v>91</v>
      </c>
      <c r="D42" s="1"/>
      <c r="E42" s="29"/>
      <c r="F42" s="29"/>
      <c r="G42" s="29"/>
      <c r="H42" s="29"/>
      <c r="I42" s="29"/>
      <c r="J42" s="29"/>
      <c r="K42" s="29"/>
      <c r="L42" s="29"/>
      <c r="M42" s="28"/>
      <c r="N42" s="1"/>
      <c r="O42" s="37">
        <v>-0.20338898605484204</v>
      </c>
      <c r="P42" s="25"/>
      <c r="Q42" s="37">
        <v>-0.39743382386239495</v>
      </c>
      <c r="R42" s="30"/>
      <c r="S42" s="44"/>
      <c r="T42" s="44"/>
      <c r="U42" s="44"/>
    </row>
    <row r="43" spans="1:26" s="3" customFormat="1" x14ac:dyDescent="0.3">
      <c r="A43" s="56"/>
      <c r="B43" s="1"/>
      <c r="C43" s="1"/>
      <c r="D43" s="1"/>
      <c r="E43" s="1"/>
      <c r="F43" s="1"/>
      <c r="G43" s="1"/>
      <c r="H43" s="56"/>
      <c r="I43" s="56"/>
      <c r="J43" s="56"/>
      <c r="K43" s="56"/>
      <c r="L43" s="1"/>
      <c r="M43" s="18"/>
      <c r="N43" s="1"/>
      <c r="O43" s="25"/>
      <c r="P43" s="25"/>
      <c r="Q43" s="25"/>
      <c r="S43" s="44"/>
      <c r="T43" s="44"/>
      <c r="U43" s="44"/>
      <c r="V43" s="44"/>
      <c r="W43" s="44"/>
      <c r="X43" s="44"/>
      <c r="Y43" s="44"/>
      <c r="Z43" s="44"/>
    </row>
    <row r="44" spans="1:26" s="3" customFormat="1" ht="14.15" x14ac:dyDescent="0.3">
      <c r="A44" s="56"/>
      <c r="B44" s="1"/>
      <c r="C44" s="5" t="s">
        <v>96</v>
      </c>
      <c r="D44" s="1"/>
      <c r="E44" s="43" t="s">
        <v>97</v>
      </c>
      <c r="F44" s="1"/>
      <c r="G44" s="1"/>
      <c r="H44" s="1"/>
      <c r="I44" s="1"/>
      <c r="J44" s="1"/>
      <c r="K44" s="1"/>
      <c r="L44" s="1"/>
      <c r="M44" s="18"/>
      <c r="N44" s="1"/>
      <c r="O44" s="25"/>
      <c r="P44" s="25"/>
      <c r="Q44" s="19"/>
      <c r="S44" s="44"/>
      <c r="T44" s="44"/>
      <c r="U44" s="44"/>
    </row>
    <row r="45" spans="1:26" s="3" customFormat="1" x14ac:dyDescent="0.3">
      <c r="A45" s="56">
        <f>A42+1</f>
        <v>22</v>
      </c>
      <c r="B45" s="1"/>
      <c r="C45" s="1" t="s">
        <v>29</v>
      </c>
      <c r="D45" s="1"/>
      <c r="E45" s="27">
        <v>8330.1790182299992</v>
      </c>
      <c r="F45" s="16"/>
      <c r="G45" s="17">
        <v>8.957181740032258</v>
      </c>
      <c r="H45" s="17"/>
      <c r="I45" s="27">
        <v>7222.9493294568165</v>
      </c>
      <c r="J45" s="56"/>
      <c r="K45" s="17">
        <v>7.766612182211631</v>
      </c>
      <c r="L45" s="17"/>
      <c r="M45" s="18">
        <f>I45-E45</f>
        <v>-1107.2296887731827</v>
      </c>
      <c r="N45" s="17"/>
      <c r="O45" s="19">
        <f>M45/E45</f>
        <v>-0.13291787443584224</v>
      </c>
      <c r="P45" s="19"/>
      <c r="Q45" s="19">
        <f>O45</f>
        <v>-0.13291787443584224</v>
      </c>
      <c r="R45" s="20"/>
      <c r="S45" s="44"/>
      <c r="T45" s="44"/>
      <c r="U45" s="44"/>
      <c r="V45" s="44"/>
      <c r="W45" s="44"/>
      <c r="X45" s="44"/>
      <c r="Y45" s="44"/>
      <c r="Z45" s="44"/>
    </row>
    <row r="46" spans="1:26" s="3" customFormat="1" x14ac:dyDescent="0.3">
      <c r="A46" s="56">
        <f>A45+1</f>
        <v>23</v>
      </c>
      <c r="B46" s="1"/>
      <c r="C46" s="1" t="s">
        <v>30</v>
      </c>
      <c r="D46" s="1"/>
      <c r="E46" s="27">
        <v>14182.5</v>
      </c>
      <c r="F46" s="16"/>
      <c r="G46" s="17">
        <v>15.25</v>
      </c>
      <c r="H46" s="17"/>
      <c r="I46" s="27">
        <v>14182.5</v>
      </c>
      <c r="J46" s="16"/>
      <c r="K46" s="17">
        <v>15.25</v>
      </c>
      <c r="L46" s="17"/>
      <c r="M46" s="18">
        <f>I46-E46</f>
        <v>0</v>
      </c>
      <c r="N46" s="17"/>
      <c r="O46" s="21">
        <f>IFERROR(M46/E46,"100.0%")</f>
        <v>0</v>
      </c>
      <c r="P46" s="19"/>
      <c r="Q46" s="21">
        <v>0</v>
      </c>
      <c r="R46" s="20"/>
      <c r="S46" s="44"/>
      <c r="T46" s="44"/>
      <c r="U46" s="44"/>
    </row>
    <row r="47" spans="1:26" s="3" customFormat="1" x14ac:dyDescent="0.3">
      <c r="A47" s="56">
        <f>A46+1</f>
        <v>24</v>
      </c>
      <c r="B47" s="1"/>
      <c r="C47" s="1" t="s">
        <v>31</v>
      </c>
      <c r="D47" s="1"/>
      <c r="E47" s="27">
        <v>5775.3</v>
      </c>
      <c r="F47" s="16"/>
      <c r="G47" s="17">
        <v>6.21</v>
      </c>
      <c r="H47" s="17"/>
      <c r="I47" s="27">
        <v>1542.4253955680108</v>
      </c>
      <c r="J47" s="16"/>
      <c r="K47" s="17">
        <v>1.6585219307182912</v>
      </c>
      <c r="L47" s="17"/>
      <c r="M47" s="18">
        <f>I47-E47</f>
        <v>-4232.8746044319896</v>
      </c>
      <c r="N47" s="1"/>
      <c r="O47" s="19">
        <f>M47/E47</f>
        <v>-0.73292722532716736</v>
      </c>
      <c r="P47" s="19"/>
      <c r="Q47" s="19">
        <f>O47</f>
        <v>-0.73292722532716736</v>
      </c>
      <c r="R47" s="20"/>
      <c r="S47" s="44"/>
      <c r="T47" s="44"/>
      <c r="U47" s="44"/>
      <c r="V47" s="44"/>
      <c r="W47" s="44"/>
      <c r="X47" s="44"/>
      <c r="Y47" s="44"/>
      <c r="Z47" s="44"/>
    </row>
    <row r="48" spans="1:26" s="3" customFormat="1" x14ac:dyDescent="0.3">
      <c r="A48" s="56">
        <f>A47+1</f>
        <v>25</v>
      </c>
      <c r="B48" s="1"/>
      <c r="C48" s="1" t="s">
        <v>32</v>
      </c>
      <c r="D48" s="1"/>
      <c r="E48" s="27">
        <v>15005.202625739357</v>
      </c>
      <c r="F48" s="16"/>
      <c r="G48" s="17">
        <v>16.134626479289633</v>
      </c>
      <c r="H48" s="1"/>
      <c r="I48" s="27">
        <v>13393.727258836649</v>
      </c>
      <c r="J48" s="56"/>
      <c r="K48" s="17">
        <v>14.401857267566291</v>
      </c>
      <c r="L48" s="17"/>
      <c r="M48" s="18">
        <f>I48-E48</f>
        <v>-1611.4753669027086</v>
      </c>
      <c r="N48" s="1"/>
      <c r="O48" s="19">
        <f>M48/E48</f>
        <v>-0.10739444225421153</v>
      </c>
      <c r="P48" s="19"/>
      <c r="Q48" s="19">
        <f>O48</f>
        <v>-0.10739444225421153</v>
      </c>
      <c r="R48" s="20"/>
      <c r="S48" s="44"/>
      <c r="T48" s="44"/>
      <c r="U48" s="44"/>
    </row>
    <row r="49" spans="1:26" s="3" customFormat="1" x14ac:dyDescent="0.3">
      <c r="A49" s="56">
        <f>A48+1</f>
        <v>26</v>
      </c>
      <c r="B49" s="1"/>
      <c r="C49" s="1" t="s">
        <v>33</v>
      </c>
      <c r="D49" s="1"/>
      <c r="E49" s="22">
        <f>SUM(E45:E48)</f>
        <v>43293.181643969358</v>
      </c>
      <c r="F49" s="56"/>
      <c r="G49" s="35">
        <v>46.551808219321892</v>
      </c>
      <c r="H49" s="56"/>
      <c r="I49" s="22">
        <f>SUM(I45:I48)</f>
        <v>36341.601983861474</v>
      </c>
      <c r="J49" s="56"/>
      <c r="K49" s="35">
        <v>39.07699138049621</v>
      </c>
      <c r="L49" s="17"/>
      <c r="M49" s="23">
        <f>SUM(M45:M48)</f>
        <v>-6951.579660107881</v>
      </c>
      <c r="N49" s="1"/>
      <c r="O49" s="24">
        <f>M49/E49</f>
        <v>-0.16056984948058722</v>
      </c>
      <c r="P49" s="25"/>
      <c r="Q49" s="24">
        <f>(M45+M48+M47)/(E45+E48+E47)</f>
        <v>-0.2387982440647517</v>
      </c>
      <c r="R49" s="26"/>
      <c r="S49" s="44"/>
      <c r="T49" s="44"/>
      <c r="U49" s="44"/>
      <c r="V49" s="44"/>
      <c r="W49" s="44"/>
      <c r="X49" s="44"/>
      <c r="Y49" s="44"/>
      <c r="Z49" s="44"/>
    </row>
    <row r="50" spans="1:26" s="3" customFormat="1" x14ac:dyDescent="0.3">
      <c r="A50" s="56"/>
      <c r="B50" s="1"/>
      <c r="C50" s="1"/>
      <c r="D50" s="1"/>
      <c r="E50" s="27"/>
      <c r="F50" s="56"/>
      <c r="G50" s="17"/>
      <c r="H50" s="56"/>
      <c r="I50" s="27"/>
      <c r="J50" s="56"/>
      <c r="K50" s="17"/>
      <c r="L50" s="17"/>
      <c r="M50" s="28"/>
      <c r="N50" s="1"/>
      <c r="O50" s="25"/>
      <c r="P50" s="25"/>
      <c r="Q50" s="25"/>
      <c r="R50" s="26"/>
      <c r="S50" s="44"/>
      <c r="T50" s="44"/>
      <c r="U50" s="44"/>
    </row>
    <row r="51" spans="1:26" s="3" customFormat="1" x14ac:dyDescent="0.3">
      <c r="A51" s="56">
        <f>A49+1</f>
        <v>27</v>
      </c>
      <c r="B51" s="1"/>
      <c r="C51" s="1" t="s">
        <v>90</v>
      </c>
      <c r="D51" s="1"/>
      <c r="E51" s="22">
        <f>SUM(E45:E47)+I48</f>
        <v>41681.706277066645</v>
      </c>
      <c r="F51" s="56"/>
      <c r="G51" s="35">
        <v>44.819039007598541</v>
      </c>
      <c r="H51" s="56"/>
      <c r="I51" s="22">
        <f>SUM(I45:I48)</f>
        <v>36341.601983861474</v>
      </c>
      <c r="J51" s="16"/>
      <c r="K51" s="35">
        <v>39.07699138049621</v>
      </c>
      <c r="L51" s="17"/>
      <c r="M51" s="23">
        <f>M45+M46+M47</f>
        <v>-5340.1042932051723</v>
      </c>
      <c r="N51" s="1"/>
      <c r="O51" s="24">
        <f>M51/E51</f>
        <v>-0.12811625938987312</v>
      </c>
      <c r="P51" s="25"/>
      <c r="Q51" s="24">
        <f>(M51-M46)/(E51-E46)</f>
        <v>-0.19419121553550542</v>
      </c>
      <c r="R51" s="26"/>
      <c r="S51" s="44"/>
      <c r="T51" s="44"/>
      <c r="U51" s="44"/>
      <c r="V51" s="44"/>
      <c r="W51" s="44"/>
      <c r="X51" s="44"/>
      <c r="Y51" s="44"/>
      <c r="Z51" s="44"/>
    </row>
    <row r="52" spans="1:26" s="3" customFormat="1" x14ac:dyDescent="0.3">
      <c r="A52" s="56">
        <f>A51+1</f>
        <v>28</v>
      </c>
      <c r="B52" s="1"/>
      <c r="C52" s="1" t="s">
        <v>91</v>
      </c>
      <c r="D52" s="1"/>
      <c r="E52" s="29"/>
      <c r="F52" s="29"/>
      <c r="G52" s="29"/>
      <c r="H52" s="29"/>
      <c r="I52" s="29"/>
      <c r="J52" s="29"/>
      <c r="K52" s="29"/>
      <c r="L52" s="29"/>
      <c r="M52" s="28"/>
      <c r="N52" s="1"/>
      <c r="O52" s="37">
        <v>-0.18877645128921289</v>
      </c>
      <c r="P52" s="25"/>
      <c r="Q52" s="37">
        <v>-0.3785836898061804</v>
      </c>
      <c r="R52" s="30"/>
      <c r="S52" s="44"/>
      <c r="T52" s="44"/>
      <c r="U52" s="44"/>
    </row>
    <row r="53" spans="1:26" s="3" customFormat="1" x14ac:dyDescent="0.3">
      <c r="A53" s="5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8"/>
      <c r="N53" s="1"/>
      <c r="O53" s="25"/>
      <c r="P53" s="25"/>
      <c r="Q53" s="25"/>
      <c r="S53" s="44"/>
      <c r="T53" s="44"/>
      <c r="U53" s="44"/>
      <c r="V53" s="44"/>
      <c r="W53" s="44"/>
      <c r="X53" s="44"/>
      <c r="Y53" s="44"/>
      <c r="Z53" s="44"/>
    </row>
    <row r="54" spans="1:26" s="3" customFormat="1" ht="14.15" x14ac:dyDescent="0.3">
      <c r="A54" s="56"/>
      <c r="B54" s="1"/>
      <c r="C54" s="5" t="s">
        <v>98</v>
      </c>
      <c r="D54" s="1"/>
      <c r="E54" s="43" t="s">
        <v>99</v>
      </c>
      <c r="F54" s="1"/>
      <c r="G54" s="1"/>
      <c r="H54" s="1"/>
      <c r="I54" s="1"/>
      <c r="J54" s="1"/>
      <c r="K54" s="1"/>
      <c r="L54" s="1"/>
      <c r="M54" s="18"/>
      <c r="N54" s="1"/>
      <c r="O54" s="25"/>
      <c r="P54" s="25"/>
      <c r="Q54" s="19"/>
      <c r="S54" s="44"/>
      <c r="T54" s="44"/>
      <c r="U54" s="44"/>
    </row>
    <row r="55" spans="1:26" s="3" customFormat="1" x14ac:dyDescent="0.3">
      <c r="A55" s="56">
        <f>A52+1</f>
        <v>29</v>
      </c>
      <c r="B55" s="1"/>
      <c r="C55" s="1" t="s">
        <v>29</v>
      </c>
      <c r="D55" s="1"/>
      <c r="E55" s="27">
        <v>19249.419224820002</v>
      </c>
      <c r="F55" s="16"/>
      <c r="G55" s="17">
        <v>7.6997676899280014</v>
      </c>
      <c r="H55" s="17"/>
      <c r="I55" s="27">
        <v>18827.069126281014</v>
      </c>
      <c r="J55" s="56"/>
      <c r="K55" s="17">
        <v>7.5308276505124061</v>
      </c>
      <c r="L55" s="17"/>
      <c r="M55" s="18">
        <f>I55-E55</f>
        <v>-422.35009853898737</v>
      </c>
      <c r="N55" s="17"/>
      <c r="O55" s="19">
        <f>M55/E55</f>
        <v>-2.1940926819984965E-2</v>
      </c>
      <c r="P55" s="19"/>
      <c r="Q55" s="19">
        <f>O55</f>
        <v>-2.1940926819984965E-2</v>
      </c>
      <c r="R55" s="20"/>
      <c r="S55" s="44"/>
      <c r="T55" s="44"/>
      <c r="U55" s="44"/>
      <c r="V55" s="44"/>
      <c r="W55" s="44"/>
      <c r="X55" s="44"/>
      <c r="Y55" s="44"/>
      <c r="Z55" s="44"/>
    </row>
    <row r="56" spans="1:26" s="3" customFormat="1" x14ac:dyDescent="0.3">
      <c r="A56" s="56">
        <f>A55+1</f>
        <v>30</v>
      </c>
      <c r="B56" s="1"/>
      <c r="C56" s="1" t="s">
        <v>30</v>
      </c>
      <c r="D56" s="1"/>
      <c r="E56" s="27">
        <v>38125</v>
      </c>
      <c r="F56" s="16"/>
      <c r="G56" s="17">
        <v>15.25</v>
      </c>
      <c r="H56" s="17"/>
      <c r="I56" s="27">
        <v>38125</v>
      </c>
      <c r="J56" s="16"/>
      <c r="K56" s="17">
        <v>15.25</v>
      </c>
      <c r="L56" s="17"/>
      <c r="M56" s="18">
        <f>I56-E56</f>
        <v>0</v>
      </c>
      <c r="N56" s="17"/>
      <c r="O56" s="21">
        <f>IFERROR(M56/E56,"100.0%")</f>
        <v>0</v>
      </c>
      <c r="P56" s="19"/>
      <c r="Q56" s="21">
        <v>0</v>
      </c>
      <c r="R56" s="20"/>
      <c r="S56" s="44"/>
      <c r="T56" s="44"/>
      <c r="U56" s="44"/>
    </row>
    <row r="57" spans="1:26" s="3" customFormat="1" x14ac:dyDescent="0.3">
      <c r="A57" s="56">
        <f>A56+1</f>
        <v>31</v>
      </c>
      <c r="B57" s="1"/>
      <c r="C57" s="1" t="s">
        <v>31</v>
      </c>
      <c r="D57" s="1"/>
      <c r="E57" s="27">
        <v>15525</v>
      </c>
      <c r="F57" s="16"/>
      <c r="G57" s="17">
        <v>6.21</v>
      </c>
      <c r="H57" s="17"/>
      <c r="I57" s="27">
        <v>4146.3048267957283</v>
      </c>
      <c r="J57" s="16"/>
      <c r="K57" s="17">
        <v>1.6585219307182912</v>
      </c>
      <c r="L57" s="17"/>
      <c r="M57" s="18">
        <f>I57-E57</f>
        <v>-11378.695173204273</v>
      </c>
      <c r="N57" s="1"/>
      <c r="O57" s="19">
        <f>M57/E57</f>
        <v>-0.73292722532716736</v>
      </c>
      <c r="P57" s="19"/>
      <c r="Q57" s="19">
        <f>O57</f>
        <v>-0.73292722532716736</v>
      </c>
      <c r="R57" s="20"/>
      <c r="S57" s="44"/>
      <c r="T57" s="44"/>
      <c r="U57" s="44"/>
      <c r="V57" s="44"/>
      <c r="W57" s="44"/>
      <c r="X57" s="44"/>
      <c r="Y57" s="44"/>
      <c r="Z57" s="44"/>
    </row>
    <row r="58" spans="1:26" s="3" customFormat="1" x14ac:dyDescent="0.3">
      <c r="A58" s="56">
        <f>A57+1</f>
        <v>32</v>
      </c>
      <c r="B58" s="1"/>
      <c r="C58" s="1" t="s">
        <v>32</v>
      </c>
      <c r="D58" s="1"/>
      <c r="E58" s="27">
        <v>40336.566198224078</v>
      </c>
      <c r="F58" s="16"/>
      <c r="G58" s="17">
        <v>16.134626479289633</v>
      </c>
      <c r="H58" s="1"/>
      <c r="I58" s="27">
        <v>36004.643168915718</v>
      </c>
      <c r="J58" s="56"/>
      <c r="K58" s="17">
        <v>14.401857267566287</v>
      </c>
      <c r="L58" s="17"/>
      <c r="M58" s="18">
        <f>I58-E58</f>
        <v>-4331.9230293083601</v>
      </c>
      <c r="N58" s="1"/>
      <c r="O58" s="19">
        <f>M58/E58</f>
        <v>-0.10739444225421162</v>
      </c>
      <c r="P58" s="19"/>
      <c r="Q58" s="19">
        <f>O58</f>
        <v>-0.10739444225421162</v>
      </c>
      <c r="R58" s="20"/>
      <c r="S58" s="44"/>
      <c r="T58" s="44"/>
      <c r="U58" s="44"/>
    </row>
    <row r="59" spans="1:26" s="3" customFormat="1" x14ac:dyDescent="0.3">
      <c r="A59" s="56">
        <f>A58+1</f>
        <v>33</v>
      </c>
      <c r="B59" s="1"/>
      <c r="C59" s="1" t="s">
        <v>33</v>
      </c>
      <c r="D59" s="1"/>
      <c r="E59" s="22">
        <f>SUM(E55:E58)</f>
        <v>113235.98542304407</v>
      </c>
      <c r="F59" s="56"/>
      <c r="G59" s="35">
        <v>45.294394169217625</v>
      </c>
      <c r="H59" s="56"/>
      <c r="I59" s="22">
        <f>SUM(I55:I58)</f>
        <v>97103.017121992452</v>
      </c>
      <c r="J59" s="56"/>
      <c r="K59" s="35">
        <v>38.841206848796986</v>
      </c>
      <c r="L59" s="17"/>
      <c r="M59" s="23">
        <f>SUM(M55:M58)</f>
        <v>-16132.96830105162</v>
      </c>
      <c r="N59" s="1"/>
      <c r="O59" s="24">
        <f>M59/E59</f>
        <v>-0.14247209701738933</v>
      </c>
      <c r="P59" s="25"/>
      <c r="Q59" s="24">
        <f>(M55+M58+M57)/(E55+E58+E57)</f>
        <v>-0.21478839892975254</v>
      </c>
      <c r="R59" s="26"/>
      <c r="S59" s="44"/>
      <c r="T59" s="44"/>
      <c r="U59" s="44"/>
      <c r="V59" s="44"/>
      <c r="W59" s="44"/>
      <c r="X59" s="44"/>
      <c r="Y59" s="44"/>
      <c r="Z59" s="44"/>
    </row>
    <row r="60" spans="1:26" s="3" customFormat="1" x14ac:dyDescent="0.3">
      <c r="A60" s="56"/>
      <c r="B60" s="1"/>
      <c r="C60" s="1"/>
      <c r="D60" s="1"/>
      <c r="E60" s="27"/>
      <c r="F60" s="56"/>
      <c r="G60" s="17"/>
      <c r="H60" s="56"/>
      <c r="I60" s="27"/>
      <c r="J60" s="56"/>
      <c r="K60" s="17"/>
      <c r="L60" s="17"/>
      <c r="M60" s="28"/>
      <c r="N60" s="1"/>
      <c r="O60" s="25"/>
      <c r="P60" s="25"/>
      <c r="Q60" s="25"/>
      <c r="R60" s="26"/>
      <c r="S60" s="44"/>
      <c r="T60" s="44"/>
      <c r="U60" s="44"/>
    </row>
    <row r="61" spans="1:26" s="3" customFormat="1" x14ac:dyDescent="0.3">
      <c r="A61" s="56">
        <f>A59+1</f>
        <v>34</v>
      </c>
      <c r="B61" s="1"/>
      <c r="C61" s="1" t="s">
        <v>90</v>
      </c>
      <c r="D61" s="1"/>
      <c r="E61" s="22">
        <f>SUM(E55:E57)+I58</f>
        <v>108904.06239373572</v>
      </c>
      <c r="F61" s="56"/>
      <c r="G61" s="35">
        <v>43.561624957494288</v>
      </c>
      <c r="H61" s="56"/>
      <c r="I61" s="22">
        <f>SUM(I55:I58)</f>
        <v>97103.017121992452</v>
      </c>
      <c r="J61" s="16"/>
      <c r="K61" s="35">
        <v>38.841206848796986</v>
      </c>
      <c r="L61" s="17"/>
      <c r="M61" s="23">
        <f>M55+M56+M57</f>
        <v>-11801.04527174326</v>
      </c>
      <c r="N61" s="1"/>
      <c r="O61" s="24">
        <f>M61/E61</f>
        <v>-0.10836184631090556</v>
      </c>
      <c r="P61" s="25"/>
      <c r="Q61" s="24">
        <f>(M61-M56)/(E61-E56)</f>
        <v>-0.16673073748978778</v>
      </c>
      <c r="R61" s="26"/>
      <c r="S61" s="44"/>
      <c r="T61" s="44"/>
      <c r="U61" s="44"/>
      <c r="V61" s="44"/>
      <c r="W61" s="44"/>
      <c r="X61" s="44"/>
      <c r="Y61" s="44"/>
      <c r="Z61" s="44"/>
    </row>
    <row r="62" spans="1:26" s="3" customFormat="1" x14ac:dyDescent="0.3">
      <c r="A62" s="56">
        <f>A61+1</f>
        <v>35</v>
      </c>
      <c r="B62" s="1"/>
      <c r="C62" s="1" t="s">
        <v>91</v>
      </c>
      <c r="D62" s="1"/>
      <c r="E62" s="29"/>
      <c r="F62" s="29"/>
      <c r="G62" s="29"/>
      <c r="H62" s="29"/>
      <c r="I62" s="29"/>
      <c r="J62" s="29"/>
      <c r="K62" s="29"/>
      <c r="L62" s="29"/>
      <c r="M62" s="28"/>
      <c r="N62" s="1"/>
      <c r="O62" s="37">
        <v>-0.16188119737071052</v>
      </c>
      <c r="P62" s="25"/>
      <c r="Q62" s="37">
        <v>-0.33935995294266025</v>
      </c>
      <c r="R62" s="30"/>
      <c r="S62" s="44"/>
      <c r="T62" s="44"/>
      <c r="U62" s="44"/>
    </row>
    <row r="63" spans="1:26" s="3" customFormat="1" x14ac:dyDescent="0.3">
      <c r="A63" s="5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8"/>
      <c r="N63" s="1"/>
      <c r="O63" s="25"/>
      <c r="P63" s="25"/>
      <c r="Q63" s="25"/>
      <c r="S63" s="44"/>
      <c r="T63" s="44"/>
      <c r="U63" s="44"/>
      <c r="V63" s="44"/>
      <c r="W63" s="44"/>
      <c r="X63" s="44"/>
      <c r="Y63" s="44"/>
      <c r="Z63" s="44"/>
    </row>
    <row r="64" spans="1:26" s="3" customFormat="1" ht="14.15" x14ac:dyDescent="0.3">
      <c r="A64" s="56"/>
      <c r="B64" s="1"/>
      <c r="C64" s="5" t="s">
        <v>100</v>
      </c>
      <c r="D64" s="1"/>
      <c r="E64" s="43" t="s">
        <v>101</v>
      </c>
      <c r="F64" s="1"/>
      <c r="G64" s="1"/>
      <c r="H64" s="1"/>
      <c r="I64" s="1"/>
      <c r="J64" s="1"/>
      <c r="K64" s="1"/>
      <c r="L64" s="1"/>
      <c r="M64" s="18"/>
      <c r="N64" s="1"/>
      <c r="O64" s="25"/>
      <c r="P64" s="25"/>
      <c r="Q64" s="25"/>
      <c r="S64" s="44"/>
      <c r="T64" s="44"/>
      <c r="U64" s="44"/>
    </row>
    <row r="65" spans="1:26" s="3" customFormat="1" x14ac:dyDescent="0.3">
      <c r="A65" s="56">
        <f>A62+1</f>
        <v>36</v>
      </c>
      <c r="B65" s="1"/>
      <c r="C65" s="1" t="s">
        <v>29</v>
      </c>
      <c r="D65" s="1"/>
      <c r="E65" s="27">
        <v>94660.608000000022</v>
      </c>
      <c r="F65" s="16"/>
      <c r="G65" s="17">
        <v>3.1553536000000006</v>
      </c>
      <c r="H65" s="17"/>
      <c r="I65" s="27">
        <v>113599.02215347307</v>
      </c>
      <c r="J65" s="56"/>
      <c r="K65" s="17">
        <v>3.7866340717824354</v>
      </c>
      <c r="L65" s="17"/>
      <c r="M65" s="18">
        <f>I65-E65</f>
        <v>18938.414153473044</v>
      </c>
      <c r="N65" s="17"/>
      <c r="O65" s="19">
        <f>M65/E65</f>
        <v>0.20006647488967153</v>
      </c>
      <c r="P65" s="19"/>
      <c r="Q65" s="19">
        <f>O65</f>
        <v>0.20006647488967153</v>
      </c>
      <c r="R65" s="20"/>
      <c r="S65" s="44"/>
      <c r="T65" s="44"/>
      <c r="U65" s="44"/>
      <c r="V65" s="44"/>
      <c r="W65" s="44"/>
      <c r="X65" s="44"/>
      <c r="Y65" s="44"/>
      <c r="Z65" s="44"/>
    </row>
    <row r="66" spans="1:26" s="3" customFormat="1" x14ac:dyDescent="0.3">
      <c r="A66" s="56">
        <f>A65+1</f>
        <v>37</v>
      </c>
      <c r="B66" s="1"/>
      <c r="C66" s="1" t="s">
        <v>30</v>
      </c>
      <c r="D66" s="1"/>
      <c r="E66" s="27">
        <v>457500</v>
      </c>
      <c r="F66" s="16"/>
      <c r="G66" s="17">
        <v>15.25</v>
      </c>
      <c r="H66" s="17"/>
      <c r="I66" s="27">
        <v>457500</v>
      </c>
      <c r="J66" s="16"/>
      <c r="K66" s="17">
        <v>15.25</v>
      </c>
      <c r="L66" s="17"/>
      <c r="M66" s="18">
        <f>I66-E66</f>
        <v>0</v>
      </c>
      <c r="N66" s="17"/>
      <c r="O66" s="21">
        <f>IFERROR(M66/E66,"100.0%")</f>
        <v>0</v>
      </c>
      <c r="P66" s="19"/>
      <c r="Q66" s="21">
        <v>0</v>
      </c>
      <c r="R66" s="20"/>
      <c r="S66" s="44"/>
      <c r="T66" s="44"/>
      <c r="U66" s="44"/>
    </row>
    <row r="67" spans="1:26" s="3" customFormat="1" x14ac:dyDescent="0.3">
      <c r="A67" s="56">
        <f>A66+1</f>
        <v>38</v>
      </c>
      <c r="B67" s="1"/>
      <c r="C67" s="1" t="s">
        <v>31</v>
      </c>
      <c r="D67" s="1"/>
      <c r="E67" s="27">
        <v>67877.706399999995</v>
      </c>
      <c r="F67" s="16"/>
      <c r="G67" s="17">
        <v>2.2625902133333331</v>
      </c>
      <c r="H67" s="17"/>
      <c r="I67" s="27">
        <v>35593.262092733385</v>
      </c>
      <c r="J67" s="16"/>
      <c r="K67" s="17">
        <v>1.1864420697577795</v>
      </c>
      <c r="L67" s="17"/>
      <c r="M67" s="18">
        <f>I67-E67</f>
        <v>-32284.444307266611</v>
      </c>
      <c r="N67" s="1"/>
      <c r="O67" s="19">
        <f>M67/E67</f>
        <v>-0.4756266235193034</v>
      </c>
      <c r="P67" s="19"/>
      <c r="Q67" s="19">
        <f>O67</f>
        <v>-0.4756266235193034</v>
      </c>
      <c r="R67" s="20"/>
      <c r="S67" s="44"/>
      <c r="T67" s="44"/>
      <c r="U67" s="44"/>
      <c r="V67" s="44"/>
      <c r="W67" s="44"/>
      <c r="X67" s="44"/>
      <c r="Y67" s="44"/>
      <c r="Z67" s="44"/>
    </row>
    <row r="68" spans="1:26" s="3" customFormat="1" x14ac:dyDescent="0.3">
      <c r="A68" s="56">
        <f>A67+1</f>
        <v>39</v>
      </c>
      <c r="B68" s="1"/>
      <c r="C68" s="1" t="s">
        <v>32</v>
      </c>
      <c r="D68" s="1"/>
      <c r="E68" s="27">
        <v>471078.79437868891</v>
      </c>
      <c r="F68" s="16"/>
      <c r="G68" s="17">
        <v>15.702626479289631</v>
      </c>
      <c r="H68" s="1"/>
      <c r="I68" s="27">
        <v>432055.71802698867</v>
      </c>
      <c r="J68" s="56"/>
      <c r="K68" s="17">
        <v>14.401857267566291</v>
      </c>
      <c r="L68" s="17"/>
      <c r="M68" s="18">
        <f>I68-E68</f>
        <v>-39023.076351700234</v>
      </c>
      <c r="N68" s="1"/>
      <c r="O68" s="19">
        <f>M68/E68</f>
        <v>-8.2837684093099981E-2</v>
      </c>
      <c r="P68" s="19"/>
      <c r="Q68" s="19">
        <f>O68</f>
        <v>-8.2837684093099981E-2</v>
      </c>
      <c r="R68" s="20"/>
      <c r="S68" s="44"/>
      <c r="T68" s="44"/>
      <c r="U68" s="44"/>
    </row>
    <row r="69" spans="1:26" s="3" customFormat="1" x14ac:dyDescent="0.3">
      <c r="A69" s="56">
        <f>A68+1</f>
        <v>40</v>
      </c>
      <c r="B69" s="1"/>
      <c r="C69" s="1" t="s">
        <v>33</v>
      </c>
      <c r="D69" s="1"/>
      <c r="E69" s="22">
        <f>SUM(E65:E68)</f>
        <v>1091117.1087786891</v>
      </c>
      <c r="F69" s="56"/>
      <c r="G69" s="35">
        <v>36.370570292622965</v>
      </c>
      <c r="H69" s="56"/>
      <c r="I69" s="22">
        <f>SUM(I65:I68)</f>
        <v>1038748.0022731952</v>
      </c>
      <c r="J69" s="56"/>
      <c r="K69" s="35">
        <v>34.624933409106504</v>
      </c>
      <c r="L69" s="17"/>
      <c r="M69" s="23">
        <f>SUM(M65:M68)</f>
        <v>-52369.106505493801</v>
      </c>
      <c r="N69" s="1"/>
      <c r="O69" s="24">
        <f>M69/E69</f>
        <v>-4.7995862299429683E-2</v>
      </c>
      <c r="P69" s="25"/>
      <c r="Q69" s="24">
        <f>(M65+M68+M67)/(E65+E68+E67)</f>
        <v>-8.26510297463975E-2</v>
      </c>
      <c r="R69" s="26"/>
      <c r="S69" s="44"/>
      <c r="T69" s="44"/>
      <c r="U69" s="44"/>
      <c r="V69" s="44"/>
      <c r="W69" s="44"/>
      <c r="X69" s="44"/>
      <c r="Y69" s="44"/>
      <c r="Z69" s="44"/>
    </row>
    <row r="70" spans="1:26" s="3" customFormat="1" x14ac:dyDescent="0.3">
      <c r="A70" s="56"/>
      <c r="B70" s="1"/>
      <c r="C70" s="1"/>
      <c r="D70" s="1"/>
      <c r="E70" s="27"/>
      <c r="F70" s="56"/>
      <c r="G70" s="17"/>
      <c r="H70" s="56"/>
      <c r="I70" s="27"/>
      <c r="J70" s="56"/>
      <c r="K70" s="17"/>
      <c r="L70" s="17"/>
      <c r="M70" s="28"/>
      <c r="N70" s="1"/>
      <c r="O70" s="25"/>
      <c r="P70" s="25"/>
      <c r="Q70" s="25"/>
      <c r="R70" s="26"/>
      <c r="S70" s="44"/>
      <c r="T70" s="44"/>
      <c r="U70" s="44"/>
    </row>
    <row r="71" spans="1:26" s="3" customFormat="1" x14ac:dyDescent="0.3">
      <c r="A71" s="56">
        <f>A69+1</f>
        <v>41</v>
      </c>
      <c r="B71" s="1"/>
      <c r="C71" s="1" t="s">
        <v>90</v>
      </c>
      <c r="D71" s="1"/>
      <c r="E71" s="22">
        <f>SUM(E65:E67)+I68</f>
        <v>1052094.0324269887</v>
      </c>
      <c r="F71" s="56"/>
      <c r="G71" s="35">
        <v>35.069801080899623</v>
      </c>
      <c r="H71" s="56"/>
      <c r="I71" s="22">
        <f>SUM(I65:I68)</f>
        <v>1038748.0022731952</v>
      </c>
      <c r="J71" s="16"/>
      <c r="K71" s="35">
        <v>34.624933409106504</v>
      </c>
      <c r="L71" s="17"/>
      <c r="M71" s="23">
        <f>M65+M66+M67</f>
        <v>-13346.030153793567</v>
      </c>
      <c r="N71" s="1"/>
      <c r="O71" s="24">
        <f>M71/E71</f>
        <v>-1.2685206590333674E-2</v>
      </c>
      <c r="P71" s="25"/>
      <c r="Q71" s="24">
        <v>-2.2445617389260208E-2</v>
      </c>
      <c r="R71" s="26"/>
      <c r="S71" s="44"/>
      <c r="T71" s="44"/>
      <c r="U71" s="44"/>
      <c r="V71" s="44"/>
      <c r="W71" s="44"/>
      <c r="X71" s="44"/>
      <c r="Y71" s="44"/>
      <c r="Z71" s="44"/>
    </row>
    <row r="72" spans="1:26" s="3" customFormat="1" x14ac:dyDescent="0.3">
      <c r="A72" s="56">
        <f>A71+1</f>
        <v>42</v>
      </c>
      <c r="B72" s="1"/>
      <c r="C72" s="1" t="s">
        <v>91</v>
      </c>
      <c r="D72" s="1"/>
      <c r="E72" s="29"/>
      <c r="F72" s="29"/>
      <c r="G72" s="29"/>
      <c r="H72" s="29"/>
      <c r="I72" s="29"/>
      <c r="J72" s="29"/>
      <c r="K72" s="29"/>
      <c r="L72" s="29"/>
      <c r="M72" s="28"/>
      <c r="N72" s="1"/>
      <c r="O72" s="37">
        <v>-2.1524524926670504E-2</v>
      </c>
      <c r="P72" s="25"/>
      <c r="Q72" s="37">
        <v>-8.2110056346158103E-2</v>
      </c>
      <c r="R72" s="30"/>
      <c r="S72" s="44"/>
      <c r="T72" s="44"/>
      <c r="U72" s="44"/>
    </row>
    <row r="73" spans="1:26" s="3" customFormat="1" x14ac:dyDescent="0.3">
      <c r="A73" s="5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8"/>
      <c r="N73" s="1"/>
      <c r="O73" s="25"/>
      <c r="P73" s="25"/>
      <c r="Q73" s="25"/>
      <c r="S73" s="44"/>
      <c r="T73" s="44"/>
      <c r="U73" s="44"/>
      <c r="V73" s="44"/>
      <c r="W73" s="44"/>
      <c r="X73" s="44"/>
      <c r="Y73" s="44"/>
      <c r="Z73" s="44"/>
    </row>
    <row r="74" spans="1:26" s="3" customFormat="1" ht="14.15" x14ac:dyDescent="0.3">
      <c r="A74" s="56"/>
      <c r="B74" s="1"/>
      <c r="C74" s="5" t="s">
        <v>102</v>
      </c>
      <c r="D74" s="1"/>
      <c r="E74" s="43" t="s">
        <v>103</v>
      </c>
      <c r="F74" s="1"/>
      <c r="G74" s="1"/>
      <c r="H74" s="1"/>
      <c r="I74" s="1"/>
      <c r="J74" s="1"/>
      <c r="K74" s="1"/>
      <c r="L74" s="1"/>
      <c r="M74" s="18"/>
      <c r="N74" s="1"/>
      <c r="O74" s="25"/>
      <c r="P74" s="25"/>
      <c r="Q74" s="25"/>
      <c r="S74" s="44"/>
      <c r="T74" s="44"/>
      <c r="U74" s="44"/>
    </row>
    <row r="75" spans="1:26" s="3" customFormat="1" x14ac:dyDescent="0.3">
      <c r="A75" s="56">
        <f>A72+1</f>
        <v>43</v>
      </c>
      <c r="B75" s="1"/>
      <c r="C75" s="1" t="s">
        <v>29</v>
      </c>
      <c r="D75" s="1"/>
      <c r="E75" s="27">
        <v>367582.51200000005</v>
      </c>
      <c r="F75" s="16"/>
      <c r="G75" s="17">
        <v>2.4505500800000002</v>
      </c>
      <c r="H75" s="17"/>
      <c r="I75" s="27">
        <v>382645.82130468573</v>
      </c>
      <c r="J75" s="56"/>
      <c r="K75" s="17">
        <v>2.5509721420312381</v>
      </c>
      <c r="L75" s="17"/>
      <c r="M75" s="18">
        <f>I75-E75</f>
        <v>15063.309304685681</v>
      </c>
      <c r="N75" s="17"/>
      <c r="O75" s="19">
        <f>M75/E75</f>
        <v>4.0979395953106929E-2</v>
      </c>
      <c r="P75" s="19"/>
      <c r="Q75" s="19">
        <f>O75</f>
        <v>4.0979395953106929E-2</v>
      </c>
      <c r="R75" s="20"/>
      <c r="S75" s="44"/>
      <c r="T75" s="44"/>
      <c r="U75" s="44"/>
      <c r="V75" s="44"/>
      <c r="W75" s="44"/>
      <c r="X75" s="44"/>
      <c r="Y75" s="44"/>
      <c r="Z75" s="44"/>
    </row>
    <row r="76" spans="1:26" s="3" customFormat="1" x14ac:dyDescent="0.3">
      <c r="A76" s="56">
        <f>A75+1</f>
        <v>44</v>
      </c>
      <c r="B76" s="1"/>
      <c r="C76" s="1" t="s">
        <v>30</v>
      </c>
      <c r="D76" s="1"/>
      <c r="E76" s="27">
        <v>2287500</v>
      </c>
      <c r="F76" s="16"/>
      <c r="G76" s="17">
        <v>15.25</v>
      </c>
      <c r="H76" s="17"/>
      <c r="I76" s="27">
        <v>2287500</v>
      </c>
      <c r="J76" s="16"/>
      <c r="K76" s="17">
        <v>15.25</v>
      </c>
      <c r="L76" s="17"/>
      <c r="M76" s="18">
        <f>I76-E76</f>
        <v>0</v>
      </c>
      <c r="N76" s="17"/>
      <c r="O76" s="21">
        <f>IFERROR(M76/E76,"100.0%")</f>
        <v>0</v>
      </c>
      <c r="P76" s="19"/>
      <c r="Q76" s="21">
        <v>0</v>
      </c>
      <c r="R76" s="20"/>
      <c r="S76" s="44"/>
      <c r="T76" s="44"/>
      <c r="U76" s="44"/>
    </row>
    <row r="77" spans="1:26" s="3" customFormat="1" x14ac:dyDescent="0.3">
      <c r="A77" s="56">
        <f>A76+1</f>
        <v>45</v>
      </c>
      <c r="B77" s="1"/>
      <c r="C77" s="1" t="s">
        <v>31</v>
      </c>
      <c r="D77" s="1"/>
      <c r="E77" s="27">
        <v>290904.45599999995</v>
      </c>
      <c r="F77" s="16"/>
      <c r="G77" s="17">
        <v>1.9393630399999997</v>
      </c>
      <c r="H77" s="17"/>
      <c r="I77" s="27">
        <v>177966.31046366694</v>
      </c>
      <c r="J77" s="16"/>
      <c r="K77" s="17">
        <v>1.1864420697577795</v>
      </c>
      <c r="L77" s="17"/>
      <c r="M77" s="18">
        <f>I77-E77</f>
        <v>-112938.145536333</v>
      </c>
      <c r="N77" s="1"/>
      <c r="O77" s="19">
        <f>M77/E77</f>
        <v>-0.38823106077252051</v>
      </c>
      <c r="P77" s="19"/>
      <c r="Q77" s="19">
        <f>O77</f>
        <v>-0.38823106077252051</v>
      </c>
      <c r="R77" s="20"/>
      <c r="S77" s="44"/>
      <c r="T77" s="44"/>
      <c r="U77" s="44"/>
      <c r="V77" s="44"/>
      <c r="W77" s="44"/>
      <c r="X77" s="44"/>
      <c r="Y77" s="44"/>
      <c r="Z77" s="44"/>
    </row>
    <row r="78" spans="1:26" s="3" customFormat="1" x14ac:dyDescent="0.3">
      <c r="A78" s="56">
        <f>A77+1</f>
        <v>46</v>
      </c>
      <c r="B78" s="1"/>
      <c r="C78" s="1" t="s">
        <v>32</v>
      </c>
      <c r="D78" s="1"/>
      <c r="E78" s="27">
        <v>2355393.9718934447</v>
      </c>
      <c r="F78" s="16"/>
      <c r="G78" s="17">
        <v>15.702626479289631</v>
      </c>
      <c r="H78" s="1"/>
      <c r="I78" s="27">
        <v>2160278.5901349434</v>
      </c>
      <c r="J78" s="56"/>
      <c r="K78" s="17">
        <v>14.401857267566291</v>
      </c>
      <c r="L78" s="17"/>
      <c r="M78" s="18">
        <f>I78-E78</f>
        <v>-195115.38175850129</v>
      </c>
      <c r="N78" s="1"/>
      <c r="O78" s="19">
        <f>M78/E78</f>
        <v>-8.2837684093100022E-2</v>
      </c>
      <c r="P78" s="19"/>
      <c r="Q78" s="19">
        <f>O78</f>
        <v>-8.2837684093100022E-2</v>
      </c>
      <c r="R78" s="20"/>
      <c r="S78" s="44"/>
      <c r="T78" s="44"/>
      <c r="U78" s="44"/>
    </row>
    <row r="79" spans="1:26" s="3" customFormat="1" x14ac:dyDescent="0.3">
      <c r="A79" s="56">
        <f>A78+1</f>
        <v>47</v>
      </c>
      <c r="B79" s="1"/>
      <c r="C79" s="1" t="s">
        <v>33</v>
      </c>
      <c r="D79" s="1"/>
      <c r="E79" s="22">
        <f>SUM(E75:E78)</f>
        <v>5301380.939893445</v>
      </c>
      <c r="F79" s="56"/>
      <c r="G79" s="35">
        <v>35.342539599289637</v>
      </c>
      <c r="H79" s="56"/>
      <c r="I79" s="22">
        <f>SUM(I75:I78)</f>
        <v>5008390.7219032962</v>
      </c>
      <c r="J79" s="56"/>
      <c r="K79" s="35">
        <v>33.389271479355308</v>
      </c>
      <c r="L79" s="17"/>
      <c r="M79" s="23">
        <f>SUM(M75:M78)</f>
        <v>-292990.21799014858</v>
      </c>
      <c r="N79" s="1"/>
      <c r="O79" s="24">
        <f>M79/E79</f>
        <v>-5.5266773188352984E-2</v>
      </c>
      <c r="P79" s="25"/>
      <c r="Q79" s="24">
        <f>(M75+M78+M77)/(E75+E78+E77)</f>
        <v>-9.7213600614398266E-2</v>
      </c>
      <c r="R79" s="26"/>
      <c r="S79" s="44"/>
      <c r="T79" s="44"/>
      <c r="U79" s="44"/>
      <c r="V79" s="44"/>
      <c r="W79" s="44"/>
      <c r="X79" s="44"/>
      <c r="Y79" s="44"/>
      <c r="Z79" s="44"/>
    </row>
    <row r="80" spans="1:26" s="3" customFormat="1" x14ac:dyDescent="0.3">
      <c r="A80" s="56"/>
      <c r="B80" s="1"/>
      <c r="C80" s="1"/>
      <c r="D80" s="1"/>
      <c r="E80" s="27"/>
      <c r="F80" s="56"/>
      <c r="G80" s="17"/>
      <c r="H80" s="56"/>
      <c r="I80" s="27"/>
      <c r="J80" s="56"/>
      <c r="K80" s="17"/>
      <c r="L80" s="17"/>
      <c r="M80" s="28"/>
      <c r="N80" s="1"/>
      <c r="O80" s="25"/>
      <c r="P80" s="25"/>
      <c r="Q80" s="25"/>
      <c r="R80" s="26"/>
      <c r="S80" s="44"/>
      <c r="T80" s="44"/>
      <c r="U80" s="44"/>
    </row>
    <row r="81" spans="1:26" s="3" customFormat="1" x14ac:dyDescent="0.3">
      <c r="A81" s="56">
        <f>A79+1</f>
        <v>48</v>
      </c>
      <c r="B81" s="1"/>
      <c r="C81" s="1" t="s">
        <v>90</v>
      </c>
      <c r="D81" s="1"/>
      <c r="E81" s="22">
        <f>SUM(E75:E77)+I78</f>
        <v>5106265.5581349432</v>
      </c>
      <c r="F81" s="56"/>
      <c r="G81" s="35">
        <v>34.041770387566288</v>
      </c>
      <c r="H81" s="56"/>
      <c r="I81" s="22">
        <f>SUM(I75:I78)</f>
        <v>5008390.7219032962</v>
      </c>
      <c r="J81" s="16"/>
      <c r="K81" s="35">
        <v>33.389271479355308</v>
      </c>
      <c r="L81" s="17"/>
      <c r="M81" s="23">
        <f>M75+M76+M77</f>
        <v>-97874.836231647321</v>
      </c>
      <c r="N81" s="1"/>
      <c r="O81" s="24">
        <f>M81/E81</f>
        <v>-1.9167596184988853E-2</v>
      </c>
      <c r="P81" s="25"/>
      <c r="Q81" s="24">
        <f>(M81-M76)/(E81-E76)</f>
        <v>-3.4722588385962441E-2</v>
      </c>
      <c r="R81" s="26"/>
      <c r="S81" s="44"/>
      <c r="T81" s="44"/>
      <c r="U81" s="44"/>
      <c r="V81" s="44"/>
      <c r="W81" s="44"/>
      <c r="X81" s="44"/>
      <c r="Y81" s="44"/>
      <c r="Z81" s="44"/>
    </row>
    <row r="82" spans="1:26" s="3" customFormat="1" x14ac:dyDescent="0.3">
      <c r="A82" s="56">
        <f>A81+1</f>
        <v>49</v>
      </c>
      <c r="B82" s="1"/>
      <c r="C82" s="1" t="s">
        <v>91</v>
      </c>
      <c r="D82" s="1"/>
      <c r="E82" s="29"/>
      <c r="F82" s="29"/>
      <c r="G82" s="29"/>
      <c r="H82" s="29"/>
      <c r="I82" s="29"/>
      <c r="J82" s="29"/>
      <c r="K82" s="29"/>
      <c r="L82" s="29"/>
      <c r="M82" s="28"/>
      <c r="N82" s="1"/>
      <c r="O82" s="37">
        <v>-3.3223105633116055E-2</v>
      </c>
      <c r="P82" s="25"/>
      <c r="Q82" s="37">
        <v>-0.14863595027388193</v>
      </c>
      <c r="R82" s="30"/>
      <c r="S82" s="44"/>
      <c r="T82" s="44"/>
      <c r="U82" s="44"/>
    </row>
    <row r="83" spans="1:26" s="3" customFormat="1" x14ac:dyDescent="0.3">
      <c r="A83" s="5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8"/>
      <c r="N83" s="1"/>
      <c r="O83" s="25"/>
      <c r="P83" s="25"/>
      <c r="Q83" s="25"/>
      <c r="S83" s="44"/>
      <c r="T83" s="44"/>
      <c r="U83" s="44"/>
      <c r="V83" s="44"/>
      <c r="W83" s="44"/>
      <c r="X83" s="44"/>
      <c r="Y83" s="44"/>
      <c r="Z83" s="44"/>
    </row>
    <row r="84" spans="1:26" s="3" customFormat="1" ht="14.15" x14ac:dyDescent="0.3">
      <c r="A84" s="56"/>
      <c r="B84" s="1"/>
      <c r="C84" s="5" t="s">
        <v>104</v>
      </c>
      <c r="D84" s="1"/>
      <c r="E84" s="43" t="s">
        <v>105</v>
      </c>
      <c r="F84" s="1"/>
      <c r="G84" s="1"/>
      <c r="H84" s="1"/>
      <c r="I84" s="1"/>
      <c r="J84" s="1"/>
      <c r="K84" s="1"/>
      <c r="L84" s="1"/>
      <c r="M84" s="18"/>
      <c r="N84" s="1"/>
      <c r="O84" s="25"/>
      <c r="P84" s="25"/>
      <c r="Q84" s="25"/>
      <c r="S84" s="44"/>
      <c r="T84" s="44"/>
      <c r="U84" s="44"/>
    </row>
    <row r="85" spans="1:26" s="3" customFormat="1" x14ac:dyDescent="0.3">
      <c r="A85" s="56">
        <f>A82+1</f>
        <v>50</v>
      </c>
      <c r="B85" s="1"/>
      <c r="C85" s="1" t="s">
        <v>29</v>
      </c>
      <c r="D85" s="1"/>
      <c r="E85" s="27">
        <v>94660.608000000022</v>
      </c>
      <c r="F85" s="16"/>
      <c r="G85" s="17">
        <v>3.1553536000000006</v>
      </c>
      <c r="H85" s="17"/>
      <c r="I85" s="60">
        <v>64304.709963697147</v>
      </c>
      <c r="J85" s="56"/>
      <c r="K85" s="17">
        <v>2.1434903321232381</v>
      </c>
      <c r="L85" s="17"/>
      <c r="M85" s="18">
        <f>I85-E85</f>
        <v>-30355.898036302875</v>
      </c>
      <c r="N85" s="17"/>
      <c r="O85" s="19">
        <f>M85/E85</f>
        <v>-0.32068141836045327</v>
      </c>
      <c r="P85" s="19"/>
      <c r="Q85" s="19">
        <f>O85</f>
        <v>-0.32068141836045327</v>
      </c>
      <c r="R85" s="20"/>
      <c r="S85" s="44"/>
      <c r="T85" s="44"/>
      <c r="U85" s="44"/>
      <c r="V85" s="44"/>
      <c r="W85" s="44"/>
      <c r="X85" s="44"/>
      <c r="Y85" s="44"/>
      <c r="Z85" s="44"/>
    </row>
    <row r="86" spans="1:26" s="3" customFormat="1" x14ac:dyDescent="0.3">
      <c r="A86" s="56">
        <f>A85+1</f>
        <v>51</v>
      </c>
      <c r="B86" s="1"/>
      <c r="C86" s="1" t="s">
        <v>30</v>
      </c>
      <c r="D86" s="1"/>
      <c r="E86" s="27">
        <v>457500</v>
      </c>
      <c r="F86" s="16"/>
      <c r="G86" s="17">
        <v>15.25</v>
      </c>
      <c r="H86" s="17"/>
      <c r="I86" s="60">
        <v>457500</v>
      </c>
      <c r="J86" s="16"/>
      <c r="K86" s="17">
        <v>15.25</v>
      </c>
      <c r="L86" s="17"/>
      <c r="M86" s="18">
        <f>I86-E86</f>
        <v>0</v>
      </c>
      <c r="N86" s="17"/>
      <c r="O86" s="21">
        <f>IFERROR(M86/E86,"100.0%")</f>
        <v>0</v>
      </c>
      <c r="P86" s="19"/>
      <c r="Q86" s="21">
        <v>0</v>
      </c>
      <c r="R86" s="20"/>
      <c r="S86" s="44"/>
      <c r="T86" s="44"/>
      <c r="U86" s="44"/>
    </row>
    <row r="87" spans="1:26" s="3" customFormat="1" x14ac:dyDescent="0.3">
      <c r="A87" s="56">
        <f>A86+1</f>
        <v>52</v>
      </c>
      <c r="B87" s="1"/>
      <c r="C87" s="1" t="s">
        <v>31</v>
      </c>
      <c r="D87" s="1"/>
      <c r="E87" s="27">
        <v>67877.706399999995</v>
      </c>
      <c r="F87" s="16"/>
      <c r="G87" s="17">
        <v>2.2625902133333331</v>
      </c>
      <c r="H87" s="17"/>
      <c r="I87" s="60">
        <v>0</v>
      </c>
      <c r="J87" s="16"/>
      <c r="K87" s="17">
        <v>0</v>
      </c>
      <c r="L87" s="17"/>
      <c r="M87" s="18">
        <f>I87-E87</f>
        <v>-67877.706399999995</v>
      </c>
      <c r="N87" s="1"/>
      <c r="O87" s="19">
        <f>M87/E87</f>
        <v>-1</v>
      </c>
      <c r="P87" s="19"/>
      <c r="Q87" s="19">
        <f>O87</f>
        <v>-1</v>
      </c>
      <c r="R87" s="20"/>
      <c r="S87" s="44"/>
      <c r="T87" s="44"/>
      <c r="U87" s="44"/>
      <c r="V87" s="44"/>
      <c r="W87" s="44"/>
      <c r="X87" s="44"/>
      <c r="Y87" s="44"/>
      <c r="Z87" s="44"/>
    </row>
    <row r="88" spans="1:26" s="3" customFormat="1" x14ac:dyDescent="0.3">
      <c r="A88" s="56">
        <f>A87+1</f>
        <v>53</v>
      </c>
      <c r="B88" s="1"/>
      <c r="C88" s="1" t="s">
        <v>32</v>
      </c>
      <c r="D88" s="1"/>
      <c r="E88" s="27">
        <v>471078.79437868891</v>
      </c>
      <c r="F88" s="16"/>
      <c r="G88" s="17">
        <v>15.702626479289631</v>
      </c>
      <c r="H88" s="1"/>
      <c r="I88" s="60">
        <v>432055.71802698867</v>
      </c>
      <c r="J88" s="56"/>
      <c r="K88" s="17">
        <v>14.401857267566291</v>
      </c>
      <c r="L88" s="17"/>
      <c r="M88" s="18">
        <f>I88-E88</f>
        <v>-39023.076351700234</v>
      </c>
      <c r="N88" s="1"/>
      <c r="O88" s="19">
        <f>M88/E88</f>
        <v>-8.2837684093099981E-2</v>
      </c>
      <c r="P88" s="19"/>
      <c r="Q88" s="19">
        <f>O88</f>
        <v>-8.2837684093099981E-2</v>
      </c>
      <c r="R88" s="20"/>
      <c r="S88" s="44"/>
      <c r="T88" s="44"/>
      <c r="U88" s="44"/>
    </row>
    <row r="89" spans="1:26" s="3" customFormat="1" x14ac:dyDescent="0.3">
      <c r="A89" s="56">
        <f>A88+1</f>
        <v>54</v>
      </c>
      <c r="B89" s="1"/>
      <c r="C89" s="1" t="s">
        <v>33</v>
      </c>
      <c r="D89" s="1"/>
      <c r="E89" s="22">
        <f>SUM(E85:E88)</f>
        <v>1091117.1087786891</v>
      </c>
      <c r="F89" s="56"/>
      <c r="G89" s="35">
        <v>36.370570292622965</v>
      </c>
      <c r="H89" s="56"/>
      <c r="I89" s="22">
        <f>SUM(I85:I88)</f>
        <v>953860.4279906858</v>
      </c>
      <c r="J89" s="56"/>
      <c r="K89" s="35">
        <v>31.795347599689528</v>
      </c>
      <c r="L89" s="17"/>
      <c r="M89" s="23">
        <f>SUM(M85:M88)</f>
        <v>-137256.68078800311</v>
      </c>
      <c r="N89" s="1"/>
      <c r="O89" s="24">
        <f>M89/E89</f>
        <v>-0.12579463715094477</v>
      </c>
      <c r="P89" s="25"/>
      <c r="Q89" s="24">
        <f>(M85+M88+M87)/(E85+E88+E87)</f>
        <v>-0.21662401296670858</v>
      </c>
      <c r="R89" s="26"/>
      <c r="S89" s="44"/>
      <c r="T89" s="44"/>
      <c r="U89" s="44"/>
      <c r="V89" s="44"/>
      <c r="W89" s="44"/>
      <c r="X89" s="44"/>
      <c r="Y89" s="44"/>
      <c r="Z89" s="44"/>
    </row>
    <row r="90" spans="1:26" s="3" customFormat="1" x14ac:dyDescent="0.3">
      <c r="A90" s="56"/>
      <c r="B90" s="1"/>
      <c r="C90" s="1"/>
      <c r="D90" s="1"/>
      <c r="E90" s="27"/>
      <c r="F90" s="56"/>
      <c r="G90" s="17"/>
      <c r="H90" s="56"/>
      <c r="I90" s="27"/>
      <c r="J90" s="56"/>
      <c r="K90" s="17"/>
      <c r="L90" s="17"/>
      <c r="M90" s="28"/>
      <c r="N90" s="1"/>
      <c r="O90" s="25"/>
      <c r="P90" s="25"/>
      <c r="Q90" s="25"/>
      <c r="R90" s="26"/>
      <c r="S90" s="44"/>
      <c r="T90" s="44"/>
      <c r="U90" s="44"/>
    </row>
    <row r="91" spans="1:26" s="3" customFormat="1" x14ac:dyDescent="0.3">
      <c r="A91" s="56">
        <f>A89+1</f>
        <v>55</v>
      </c>
      <c r="B91" s="1"/>
      <c r="C91" s="1" t="s">
        <v>90</v>
      </c>
      <c r="D91" s="1"/>
      <c r="E91" s="22">
        <f>SUM(E85:E87)+I88</f>
        <v>1052094.0324269887</v>
      </c>
      <c r="F91" s="56"/>
      <c r="G91" s="35">
        <v>35.069801080899623</v>
      </c>
      <c r="H91" s="56"/>
      <c r="I91" s="22">
        <f>SUM(I85:I88)</f>
        <v>953860.4279906858</v>
      </c>
      <c r="J91" s="16"/>
      <c r="K91" s="35">
        <v>31.795347599689528</v>
      </c>
      <c r="L91" s="17"/>
      <c r="M91" s="23">
        <f>M85+M86+M87</f>
        <v>-98233.604436302878</v>
      </c>
      <c r="N91" s="1"/>
      <c r="O91" s="24">
        <f>M91/E91</f>
        <v>-9.3369605195550723E-2</v>
      </c>
      <c r="P91" s="25"/>
      <c r="Q91" s="24">
        <f>(M91-M86)/(E91-E86)</f>
        <v>-0.16521121820771917</v>
      </c>
      <c r="R91" s="26"/>
      <c r="S91" s="44"/>
      <c r="T91" s="44"/>
      <c r="U91" s="44"/>
      <c r="V91" s="44"/>
      <c r="W91" s="44"/>
      <c r="X91" s="44"/>
      <c r="Y91" s="44"/>
      <c r="Z91" s="44"/>
    </row>
    <row r="92" spans="1:26" s="3" customFormat="1" x14ac:dyDescent="0.3">
      <c r="A92" s="56">
        <f>A91+1</f>
        <v>56</v>
      </c>
      <c r="B92" s="1"/>
      <c r="C92" s="1" t="s">
        <v>91</v>
      </c>
      <c r="D92" s="1"/>
      <c r="E92" s="29"/>
      <c r="F92" s="29"/>
      <c r="G92" s="29"/>
      <c r="H92" s="29"/>
      <c r="I92" s="29"/>
      <c r="J92" s="29"/>
      <c r="K92" s="29"/>
      <c r="L92" s="29"/>
      <c r="M92" s="28"/>
      <c r="N92" s="1"/>
      <c r="O92" s="37">
        <v>-0.15843150681964191</v>
      </c>
      <c r="P92" s="25"/>
      <c r="Q92" s="37">
        <v>-0.60437198945323167</v>
      </c>
      <c r="R92" s="30"/>
      <c r="S92" s="44"/>
      <c r="T92" s="44"/>
      <c r="U92" s="44"/>
    </row>
    <row r="93" spans="1:26" s="3" customFormat="1" x14ac:dyDescent="0.3">
      <c r="A93" s="5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8"/>
      <c r="N93" s="1"/>
      <c r="O93" s="25"/>
      <c r="P93" s="25"/>
      <c r="Q93" s="25"/>
      <c r="S93" s="44"/>
      <c r="T93" s="44"/>
      <c r="U93" s="44"/>
      <c r="V93" s="44"/>
      <c r="W93" s="44"/>
      <c r="X93" s="44"/>
      <c r="Y93" s="44"/>
      <c r="Z93" s="44"/>
    </row>
    <row r="94" spans="1:26" s="3" customFormat="1" ht="14.15" x14ac:dyDescent="0.3">
      <c r="A94" s="56"/>
      <c r="B94" s="1"/>
      <c r="C94" s="5" t="s">
        <v>106</v>
      </c>
      <c r="D94" s="1"/>
      <c r="E94" s="43" t="s">
        <v>103</v>
      </c>
      <c r="F94" s="1"/>
      <c r="G94" s="1"/>
      <c r="H94" s="1"/>
      <c r="I94" s="1"/>
      <c r="J94" s="1"/>
      <c r="K94" s="1"/>
      <c r="L94" s="1"/>
      <c r="M94" s="18"/>
      <c r="N94" s="1"/>
      <c r="O94" s="25"/>
      <c r="P94" s="25"/>
      <c r="Q94" s="25"/>
      <c r="S94" s="44"/>
      <c r="T94" s="44"/>
      <c r="U94" s="44"/>
    </row>
    <row r="95" spans="1:26" s="3" customFormat="1" x14ac:dyDescent="0.3">
      <c r="A95" s="56">
        <f>A92+1</f>
        <v>57</v>
      </c>
      <c r="B95" s="1"/>
      <c r="C95" s="1" t="s">
        <v>29</v>
      </c>
      <c r="D95" s="1"/>
      <c r="E95" s="27">
        <v>367582.51200000005</v>
      </c>
      <c r="F95" s="16"/>
      <c r="G95" s="17">
        <v>2.4505500800000002</v>
      </c>
      <c r="H95" s="17"/>
      <c r="I95" s="60">
        <v>171937.53990499629</v>
      </c>
      <c r="J95" s="56"/>
      <c r="K95" s="17">
        <v>1.1462502660333087</v>
      </c>
      <c r="L95" s="17"/>
      <c r="M95" s="18">
        <f>I95-E95</f>
        <v>-195644.97209500376</v>
      </c>
      <c r="N95" s="17"/>
      <c r="O95" s="19">
        <f>M95/E95</f>
        <v>-0.53224776943415564</v>
      </c>
      <c r="P95" s="19"/>
      <c r="Q95" s="19">
        <f>O95</f>
        <v>-0.53224776943415564</v>
      </c>
      <c r="R95" s="20"/>
      <c r="S95" s="44"/>
      <c r="T95" s="44"/>
      <c r="U95" s="44"/>
      <c r="V95" s="44"/>
      <c r="W95" s="44"/>
      <c r="X95" s="44"/>
      <c r="Y95" s="44"/>
      <c r="Z95" s="44"/>
    </row>
    <row r="96" spans="1:26" s="3" customFormat="1" x14ac:dyDescent="0.3">
      <c r="A96" s="56">
        <f>A95+1</f>
        <v>58</v>
      </c>
      <c r="B96" s="1"/>
      <c r="C96" s="1" t="s">
        <v>30</v>
      </c>
      <c r="D96" s="1"/>
      <c r="E96" s="27">
        <v>2287500</v>
      </c>
      <c r="F96" s="16"/>
      <c r="G96" s="17">
        <v>15.25</v>
      </c>
      <c r="H96" s="17"/>
      <c r="I96" s="60">
        <v>2287500</v>
      </c>
      <c r="J96" s="16"/>
      <c r="K96" s="17">
        <v>15.25</v>
      </c>
      <c r="L96" s="17"/>
      <c r="M96" s="18">
        <f>I96-E96</f>
        <v>0</v>
      </c>
      <c r="N96" s="17"/>
      <c r="O96" s="21">
        <f>IFERROR(M96/E96,"100.0%")</f>
        <v>0</v>
      </c>
      <c r="P96" s="19"/>
      <c r="Q96" s="21">
        <v>0</v>
      </c>
      <c r="R96" s="20"/>
      <c r="S96" s="44"/>
      <c r="T96" s="44"/>
      <c r="U96" s="44"/>
    </row>
    <row r="97" spans="1:26" s="3" customFormat="1" x14ac:dyDescent="0.3">
      <c r="A97" s="56">
        <f>A96+1</f>
        <v>59</v>
      </c>
      <c r="B97" s="1"/>
      <c r="C97" s="1" t="s">
        <v>31</v>
      </c>
      <c r="D97" s="1"/>
      <c r="E97" s="27">
        <v>290904.45599999995</v>
      </c>
      <c r="F97" s="16"/>
      <c r="G97" s="17">
        <v>1.9393630399999997</v>
      </c>
      <c r="H97" s="17"/>
      <c r="I97" s="60">
        <v>0</v>
      </c>
      <c r="J97" s="16"/>
      <c r="K97" s="17">
        <v>0</v>
      </c>
      <c r="L97" s="17"/>
      <c r="M97" s="18">
        <f>I97-E97</f>
        <v>-290904.45599999995</v>
      </c>
      <c r="N97" s="1"/>
      <c r="O97" s="19">
        <f>M97/E97</f>
        <v>-1</v>
      </c>
      <c r="P97" s="19"/>
      <c r="Q97" s="19">
        <f>O97</f>
        <v>-1</v>
      </c>
      <c r="R97" s="20"/>
      <c r="S97" s="44"/>
      <c r="T97" s="44"/>
      <c r="U97" s="44"/>
      <c r="V97" s="44"/>
      <c r="W97" s="44"/>
      <c r="X97" s="44"/>
      <c r="Y97" s="44"/>
      <c r="Z97" s="44"/>
    </row>
    <row r="98" spans="1:26" s="3" customFormat="1" x14ac:dyDescent="0.3">
      <c r="A98" s="56">
        <f>A97+1</f>
        <v>60</v>
      </c>
      <c r="B98" s="1"/>
      <c r="C98" s="1" t="s">
        <v>32</v>
      </c>
      <c r="D98" s="1"/>
      <c r="E98" s="27">
        <v>2355393.9718934447</v>
      </c>
      <c r="F98" s="16"/>
      <c r="G98" s="17">
        <v>15.702626479289631</v>
      </c>
      <c r="H98" s="1"/>
      <c r="I98" s="60">
        <v>2160278.5901349434</v>
      </c>
      <c r="J98" s="56"/>
      <c r="K98" s="17">
        <v>14.401857267566291</v>
      </c>
      <c r="L98" s="17"/>
      <c r="M98" s="18">
        <f>I98-E98</f>
        <v>-195115.38175850129</v>
      </c>
      <c r="N98" s="1"/>
      <c r="O98" s="19">
        <f>M98/E98</f>
        <v>-8.2837684093100022E-2</v>
      </c>
      <c r="P98" s="19"/>
      <c r="Q98" s="19">
        <f>O98</f>
        <v>-8.2837684093100022E-2</v>
      </c>
      <c r="R98" s="20"/>
      <c r="S98" s="44"/>
      <c r="T98" s="44"/>
      <c r="U98" s="44"/>
    </row>
    <row r="99" spans="1:26" s="3" customFormat="1" x14ac:dyDescent="0.3">
      <c r="A99" s="56">
        <f>A98+1</f>
        <v>61</v>
      </c>
      <c r="B99" s="1"/>
      <c r="C99" s="1" t="s">
        <v>33</v>
      </c>
      <c r="D99" s="1"/>
      <c r="E99" s="22">
        <f>SUM(E95:E98)</f>
        <v>5301380.939893445</v>
      </c>
      <c r="F99" s="56"/>
      <c r="G99" s="35">
        <v>35.342539599289637</v>
      </c>
      <c r="H99" s="56"/>
      <c r="I99" s="22">
        <f>SUM(I95:I98)</f>
        <v>4619716.1300399397</v>
      </c>
      <c r="J99" s="56"/>
      <c r="K99" s="35">
        <v>30.798107533599602</v>
      </c>
      <c r="L99" s="17"/>
      <c r="M99" s="23">
        <f>SUM(M95:M98)</f>
        <v>-681664.80985350499</v>
      </c>
      <c r="N99" s="1"/>
      <c r="O99" s="24">
        <f>M99/E99</f>
        <v>-0.12858249908507915</v>
      </c>
      <c r="P99" s="25"/>
      <c r="Q99" s="24">
        <f>(M95+M98+M97)/(E95+E98+E97)</f>
        <v>-0.22617509564847149</v>
      </c>
      <c r="R99" s="26"/>
      <c r="S99" s="44"/>
      <c r="T99" s="44"/>
      <c r="U99" s="44"/>
      <c r="V99" s="44"/>
      <c r="W99" s="44"/>
      <c r="X99" s="44"/>
      <c r="Y99" s="44"/>
      <c r="Z99" s="44"/>
    </row>
    <row r="100" spans="1:26" s="3" customFormat="1" x14ac:dyDescent="0.3">
      <c r="A100" s="56"/>
      <c r="B100" s="1"/>
      <c r="C100" s="1"/>
      <c r="D100" s="1"/>
      <c r="E100" s="27"/>
      <c r="F100" s="56"/>
      <c r="G100" s="17"/>
      <c r="H100" s="56"/>
      <c r="I100" s="27"/>
      <c r="J100" s="56"/>
      <c r="K100" s="17"/>
      <c r="L100" s="17"/>
      <c r="M100" s="28"/>
      <c r="N100" s="1"/>
      <c r="O100" s="25"/>
      <c r="P100" s="25"/>
      <c r="Q100" s="25"/>
      <c r="R100" s="26"/>
      <c r="S100" s="44"/>
      <c r="T100" s="44"/>
      <c r="U100" s="44"/>
    </row>
    <row r="101" spans="1:26" s="3" customFormat="1" x14ac:dyDescent="0.3">
      <c r="A101" s="56">
        <f>A99+1</f>
        <v>62</v>
      </c>
      <c r="B101" s="1"/>
      <c r="C101" s="1" t="s">
        <v>90</v>
      </c>
      <c r="D101" s="1"/>
      <c r="E101" s="22">
        <f>SUM(E95:E97)+I98</f>
        <v>5106265.5581349432</v>
      </c>
      <c r="F101" s="56"/>
      <c r="G101" s="35">
        <v>34.041770387566288</v>
      </c>
      <c r="H101" s="56"/>
      <c r="I101" s="22">
        <f>SUM(I95:I98)</f>
        <v>4619716.1300399397</v>
      </c>
      <c r="J101" s="16"/>
      <c r="K101" s="35">
        <v>30.798107533599602</v>
      </c>
      <c r="L101" s="17"/>
      <c r="M101" s="23">
        <f>M95+M96+M97</f>
        <v>-486549.42809500371</v>
      </c>
      <c r="N101" s="1"/>
      <c r="O101" s="24">
        <f>M101/E101</f>
        <v>-9.5284787396117177E-2</v>
      </c>
      <c r="P101" s="25"/>
      <c r="Q101" s="24">
        <f>(M101-M96)/(E101-E96)</f>
        <v>-0.17261081777121354</v>
      </c>
      <c r="R101" s="26"/>
      <c r="S101" s="44"/>
      <c r="T101" s="44"/>
      <c r="U101" s="44"/>
      <c r="V101" s="44"/>
      <c r="W101" s="44"/>
      <c r="X101" s="44"/>
      <c r="Y101" s="44"/>
      <c r="Z101" s="44"/>
    </row>
    <row r="102" spans="1:26" s="3" customFormat="1" x14ac:dyDescent="0.3">
      <c r="A102" s="56">
        <f>A101+1</f>
        <v>63</v>
      </c>
      <c r="B102" s="1"/>
      <c r="C102" s="1" t="s">
        <v>91</v>
      </c>
      <c r="D102" s="1"/>
      <c r="E102" s="29"/>
      <c r="F102" s="29"/>
      <c r="G102" s="29"/>
      <c r="H102" s="29"/>
      <c r="I102" s="29"/>
      <c r="J102" s="29"/>
      <c r="K102" s="29"/>
      <c r="L102" s="29"/>
      <c r="M102" s="28"/>
      <c r="N102" s="1"/>
      <c r="O102" s="37">
        <v>-0.16515668038590037</v>
      </c>
      <c r="P102" s="25"/>
      <c r="Q102" s="37">
        <v>-0.73888998832092867</v>
      </c>
      <c r="R102" s="30"/>
      <c r="T102" s="15"/>
    </row>
    <row r="103" spans="1:26" s="3" customFormat="1" x14ac:dyDescent="0.3">
      <c r="A103" s="56"/>
      <c r="B103" s="1"/>
      <c r="C103" s="1"/>
      <c r="D103" s="1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32"/>
      <c r="P103" s="32"/>
      <c r="Q103" s="32"/>
      <c r="R103" s="11"/>
      <c r="S103" s="44"/>
      <c r="T103" s="44"/>
      <c r="U103" s="44"/>
      <c r="V103" s="44"/>
      <c r="W103" s="44"/>
      <c r="X103" s="44"/>
      <c r="Y103" s="44"/>
      <c r="Z103" s="44"/>
    </row>
    <row r="104" spans="1:26" s="3" customFormat="1" ht="14.15" collapsed="1" x14ac:dyDescent="0.3">
      <c r="A104" s="56"/>
      <c r="B104" s="1"/>
      <c r="C104" s="5" t="s">
        <v>107</v>
      </c>
      <c r="D104" s="1"/>
      <c r="E104" s="43" t="s">
        <v>108</v>
      </c>
      <c r="F104" s="1"/>
      <c r="G104" s="1"/>
      <c r="H104" s="1"/>
      <c r="I104" s="1"/>
      <c r="J104" s="1"/>
      <c r="K104" s="1"/>
      <c r="L104" s="1"/>
      <c r="M104" s="18"/>
      <c r="N104" s="1"/>
      <c r="O104" s="25"/>
      <c r="P104" s="25"/>
      <c r="Q104" s="25"/>
      <c r="T104" s="15"/>
    </row>
    <row r="105" spans="1:26" s="3" customFormat="1" x14ac:dyDescent="0.3">
      <c r="A105" s="56">
        <f>A102+1</f>
        <v>64</v>
      </c>
      <c r="B105" s="1"/>
      <c r="C105" s="1" t="s">
        <v>29</v>
      </c>
      <c r="D105" s="1"/>
      <c r="E105" s="27">
        <v>81694.074999999983</v>
      </c>
      <c r="F105" s="16"/>
      <c r="G105" s="17">
        <v>3.5909483516483509</v>
      </c>
      <c r="H105" s="17"/>
      <c r="I105" s="27">
        <v>30384.29387044919</v>
      </c>
      <c r="J105" s="56"/>
      <c r="K105" s="17">
        <v>1.3355733569428214</v>
      </c>
      <c r="L105" s="17"/>
      <c r="M105" s="18">
        <f>I105-E105</f>
        <v>-51309.781129550793</v>
      </c>
      <c r="N105" s="17"/>
      <c r="O105" s="19">
        <f>M105/E105</f>
        <v>-0.62807224550312624</v>
      </c>
      <c r="P105" s="19"/>
      <c r="Q105" s="19">
        <f>O105</f>
        <v>-0.62807224550312624</v>
      </c>
      <c r="R105" s="20"/>
      <c r="S105" s="44"/>
      <c r="T105" s="44"/>
      <c r="U105" s="44"/>
      <c r="V105" s="44"/>
      <c r="W105" s="44"/>
      <c r="X105" s="44"/>
      <c r="Y105" s="44"/>
      <c r="Z105" s="44"/>
    </row>
    <row r="106" spans="1:26" s="3" customFormat="1" x14ac:dyDescent="0.3">
      <c r="A106" s="56">
        <f>A105+1</f>
        <v>65</v>
      </c>
      <c r="B106" s="1"/>
      <c r="C106" s="1" t="s">
        <v>30</v>
      </c>
      <c r="D106" s="1"/>
      <c r="E106" s="27">
        <v>346937.5</v>
      </c>
      <c r="F106" s="16"/>
      <c r="G106" s="17">
        <v>15.25</v>
      </c>
      <c r="H106" s="17"/>
      <c r="I106" s="27">
        <v>346937.5</v>
      </c>
      <c r="J106" s="16"/>
      <c r="K106" s="17">
        <v>15.25</v>
      </c>
      <c r="L106" s="17"/>
      <c r="M106" s="18">
        <f>I106-E106</f>
        <v>0</v>
      </c>
      <c r="N106" s="17"/>
      <c r="O106" s="21">
        <f>IFERROR(M106/E106,"100.0%")</f>
        <v>0</v>
      </c>
      <c r="P106" s="19"/>
      <c r="Q106" s="21">
        <v>0</v>
      </c>
      <c r="R106" s="20"/>
      <c r="S106" s="44"/>
      <c r="T106" s="44"/>
      <c r="U106" s="44"/>
    </row>
    <row r="107" spans="1:26" s="3" customFormat="1" x14ac:dyDescent="0.3">
      <c r="A107" s="56">
        <f>A106+1</f>
        <v>66</v>
      </c>
      <c r="B107" s="1"/>
      <c r="C107" s="1" t="s">
        <v>31</v>
      </c>
      <c r="D107" s="1"/>
      <c r="E107" s="27">
        <v>20788.95</v>
      </c>
      <c r="F107" s="16"/>
      <c r="G107" s="17">
        <v>0.91380000000000006</v>
      </c>
      <c r="H107" s="17"/>
      <c r="I107" s="27">
        <v>17775.623959123317</v>
      </c>
      <c r="J107" s="16"/>
      <c r="K107" s="17">
        <v>0.78134610809333271</v>
      </c>
      <c r="L107" s="17"/>
      <c r="M107" s="18">
        <f>I107-E107</f>
        <v>-3013.3260408766837</v>
      </c>
      <c r="N107" s="1"/>
      <c r="O107" s="19">
        <f>M107/E107</f>
        <v>-0.14494844813598973</v>
      </c>
      <c r="P107" s="19"/>
      <c r="Q107" s="19">
        <f>O107</f>
        <v>-0.14494844813598973</v>
      </c>
      <c r="R107" s="20"/>
      <c r="S107" s="44"/>
      <c r="T107" s="44"/>
      <c r="U107" s="44"/>
      <c r="V107" s="44"/>
      <c r="W107" s="44"/>
      <c r="X107" s="44"/>
      <c r="Y107" s="44"/>
      <c r="Z107" s="44"/>
    </row>
    <row r="108" spans="1:26" s="3" customFormat="1" x14ac:dyDescent="0.3">
      <c r="A108" s="56">
        <f>A107+1</f>
        <v>67</v>
      </c>
      <c r="B108" s="1"/>
      <c r="C108" s="1" t="s">
        <v>32</v>
      </c>
      <c r="D108" s="1"/>
      <c r="E108" s="27">
        <v>218556.9754332513</v>
      </c>
      <c r="F108" s="16"/>
      <c r="G108" s="17">
        <v>9.6069000190440121</v>
      </c>
      <c r="H108" s="1"/>
      <c r="I108" s="27">
        <v>327642.25283713307</v>
      </c>
      <c r="J108" s="56"/>
      <c r="K108" s="17">
        <v>14.401857267566291</v>
      </c>
      <c r="L108" s="17"/>
      <c r="M108" s="18">
        <f>I108-E108</f>
        <v>109085.27740388177</v>
      </c>
      <c r="N108" s="1"/>
      <c r="O108" s="19">
        <f>M108/E108</f>
        <v>0.49911597279217068</v>
      </c>
      <c r="P108" s="19"/>
      <c r="Q108" s="19">
        <f>O108</f>
        <v>0.49911597279217068</v>
      </c>
      <c r="R108" s="20"/>
      <c r="S108" s="44"/>
      <c r="T108" s="44"/>
      <c r="U108" s="44"/>
    </row>
    <row r="109" spans="1:26" s="3" customFormat="1" x14ac:dyDescent="0.3">
      <c r="A109" s="56">
        <f>A108+1</f>
        <v>68</v>
      </c>
      <c r="B109" s="1"/>
      <c r="C109" s="1" t="s">
        <v>33</v>
      </c>
      <c r="D109" s="1"/>
      <c r="E109" s="22">
        <f>SUM(E105:E108)</f>
        <v>667977.50043325126</v>
      </c>
      <c r="F109" s="56"/>
      <c r="G109" s="35">
        <v>29.361648370692361</v>
      </c>
      <c r="H109" s="56"/>
      <c r="I109" s="22">
        <f>SUM(I105:I108)</f>
        <v>722739.67066670558</v>
      </c>
      <c r="J109" s="56"/>
      <c r="K109" s="35">
        <v>31.768776732602444</v>
      </c>
      <c r="L109" s="17"/>
      <c r="M109" s="23">
        <f>SUM(M105:M108)</f>
        <v>54762.170233454293</v>
      </c>
      <c r="N109" s="1"/>
      <c r="O109" s="24">
        <f>M109/E109</f>
        <v>8.1982058075212805E-2</v>
      </c>
      <c r="P109" s="25"/>
      <c r="Q109" s="24">
        <f>(M105+M108+M107)/(E105+E108+E107)</f>
        <v>0.17057740518175743</v>
      </c>
      <c r="R109" s="26"/>
      <c r="S109" s="44"/>
      <c r="T109" s="44"/>
      <c r="U109" s="44"/>
      <c r="V109" s="44"/>
      <c r="W109" s="44"/>
      <c r="X109" s="44"/>
      <c r="Y109" s="44"/>
      <c r="Z109" s="44"/>
    </row>
    <row r="110" spans="1:26" s="3" customFormat="1" x14ac:dyDescent="0.3">
      <c r="A110" s="56"/>
      <c r="B110" s="1"/>
      <c r="C110" s="1"/>
      <c r="D110" s="1"/>
      <c r="E110" s="27"/>
      <c r="F110" s="56"/>
      <c r="G110" s="17"/>
      <c r="H110" s="56"/>
      <c r="I110" s="27"/>
      <c r="J110" s="56"/>
      <c r="K110" s="17"/>
      <c r="L110" s="17"/>
      <c r="M110" s="18"/>
      <c r="N110" s="1"/>
      <c r="O110" s="25"/>
      <c r="P110" s="25"/>
      <c r="Q110" s="25"/>
      <c r="R110" s="26"/>
      <c r="S110" s="44"/>
      <c r="T110" s="44"/>
      <c r="U110" s="44"/>
    </row>
    <row r="111" spans="1:26" s="3" customFormat="1" x14ac:dyDescent="0.3">
      <c r="A111" s="56">
        <f>A109+1</f>
        <v>69</v>
      </c>
      <c r="B111" s="1"/>
      <c r="C111" s="1" t="s">
        <v>90</v>
      </c>
      <c r="D111" s="1"/>
      <c r="E111" s="22">
        <f>SUM(E105:E107)+I108</f>
        <v>777062.77783713304</v>
      </c>
      <c r="F111" s="56"/>
      <c r="G111" s="35">
        <v>34.156605619214645</v>
      </c>
      <c r="H111" s="56"/>
      <c r="I111" s="22">
        <f>SUM(I105:I108)</f>
        <v>722739.67066670558</v>
      </c>
      <c r="J111" s="16"/>
      <c r="K111" s="35">
        <v>31.768776732602444</v>
      </c>
      <c r="L111" s="17"/>
      <c r="M111" s="23">
        <f>M105+M106+M107</f>
        <v>-54323.10717042748</v>
      </c>
      <c r="N111" s="1"/>
      <c r="O111" s="24">
        <f>M111/E111</f>
        <v>-6.9908260593345817E-2</v>
      </c>
      <c r="P111" s="25"/>
      <c r="Q111" s="24">
        <f>(M111-M106)/(E111-E106)</f>
        <v>-0.12629601181216074</v>
      </c>
      <c r="R111" s="26"/>
      <c r="S111" s="44"/>
      <c r="T111" s="44"/>
      <c r="U111" s="44"/>
      <c r="V111" s="44"/>
      <c r="W111" s="44"/>
      <c r="X111" s="44"/>
      <c r="Y111" s="44"/>
      <c r="Z111" s="44"/>
    </row>
    <row r="112" spans="1:26" s="3" customFormat="1" x14ac:dyDescent="0.3">
      <c r="A112" s="56">
        <f>A111+1</f>
        <v>70</v>
      </c>
      <c r="B112" s="1"/>
      <c r="C112" s="1" t="s">
        <v>91</v>
      </c>
      <c r="D112" s="1"/>
      <c r="E112" s="29"/>
      <c r="F112" s="29"/>
      <c r="G112" s="29"/>
      <c r="H112" s="29"/>
      <c r="I112" s="29"/>
      <c r="J112" s="29"/>
      <c r="K112" s="29"/>
      <c r="L112" s="29"/>
      <c r="M112" s="18"/>
      <c r="N112" s="1"/>
      <c r="O112" s="37">
        <v>-0.12087366764218764</v>
      </c>
      <c r="P112" s="25"/>
      <c r="Q112" s="37">
        <v>-0.5300693180204965</v>
      </c>
      <c r="R112" s="26"/>
      <c r="S112" s="44"/>
      <c r="T112" s="44"/>
      <c r="U112" s="44"/>
    </row>
    <row r="113" spans="1:26" s="3" customFormat="1" x14ac:dyDescent="0.3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8"/>
      <c r="N113" s="1"/>
      <c r="O113" s="25"/>
      <c r="P113" s="25"/>
      <c r="Q113" s="25"/>
      <c r="S113" s="44"/>
      <c r="T113" s="44"/>
      <c r="U113" s="44"/>
      <c r="V113" s="44"/>
      <c r="W113" s="44"/>
      <c r="X113" s="44"/>
      <c r="Y113" s="44"/>
      <c r="Z113" s="44"/>
    </row>
    <row r="114" spans="1:26" s="3" customFormat="1" ht="14.15" x14ac:dyDescent="0.3">
      <c r="A114" s="56"/>
      <c r="B114" s="1"/>
      <c r="C114" s="5" t="s">
        <v>109</v>
      </c>
      <c r="D114" s="1"/>
      <c r="E114" s="43" t="s">
        <v>110</v>
      </c>
      <c r="F114" s="1"/>
      <c r="G114" s="1"/>
      <c r="H114" s="1"/>
      <c r="I114" s="1"/>
      <c r="J114" s="1"/>
      <c r="K114" s="1"/>
      <c r="L114" s="1"/>
      <c r="M114" s="18"/>
      <c r="N114" s="1"/>
      <c r="O114" s="25"/>
      <c r="P114" s="25"/>
      <c r="Q114" s="25"/>
      <c r="S114" s="44"/>
      <c r="T114" s="44"/>
      <c r="U114" s="44"/>
    </row>
    <row r="115" spans="1:26" s="3" customFormat="1" x14ac:dyDescent="0.3">
      <c r="A115" s="56">
        <f>A112+1</f>
        <v>71</v>
      </c>
      <c r="B115" s="1"/>
      <c r="C115" s="1" t="s">
        <v>29</v>
      </c>
      <c r="D115" s="1"/>
      <c r="E115" s="27">
        <v>339465.23999999987</v>
      </c>
      <c r="F115" s="16"/>
      <c r="G115" s="17">
        <v>1.2572786666666662</v>
      </c>
      <c r="H115" s="17"/>
      <c r="I115" s="60">
        <v>245352.11491833598</v>
      </c>
      <c r="J115" s="56"/>
      <c r="K115" s="17">
        <v>0.90871153673457772</v>
      </c>
      <c r="L115" s="17"/>
      <c r="M115" s="18">
        <f>I115-E115</f>
        <v>-94113.125081663893</v>
      </c>
      <c r="N115" s="17"/>
      <c r="O115" s="19">
        <f>M115/E115</f>
        <v>-0.27723935764870633</v>
      </c>
      <c r="P115" s="19"/>
      <c r="Q115" s="19">
        <f>O115</f>
        <v>-0.27723935764870633</v>
      </c>
      <c r="R115" s="20"/>
      <c r="S115" s="44"/>
      <c r="T115" s="44"/>
      <c r="U115" s="44"/>
      <c r="V115" s="44"/>
      <c r="W115" s="44"/>
      <c r="X115" s="44"/>
      <c r="Y115" s="44"/>
      <c r="Z115" s="44"/>
    </row>
    <row r="116" spans="1:26" s="3" customFormat="1" x14ac:dyDescent="0.3">
      <c r="A116" s="56">
        <f>A115+1</f>
        <v>72</v>
      </c>
      <c r="B116" s="1"/>
      <c r="C116" s="1" t="s">
        <v>30</v>
      </c>
      <c r="D116" s="1"/>
      <c r="E116" s="27">
        <v>4117500</v>
      </c>
      <c r="F116" s="16"/>
      <c r="G116" s="17">
        <v>15.25</v>
      </c>
      <c r="H116" s="17"/>
      <c r="I116" s="60">
        <v>4117500</v>
      </c>
      <c r="J116" s="16"/>
      <c r="K116" s="17">
        <v>15.25</v>
      </c>
      <c r="L116" s="17"/>
      <c r="M116" s="18">
        <f>I116-E116</f>
        <v>0</v>
      </c>
      <c r="N116" s="17"/>
      <c r="O116" s="21">
        <f>IFERROR(M116/E116,"100.0%")</f>
        <v>0</v>
      </c>
      <c r="P116" s="19"/>
      <c r="Q116" s="21">
        <v>0</v>
      </c>
      <c r="R116" s="20"/>
      <c r="S116" s="44"/>
      <c r="T116" s="44"/>
      <c r="U116" s="44"/>
    </row>
    <row r="117" spans="1:26" s="3" customFormat="1" x14ac:dyDescent="0.3">
      <c r="A117" s="56">
        <f>A116+1</f>
        <v>73</v>
      </c>
      <c r="B117" s="1"/>
      <c r="C117" s="1" t="s">
        <v>31</v>
      </c>
      <c r="D117" s="1"/>
      <c r="E117" s="27">
        <v>1115631.3599999999</v>
      </c>
      <c r="F117" s="16"/>
      <c r="G117" s="17">
        <v>4.1319679999999996</v>
      </c>
      <c r="H117" s="17"/>
      <c r="I117" s="60">
        <v>0</v>
      </c>
      <c r="J117" s="16"/>
      <c r="K117" s="17">
        <v>0</v>
      </c>
      <c r="L117" s="17"/>
      <c r="M117" s="18">
        <f>I117-E117</f>
        <v>-1115631.3599999999</v>
      </c>
      <c r="N117" s="1"/>
      <c r="O117" s="19">
        <f>M117/E117</f>
        <v>-1</v>
      </c>
      <c r="P117" s="19"/>
      <c r="Q117" s="19">
        <f>O117</f>
        <v>-1</v>
      </c>
      <c r="R117" s="20"/>
      <c r="S117" s="44"/>
      <c r="T117" s="44"/>
      <c r="U117" s="44"/>
      <c r="V117" s="44"/>
      <c r="W117" s="44"/>
      <c r="X117" s="44"/>
      <c r="Y117" s="44"/>
      <c r="Z117" s="44"/>
    </row>
    <row r="118" spans="1:26" s="3" customFormat="1" x14ac:dyDescent="0.3">
      <c r="A118" s="56">
        <f>A117+1</f>
        <v>74</v>
      </c>
      <c r="B118" s="1"/>
      <c r="C118" s="1" t="s">
        <v>32</v>
      </c>
      <c r="D118" s="1"/>
      <c r="E118" s="27">
        <v>4239709.1494082008</v>
      </c>
      <c r="F118" s="16"/>
      <c r="G118" s="17">
        <v>15.702626479289632</v>
      </c>
      <c r="H118" s="1"/>
      <c r="I118" s="60">
        <v>3888501.4622428976</v>
      </c>
      <c r="J118" s="56"/>
      <c r="K118" s="17">
        <v>14.401857267566287</v>
      </c>
      <c r="L118" s="17"/>
      <c r="M118" s="18">
        <f>I118-E118</f>
        <v>-351207.68716530316</v>
      </c>
      <c r="N118" s="1"/>
      <c r="O118" s="19">
        <f>M118/E118</f>
        <v>-8.2837684093100217E-2</v>
      </c>
      <c r="P118" s="19"/>
      <c r="Q118" s="19">
        <f>O118</f>
        <v>-8.2837684093100217E-2</v>
      </c>
      <c r="R118" s="20"/>
      <c r="S118" s="44"/>
      <c r="T118" s="44"/>
      <c r="U118" s="44"/>
    </row>
    <row r="119" spans="1:26" s="3" customFormat="1" x14ac:dyDescent="0.3">
      <c r="A119" s="56">
        <f>A118+1</f>
        <v>75</v>
      </c>
      <c r="B119" s="1"/>
      <c r="C119" s="1" t="s">
        <v>33</v>
      </c>
      <c r="D119" s="1"/>
      <c r="E119" s="22">
        <f>SUM(E115:E118)</f>
        <v>9812305.7494082004</v>
      </c>
      <c r="F119" s="56"/>
      <c r="G119" s="35">
        <v>36.341873145956299</v>
      </c>
      <c r="H119" s="56"/>
      <c r="I119" s="22">
        <f>SUM(I115:I118)</f>
        <v>8251353.5771612339</v>
      </c>
      <c r="J119" s="56"/>
      <c r="K119" s="35">
        <v>30.560568804300864</v>
      </c>
      <c r="L119" s="17"/>
      <c r="M119" s="23">
        <f>SUM(M115:M118)</f>
        <v>-1560952.172246967</v>
      </c>
      <c r="N119" s="1"/>
      <c r="O119" s="24">
        <f>M119/E119</f>
        <v>-0.15908107758883391</v>
      </c>
      <c r="P119" s="25"/>
      <c r="Q119" s="24">
        <f>(M115+M118+M117)/(E115+E118+E117)</f>
        <v>-0.27410103890008536</v>
      </c>
      <c r="R119" s="26"/>
      <c r="S119" s="44"/>
      <c r="T119" s="44"/>
      <c r="U119" s="44"/>
      <c r="V119" s="44"/>
      <c r="W119" s="44"/>
      <c r="X119" s="44"/>
      <c r="Y119" s="44"/>
      <c r="Z119" s="44"/>
    </row>
    <row r="120" spans="1:26" s="3" customFormat="1" x14ac:dyDescent="0.3">
      <c r="A120" s="56"/>
      <c r="B120" s="1"/>
      <c r="C120" s="1"/>
      <c r="D120" s="1"/>
      <c r="E120" s="27"/>
      <c r="F120" s="16"/>
      <c r="G120" s="17"/>
      <c r="H120" s="56"/>
      <c r="I120" s="27"/>
      <c r="J120" s="56"/>
      <c r="K120" s="17"/>
      <c r="L120" s="28"/>
      <c r="M120" s="18"/>
      <c r="N120" s="1"/>
      <c r="O120" s="25"/>
      <c r="P120" s="25"/>
      <c r="Q120" s="25"/>
      <c r="R120" s="26"/>
      <c r="S120" s="44"/>
      <c r="T120" s="44"/>
      <c r="U120" s="44"/>
    </row>
    <row r="121" spans="1:26" s="3" customFormat="1" x14ac:dyDescent="0.3">
      <c r="A121" s="56">
        <f>A119+1</f>
        <v>76</v>
      </c>
      <c r="B121" s="1"/>
      <c r="C121" s="1" t="s">
        <v>90</v>
      </c>
      <c r="D121" s="1"/>
      <c r="E121" s="22">
        <f>SUM(E115:E117)+I118</f>
        <v>9461098.0622428972</v>
      </c>
      <c r="F121" s="56"/>
      <c r="G121" s="35">
        <f>SUM(G115:G117)+K118</f>
        <v>35.04110393423295</v>
      </c>
      <c r="H121" s="56"/>
      <c r="I121" s="22">
        <f>SUM(I115:I118)</f>
        <v>8251353.5771612339</v>
      </c>
      <c r="J121" s="16"/>
      <c r="K121" s="35">
        <v>30.560568804300864</v>
      </c>
      <c r="L121" s="17"/>
      <c r="M121" s="23">
        <f>M115+M116+M117</f>
        <v>-1209744.4850816638</v>
      </c>
      <c r="N121" s="1"/>
      <c r="O121" s="24">
        <f>M121/E121</f>
        <v>-0.12786512486425655</v>
      </c>
      <c r="P121" s="25"/>
      <c r="Q121" s="24">
        <f>(M121-M116)/(E121-E116)</f>
        <v>-0.22639136982056079</v>
      </c>
      <c r="R121" s="26"/>
      <c r="S121" s="44"/>
      <c r="T121" s="44"/>
      <c r="U121" s="44"/>
      <c r="V121" s="44"/>
      <c r="W121" s="44"/>
      <c r="X121" s="44"/>
      <c r="Y121" s="44"/>
      <c r="Z121" s="44"/>
    </row>
    <row r="122" spans="1:26" s="3" customFormat="1" x14ac:dyDescent="0.3">
      <c r="A122" s="56">
        <f>A121+1</f>
        <v>77</v>
      </c>
      <c r="B122" s="1"/>
      <c r="C122" s="1" t="s">
        <v>91</v>
      </c>
      <c r="D122" s="1"/>
      <c r="E122" s="29"/>
      <c r="F122" s="29"/>
      <c r="G122" s="29"/>
      <c r="H122" s="29"/>
      <c r="I122" s="29"/>
      <c r="J122" s="29"/>
      <c r="K122" s="29"/>
      <c r="L122" s="28"/>
      <c r="M122" s="18"/>
      <c r="N122" s="1"/>
      <c r="O122" s="37">
        <v>-0.21708811383936596</v>
      </c>
      <c r="P122" s="25"/>
      <c r="Q122" s="37">
        <v>-0.83138431158568038</v>
      </c>
      <c r="R122" s="26"/>
      <c r="S122" s="44"/>
      <c r="T122" s="44"/>
      <c r="U122" s="44"/>
    </row>
    <row r="123" spans="1:26" s="3" customFormat="1" x14ac:dyDescent="0.3">
      <c r="A123" s="56">
        <f>A122+1</f>
        <v>78</v>
      </c>
      <c r="B123" s="1"/>
      <c r="C123" s="1" t="s">
        <v>63</v>
      </c>
      <c r="D123" s="1"/>
      <c r="E123" s="22">
        <f>SUM(E115:E116)+I118+I117</f>
        <v>8345466.7022428978</v>
      </c>
      <c r="F123" s="29"/>
      <c r="G123" s="35">
        <v>30.909135934232957</v>
      </c>
      <c r="H123" s="29"/>
      <c r="I123" s="22">
        <f>SUM(I115:I118)</f>
        <v>8251353.5771612339</v>
      </c>
      <c r="J123" s="29"/>
      <c r="K123" s="35">
        <v>30.560568804300864</v>
      </c>
      <c r="L123" s="28"/>
      <c r="M123" s="23">
        <f>I123-E123</f>
        <v>-94113.125081663951</v>
      </c>
      <c r="N123" s="1"/>
      <c r="O123" s="24">
        <f>M123/E123</f>
        <v>-1.1277155423359421E-2</v>
      </c>
      <c r="P123" s="25"/>
      <c r="Q123" s="24">
        <f>(M123-M116)/(E123-E116)</f>
        <v>-2.2259665628808711E-2</v>
      </c>
      <c r="R123" s="26"/>
      <c r="S123" s="44"/>
      <c r="T123" s="44"/>
      <c r="U123" s="44"/>
    </row>
    <row r="124" spans="1:26" s="3" customFormat="1" x14ac:dyDescent="0.3">
      <c r="A124" s="56">
        <f>A123+1</f>
        <v>79</v>
      </c>
      <c r="B124" s="1"/>
      <c r="C124" s="1" t="s">
        <v>64</v>
      </c>
      <c r="D124" s="1"/>
      <c r="E124" s="29"/>
      <c r="F124" s="29"/>
      <c r="G124" s="29"/>
      <c r="H124" s="29"/>
      <c r="I124" s="29"/>
      <c r="J124" s="29"/>
      <c r="K124" s="29"/>
      <c r="L124" s="28"/>
      <c r="M124" s="18"/>
      <c r="N124" s="1"/>
      <c r="O124" s="37">
        <v>-2.1115965688272658E-2</v>
      </c>
      <c r="P124" s="25"/>
      <c r="Q124" s="37">
        <v>-0.27723935764870639</v>
      </c>
      <c r="R124" s="26"/>
      <c r="S124" s="44"/>
      <c r="T124" s="44"/>
      <c r="U124" s="44"/>
    </row>
    <row r="125" spans="1:26" s="3" customFormat="1" x14ac:dyDescent="0.3">
      <c r="A125" s="5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8"/>
      <c r="N125" s="1"/>
      <c r="O125" s="25"/>
      <c r="P125" s="25"/>
      <c r="Q125" s="25"/>
      <c r="S125" s="44"/>
      <c r="T125" s="44"/>
      <c r="U125" s="44"/>
      <c r="V125" s="44"/>
      <c r="W125" s="44"/>
      <c r="X125" s="44"/>
      <c r="Y125" s="44"/>
      <c r="Z125" s="44"/>
    </row>
    <row r="126" spans="1:26" s="3" customFormat="1" ht="14.15" x14ac:dyDescent="0.3">
      <c r="A126" s="56"/>
      <c r="B126" s="1"/>
      <c r="C126" s="5" t="s">
        <v>111</v>
      </c>
      <c r="D126" s="1"/>
      <c r="E126" s="43" t="s">
        <v>112</v>
      </c>
      <c r="F126" s="1"/>
      <c r="G126" s="1"/>
      <c r="H126" s="1"/>
      <c r="I126" s="1"/>
      <c r="J126" s="1"/>
      <c r="K126" s="1"/>
      <c r="L126" s="1"/>
      <c r="M126" s="18"/>
      <c r="N126" s="1"/>
      <c r="O126" s="25"/>
      <c r="P126" s="25"/>
      <c r="Q126" s="25"/>
      <c r="S126" s="44"/>
      <c r="T126" s="44"/>
      <c r="U126" s="44"/>
    </row>
    <row r="127" spans="1:26" s="3" customFormat="1" x14ac:dyDescent="0.3">
      <c r="A127" s="56">
        <f>A124+1</f>
        <v>80</v>
      </c>
      <c r="B127" s="1"/>
      <c r="C127" s="1" t="s">
        <v>29</v>
      </c>
      <c r="D127" s="1"/>
      <c r="E127" s="27">
        <v>2767122.2399999993</v>
      </c>
      <c r="F127" s="16"/>
      <c r="G127" s="17">
        <v>1.1529675999999998</v>
      </c>
      <c r="H127" s="17"/>
      <c r="I127" s="60">
        <v>1612137.8406563892</v>
      </c>
      <c r="J127" s="56"/>
      <c r="K127" s="17">
        <v>0.67172410027349549</v>
      </c>
      <c r="L127" s="17"/>
      <c r="M127" s="18">
        <f>I127-E127</f>
        <v>-1154984.39934361</v>
      </c>
      <c r="N127" s="17"/>
      <c r="O127" s="19">
        <f>M127/E127</f>
        <v>-0.41739551026976329</v>
      </c>
      <c r="P127" s="19"/>
      <c r="Q127" s="19">
        <f>O127</f>
        <v>-0.41739551026976329</v>
      </c>
      <c r="R127" s="20"/>
      <c r="S127" s="44"/>
      <c r="T127" s="44"/>
      <c r="U127" s="44"/>
      <c r="V127" s="44"/>
      <c r="W127" s="44"/>
      <c r="X127" s="44"/>
      <c r="Y127" s="44"/>
      <c r="Z127" s="44"/>
    </row>
    <row r="128" spans="1:26" s="3" customFormat="1" x14ac:dyDescent="0.3">
      <c r="A128" s="56">
        <f>A127+1</f>
        <v>81</v>
      </c>
      <c r="B128" s="1"/>
      <c r="C128" s="1" t="s">
        <v>30</v>
      </c>
      <c r="D128" s="1"/>
      <c r="E128" s="27">
        <v>36600000</v>
      </c>
      <c r="F128" s="16"/>
      <c r="G128" s="17">
        <v>15.25</v>
      </c>
      <c r="H128" s="17"/>
      <c r="I128" s="60">
        <v>36600000</v>
      </c>
      <c r="J128" s="16"/>
      <c r="K128" s="17">
        <v>15.25</v>
      </c>
      <c r="L128" s="17"/>
      <c r="M128" s="18">
        <f>I128-E128</f>
        <v>0</v>
      </c>
      <c r="N128" s="17"/>
      <c r="O128" s="21">
        <f>IFERROR(M128/E128,"100.0%")</f>
        <v>0</v>
      </c>
      <c r="P128" s="19"/>
      <c r="Q128" s="21">
        <v>0</v>
      </c>
      <c r="R128" s="20"/>
      <c r="S128" s="44"/>
      <c r="T128" s="44"/>
      <c r="U128" s="44"/>
    </row>
    <row r="129" spans="1:26" s="3" customFormat="1" x14ac:dyDescent="0.3">
      <c r="A129" s="56">
        <f>A128+1</f>
        <v>82</v>
      </c>
      <c r="B129" s="1"/>
      <c r="C129" s="1" t="s">
        <v>31</v>
      </c>
      <c r="D129" s="1"/>
      <c r="E129" s="27">
        <v>9482866.5599999987</v>
      </c>
      <c r="F129" s="16"/>
      <c r="G129" s="17">
        <v>3.9511943999999994</v>
      </c>
      <c r="H129" s="17"/>
      <c r="I129" s="60">
        <v>0</v>
      </c>
      <c r="J129" s="16"/>
      <c r="K129" s="17">
        <v>0</v>
      </c>
      <c r="L129" s="17"/>
      <c r="M129" s="18">
        <f>I129-E129</f>
        <v>-9482866.5599999987</v>
      </c>
      <c r="N129" s="1"/>
      <c r="O129" s="19">
        <f>M129/E129</f>
        <v>-1</v>
      </c>
      <c r="P129" s="19"/>
      <c r="Q129" s="19">
        <f>O129</f>
        <v>-1</v>
      </c>
      <c r="R129" s="20"/>
      <c r="S129" s="44"/>
      <c r="T129" s="44"/>
      <c r="U129" s="44"/>
      <c r="V129" s="44"/>
      <c r="W129" s="44"/>
      <c r="X129" s="44"/>
      <c r="Y129" s="44"/>
      <c r="Z129" s="44"/>
    </row>
    <row r="130" spans="1:26" s="3" customFormat="1" x14ac:dyDescent="0.3">
      <c r="A130" s="56">
        <f>A129+1</f>
        <v>83</v>
      </c>
      <c r="B130" s="1"/>
      <c r="C130" s="1" t="s">
        <v>32</v>
      </c>
      <c r="D130" s="1"/>
      <c r="E130" s="27">
        <v>37686303.550295115</v>
      </c>
      <c r="F130" s="16"/>
      <c r="G130" s="17">
        <v>15.702626479289631</v>
      </c>
      <c r="H130" s="1"/>
      <c r="I130" s="60">
        <v>34564457.442159094</v>
      </c>
      <c r="J130" s="56"/>
      <c r="K130" s="17">
        <v>14.401857267566291</v>
      </c>
      <c r="L130" s="17"/>
      <c r="M130" s="18">
        <f>I130-E130</f>
        <v>-3121846.1081360206</v>
      </c>
      <c r="N130" s="1"/>
      <c r="O130" s="19">
        <f>M130/E130</f>
        <v>-8.2837684093100022E-2</v>
      </c>
      <c r="P130" s="19"/>
      <c r="Q130" s="19">
        <f>O130</f>
        <v>-8.2837684093100022E-2</v>
      </c>
      <c r="R130" s="20"/>
      <c r="S130" s="44"/>
      <c r="T130" s="44"/>
      <c r="U130" s="44"/>
    </row>
    <row r="131" spans="1:26" s="3" customFormat="1" x14ac:dyDescent="0.3">
      <c r="A131" s="56">
        <f>A130+1</f>
        <v>84</v>
      </c>
      <c r="B131" s="1"/>
      <c r="C131" s="1" t="s">
        <v>33</v>
      </c>
      <c r="D131" s="1"/>
      <c r="E131" s="22">
        <f>SUM(E127:E130)</f>
        <v>86536292.350295112</v>
      </c>
      <c r="F131" s="56"/>
      <c r="G131" s="35">
        <v>36.056788479289629</v>
      </c>
      <c r="H131" s="56"/>
      <c r="I131" s="22">
        <f>SUM(I127:I130)</f>
        <v>72776595.282815486</v>
      </c>
      <c r="J131" s="56"/>
      <c r="K131" s="35">
        <v>30.323581367839786</v>
      </c>
      <c r="L131" s="17"/>
      <c r="M131" s="23">
        <f>SUM(M127:M130)</f>
        <v>-13759697.067479629</v>
      </c>
      <c r="N131" s="1"/>
      <c r="O131" s="24">
        <f>M131/E131</f>
        <v>-0.15900492953616477</v>
      </c>
      <c r="P131" s="25"/>
      <c r="Q131" s="24">
        <f>(M127+M130+M129)/(E127+E130+E129)</f>
        <v>-0.27554502787186425</v>
      </c>
      <c r="R131" s="26"/>
      <c r="S131" s="44"/>
      <c r="T131" s="44"/>
      <c r="U131" s="44"/>
      <c r="V131" s="44"/>
      <c r="W131" s="44"/>
      <c r="X131" s="44"/>
      <c r="Y131" s="44"/>
      <c r="Z131" s="44"/>
    </row>
    <row r="132" spans="1:26" s="3" customFormat="1" x14ac:dyDescent="0.3">
      <c r="A132" s="56"/>
      <c r="B132" s="1"/>
      <c r="C132" s="1"/>
      <c r="D132" s="1"/>
      <c r="E132" s="27"/>
      <c r="F132" s="16"/>
      <c r="G132" s="17"/>
      <c r="H132" s="56"/>
      <c r="I132" s="27"/>
      <c r="J132" s="56"/>
      <c r="K132" s="17"/>
      <c r="L132" s="28"/>
      <c r="M132" s="18"/>
      <c r="N132" s="1"/>
      <c r="O132" s="25"/>
      <c r="P132" s="25"/>
      <c r="Q132" s="25"/>
      <c r="R132" s="26"/>
      <c r="S132" s="44"/>
      <c r="T132" s="44"/>
      <c r="U132" s="44"/>
    </row>
    <row r="133" spans="1:26" s="4" customFormat="1" x14ac:dyDescent="0.3">
      <c r="A133" s="56">
        <f>A131+1</f>
        <v>85</v>
      </c>
      <c r="B133" s="1"/>
      <c r="C133" s="1" t="s">
        <v>90</v>
      </c>
      <c r="D133" s="1"/>
      <c r="E133" s="22">
        <f>SUM(E127:E129)+I130</f>
        <v>83414446.242159098</v>
      </c>
      <c r="F133" s="56"/>
      <c r="G133" s="35">
        <f>SUM(G127:G129)+K130</f>
        <v>34.756019267566288</v>
      </c>
      <c r="H133" s="56"/>
      <c r="I133" s="22">
        <f>SUM(I127:I130)</f>
        <v>72776595.282815486</v>
      </c>
      <c r="J133" s="16"/>
      <c r="K133" s="35">
        <v>30.323581367839786</v>
      </c>
      <c r="L133" s="17"/>
      <c r="M133" s="23">
        <f>M127+M128+M129</f>
        <v>-10637850.959343608</v>
      </c>
      <c r="N133" s="1"/>
      <c r="O133" s="24">
        <f>M133/E133</f>
        <v>-0.12753007948360695</v>
      </c>
      <c r="P133" s="25"/>
      <c r="Q133" s="24">
        <f>(M133-M128)/(E133-E128)</f>
        <v>-0.22723436488635879</v>
      </c>
      <c r="R133" s="26"/>
      <c r="S133" s="44"/>
      <c r="T133" s="44"/>
      <c r="U133" s="44"/>
      <c r="V133" s="44"/>
      <c r="W133" s="44"/>
      <c r="X133" s="44"/>
      <c r="Y133" s="44"/>
      <c r="Z133" s="44"/>
    </row>
    <row r="134" spans="1:26" s="4" customFormat="1" x14ac:dyDescent="0.3">
      <c r="A134" s="56">
        <f>A133+1</f>
        <v>86</v>
      </c>
      <c r="B134" s="1"/>
      <c r="C134" s="1" t="s">
        <v>91</v>
      </c>
      <c r="D134" s="1"/>
      <c r="E134" s="29"/>
      <c r="F134" s="29"/>
      <c r="G134" s="29"/>
      <c r="H134" s="29"/>
      <c r="I134" s="29"/>
      <c r="J134" s="29"/>
      <c r="K134" s="29"/>
      <c r="L134" s="28"/>
      <c r="M134" s="18"/>
      <c r="N134" s="1"/>
      <c r="O134" s="37">
        <v>-0.21776567857357645</v>
      </c>
      <c r="P134" s="25"/>
      <c r="Q134" s="37">
        <v>-0.86839679064389108</v>
      </c>
      <c r="R134" s="26"/>
      <c r="S134" s="44"/>
      <c r="T134" s="44"/>
      <c r="U134" s="44"/>
      <c r="V134" s="3"/>
      <c r="W134" s="3"/>
      <c r="X134" s="3"/>
      <c r="Y134" s="3"/>
      <c r="Z134" s="3"/>
    </row>
    <row r="135" spans="1:26" s="4" customFormat="1" x14ac:dyDescent="0.3">
      <c r="A135" s="56">
        <f t="shared" ref="A135:A136" si="0">A134+1</f>
        <v>87</v>
      </c>
      <c r="B135" s="1"/>
      <c r="C135" s="1" t="s">
        <v>63</v>
      </c>
      <c r="D135" s="1"/>
      <c r="E135" s="22">
        <f>SUM(E127:E128)+I130+I129</f>
        <v>73931579.682159096</v>
      </c>
      <c r="F135" s="29"/>
      <c r="G135" s="35">
        <v>30.804824867566289</v>
      </c>
      <c r="H135" s="29"/>
      <c r="I135" s="22">
        <f>SUM(I127:I130)</f>
        <v>72776595.282815486</v>
      </c>
      <c r="J135" s="29"/>
      <c r="K135" s="35">
        <v>30.323581367839786</v>
      </c>
      <c r="L135" s="28"/>
      <c r="M135" s="23">
        <f>I135-E135</f>
        <v>-1154984.3993436098</v>
      </c>
      <c r="N135" s="1"/>
      <c r="O135" s="24">
        <f>M135/E135</f>
        <v>-1.5622341688207246E-2</v>
      </c>
      <c r="P135" s="25"/>
      <c r="Q135" s="24">
        <f>(M135-M128)/(E135-E128)</f>
        <v>-3.0938535394889308E-2</v>
      </c>
      <c r="R135" s="26"/>
      <c r="S135" s="44"/>
      <c r="T135" s="44"/>
      <c r="U135" s="44"/>
      <c r="V135" s="3"/>
      <c r="W135" s="3"/>
      <c r="X135" s="3"/>
      <c r="Y135" s="3"/>
      <c r="Z135" s="3"/>
    </row>
    <row r="136" spans="1:26" s="4" customFormat="1" x14ac:dyDescent="0.3">
      <c r="A136" s="56">
        <f t="shared" si="0"/>
        <v>88</v>
      </c>
      <c r="B136" s="1"/>
      <c r="C136" s="1" t="s">
        <v>64</v>
      </c>
      <c r="D136" s="1"/>
      <c r="E136" s="29"/>
      <c r="F136" s="29"/>
      <c r="G136" s="29"/>
      <c r="H136" s="29"/>
      <c r="I136" s="29"/>
      <c r="J136" s="29"/>
      <c r="K136" s="29"/>
      <c r="L136" s="28"/>
      <c r="M136" s="18"/>
      <c r="N136" s="1"/>
      <c r="O136" s="37">
        <v>-2.9338806944086401E-2</v>
      </c>
      <c r="P136" s="25"/>
      <c r="Q136" s="37">
        <v>-0.41739551026976335</v>
      </c>
      <c r="R136" s="26"/>
      <c r="S136" s="44"/>
      <c r="T136" s="44"/>
      <c r="U136" s="44"/>
      <c r="V136" s="3"/>
      <c r="W136" s="3"/>
      <c r="X136" s="3"/>
      <c r="Y136" s="3"/>
      <c r="Z136" s="3"/>
    </row>
    <row r="137" spans="1:26" s="3" customFormat="1" x14ac:dyDescent="0.3">
      <c r="A137" s="5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25"/>
      <c r="Q137" s="25"/>
      <c r="T137" s="4"/>
    </row>
    <row r="138" spans="1:26" s="4" customFormat="1" x14ac:dyDescent="0.3">
      <c r="A138" s="5" t="s">
        <v>78</v>
      </c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3"/>
      <c r="S138" s="3"/>
      <c r="U138" s="3"/>
      <c r="V138" s="3"/>
      <c r="W138" s="3"/>
      <c r="X138" s="3"/>
      <c r="Y138" s="3"/>
    </row>
    <row r="139" spans="1:26" s="4" customFormat="1" x14ac:dyDescent="0.3">
      <c r="A139" s="59" t="s">
        <v>79</v>
      </c>
      <c r="B139" s="39"/>
      <c r="C139" s="40" t="s">
        <v>80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3"/>
      <c r="S139" s="3"/>
      <c r="U139" s="3"/>
      <c r="V139" s="3"/>
      <c r="W139" s="3"/>
      <c r="X139" s="3"/>
      <c r="Y139" s="3"/>
    </row>
    <row r="140" spans="1:26" s="4" customFormat="1" x14ac:dyDescent="0.3">
      <c r="A140" s="59" t="s">
        <v>81</v>
      </c>
      <c r="B140" s="40"/>
      <c r="C140" s="40" t="s">
        <v>82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3"/>
      <c r="S140" s="3"/>
      <c r="U140" s="3"/>
      <c r="V140" s="3"/>
      <c r="W140" s="3"/>
      <c r="X140" s="3"/>
      <c r="Y140" s="3"/>
    </row>
    <row r="141" spans="1:26" s="4" customFormat="1" x14ac:dyDescent="0.3">
      <c r="A141" s="59" t="s">
        <v>83</v>
      </c>
      <c r="B141" s="40"/>
      <c r="C141" s="39" t="s">
        <v>113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3"/>
      <c r="S141" s="3"/>
      <c r="U141" s="3"/>
      <c r="V141" s="3"/>
      <c r="W141" s="3"/>
      <c r="X141" s="3"/>
      <c r="Y141" s="3"/>
    </row>
    <row r="142" spans="1:26" s="3" customFormat="1" x14ac:dyDescent="0.3">
      <c r="A142" s="5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T142" s="4"/>
    </row>
    <row r="465" spans="1:20" s="3" customFormat="1" ht="12" customHeight="1" x14ac:dyDescent="0.3">
      <c r="A465" s="56"/>
      <c r="B465" s="4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T465" s="4"/>
    </row>
  </sheetData>
  <mergeCells count="5">
    <mergeCell ref="A4:Q4"/>
    <mergeCell ref="A5:Q5"/>
    <mergeCell ref="E8:G8"/>
    <mergeCell ref="I8:M8"/>
    <mergeCell ref="O8:Q8"/>
  </mergeCells>
  <pageMargins left="0.7" right="0.7" top="0.75" bottom="0.75" header="0.3" footer="0.3"/>
  <pageSetup scale="54" firstPageNumber="5" fitToHeight="0" orientation="portrait" useFirstPageNumber="1" r:id="rId1"/>
  <headerFooter>
    <oddHeader>&amp;R&amp;"Arial,Regular"&amp;10Filed: 2025-02-28
EB-2025-0064
Phase 3 Exhibit 8
Tab 2
Schedule 11
Attachment 10
Page &amp;P of 9</oddHeader>
  </headerFooter>
  <rowBreaks count="1" manualBreakCount="1">
    <brk id="83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A926-110E-4046-8D49-665AA5D1FB1E}">
  <sheetPr>
    <pageSetUpPr fitToPage="1"/>
  </sheetPr>
  <dimension ref="A1:T216"/>
  <sheetViews>
    <sheetView tabSelected="1" view="pageBreakPreview" topLeftCell="A171" zoomScale="70" zoomScaleNormal="100" zoomScaleSheetLayoutView="70" workbookViewId="0">
      <selection activeCell="A201" sqref="A1:XFD1048576"/>
    </sheetView>
  </sheetViews>
  <sheetFormatPr defaultColWidth="9.07421875" defaultRowHeight="12.45" x14ac:dyDescent="0.3"/>
  <cols>
    <col min="1" max="1" width="5.53515625" style="1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53515625" style="1" customWidth="1"/>
    <col min="16" max="16" width="1.69140625" style="1" customWidth="1"/>
    <col min="17" max="17" width="16.53515625" style="1" customWidth="1"/>
    <col min="18" max="16384" width="9.07421875" style="1"/>
  </cols>
  <sheetData>
    <row r="1" spans="1:20" s="4" customFormat="1" x14ac:dyDescent="0.3">
      <c r="A1" s="5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/>
      <c r="P1" s="46"/>
      <c r="Q1" s="46"/>
      <c r="R1" s="47"/>
      <c r="S1" s="3"/>
    </row>
    <row r="2" spans="1:20" s="4" customFormat="1" x14ac:dyDescent="0.3">
      <c r="A2" s="5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8"/>
      <c r="P2" s="48"/>
      <c r="Q2" s="46"/>
      <c r="R2" s="49"/>
      <c r="S2" s="3"/>
    </row>
    <row r="3" spans="1:20" s="4" customFormat="1" x14ac:dyDescent="0.3">
      <c r="A3" s="5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0"/>
      <c r="P3" s="50"/>
      <c r="Q3" s="48"/>
      <c r="R3" s="51"/>
      <c r="S3" s="3"/>
    </row>
    <row r="4" spans="1:20" s="5" customFormat="1" x14ac:dyDescent="0.3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20" x14ac:dyDescent="0.3">
      <c r="A5" s="65" t="s">
        <v>114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0" s="3" customFormat="1" x14ac:dyDescent="0.3">
      <c r="A6" s="56"/>
      <c r="B6" s="1"/>
      <c r="C6" s="1"/>
      <c r="D6" s="1"/>
      <c r="E6" s="67"/>
      <c r="F6" s="67"/>
      <c r="G6" s="67"/>
      <c r="H6" s="1"/>
      <c r="I6" s="67"/>
      <c r="J6" s="67"/>
      <c r="K6" s="67"/>
      <c r="L6" s="1"/>
      <c r="M6" s="1"/>
      <c r="N6" s="1"/>
      <c r="O6" s="1"/>
      <c r="P6" s="1"/>
      <c r="Q6" s="1"/>
    </row>
    <row r="7" spans="1:20" s="3" customFormat="1" x14ac:dyDescent="0.3">
      <c r="A7" s="5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1"/>
      <c r="N7" s="61"/>
      <c r="O7" s="67"/>
      <c r="P7" s="67"/>
      <c r="Q7" s="67"/>
    </row>
    <row r="8" spans="1:20" s="3" customFormat="1" x14ac:dyDescent="0.3">
      <c r="A8" s="56"/>
      <c r="B8" s="1"/>
      <c r="C8" s="1"/>
      <c r="D8" s="1"/>
      <c r="E8" s="66" t="s">
        <v>3</v>
      </c>
      <c r="F8" s="66"/>
      <c r="G8" s="66"/>
      <c r="H8" s="1"/>
      <c r="I8" s="66" t="s">
        <v>4</v>
      </c>
      <c r="J8" s="66"/>
      <c r="K8" s="66"/>
      <c r="L8" s="66"/>
      <c r="M8" s="66"/>
      <c r="N8" s="1"/>
      <c r="O8" s="66" t="s">
        <v>5</v>
      </c>
      <c r="P8" s="66"/>
      <c r="Q8" s="66"/>
      <c r="R8" s="11"/>
      <c r="S8" s="11"/>
      <c r="T8" s="4"/>
    </row>
    <row r="9" spans="1:20" s="3" customFormat="1" x14ac:dyDescent="0.3">
      <c r="A9" s="56"/>
      <c r="B9" s="1"/>
      <c r="C9" s="1"/>
      <c r="D9" s="1"/>
      <c r="E9" s="56" t="s">
        <v>6</v>
      </c>
      <c r="F9" s="56"/>
      <c r="G9" s="56"/>
      <c r="H9" s="1"/>
      <c r="I9" s="56" t="s">
        <v>6</v>
      </c>
      <c r="J9" s="56"/>
      <c r="K9" s="56"/>
      <c r="L9" s="56"/>
      <c r="M9" s="56" t="s">
        <v>7</v>
      </c>
      <c r="N9" s="1"/>
      <c r="O9" s="56" t="s">
        <v>8</v>
      </c>
      <c r="P9" s="56"/>
      <c r="Q9" s="56" t="s">
        <v>9</v>
      </c>
      <c r="R9" s="11"/>
    </row>
    <row r="10" spans="1:20" s="3" customFormat="1" x14ac:dyDescent="0.3">
      <c r="A10" s="56" t="s">
        <v>10</v>
      </c>
      <c r="B10" s="1"/>
      <c r="C10" s="1"/>
      <c r="D10" s="1"/>
      <c r="E10" s="56" t="s">
        <v>11</v>
      </c>
      <c r="F10" s="56"/>
      <c r="G10" s="56" t="s">
        <v>12</v>
      </c>
      <c r="H10" s="1"/>
      <c r="I10" s="56" t="s">
        <v>11</v>
      </c>
      <c r="J10" s="56"/>
      <c r="K10" s="56" t="s">
        <v>12</v>
      </c>
      <c r="L10" s="56"/>
      <c r="M10" s="56" t="s">
        <v>13</v>
      </c>
      <c r="N10" s="1"/>
      <c r="O10" s="56" t="s">
        <v>14</v>
      </c>
      <c r="P10" s="1"/>
      <c r="Q10" s="56" t="s">
        <v>14</v>
      </c>
      <c r="R10" s="11"/>
    </row>
    <row r="11" spans="1:20" s="3" customFormat="1" ht="14.15" x14ac:dyDescent="0.3">
      <c r="A11" s="55" t="s">
        <v>15</v>
      </c>
      <c r="B11" s="1"/>
      <c r="C11" s="13" t="s">
        <v>16</v>
      </c>
      <c r="D11" s="1"/>
      <c r="E11" s="55" t="s">
        <v>17</v>
      </c>
      <c r="F11" s="56"/>
      <c r="G11" s="55" t="s">
        <v>18</v>
      </c>
      <c r="H11" s="1"/>
      <c r="I11" s="55" t="s">
        <v>17</v>
      </c>
      <c r="J11" s="56"/>
      <c r="K11" s="55" t="s">
        <v>18</v>
      </c>
      <c r="L11" s="56"/>
      <c r="M11" s="55" t="s">
        <v>17</v>
      </c>
      <c r="N11" s="1"/>
      <c r="O11" s="55" t="s">
        <v>19</v>
      </c>
      <c r="P11" s="56"/>
      <c r="Q11" s="55" t="s">
        <v>19</v>
      </c>
      <c r="R11" s="11"/>
    </row>
    <row r="12" spans="1:20" s="3" customFormat="1" x14ac:dyDescent="0.3">
      <c r="A12" s="56"/>
      <c r="B12" s="1"/>
      <c r="C12" s="1"/>
      <c r="D12" s="1"/>
      <c r="E12" s="56" t="s">
        <v>20</v>
      </c>
      <c r="F12" s="56"/>
      <c r="G12" s="56" t="s">
        <v>21</v>
      </c>
      <c r="H12" s="56"/>
      <c r="I12" s="56" t="s">
        <v>22</v>
      </c>
      <c r="J12" s="56"/>
      <c r="K12" s="56" t="s">
        <v>23</v>
      </c>
      <c r="L12" s="56"/>
      <c r="M12" s="56" t="s">
        <v>24</v>
      </c>
      <c r="N12" s="56"/>
      <c r="O12" s="56" t="s">
        <v>25</v>
      </c>
      <c r="P12" s="56"/>
      <c r="Q12" s="56" t="s">
        <v>26</v>
      </c>
      <c r="R12" s="11"/>
    </row>
    <row r="13" spans="1:20" s="3" customFormat="1" x14ac:dyDescent="0.3">
      <c r="A13" s="56"/>
      <c r="B13" s="1"/>
      <c r="C13" s="1"/>
      <c r="D13" s="1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11"/>
    </row>
    <row r="14" spans="1:20" s="3" customFormat="1" ht="14.15" x14ac:dyDescent="0.3">
      <c r="A14" s="56"/>
      <c r="B14" s="1"/>
      <c r="C14" s="5" t="s">
        <v>115</v>
      </c>
      <c r="D14" s="1"/>
      <c r="E14" s="43" t="s">
        <v>88</v>
      </c>
      <c r="F14" s="1"/>
      <c r="G14" s="1"/>
      <c r="H14" s="1"/>
      <c r="I14" s="16"/>
      <c r="J14" s="1"/>
      <c r="K14" s="1"/>
      <c r="L14" s="1"/>
      <c r="M14" s="1"/>
      <c r="N14" s="1"/>
      <c r="O14" s="1"/>
      <c r="P14" s="1"/>
      <c r="Q14" s="1"/>
    </row>
    <row r="15" spans="1:20" s="3" customFormat="1" x14ac:dyDescent="0.3">
      <c r="A15" s="56">
        <f>1</f>
        <v>1</v>
      </c>
      <c r="B15" s="1"/>
      <c r="C15" s="1" t="s">
        <v>29</v>
      </c>
      <c r="D15" s="1"/>
      <c r="E15" s="60">
        <v>453.19532400000003</v>
      </c>
      <c r="F15" s="16"/>
      <c r="G15" s="17">
        <v>20.599787454545456</v>
      </c>
      <c r="H15" s="17"/>
      <c r="I15" s="27">
        <v>506.5306840168746</v>
      </c>
      <c r="J15" s="16"/>
      <c r="K15" s="17">
        <v>23.024122000767029</v>
      </c>
      <c r="L15" s="17"/>
      <c r="M15" s="18">
        <f>I15-E15</f>
        <v>53.335360016874574</v>
      </c>
      <c r="N15" s="17"/>
      <c r="O15" s="19">
        <f>M15/E15</f>
        <v>0.11768735728807866</v>
      </c>
      <c r="P15" s="19"/>
      <c r="Q15" s="19">
        <f>O15</f>
        <v>0.11768735728807866</v>
      </c>
      <c r="R15" s="20"/>
    </row>
    <row r="16" spans="1:20" s="3" customFormat="1" x14ac:dyDescent="0.3">
      <c r="A16" s="56">
        <f>A15+1</f>
        <v>2</v>
      </c>
      <c r="B16" s="1"/>
      <c r="C16" s="1" t="s">
        <v>30</v>
      </c>
      <c r="D16" s="1"/>
      <c r="E16" s="60">
        <v>335.5</v>
      </c>
      <c r="F16" s="16"/>
      <c r="G16" s="17">
        <v>15.25</v>
      </c>
      <c r="H16" s="17"/>
      <c r="I16" s="27">
        <v>335.5</v>
      </c>
      <c r="J16" s="16"/>
      <c r="K16" s="17">
        <v>15.25</v>
      </c>
      <c r="L16" s="17"/>
      <c r="M16" s="18">
        <f>I16-E16</f>
        <v>0</v>
      </c>
      <c r="N16" s="17"/>
      <c r="O16" s="21">
        <f>IFERROR(M16/E16,"100.0%")</f>
        <v>0</v>
      </c>
      <c r="P16" s="19"/>
      <c r="Q16" s="21">
        <v>0</v>
      </c>
      <c r="R16" s="20"/>
    </row>
    <row r="17" spans="1:18" s="3" customFormat="1" x14ac:dyDescent="0.3">
      <c r="A17" s="56">
        <f>A16+1</f>
        <v>3</v>
      </c>
      <c r="B17" s="1"/>
      <c r="C17" s="1" t="s">
        <v>31</v>
      </c>
      <c r="D17" s="1"/>
      <c r="E17" s="60">
        <v>0</v>
      </c>
      <c r="F17" s="16"/>
      <c r="G17" s="17">
        <v>0</v>
      </c>
      <c r="H17" s="17"/>
      <c r="I17" s="27">
        <v>36.78403279833941</v>
      </c>
      <c r="J17" s="16"/>
      <c r="K17" s="17">
        <v>1.6720014908336096</v>
      </c>
      <c r="L17" s="17"/>
      <c r="M17" s="18">
        <f>I17-E17</f>
        <v>36.78403279833941</v>
      </c>
      <c r="N17" s="17"/>
      <c r="O17" s="21" t="str">
        <f>IFERROR(M17/E17,"100.0%")</f>
        <v>100.0%</v>
      </c>
      <c r="P17" s="19"/>
      <c r="Q17" s="21" t="str">
        <f>O17</f>
        <v>100.0%</v>
      </c>
      <c r="R17" s="20"/>
    </row>
    <row r="18" spans="1:18" s="3" customFormat="1" x14ac:dyDescent="0.3">
      <c r="A18" s="56">
        <f>A17+1</f>
        <v>4</v>
      </c>
      <c r="B18" s="1"/>
      <c r="C18" s="1" t="s">
        <v>32</v>
      </c>
      <c r="D18" s="1"/>
      <c r="E18" s="60">
        <v>357.35151436497631</v>
      </c>
      <c r="F18" s="16"/>
      <c r="G18" s="17">
        <v>16.243250652953471</v>
      </c>
      <c r="H18" s="1"/>
      <c r="I18" s="27">
        <v>316.84085988645836</v>
      </c>
      <c r="J18" s="16"/>
      <c r="K18" s="17">
        <v>14.401857267566291</v>
      </c>
      <c r="L18" s="52"/>
      <c r="M18" s="18">
        <f>I18-E18</f>
        <v>-40.510654478517949</v>
      </c>
      <c r="N18" s="1"/>
      <c r="O18" s="19">
        <f>M18/E18</f>
        <v>-0.11336360096446357</v>
      </c>
      <c r="P18" s="19"/>
      <c r="Q18" s="19">
        <f>O18</f>
        <v>-0.11336360096446357</v>
      </c>
      <c r="R18" s="20"/>
    </row>
    <row r="19" spans="1:18" s="3" customFormat="1" x14ac:dyDescent="0.3">
      <c r="A19" s="56">
        <f>A18+1</f>
        <v>5</v>
      </c>
      <c r="B19" s="1"/>
      <c r="C19" s="1" t="s">
        <v>33</v>
      </c>
      <c r="D19" s="1"/>
      <c r="E19" s="22">
        <f>SUM(E15:E18)</f>
        <v>1146.0468383649763</v>
      </c>
      <c r="F19" s="16"/>
      <c r="G19" s="35">
        <v>52.093038107498927</v>
      </c>
      <c r="H19" s="1"/>
      <c r="I19" s="22">
        <f>SUM(I15:I18)</f>
        <v>1195.6555767016725</v>
      </c>
      <c r="J19" s="16"/>
      <c r="K19" s="35">
        <v>54.347980759166937</v>
      </c>
      <c r="L19" s="17"/>
      <c r="M19" s="23">
        <f>SUM(M15:M18)</f>
        <v>49.608738336696035</v>
      </c>
      <c r="N19" s="1"/>
      <c r="O19" s="24">
        <f>M19/E19</f>
        <v>4.3286833204366264E-2</v>
      </c>
      <c r="P19" s="25"/>
      <c r="Q19" s="24">
        <f>(M15+M18+M17)/(E15+E18+E17)</f>
        <v>6.1204036569639929E-2</v>
      </c>
      <c r="R19" s="26"/>
    </row>
    <row r="20" spans="1:18" s="3" customFormat="1" x14ac:dyDescent="0.3">
      <c r="A20" s="56"/>
      <c r="B20" s="1"/>
      <c r="C20" s="1"/>
      <c r="D20" s="1"/>
      <c r="E20" s="27"/>
      <c r="F20" s="56"/>
      <c r="G20" s="17"/>
      <c r="H20" s="56"/>
      <c r="I20" s="27"/>
      <c r="J20" s="56"/>
      <c r="K20" s="17"/>
      <c r="L20" s="17"/>
      <c r="M20" s="18"/>
      <c r="N20" s="1"/>
      <c r="O20" s="25"/>
      <c r="P20" s="25"/>
      <c r="Q20" s="25"/>
      <c r="R20" s="26"/>
    </row>
    <row r="21" spans="1:18" s="3" customFormat="1" x14ac:dyDescent="0.3">
      <c r="A21" s="56">
        <f>A19+1</f>
        <v>6</v>
      </c>
      <c r="B21" s="1"/>
      <c r="C21" s="1" t="s">
        <v>90</v>
      </c>
      <c r="D21" s="1"/>
      <c r="E21" s="22">
        <f>SUM(E15:E17)+I18</f>
        <v>1105.5361838864583</v>
      </c>
      <c r="F21" s="56"/>
      <c r="G21" s="35">
        <v>50.251644722111742</v>
      </c>
      <c r="H21" s="56"/>
      <c r="I21" s="22">
        <f>SUM(I15:I18)</f>
        <v>1195.6555767016725</v>
      </c>
      <c r="J21" s="16"/>
      <c r="K21" s="35">
        <v>54.347980759166937</v>
      </c>
      <c r="L21" s="17"/>
      <c r="M21" s="23">
        <f>M15+M16+M17</f>
        <v>90.119392815213985</v>
      </c>
      <c r="N21" s="1"/>
      <c r="O21" s="24">
        <f>M21/E21</f>
        <v>8.1516457017628927E-2</v>
      </c>
      <c r="P21" s="25"/>
      <c r="Q21" s="24">
        <f>(M21-M16)/(E21-E16)</f>
        <v>0.11703267288086566</v>
      </c>
      <c r="R21" s="26"/>
    </row>
    <row r="22" spans="1:18" s="3" customFormat="1" x14ac:dyDescent="0.3">
      <c r="A22" s="56">
        <f>A21+1</f>
        <v>7</v>
      </c>
      <c r="B22" s="1"/>
      <c r="C22" s="1" t="s">
        <v>91</v>
      </c>
      <c r="D22" s="1"/>
      <c r="E22" s="27"/>
      <c r="F22" s="56"/>
      <c r="G22" s="17"/>
      <c r="H22" s="56"/>
      <c r="I22" s="27"/>
      <c r="J22" s="56"/>
      <c r="K22" s="17"/>
      <c r="L22" s="17"/>
      <c r="M22" s="18"/>
      <c r="N22" s="1"/>
      <c r="O22" s="37">
        <v>0.11426388628521146</v>
      </c>
      <c r="P22" s="25"/>
      <c r="Q22" s="37">
        <v>0.19885331565162842</v>
      </c>
      <c r="R22" s="26"/>
    </row>
    <row r="23" spans="1:18" s="3" customFormat="1" x14ac:dyDescent="0.3">
      <c r="A23" s="56"/>
      <c r="B23" s="1"/>
      <c r="C23" s="1"/>
      <c r="D23" s="1"/>
      <c r="E23" s="1"/>
      <c r="F23" s="1"/>
      <c r="G23" s="17"/>
      <c r="H23" s="1"/>
      <c r="I23" s="1"/>
      <c r="J23" s="1"/>
      <c r="K23" s="17"/>
      <c r="L23" s="1"/>
      <c r="M23" s="28"/>
      <c r="N23" s="1"/>
      <c r="O23" s="25"/>
      <c r="P23" s="25"/>
      <c r="Q23" s="25"/>
    </row>
    <row r="24" spans="1:18" s="3" customFormat="1" ht="14.15" x14ac:dyDescent="0.3">
      <c r="A24" s="56"/>
      <c r="B24" s="1"/>
      <c r="C24" s="5" t="s">
        <v>116</v>
      </c>
      <c r="D24" s="1"/>
      <c r="E24" s="43" t="s">
        <v>93</v>
      </c>
      <c r="F24" s="1"/>
      <c r="G24" s="1"/>
      <c r="H24" s="1"/>
      <c r="I24" s="16"/>
      <c r="J24" s="1"/>
      <c r="K24" s="1"/>
      <c r="L24" s="1"/>
      <c r="M24" s="1"/>
      <c r="N24" s="1"/>
      <c r="O24" s="25"/>
      <c r="P24" s="25"/>
      <c r="Q24" s="25"/>
    </row>
    <row r="25" spans="1:18" s="3" customFormat="1" x14ac:dyDescent="0.3">
      <c r="A25" s="56">
        <f>A22+1</f>
        <v>8</v>
      </c>
      <c r="B25" s="1"/>
      <c r="C25" s="1" t="s">
        <v>29</v>
      </c>
      <c r="D25" s="1"/>
      <c r="E25" s="60">
        <v>2658.3704000000002</v>
      </c>
      <c r="F25" s="16"/>
      <c r="G25" s="17">
        <v>6.6459260000000002</v>
      </c>
      <c r="H25" s="17"/>
      <c r="I25" s="27">
        <v>3297.6365008564917</v>
      </c>
      <c r="J25" s="16"/>
      <c r="K25" s="17">
        <v>8.2440912521412297</v>
      </c>
      <c r="L25" s="17"/>
      <c r="M25" s="18">
        <f>I25-E25</f>
        <v>639.26610085649145</v>
      </c>
      <c r="N25" s="17"/>
      <c r="O25" s="19">
        <f>M25/E25</f>
        <v>0.24047292313234131</v>
      </c>
      <c r="P25" s="19"/>
      <c r="Q25" s="19">
        <f>O25</f>
        <v>0.24047292313234131</v>
      </c>
      <c r="R25" s="20"/>
    </row>
    <row r="26" spans="1:18" s="3" customFormat="1" x14ac:dyDescent="0.3">
      <c r="A26" s="56">
        <f>A25+1</f>
        <v>9</v>
      </c>
      <c r="B26" s="1"/>
      <c r="C26" s="1" t="s">
        <v>30</v>
      </c>
      <c r="D26" s="1"/>
      <c r="E26" s="60">
        <v>6100</v>
      </c>
      <c r="F26" s="16"/>
      <c r="G26" s="17">
        <v>15.25</v>
      </c>
      <c r="H26" s="17"/>
      <c r="I26" s="27">
        <v>6100</v>
      </c>
      <c r="J26" s="16"/>
      <c r="K26" s="17">
        <v>15.25</v>
      </c>
      <c r="L26" s="17"/>
      <c r="M26" s="18">
        <f>I26-E26</f>
        <v>0</v>
      </c>
      <c r="N26" s="17"/>
      <c r="O26" s="21">
        <f>IFERROR(M26/E26,"100.0%")</f>
        <v>0</v>
      </c>
      <c r="P26" s="19"/>
      <c r="Q26" s="21">
        <v>0</v>
      </c>
      <c r="R26" s="20"/>
    </row>
    <row r="27" spans="1:18" s="3" customFormat="1" x14ac:dyDescent="0.3">
      <c r="A27" s="56">
        <f>A26+1</f>
        <v>10</v>
      </c>
      <c r="B27" s="1"/>
      <c r="C27" s="1" t="s">
        <v>31</v>
      </c>
      <c r="D27" s="1"/>
      <c r="E27" s="60">
        <v>0</v>
      </c>
      <c r="F27" s="16"/>
      <c r="G27" s="17">
        <v>0</v>
      </c>
      <c r="H27" s="17"/>
      <c r="I27" s="27">
        <v>663.40877228731654</v>
      </c>
      <c r="J27" s="16"/>
      <c r="K27" s="17">
        <v>1.6585219307182912</v>
      </c>
      <c r="L27" s="17"/>
      <c r="M27" s="18">
        <f>I27-E27</f>
        <v>663.40877228731654</v>
      </c>
      <c r="N27" s="17"/>
      <c r="O27" s="21" t="str">
        <f>IFERROR(M27/E27,"100.0%")</f>
        <v>100.0%</v>
      </c>
      <c r="P27" s="19"/>
      <c r="Q27" s="21" t="str">
        <f>O27</f>
        <v>100.0%</v>
      </c>
      <c r="R27" s="20"/>
    </row>
    <row r="28" spans="1:18" s="3" customFormat="1" x14ac:dyDescent="0.3">
      <c r="A28" s="56">
        <f>A27+1</f>
        <v>11</v>
      </c>
      <c r="B28" s="1"/>
      <c r="C28" s="1" t="s">
        <v>32</v>
      </c>
      <c r="D28" s="1"/>
      <c r="E28" s="60">
        <v>6497.3002611813881</v>
      </c>
      <c r="F28" s="16"/>
      <c r="G28" s="17">
        <v>16.243250652953471</v>
      </c>
      <c r="H28" s="1"/>
      <c r="I28" s="27">
        <v>5760.7429070265161</v>
      </c>
      <c r="J28" s="16"/>
      <c r="K28" s="17">
        <v>14.401857267566291</v>
      </c>
      <c r="L28" s="52"/>
      <c r="M28" s="18">
        <f>I28-E28</f>
        <v>-736.55735415487197</v>
      </c>
      <c r="N28" s="1"/>
      <c r="O28" s="19">
        <f>M28/E28</f>
        <v>-0.1133636009644636</v>
      </c>
      <c r="P28" s="19"/>
      <c r="Q28" s="19">
        <f>O28</f>
        <v>-0.1133636009644636</v>
      </c>
      <c r="R28" s="20"/>
    </row>
    <row r="29" spans="1:18" s="3" customFormat="1" x14ac:dyDescent="0.3">
      <c r="A29" s="56">
        <f>A28+1</f>
        <v>12</v>
      </c>
      <c r="B29" s="1"/>
      <c r="C29" s="1" t="s">
        <v>33</v>
      </c>
      <c r="D29" s="1"/>
      <c r="E29" s="22">
        <f>SUM(E25:E28)</f>
        <v>15255.670661181388</v>
      </c>
      <c r="F29" s="16"/>
      <c r="G29" s="35">
        <v>38.139176652953473</v>
      </c>
      <c r="H29" s="1"/>
      <c r="I29" s="22">
        <f>SUM(I25:I28)</f>
        <v>15821.788180170326</v>
      </c>
      <c r="J29" s="16"/>
      <c r="K29" s="35">
        <v>39.554470450425818</v>
      </c>
      <c r="L29" s="17"/>
      <c r="M29" s="23">
        <f>SUM(M25:M28)</f>
        <v>566.1175189889359</v>
      </c>
      <c r="N29" s="1"/>
      <c r="O29" s="24">
        <f>M29/E29</f>
        <v>3.7108661530655784E-2</v>
      </c>
      <c r="P29" s="25"/>
      <c r="Q29" s="24">
        <f>(M25+M28+M27)/(E25+E28+E27)</f>
        <v>6.1832446790510476E-2</v>
      </c>
      <c r="R29" s="26"/>
    </row>
    <row r="30" spans="1:18" s="3" customFormat="1" x14ac:dyDescent="0.3">
      <c r="A30" s="56"/>
      <c r="B30" s="1"/>
      <c r="C30" s="1"/>
      <c r="D30" s="1"/>
      <c r="E30" s="27"/>
      <c r="F30" s="56"/>
      <c r="G30" s="17"/>
      <c r="H30" s="56"/>
      <c r="I30" s="27"/>
      <c r="J30" s="56"/>
      <c r="K30" s="17"/>
      <c r="L30" s="17"/>
      <c r="M30" s="18"/>
      <c r="N30" s="1"/>
      <c r="O30" s="25"/>
      <c r="P30" s="25"/>
      <c r="Q30" s="25"/>
      <c r="R30" s="26"/>
    </row>
    <row r="31" spans="1:18" s="3" customFormat="1" x14ac:dyDescent="0.3">
      <c r="A31" s="56">
        <f>A29+1</f>
        <v>13</v>
      </c>
      <c r="B31" s="1"/>
      <c r="C31" s="1" t="s">
        <v>90</v>
      </c>
      <c r="D31" s="1"/>
      <c r="E31" s="22">
        <f>SUM(E25:E27)+I28</f>
        <v>14519.113307026517</v>
      </c>
      <c r="F31" s="56"/>
      <c r="G31" s="35">
        <v>36.297783267566288</v>
      </c>
      <c r="H31" s="56"/>
      <c r="I31" s="22">
        <f>SUM(I25:I28)</f>
        <v>15821.788180170326</v>
      </c>
      <c r="J31" s="16"/>
      <c r="K31" s="35">
        <v>39.554470450425818</v>
      </c>
      <c r="L31" s="17"/>
      <c r="M31" s="23">
        <f>M25+M26+M27</f>
        <v>1302.6748731438079</v>
      </c>
      <c r="N31" s="1"/>
      <c r="O31" s="24">
        <f>M31/E31</f>
        <v>8.9721379370555576E-2</v>
      </c>
      <c r="P31" s="25"/>
      <c r="Q31" s="24">
        <f>(M31-M26)/(E31-E26)</f>
        <v>0.15472827430135749</v>
      </c>
      <c r="R31" s="26"/>
    </row>
    <row r="32" spans="1:18" s="3" customFormat="1" x14ac:dyDescent="0.3">
      <c r="A32" s="56">
        <f>A31+1</f>
        <v>14</v>
      </c>
      <c r="B32" s="1"/>
      <c r="C32" s="1" t="s">
        <v>91</v>
      </c>
      <c r="D32" s="1"/>
      <c r="E32" s="27"/>
      <c r="F32" s="56"/>
      <c r="G32" s="17"/>
      <c r="H32" s="56"/>
      <c r="I32" s="27"/>
      <c r="J32" s="56"/>
      <c r="K32" s="17"/>
      <c r="L32" s="17"/>
      <c r="M32" s="18"/>
      <c r="N32" s="1"/>
      <c r="O32" s="37">
        <v>0.14873484605581508</v>
      </c>
      <c r="P32" s="25"/>
      <c r="Q32" s="37">
        <v>0.4900276023024509</v>
      </c>
      <c r="R32" s="26"/>
    </row>
    <row r="33" spans="1:18" s="3" customFormat="1" x14ac:dyDescent="0.3">
      <c r="A33" s="56"/>
      <c r="B33" s="1"/>
      <c r="C33" s="1"/>
      <c r="D33" s="1"/>
      <c r="E33" s="1"/>
      <c r="F33" s="1"/>
      <c r="G33" s="17"/>
      <c r="H33" s="1"/>
      <c r="I33" s="1"/>
      <c r="J33" s="1"/>
      <c r="K33" s="17"/>
      <c r="L33" s="1"/>
      <c r="M33" s="28"/>
      <c r="N33" s="1"/>
      <c r="O33" s="25"/>
      <c r="P33" s="25"/>
      <c r="Q33" s="25"/>
    </row>
    <row r="34" spans="1:18" s="3" customFormat="1" ht="14.15" x14ac:dyDescent="0.3">
      <c r="A34" s="56"/>
      <c r="B34" s="1"/>
      <c r="C34" s="5" t="s">
        <v>117</v>
      </c>
      <c r="D34" s="1"/>
      <c r="E34" s="43" t="s">
        <v>118</v>
      </c>
      <c r="F34" s="1"/>
      <c r="G34" s="17"/>
      <c r="H34" s="1"/>
      <c r="I34" s="1"/>
      <c r="J34" s="1"/>
      <c r="K34" s="1"/>
      <c r="L34" s="1"/>
      <c r="M34" s="28"/>
      <c r="N34" s="1"/>
      <c r="O34" s="25"/>
      <c r="P34" s="25"/>
      <c r="Q34" s="25"/>
    </row>
    <row r="35" spans="1:18" s="3" customFormat="1" x14ac:dyDescent="0.3">
      <c r="A35" s="56">
        <f>A32+1</f>
        <v>15</v>
      </c>
      <c r="B35" s="1"/>
      <c r="C35" s="1" t="s">
        <v>29</v>
      </c>
      <c r="D35" s="1"/>
      <c r="E35" s="60">
        <v>4932.9445600000008</v>
      </c>
      <c r="F35" s="16"/>
      <c r="G35" s="17">
        <v>8.2215742666666678</v>
      </c>
      <c r="H35" s="17"/>
      <c r="I35" s="27">
        <v>5281.1964613189812</v>
      </c>
      <c r="J35" s="16"/>
      <c r="K35" s="17">
        <v>8.8019941021983019</v>
      </c>
      <c r="L35" s="17"/>
      <c r="M35" s="18">
        <f>I35-E35</f>
        <v>348.25190131898034</v>
      </c>
      <c r="N35" s="17"/>
      <c r="O35" s="19">
        <f>M35/E35</f>
        <v>7.059716505692501E-2</v>
      </c>
      <c r="P35" s="19"/>
      <c r="Q35" s="19">
        <f>O35</f>
        <v>7.059716505692501E-2</v>
      </c>
      <c r="R35" s="20"/>
    </row>
    <row r="36" spans="1:18" s="3" customFormat="1" x14ac:dyDescent="0.3">
      <c r="A36" s="56">
        <f>A35+1</f>
        <v>16</v>
      </c>
      <c r="B36" s="1"/>
      <c r="C36" s="1" t="s">
        <v>30</v>
      </c>
      <c r="D36" s="1"/>
      <c r="E36" s="60">
        <v>9150</v>
      </c>
      <c r="F36" s="16"/>
      <c r="G36" s="17">
        <v>15.25</v>
      </c>
      <c r="H36" s="17"/>
      <c r="I36" s="27">
        <v>9150</v>
      </c>
      <c r="J36" s="16"/>
      <c r="K36" s="17">
        <v>15.25</v>
      </c>
      <c r="L36" s="17"/>
      <c r="M36" s="18">
        <f>I36-E36</f>
        <v>0</v>
      </c>
      <c r="N36" s="17"/>
      <c r="O36" s="21">
        <f>IFERROR(M36/E36,"100.0%")</f>
        <v>0</v>
      </c>
      <c r="P36" s="19"/>
      <c r="Q36" s="21">
        <v>0</v>
      </c>
      <c r="R36" s="20"/>
    </row>
    <row r="37" spans="1:18" s="3" customFormat="1" x14ac:dyDescent="0.3">
      <c r="A37" s="56">
        <f>A36+1</f>
        <v>17</v>
      </c>
      <c r="B37" s="1"/>
      <c r="C37" s="1" t="s">
        <v>31</v>
      </c>
      <c r="D37" s="1"/>
      <c r="E37" s="60">
        <v>0</v>
      </c>
      <c r="F37" s="16"/>
      <c r="G37" s="17">
        <v>0</v>
      </c>
      <c r="H37" s="17"/>
      <c r="I37" s="27">
        <v>995.11315843097475</v>
      </c>
      <c r="J37" s="16"/>
      <c r="K37" s="17">
        <v>1.6585219307182912</v>
      </c>
      <c r="L37" s="17"/>
      <c r="M37" s="18">
        <f>I37-E37</f>
        <v>995.11315843097475</v>
      </c>
      <c r="N37" s="17"/>
      <c r="O37" s="21" t="str">
        <f>IFERROR(M37/E37,"100.0%")</f>
        <v>100.0%</v>
      </c>
      <c r="P37" s="19"/>
      <c r="Q37" s="21" t="str">
        <f>O37</f>
        <v>100.0%</v>
      </c>
      <c r="R37" s="20"/>
    </row>
    <row r="38" spans="1:18" s="3" customFormat="1" x14ac:dyDescent="0.3">
      <c r="A38" s="56">
        <f>A37+1</f>
        <v>18</v>
      </c>
      <c r="B38" s="1"/>
      <c r="C38" s="1" t="s">
        <v>32</v>
      </c>
      <c r="D38" s="1"/>
      <c r="E38" s="60">
        <v>9745.9503917720813</v>
      </c>
      <c r="F38" s="16"/>
      <c r="G38" s="17">
        <v>16.243250652953471</v>
      </c>
      <c r="H38" s="1"/>
      <c r="I38" s="27">
        <v>8641.1143605397738</v>
      </c>
      <c r="J38" s="16"/>
      <c r="K38" s="17">
        <v>14.401857267566291</v>
      </c>
      <c r="L38" s="52"/>
      <c r="M38" s="18">
        <f>I38-E38</f>
        <v>-1104.8360312323075</v>
      </c>
      <c r="N38" s="1"/>
      <c r="O38" s="19">
        <f>M38/E38</f>
        <v>-0.11336360096446356</v>
      </c>
      <c r="P38" s="19"/>
      <c r="Q38" s="19">
        <f>O38</f>
        <v>-0.11336360096446356</v>
      </c>
      <c r="R38" s="20"/>
    </row>
    <row r="39" spans="1:18" s="3" customFormat="1" x14ac:dyDescent="0.3">
      <c r="A39" s="56">
        <f>A38+1</f>
        <v>19</v>
      </c>
      <c r="B39" s="1"/>
      <c r="C39" s="1" t="s">
        <v>33</v>
      </c>
      <c r="D39" s="1"/>
      <c r="E39" s="22">
        <f>SUM(E35:E38)</f>
        <v>23828.894951772083</v>
      </c>
      <c r="F39" s="16"/>
      <c r="G39" s="35">
        <v>39.714824919620142</v>
      </c>
      <c r="H39" s="1"/>
      <c r="I39" s="22">
        <f>SUM(I35:I38)</f>
        <v>24067.423980289728</v>
      </c>
      <c r="J39" s="16"/>
      <c r="K39" s="35">
        <v>40.112373300482879</v>
      </c>
      <c r="L39" s="17"/>
      <c r="M39" s="23">
        <f>SUM(M35:M38)</f>
        <v>238.52902851764748</v>
      </c>
      <c r="N39" s="1"/>
      <c r="O39" s="24">
        <f>M39/E39</f>
        <v>1.0010075120999632E-2</v>
      </c>
      <c r="P39" s="25"/>
      <c r="Q39" s="24">
        <f>(M35+M38+M37)/(E35+E38+E37)</f>
        <v>1.6249794640628014E-2</v>
      </c>
      <c r="R39" s="26"/>
    </row>
    <row r="40" spans="1:18" s="3" customFormat="1" x14ac:dyDescent="0.3">
      <c r="A40" s="56"/>
      <c r="B40" s="1"/>
      <c r="C40" s="1"/>
      <c r="D40" s="1"/>
      <c r="E40" s="27"/>
      <c r="F40" s="56"/>
      <c r="G40" s="17"/>
      <c r="H40" s="56"/>
      <c r="I40" s="27"/>
      <c r="J40" s="56"/>
      <c r="K40" s="17"/>
      <c r="L40" s="17"/>
      <c r="M40" s="18"/>
      <c r="N40" s="1"/>
      <c r="O40" s="25"/>
      <c r="P40" s="25"/>
      <c r="Q40" s="25"/>
      <c r="R40" s="26"/>
    </row>
    <row r="41" spans="1:18" s="3" customFormat="1" x14ac:dyDescent="0.3">
      <c r="A41" s="56">
        <f>A39+1</f>
        <v>20</v>
      </c>
      <c r="B41" s="1"/>
      <c r="C41" s="1" t="s">
        <v>90</v>
      </c>
      <c r="D41" s="1"/>
      <c r="E41" s="22">
        <f>SUM(E35:E37)+I38</f>
        <v>22724.058920539774</v>
      </c>
      <c r="F41" s="56"/>
      <c r="G41" s="35">
        <v>37.873431534232957</v>
      </c>
      <c r="H41" s="56"/>
      <c r="I41" s="22">
        <f>SUM(I35:I38)</f>
        <v>24067.423980289728</v>
      </c>
      <c r="J41" s="16"/>
      <c r="K41" s="35">
        <v>40.112373300482879</v>
      </c>
      <c r="L41" s="17"/>
      <c r="M41" s="23">
        <f>M35+M36+M37</f>
        <v>1343.365059749955</v>
      </c>
      <c r="N41" s="1"/>
      <c r="O41" s="24">
        <f>M41/E41</f>
        <v>5.9116422134239274E-2</v>
      </c>
      <c r="P41" s="25"/>
      <c r="Q41" s="24">
        <f>(M41-M36)/(E41-E36)</f>
        <v>9.8965612836498282E-2</v>
      </c>
      <c r="R41" s="26"/>
    </row>
    <row r="42" spans="1:18" s="3" customFormat="1" x14ac:dyDescent="0.3">
      <c r="A42" s="56">
        <f>A41+1</f>
        <v>21</v>
      </c>
      <c r="B42" s="1"/>
      <c r="C42" s="1" t="s">
        <v>91</v>
      </c>
      <c r="D42" s="1"/>
      <c r="E42" s="27"/>
      <c r="F42" s="56"/>
      <c r="G42" s="17"/>
      <c r="H42" s="56"/>
      <c r="I42" s="27"/>
      <c r="J42" s="56"/>
      <c r="K42" s="17"/>
      <c r="L42" s="17"/>
      <c r="M42" s="18"/>
      <c r="N42" s="1"/>
      <c r="O42" s="37">
        <v>9.5389501394867085E-2</v>
      </c>
      <c r="P42" s="25"/>
      <c r="Q42" s="37">
        <v>0.27232518902461689</v>
      </c>
      <c r="R42" s="26"/>
    </row>
    <row r="43" spans="1:18" s="3" customFormat="1" x14ac:dyDescent="0.3">
      <c r="A43" s="56"/>
      <c r="B43" s="1"/>
      <c r="C43" s="1"/>
      <c r="D43" s="1"/>
      <c r="E43" s="1"/>
      <c r="F43" s="1"/>
      <c r="G43" s="17"/>
      <c r="H43" s="1"/>
      <c r="I43" s="1"/>
      <c r="J43" s="1"/>
      <c r="K43" s="17"/>
      <c r="L43" s="1"/>
      <c r="M43" s="28"/>
      <c r="N43" s="1"/>
      <c r="O43" s="25"/>
      <c r="P43" s="25"/>
      <c r="Q43" s="25"/>
    </row>
    <row r="44" spans="1:18" s="3" customFormat="1" ht="14.15" x14ac:dyDescent="0.3">
      <c r="A44" s="56"/>
      <c r="B44" s="1"/>
      <c r="C44" s="5" t="s">
        <v>119</v>
      </c>
      <c r="D44" s="1"/>
      <c r="E44" s="43" t="s">
        <v>120</v>
      </c>
      <c r="F44" s="1"/>
      <c r="G44" s="17"/>
      <c r="H44" s="1"/>
      <c r="I44" s="1"/>
      <c r="J44" s="1"/>
      <c r="K44" s="1"/>
      <c r="L44" s="1"/>
      <c r="M44" s="18"/>
      <c r="N44" s="1"/>
      <c r="O44" s="25"/>
      <c r="P44" s="25"/>
      <c r="Q44" s="25"/>
    </row>
    <row r="45" spans="1:18" s="3" customFormat="1" x14ac:dyDescent="0.3">
      <c r="A45" s="56">
        <f>A42+1</f>
        <v>22</v>
      </c>
      <c r="B45" s="1"/>
      <c r="C45" s="1" t="s">
        <v>29</v>
      </c>
      <c r="D45" s="1"/>
      <c r="E45" s="60">
        <v>5132.8581480000003</v>
      </c>
      <c r="F45" s="16"/>
      <c r="G45" s="17">
        <v>7.0313125315068508</v>
      </c>
      <c r="H45" s="17"/>
      <c r="I45" s="27">
        <v>6349.8019081968559</v>
      </c>
      <c r="J45" s="16"/>
      <c r="K45" s="17">
        <v>8.6983587783518566</v>
      </c>
      <c r="L45" s="17"/>
      <c r="M45" s="18">
        <f>I45-E45</f>
        <v>1216.9437601968557</v>
      </c>
      <c r="N45" s="17"/>
      <c r="O45" s="19">
        <f>M45/E45</f>
        <v>0.23708891325411621</v>
      </c>
      <c r="P45" s="19"/>
      <c r="Q45" s="19">
        <f>O45</f>
        <v>0.23708891325411621</v>
      </c>
      <c r="R45" s="20"/>
    </row>
    <row r="46" spans="1:18" s="3" customFormat="1" x14ac:dyDescent="0.3">
      <c r="A46" s="56">
        <f>A45+1</f>
        <v>23</v>
      </c>
      <c r="B46" s="1"/>
      <c r="C46" s="1" t="s">
        <v>30</v>
      </c>
      <c r="D46" s="1"/>
      <c r="E46" s="60">
        <v>11132.5</v>
      </c>
      <c r="F46" s="16"/>
      <c r="G46" s="17">
        <v>15.25</v>
      </c>
      <c r="H46" s="17"/>
      <c r="I46" s="27">
        <v>11132.5</v>
      </c>
      <c r="J46" s="16"/>
      <c r="K46" s="17">
        <v>15.25</v>
      </c>
      <c r="L46" s="17"/>
      <c r="M46" s="18">
        <f>I46-E46</f>
        <v>0</v>
      </c>
      <c r="N46" s="17"/>
      <c r="O46" s="21">
        <f>IFERROR(M46/E46,"100.0%")</f>
        <v>0</v>
      </c>
      <c r="P46" s="19"/>
      <c r="Q46" s="21">
        <v>0</v>
      </c>
      <c r="R46" s="20"/>
    </row>
    <row r="47" spans="1:18" s="3" customFormat="1" x14ac:dyDescent="0.3">
      <c r="A47" s="56">
        <f>A46+1</f>
        <v>24</v>
      </c>
      <c r="B47" s="1"/>
      <c r="C47" s="1" t="s">
        <v>31</v>
      </c>
      <c r="D47" s="1"/>
      <c r="E47" s="60">
        <v>0</v>
      </c>
      <c r="F47" s="16"/>
      <c r="G47" s="17">
        <v>0</v>
      </c>
      <c r="H47" s="17"/>
      <c r="I47" s="27">
        <v>1210.7210094243526</v>
      </c>
      <c r="J47" s="16"/>
      <c r="K47" s="17">
        <v>1.6585219307182912</v>
      </c>
      <c r="L47" s="17"/>
      <c r="M47" s="18">
        <f>I47-E47</f>
        <v>1210.7210094243526</v>
      </c>
      <c r="N47" s="17"/>
      <c r="O47" s="21" t="str">
        <f>IFERROR(M47/E47,"100.0%")</f>
        <v>100.0%</v>
      </c>
      <c r="P47" s="19"/>
      <c r="Q47" s="21" t="str">
        <f>O47</f>
        <v>100.0%</v>
      </c>
      <c r="R47" s="20"/>
    </row>
    <row r="48" spans="1:18" s="3" customFormat="1" x14ac:dyDescent="0.3">
      <c r="A48" s="56">
        <f>A47+1</f>
        <v>25</v>
      </c>
      <c r="B48" s="1"/>
      <c r="C48" s="1" t="s">
        <v>32</v>
      </c>
      <c r="D48" s="1"/>
      <c r="E48" s="60">
        <v>11857.572976656034</v>
      </c>
      <c r="F48" s="16"/>
      <c r="G48" s="17">
        <v>16.243250652953474</v>
      </c>
      <c r="H48" s="1"/>
      <c r="I48" s="27">
        <v>10513.355805323392</v>
      </c>
      <c r="J48" s="16"/>
      <c r="K48" s="17">
        <v>14.401857267566291</v>
      </c>
      <c r="L48" s="52"/>
      <c r="M48" s="18">
        <f>I48-E48</f>
        <v>-1344.2171713326425</v>
      </c>
      <c r="N48" s="1"/>
      <c r="O48" s="19">
        <f>M48/E48</f>
        <v>-0.11336360096446368</v>
      </c>
      <c r="P48" s="19"/>
      <c r="Q48" s="19">
        <f>O48</f>
        <v>-0.11336360096446368</v>
      </c>
      <c r="R48" s="20"/>
    </row>
    <row r="49" spans="1:18" s="3" customFormat="1" x14ac:dyDescent="0.3">
      <c r="A49" s="56">
        <f>A48+1</f>
        <v>26</v>
      </c>
      <c r="B49" s="1"/>
      <c r="C49" s="1" t="s">
        <v>33</v>
      </c>
      <c r="D49" s="1"/>
      <c r="E49" s="22">
        <f>SUM(E45:E48)</f>
        <v>28122.931124656032</v>
      </c>
      <c r="F49" s="16"/>
      <c r="G49" s="35">
        <v>38.52456318446032</v>
      </c>
      <c r="H49" s="1"/>
      <c r="I49" s="22">
        <f>SUM(I45:I48)</f>
        <v>29206.378722944602</v>
      </c>
      <c r="J49" s="16"/>
      <c r="K49" s="35">
        <v>40.008737976636446</v>
      </c>
      <c r="L49" s="17"/>
      <c r="M49" s="23">
        <f>SUM(M45:M48)</f>
        <v>1083.447598288566</v>
      </c>
      <c r="N49" s="1"/>
      <c r="O49" s="24">
        <f>M49/E49</f>
        <v>3.8525415202495812E-2</v>
      </c>
      <c r="P49" s="25"/>
      <c r="Q49" s="24">
        <f>(M45+M48+M47)/(E45+E48+E47)</f>
        <v>6.3768105137502792E-2</v>
      </c>
      <c r="R49" s="26"/>
    </row>
    <row r="50" spans="1:18" s="3" customFormat="1" x14ac:dyDescent="0.3">
      <c r="A50" s="56"/>
      <c r="B50" s="1"/>
      <c r="C50" s="1"/>
      <c r="D50" s="1"/>
      <c r="E50" s="27"/>
      <c r="F50" s="56"/>
      <c r="G50" s="17"/>
      <c r="H50" s="56"/>
      <c r="I50" s="27"/>
      <c r="J50" s="56"/>
      <c r="K50" s="17"/>
      <c r="L50" s="17"/>
      <c r="M50" s="18"/>
      <c r="N50" s="1"/>
      <c r="O50" s="25"/>
      <c r="P50" s="25"/>
      <c r="Q50" s="25"/>
      <c r="R50" s="26"/>
    </row>
    <row r="51" spans="1:18" s="3" customFormat="1" x14ac:dyDescent="0.3">
      <c r="A51" s="56">
        <f>A49+1</f>
        <v>27</v>
      </c>
      <c r="B51" s="1"/>
      <c r="C51" s="1" t="s">
        <v>90</v>
      </c>
      <c r="D51" s="1"/>
      <c r="E51" s="22">
        <f>SUM(E45:E47)+I48</f>
        <v>26778.713953323393</v>
      </c>
      <c r="F51" s="56"/>
      <c r="G51" s="35">
        <v>36.683169799073141</v>
      </c>
      <c r="H51" s="56"/>
      <c r="I51" s="22">
        <f>SUM(I45:I48)</f>
        <v>29206.378722944602</v>
      </c>
      <c r="J51" s="16"/>
      <c r="K51" s="35">
        <v>40.008737976636446</v>
      </c>
      <c r="L51" s="17"/>
      <c r="M51" s="23">
        <f>M45+M46+M47</f>
        <v>2427.6647696212085</v>
      </c>
      <c r="N51" s="1"/>
      <c r="O51" s="24">
        <f>M51/E51</f>
        <v>9.0656510758983677E-2</v>
      </c>
      <c r="P51" s="25"/>
      <c r="Q51" s="24">
        <f>(M51-M46)/(E51-E46)</f>
        <v>0.15515988576300602</v>
      </c>
      <c r="R51" s="26"/>
    </row>
    <row r="52" spans="1:18" s="3" customFormat="1" x14ac:dyDescent="0.3">
      <c r="A52" s="56">
        <f>A51+1</f>
        <v>28</v>
      </c>
      <c r="B52" s="1"/>
      <c r="C52" s="1" t="s">
        <v>91</v>
      </c>
      <c r="D52" s="1"/>
      <c r="E52" s="27"/>
      <c r="F52" s="56"/>
      <c r="G52" s="17"/>
      <c r="H52" s="56"/>
      <c r="I52" s="27"/>
      <c r="J52" s="56"/>
      <c r="K52" s="17"/>
      <c r="L52" s="17"/>
      <c r="M52" s="18"/>
      <c r="N52" s="1"/>
      <c r="O52" s="37">
        <v>0.14925369288100895</v>
      </c>
      <c r="P52" s="25"/>
      <c r="Q52" s="37">
        <v>0.47296549010752215</v>
      </c>
      <c r="R52" s="26"/>
    </row>
    <row r="53" spans="1:18" s="3" customFormat="1" x14ac:dyDescent="0.3">
      <c r="A53" s="56"/>
      <c r="B53" s="1"/>
      <c r="C53" s="1"/>
      <c r="D53" s="1"/>
      <c r="E53" s="1"/>
      <c r="F53" s="1"/>
      <c r="G53" s="17"/>
      <c r="H53" s="1"/>
      <c r="I53" s="1"/>
      <c r="J53" s="1"/>
      <c r="K53" s="17"/>
      <c r="L53" s="1"/>
      <c r="M53" s="18"/>
      <c r="N53" s="1"/>
      <c r="O53" s="25"/>
      <c r="P53" s="25"/>
      <c r="Q53" s="25"/>
    </row>
    <row r="54" spans="1:18" s="3" customFormat="1" ht="14.15" x14ac:dyDescent="0.3">
      <c r="A54" s="56"/>
      <c r="B54" s="1"/>
      <c r="C54" s="5" t="s">
        <v>121</v>
      </c>
      <c r="D54" s="1"/>
      <c r="E54" s="43" t="s">
        <v>122</v>
      </c>
      <c r="F54" s="1"/>
      <c r="G54" s="17"/>
      <c r="H54" s="1"/>
      <c r="I54" s="1"/>
      <c r="J54" s="1"/>
      <c r="K54" s="1"/>
      <c r="L54" s="1"/>
      <c r="M54" s="18"/>
      <c r="N54" s="1"/>
      <c r="O54" s="25"/>
      <c r="P54" s="25"/>
      <c r="Q54" s="25"/>
    </row>
    <row r="55" spans="1:18" s="3" customFormat="1" x14ac:dyDescent="0.3">
      <c r="A55" s="56">
        <f>A52+1</f>
        <v>29</v>
      </c>
      <c r="B55" s="1"/>
      <c r="C55" s="1" t="s">
        <v>29</v>
      </c>
      <c r="D55" s="1"/>
      <c r="E55" s="60">
        <v>16761.703999999998</v>
      </c>
      <c r="F55" s="16"/>
      <c r="G55" s="17">
        <v>6.7046815999999998</v>
      </c>
      <c r="H55" s="17"/>
      <c r="I55" s="27">
        <v>20899.276069534073</v>
      </c>
      <c r="J55" s="16"/>
      <c r="K55" s="17">
        <v>8.3597104278136296</v>
      </c>
      <c r="L55" s="17"/>
      <c r="M55" s="18">
        <f>I55-E55</f>
        <v>4137.5720695340751</v>
      </c>
      <c r="N55" s="17"/>
      <c r="O55" s="19">
        <f>M55/E55</f>
        <v>0.24684674479003302</v>
      </c>
      <c r="P55" s="19"/>
      <c r="Q55" s="19">
        <f>O55</f>
        <v>0.24684674479003302</v>
      </c>
      <c r="R55" s="20"/>
    </row>
    <row r="56" spans="1:18" s="3" customFormat="1" x14ac:dyDescent="0.3">
      <c r="A56" s="56">
        <f>A55+1</f>
        <v>30</v>
      </c>
      <c r="B56" s="1"/>
      <c r="C56" s="1" t="s">
        <v>30</v>
      </c>
      <c r="D56" s="1"/>
      <c r="E56" s="60">
        <v>38125</v>
      </c>
      <c r="F56" s="16"/>
      <c r="G56" s="17">
        <v>15.25</v>
      </c>
      <c r="H56" s="17"/>
      <c r="I56" s="27">
        <v>38125</v>
      </c>
      <c r="J56" s="16"/>
      <c r="K56" s="17">
        <v>15.25</v>
      </c>
      <c r="L56" s="17"/>
      <c r="M56" s="18">
        <f>I56-E56</f>
        <v>0</v>
      </c>
      <c r="N56" s="17"/>
      <c r="O56" s="21">
        <f>IFERROR(M56/E56,"100.0%")</f>
        <v>0</v>
      </c>
      <c r="P56" s="19"/>
      <c r="Q56" s="21">
        <v>0</v>
      </c>
      <c r="R56" s="20"/>
    </row>
    <row r="57" spans="1:18" s="3" customFormat="1" x14ac:dyDescent="0.3">
      <c r="A57" s="56">
        <f>A56+1</f>
        <v>31</v>
      </c>
      <c r="B57" s="1"/>
      <c r="C57" s="1" t="s">
        <v>31</v>
      </c>
      <c r="D57" s="1"/>
      <c r="E57" s="60">
        <v>0</v>
      </c>
      <c r="F57" s="16"/>
      <c r="G57" s="17">
        <v>0</v>
      </c>
      <c r="H57" s="17"/>
      <c r="I57" s="27">
        <v>4146.3048267957283</v>
      </c>
      <c r="J57" s="16"/>
      <c r="K57" s="17">
        <v>1.6585219307182912</v>
      </c>
      <c r="L57" s="17"/>
      <c r="M57" s="18">
        <f>I57-E57</f>
        <v>4146.3048267957283</v>
      </c>
      <c r="N57" s="17"/>
      <c r="O57" s="21" t="str">
        <f>IFERROR(M57/E57,"100.0%")</f>
        <v>100.0%</v>
      </c>
      <c r="P57" s="19"/>
      <c r="Q57" s="21" t="str">
        <f>O57</f>
        <v>100.0%</v>
      </c>
      <c r="R57" s="20"/>
    </row>
    <row r="58" spans="1:18" s="3" customFormat="1" x14ac:dyDescent="0.3">
      <c r="A58" s="56">
        <f>A57+1</f>
        <v>32</v>
      </c>
      <c r="B58" s="1"/>
      <c r="C58" s="1" t="s">
        <v>32</v>
      </c>
      <c r="D58" s="1"/>
      <c r="E58" s="60">
        <v>40608.126632383675</v>
      </c>
      <c r="F58" s="16"/>
      <c r="G58" s="17">
        <v>16.243250652953471</v>
      </c>
      <c r="H58" s="1"/>
      <c r="I58" s="27">
        <v>36004.643168915718</v>
      </c>
      <c r="J58" s="16"/>
      <c r="K58" s="17">
        <v>14.401857267566287</v>
      </c>
      <c r="L58" s="52"/>
      <c r="M58" s="18">
        <f>I58-E58</f>
        <v>-4603.4834634679573</v>
      </c>
      <c r="N58" s="1"/>
      <c r="O58" s="19">
        <f>M58/E58</f>
        <v>-0.11336360096446378</v>
      </c>
      <c r="P58" s="19"/>
      <c r="Q58" s="19">
        <f>O58</f>
        <v>-0.11336360096446378</v>
      </c>
      <c r="R58" s="20"/>
    </row>
    <row r="59" spans="1:18" s="3" customFormat="1" x14ac:dyDescent="0.3">
      <c r="A59" s="56">
        <f>A58+1</f>
        <v>33</v>
      </c>
      <c r="B59" s="1"/>
      <c r="C59" s="1" t="s">
        <v>33</v>
      </c>
      <c r="D59" s="1"/>
      <c r="E59" s="22">
        <f>SUM(E55:E58)</f>
        <v>95494.830632383673</v>
      </c>
      <c r="F59" s="16"/>
      <c r="G59" s="35">
        <v>38.197932252953471</v>
      </c>
      <c r="H59" s="1"/>
      <c r="I59" s="22">
        <f>SUM(I55:I58)</f>
        <v>99175.224065245508</v>
      </c>
      <c r="J59" s="16"/>
      <c r="K59" s="35">
        <v>39.670089626098203</v>
      </c>
      <c r="L59" s="17"/>
      <c r="M59" s="23">
        <f>SUM(M55:M58)</f>
        <v>3680.3934328618452</v>
      </c>
      <c r="N59" s="1"/>
      <c r="O59" s="24">
        <f>M59/E59</f>
        <v>3.8540237293365816E-2</v>
      </c>
      <c r="P59" s="25"/>
      <c r="Q59" s="24">
        <f>(M55+M58+M57)/(E55+E58+E57)</f>
        <v>6.4152070736363073E-2</v>
      </c>
      <c r="R59" s="26"/>
    </row>
    <row r="60" spans="1:18" s="3" customFormat="1" x14ac:dyDescent="0.3">
      <c r="A60" s="56"/>
      <c r="B60" s="1"/>
      <c r="C60" s="1"/>
      <c r="D60" s="1"/>
      <c r="E60" s="27"/>
      <c r="F60" s="56"/>
      <c r="G60" s="17"/>
      <c r="H60" s="56"/>
      <c r="I60" s="27"/>
      <c r="J60" s="56"/>
      <c r="K60" s="17"/>
      <c r="L60" s="17"/>
      <c r="M60" s="18"/>
      <c r="N60" s="1"/>
      <c r="O60" s="25"/>
      <c r="P60" s="25"/>
      <c r="Q60" s="25"/>
      <c r="R60" s="26"/>
    </row>
    <row r="61" spans="1:18" s="3" customFormat="1" x14ac:dyDescent="0.3">
      <c r="A61" s="56">
        <f>A59+1</f>
        <v>34</v>
      </c>
      <c r="B61" s="1"/>
      <c r="C61" s="1" t="s">
        <v>90</v>
      </c>
      <c r="D61" s="1"/>
      <c r="E61" s="22">
        <f>SUM(E55:E57)+I58</f>
        <v>90891.347168915716</v>
      </c>
      <c r="F61" s="56"/>
      <c r="G61" s="35">
        <v>36.356538867566286</v>
      </c>
      <c r="H61" s="56"/>
      <c r="I61" s="22">
        <f>SUM(I55:I58)</f>
        <v>99175.224065245508</v>
      </c>
      <c r="J61" s="16"/>
      <c r="K61" s="35">
        <v>39.670089626098203</v>
      </c>
      <c r="L61" s="17"/>
      <c r="M61" s="23">
        <f>M55+M56+M57</f>
        <v>8283.8768963298025</v>
      </c>
      <c r="N61" s="1"/>
      <c r="O61" s="24">
        <f>M61/E61</f>
        <v>9.1140434753758798E-2</v>
      </c>
      <c r="P61" s="25"/>
      <c r="Q61" s="24">
        <f>(M61-M56)/(E61-E56)</f>
        <v>0.15699166875833648</v>
      </c>
      <c r="R61" s="26"/>
    </row>
    <row r="62" spans="1:18" s="3" customFormat="1" x14ac:dyDescent="0.3">
      <c r="A62" s="56">
        <f>A61+1</f>
        <v>35</v>
      </c>
      <c r="B62" s="1"/>
      <c r="C62" s="1" t="s">
        <v>91</v>
      </c>
      <c r="D62" s="1"/>
      <c r="E62" s="27"/>
      <c r="F62" s="56"/>
      <c r="G62" s="17"/>
      <c r="H62" s="56"/>
      <c r="I62" s="27"/>
      <c r="J62" s="56"/>
      <c r="K62" s="17"/>
      <c r="L62" s="17"/>
      <c r="M62" s="18"/>
      <c r="N62" s="1"/>
      <c r="O62" s="37">
        <v>0.15092684188742328</v>
      </c>
      <c r="P62" s="25"/>
      <c r="Q62" s="37">
        <v>0.49421448417952041</v>
      </c>
      <c r="R62" s="26"/>
    </row>
    <row r="63" spans="1:18" s="3" customFormat="1" x14ac:dyDescent="0.3">
      <c r="A63" s="56"/>
      <c r="B63" s="1"/>
      <c r="C63" s="1"/>
      <c r="D63" s="1"/>
      <c r="E63" s="1"/>
      <c r="F63" s="1"/>
      <c r="G63" s="17"/>
      <c r="H63" s="1"/>
      <c r="I63" s="1"/>
      <c r="J63" s="1"/>
      <c r="K63" s="17"/>
      <c r="L63" s="1"/>
      <c r="M63" s="28"/>
      <c r="N63" s="1"/>
      <c r="O63" s="25"/>
      <c r="P63" s="25"/>
      <c r="Q63" s="25"/>
    </row>
    <row r="64" spans="1:18" s="3" customFormat="1" ht="14.15" x14ac:dyDescent="0.3">
      <c r="A64" s="56"/>
      <c r="B64" s="1"/>
      <c r="C64" s="5" t="s">
        <v>123</v>
      </c>
      <c r="D64" s="1"/>
      <c r="E64" s="1" t="s">
        <v>124</v>
      </c>
      <c r="F64" s="1"/>
      <c r="G64" s="17"/>
      <c r="H64" s="1"/>
      <c r="I64" s="1"/>
      <c r="J64" s="1"/>
      <c r="K64" s="1"/>
      <c r="L64" s="1"/>
      <c r="M64" s="18"/>
      <c r="N64" s="1"/>
      <c r="O64" s="25"/>
      <c r="P64" s="25"/>
      <c r="Q64" s="25"/>
    </row>
    <row r="65" spans="1:18" s="3" customFormat="1" x14ac:dyDescent="0.3">
      <c r="A65" s="56">
        <f>A62+1</f>
        <v>36</v>
      </c>
      <c r="B65" s="1"/>
      <c r="C65" s="1" t="s">
        <v>29</v>
      </c>
      <c r="D65" s="1"/>
      <c r="E65" s="60">
        <v>58953.62999999999</v>
      </c>
      <c r="F65" s="16"/>
      <c r="G65" s="17">
        <v>6.7375577142857139</v>
      </c>
      <c r="H65" s="17"/>
      <c r="I65" s="27">
        <v>42454.049712957822</v>
      </c>
      <c r="J65" s="16"/>
      <c r="K65" s="17">
        <v>4.8518913957666081</v>
      </c>
      <c r="L65" s="17"/>
      <c r="M65" s="18">
        <f>I65-E65</f>
        <v>-16499.580287042168</v>
      </c>
      <c r="N65" s="17"/>
      <c r="O65" s="19">
        <f>M65/E65</f>
        <v>-0.27987386505363915</v>
      </c>
      <c r="P65" s="19"/>
      <c r="Q65" s="19">
        <f>O65</f>
        <v>-0.27987386505363915</v>
      </c>
      <c r="R65" s="20"/>
    </row>
    <row r="66" spans="1:18" s="3" customFormat="1" x14ac:dyDescent="0.3">
      <c r="A66" s="56">
        <f>A65+1</f>
        <v>37</v>
      </c>
      <c r="B66" s="1"/>
      <c r="C66" s="1" t="s">
        <v>30</v>
      </c>
      <c r="D66" s="1"/>
      <c r="E66" s="60">
        <v>133437.5</v>
      </c>
      <c r="F66" s="16"/>
      <c r="G66" s="17">
        <v>15.25</v>
      </c>
      <c r="H66" s="17"/>
      <c r="I66" s="27">
        <v>133437.5</v>
      </c>
      <c r="J66" s="16"/>
      <c r="K66" s="17">
        <v>15.25</v>
      </c>
      <c r="L66" s="17"/>
      <c r="M66" s="18">
        <f>I66-E66</f>
        <v>0</v>
      </c>
      <c r="N66" s="17"/>
      <c r="O66" s="21">
        <f>IFERROR(M66/E66,"100.0%")</f>
        <v>0</v>
      </c>
      <c r="P66" s="19"/>
      <c r="Q66" s="21">
        <v>0</v>
      </c>
      <c r="R66" s="20"/>
    </row>
    <row r="67" spans="1:18" s="3" customFormat="1" x14ac:dyDescent="0.3">
      <c r="A67" s="56">
        <f>A66+1</f>
        <v>38</v>
      </c>
      <c r="B67" s="1"/>
      <c r="C67" s="1" t="s">
        <v>31</v>
      </c>
      <c r="D67" s="1"/>
      <c r="E67" s="60">
        <v>0</v>
      </c>
      <c r="F67" s="16"/>
      <c r="G67" s="17">
        <v>0</v>
      </c>
      <c r="H67" s="17"/>
      <c r="I67" s="27">
        <v>10381.36811038057</v>
      </c>
      <c r="J67" s="16"/>
      <c r="K67" s="17">
        <v>1.1864420697577795</v>
      </c>
      <c r="L67" s="17"/>
      <c r="M67" s="18">
        <f>I67-E67</f>
        <v>10381.36811038057</v>
      </c>
      <c r="N67" s="17"/>
      <c r="O67" s="21" t="str">
        <f>IFERROR(M67/E67,"100.0%")</f>
        <v>100.0%</v>
      </c>
      <c r="P67" s="19"/>
      <c r="Q67" s="21" t="str">
        <f>O67</f>
        <v>100.0%</v>
      </c>
      <c r="R67" s="20"/>
    </row>
    <row r="68" spans="1:18" s="3" customFormat="1" x14ac:dyDescent="0.3">
      <c r="A68" s="56">
        <f>A67+1</f>
        <v>39</v>
      </c>
      <c r="B68" s="1"/>
      <c r="C68" s="1" t="s">
        <v>32</v>
      </c>
      <c r="D68" s="1"/>
      <c r="E68" s="60">
        <v>142128.44321334286</v>
      </c>
      <c r="F68" s="16"/>
      <c r="G68" s="17">
        <v>16.243250652953471</v>
      </c>
      <c r="H68" s="1"/>
      <c r="I68" s="27">
        <v>126016.25109120503</v>
      </c>
      <c r="J68" s="16"/>
      <c r="K68" s="17">
        <v>14.401857267566291</v>
      </c>
      <c r="L68" s="52"/>
      <c r="M68" s="18">
        <f>I68-E68</f>
        <v>-16112.192122137829</v>
      </c>
      <c r="N68" s="1"/>
      <c r="O68" s="19">
        <f>M68/E68</f>
        <v>-0.11336360096446363</v>
      </c>
      <c r="P68" s="19"/>
      <c r="Q68" s="19">
        <f>O68</f>
        <v>-0.11336360096446363</v>
      </c>
      <c r="R68" s="20"/>
    </row>
    <row r="69" spans="1:18" s="3" customFormat="1" x14ac:dyDescent="0.3">
      <c r="A69" s="56">
        <f>A68+1</f>
        <v>40</v>
      </c>
      <c r="B69" s="1"/>
      <c r="C69" s="1" t="s">
        <v>33</v>
      </c>
      <c r="D69" s="1"/>
      <c r="E69" s="22">
        <f>SUM(E65:E68)</f>
        <v>334519.57321334287</v>
      </c>
      <c r="F69" s="16"/>
      <c r="G69" s="35">
        <v>38.230808367239185</v>
      </c>
      <c r="H69" s="1"/>
      <c r="I69" s="22">
        <f>SUM(I65:I68)</f>
        <v>312289.16891454341</v>
      </c>
      <c r="J69" s="16"/>
      <c r="K69" s="35">
        <v>35.690190733090674</v>
      </c>
      <c r="L69" s="17"/>
      <c r="M69" s="23">
        <f>SUM(M65:M68)</f>
        <v>-22230.404298799425</v>
      </c>
      <c r="N69" s="1"/>
      <c r="O69" s="24">
        <f>M69/E69</f>
        <v>-6.645471918207245E-2</v>
      </c>
      <c r="P69" s="25"/>
      <c r="Q69" s="24">
        <f>(M65+M68+M67)/(E65+E68+E67)</f>
        <v>-0.11055388450870776</v>
      </c>
      <c r="R69" s="26"/>
    </row>
    <row r="70" spans="1:18" s="3" customFormat="1" x14ac:dyDescent="0.3">
      <c r="A70" s="56"/>
      <c r="B70" s="1"/>
      <c r="C70" s="1"/>
      <c r="D70" s="1"/>
      <c r="E70" s="27"/>
      <c r="F70" s="56"/>
      <c r="G70" s="17"/>
      <c r="H70" s="56"/>
      <c r="I70" s="27"/>
      <c r="J70" s="56"/>
      <c r="K70" s="17"/>
      <c r="L70" s="17"/>
      <c r="M70" s="18"/>
      <c r="N70" s="1"/>
      <c r="O70" s="25"/>
      <c r="P70" s="25"/>
      <c r="Q70" s="25"/>
      <c r="R70" s="26"/>
    </row>
    <row r="71" spans="1:18" s="3" customFormat="1" x14ac:dyDescent="0.3">
      <c r="A71" s="56">
        <f>A69+1</f>
        <v>41</v>
      </c>
      <c r="B71" s="1"/>
      <c r="C71" s="1" t="s">
        <v>90</v>
      </c>
      <c r="D71" s="1"/>
      <c r="E71" s="22">
        <f>SUM(E65:E67)+I68</f>
        <v>318407.38109120505</v>
      </c>
      <c r="F71" s="56"/>
      <c r="G71" s="35">
        <v>36.389414981852006</v>
      </c>
      <c r="H71" s="56"/>
      <c r="I71" s="22">
        <f>SUM(I65:I68)</f>
        <v>312289.16891454341</v>
      </c>
      <c r="J71" s="16"/>
      <c r="K71" s="35">
        <v>35.690190733090674</v>
      </c>
      <c r="L71" s="17"/>
      <c r="M71" s="23">
        <f>M65+M66+M67</f>
        <v>-6118.2121766615983</v>
      </c>
      <c r="N71" s="1"/>
      <c r="O71" s="24">
        <f>M71/E71</f>
        <v>-1.9215045064891537E-2</v>
      </c>
      <c r="P71" s="25"/>
      <c r="Q71" s="24">
        <f>(M71-M66)/(E71-E66)</f>
        <v>-3.3076802237034617E-2</v>
      </c>
      <c r="R71" s="26"/>
    </row>
    <row r="72" spans="1:18" s="3" customFormat="1" x14ac:dyDescent="0.3">
      <c r="A72" s="56">
        <f>A71+1</f>
        <v>42</v>
      </c>
      <c r="B72" s="1"/>
      <c r="C72" s="1" t="s">
        <v>91</v>
      </c>
      <c r="D72" s="1"/>
      <c r="E72" s="27"/>
      <c r="F72" s="56"/>
      <c r="G72" s="17"/>
      <c r="H72" s="56"/>
      <c r="I72" s="27"/>
      <c r="J72" s="56"/>
      <c r="K72" s="17"/>
      <c r="L72" s="17"/>
      <c r="M72" s="18"/>
      <c r="N72" s="1"/>
      <c r="O72" s="37">
        <v>-3.1800905668892314E-2</v>
      </c>
      <c r="P72" s="25"/>
      <c r="Q72" s="37">
        <v>-0.10378007557230316</v>
      </c>
      <c r="R72" s="26"/>
    </row>
    <row r="73" spans="1:18" s="3" customFormat="1" x14ac:dyDescent="0.3">
      <c r="A73" s="56"/>
      <c r="B73" s="1"/>
      <c r="C73" s="1"/>
      <c r="D73" s="1"/>
      <c r="E73" s="1"/>
      <c r="F73" s="1"/>
      <c r="G73" s="17"/>
      <c r="H73" s="1"/>
      <c r="I73" s="1"/>
      <c r="J73" s="1"/>
      <c r="K73" s="17"/>
      <c r="L73" s="1"/>
      <c r="M73" s="18"/>
      <c r="N73" s="1"/>
      <c r="O73" s="25"/>
      <c r="P73" s="25"/>
      <c r="Q73" s="25"/>
    </row>
    <row r="74" spans="1:18" s="3" customFormat="1" ht="14.15" x14ac:dyDescent="0.3">
      <c r="A74" s="56"/>
      <c r="B74" s="1"/>
      <c r="C74" s="5" t="s">
        <v>125</v>
      </c>
      <c r="D74" s="1"/>
      <c r="E74" s="1" t="s">
        <v>126</v>
      </c>
      <c r="F74" s="1"/>
      <c r="G74" s="17"/>
      <c r="H74" s="1"/>
      <c r="I74" s="1"/>
      <c r="J74" s="1"/>
      <c r="K74" s="1"/>
      <c r="L74" s="1"/>
      <c r="M74" s="18"/>
      <c r="N74" s="1"/>
      <c r="O74" s="25"/>
      <c r="P74" s="25"/>
      <c r="Q74" s="25"/>
    </row>
    <row r="75" spans="1:18" s="3" customFormat="1" x14ac:dyDescent="0.3">
      <c r="A75" s="56">
        <f>A72+1</f>
        <v>43</v>
      </c>
      <c r="B75" s="1"/>
      <c r="C75" s="1" t="s">
        <v>29</v>
      </c>
      <c r="D75" s="1"/>
      <c r="E75" s="27">
        <v>472900.76699999999</v>
      </c>
      <c r="F75" s="16"/>
      <c r="G75" s="17">
        <v>3.9408397249999996</v>
      </c>
      <c r="H75" s="17"/>
      <c r="I75" s="27">
        <v>325997.84576426708</v>
      </c>
      <c r="J75" s="16"/>
      <c r="K75" s="17">
        <v>2.716648714702226</v>
      </c>
      <c r="L75" s="17"/>
      <c r="M75" s="18">
        <f>I75-E75</f>
        <v>-146902.92123573291</v>
      </c>
      <c r="N75" s="17"/>
      <c r="O75" s="19">
        <f>M75/E75</f>
        <v>-0.3106421716497933</v>
      </c>
      <c r="P75" s="19"/>
      <c r="Q75" s="19">
        <f>O75</f>
        <v>-0.3106421716497933</v>
      </c>
      <c r="R75" s="20"/>
    </row>
    <row r="76" spans="1:18" s="3" customFormat="1" x14ac:dyDescent="0.3">
      <c r="A76" s="56">
        <f>A75+1</f>
        <v>44</v>
      </c>
      <c r="B76" s="1"/>
      <c r="C76" s="1" t="s">
        <v>30</v>
      </c>
      <c r="D76" s="1"/>
      <c r="E76" s="27">
        <v>1830000</v>
      </c>
      <c r="F76" s="16"/>
      <c r="G76" s="17">
        <v>15.25</v>
      </c>
      <c r="H76" s="17"/>
      <c r="I76" s="27">
        <v>1830000</v>
      </c>
      <c r="J76" s="16"/>
      <c r="K76" s="17">
        <v>15.25</v>
      </c>
      <c r="L76" s="17"/>
      <c r="M76" s="18">
        <f>I76-E76</f>
        <v>0</v>
      </c>
      <c r="N76" s="17"/>
      <c r="O76" s="21">
        <f>IFERROR(M76/E76,"100.0%")</f>
        <v>0</v>
      </c>
      <c r="P76" s="19"/>
      <c r="Q76" s="21">
        <v>0</v>
      </c>
      <c r="R76" s="20"/>
    </row>
    <row r="77" spans="1:18" s="3" customFormat="1" x14ac:dyDescent="0.3">
      <c r="A77" s="56">
        <f>A76+1</f>
        <v>45</v>
      </c>
      <c r="B77" s="1"/>
      <c r="C77" s="1" t="s">
        <v>31</v>
      </c>
      <c r="D77" s="1"/>
      <c r="E77" s="62">
        <v>0</v>
      </c>
      <c r="F77" s="16"/>
      <c r="G77" s="17">
        <v>0</v>
      </c>
      <c r="H77" s="17"/>
      <c r="I77" s="27">
        <v>142373.04837093354</v>
      </c>
      <c r="J77" s="16"/>
      <c r="K77" s="17">
        <v>1.1864420697577795</v>
      </c>
      <c r="L77" s="17"/>
      <c r="M77" s="18">
        <f>I77-E77</f>
        <v>142373.04837093354</v>
      </c>
      <c r="N77" s="17"/>
      <c r="O77" s="21" t="str">
        <f>IFERROR(M77/E77,"100.0%")</f>
        <v>100.0%</v>
      </c>
      <c r="P77" s="19"/>
      <c r="Q77" s="21" t="str">
        <f>O77</f>
        <v>100.0%</v>
      </c>
      <c r="R77" s="20"/>
    </row>
    <row r="78" spans="1:18" s="3" customFormat="1" x14ac:dyDescent="0.3">
      <c r="A78" s="56">
        <f>A77+1</f>
        <v>46</v>
      </c>
      <c r="B78" s="1"/>
      <c r="C78" s="1" t="s">
        <v>32</v>
      </c>
      <c r="D78" s="1"/>
      <c r="E78" s="27">
        <v>1949190.0783544164</v>
      </c>
      <c r="F78" s="16"/>
      <c r="G78" s="17">
        <v>16.243250652953471</v>
      </c>
      <c r="H78" s="1"/>
      <c r="I78" s="27">
        <v>1728222.8721079547</v>
      </c>
      <c r="J78" s="16"/>
      <c r="K78" s="17">
        <v>14.401857267566291</v>
      </c>
      <c r="L78" s="52"/>
      <c r="M78" s="18">
        <f>I78-E78</f>
        <v>-220967.20624646172</v>
      </c>
      <c r="N78" s="1"/>
      <c r="O78" s="19">
        <f>M78/E78</f>
        <v>-0.11336360096446366</v>
      </c>
      <c r="P78" s="19"/>
      <c r="Q78" s="19">
        <f>O78</f>
        <v>-0.11336360096446366</v>
      </c>
      <c r="R78" s="20"/>
    </row>
    <row r="79" spans="1:18" s="3" customFormat="1" x14ac:dyDescent="0.3">
      <c r="A79" s="56">
        <f>A78+1</f>
        <v>47</v>
      </c>
      <c r="B79" s="1"/>
      <c r="C79" s="1" t="s">
        <v>33</v>
      </c>
      <c r="D79" s="1"/>
      <c r="E79" s="22">
        <f>SUM(E75:E78)</f>
        <v>4252090.8453544164</v>
      </c>
      <c r="F79" s="16"/>
      <c r="G79" s="35">
        <v>35.434090377953467</v>
      </c>
      <c r="H79" s="1"/>
      <c r="I79" s="22">
        <f>SUM(I75:I78)</f>
        <v>4026593.7662431556</v>
      </c>
      <c r="J79" s="16"/>
      <c r="K79" s="35">
        <v>33.554948052026297</v>
      </c>
      <c r="L79" s="17"/>
      <c r="M79" s="23">
        <f>SUM(M75:M78)</f>
        <v>-225497.07911126109</v>
      </c>
      <c r="N79" s="1"/>
      <c r="O79" s="24">
        <f>M79/E79</f>
        <v>-5.3032046424319905E-2</v>
      </c>
      <c r="P79" s="25"/>
      <c r="Q79" s="24">
        <f>(M75+M78+M77)/(E75+E78+E77)</f>
        <v>-9.3100173985532261E-2</v>
      </c>
      <c r="R79" s="26"/>
    </row>
    <row r="80" spans="1:18" s="3" customFormat="1" x14ac:dyDescent="0.3">
      <c r="A80" s="56"/>
      <c r="B80" s="1"/>
      <c r="C80" s="1"/>
      <c r="D80" s="1"/>
      <c r="E80" s="27"/>
      <c r="F80" s="56"/>
      <c r="G80" s="17"/>
      <c r="H80" s="56"/>
      <c r="I80" s="27"/>
      <c r="J80" s="56"/>
      <c r="K80" s="17"/>
      <c r="L80" s="17"/>
      <c r="M80" s="18"/>
      <c r="N80" s="1"/>
      <c r="O80" s="25"/>
      <c r="P80" s="25"/>
      <c r="Q80" s="25"/>
      <c r="R80" s="26"/>
    </row>
    <row r="81" spans="1:19" s="3" customFormat="1" x14ac:dyDescent="0.3">
      <c r="A81" s="56">
        <f>A79+1</f>
        <v>48</v>
      </c>
      <c r="B81" s="1"/>
      <c r="C81" s="1" t="s">
        <v>90</v>
      </c>
      <c r="D81" s="1"/>
      <c r="E81" s="22">
        <f>SUM(E75:E77)+I78</f>
        <v>4031123.6391079547</v>
      </c>
      <c r="F81" s="56"/>
      <c r="G81" s="35">
        <v>33.592696992566289</v>
      </c>
      <c r="H81" s="56"/>
      <c r="I81" s="22">
        <f>SUM(I75:I78)</f>
        <v>4026593.7662431556</v>
      </c>
      <c r="J81" s="16"/>
      <c r="K81" s="35">
        <v>33.554948052026297</v>
      </c>
      <c r="L81" s="17"/>
      <c r="M81" s="23">
        <f>M75+M76+M77</f>
        <v>-4529.8728647993703</v>
      </c>
      <c r="N81" s="1"/>
      <c r="O81" s="24">
        <f>M81/E81</f>
        <v>-1.1237246163458741E-3</v>
      </c>
      <c r="P81" s="25"/>
      <c r="Q81" s="24">
        <f>(M81-M76)/(E81-E76)</f>
        <v>-2.0579820162374813E-3</v>
      </c>
      <c r="R81" s="26"/>
    </row>
    <row r="82" spans="1:19" s="3" customFormat="1" x14ac:dyDescent="0.3">
      <c r="A82" s="56">
        <f>A81+1</f>
        <v>49</v>
      </c>
      <c r="B82" s="1"/>
      <c r="C82" s="1" t="s">
        <v>91</v>
      </c>
      <c r="D82" s="1"/>
      <c r="E82" s="27"/>
      <c r="F82" s="56"/>
      <c r="G82" s="17"/>
      <c r="H82" s="56"/>
      <c r="I82" s="27"/>
      <c r="J82" s="56"/>
      <c r="K82" s="17"/>
      <c r="L82" s="17"/>
      <c r="M82" s="18"/>
      <c r="N82" s="1"/>
      <c r="O82" s="37">
        <v>-1.9670291181067131E-3</v>
      </c>
      <c r="P82" s="25"/>
      <c r="Q82" s="37">
        <v>-9.5789078405095571E-3</v>
      </c>
      <c r="R82" s="26"/>
    </row>
    <row r="83" spans="1:19" s="4" customFormat="1" x14ac:dyDescent="0.3">
      <c r="A83" s="5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8"/>
      <c r="N83" s="1"/>
      <c r="O83" s="25"/>
      <c r="P83" s="25"/>
      <c r="Q83" s="25"/>
      <c r="R83" s="3"/>
      <c r="S83" s="3"/>
    </row>
    <row r="84" spans="1:19" s="3" customFormat="1" ht="14.15" x14ac:dyDescent="0.3">
      <c r="A84" s="56"/>
      <c r="B84" s="1"/>
      <c r="C84" s="5" t="s">
        <v>127</v>
      </c>
      <c r="D84" s="1"/>
      <c r="E84" s="1" t="s">
        <v>128</v>
      </c>
      <c r="F84" s="1"/>
      <c r="G84" s="17"/>
      <c r="H84" s="1"/>
      <c r="I84" s="1"/>
      <c r="J84" s="1"/>
      <c r="K84" s="1"/>
      <c r="L84" s="1"/>
      <c r="M84" s="18"/>
      <c r="N84" s="1"/>
      <c r="O84" s="25"/>
      <c r="P84" s="25"/>
      <c r="Q84" s="25"/>
    </row>
    <row r="85" spans="1:19" s="3" customFormat="1" x14ac:dyDescent="0.3">
      <c r="A85" s="56">
        <f>A82+1</f>
        <v>50</v>
      </c>
      <c r="B85" s="1"/>
      <c r="C85" s="1" t="s">
        <v>29</v>
      </c>
      <c r="D85" s="1"/>
      <c r="E85" s="27">
        <v>38917.769999999997</v>
      </c>
      <c r="F85" s="16"/>
      <c r="G85" s="17">
        <v>4.7173054545454542</v>
      </c>
      <c r="H85" s="17"/>
      <c r="I85" s="27">
        <v>14809.350146535684</v>
      </c>
      <c r="J85" s="16"/>
      <c r="K85" s="17">
        <v>1.7950727450346284</v>
      </c>
      <c r="L85" s="17"/>
      <c r="M85" s="18">
        <f>I85-E85</f>
        <v>-24108.419853464315</v>
      </c>
      <c r="N85" s="17"/>
      <c r="O85" s="19">
        <f>M85/E85</f>
        <v>-0.61947074186070572</v>
      </c>
      <c r="P85" s="19"/>
      <c r="Q85" s="19">
        <f>O85</f>
        <v>-0.61947074186070572</v>
      </c>
      <c r="R85" s="20"/>
    </row>
    <row r="86" spans="1:19" s="3" customFormat="1" x14ac:dyDescent="0.3">
      <c r="A86" s="56">
        <f>A85+1</f>
        <v>51</v>
      </c>
      <c r="B86" s="1"/>
      <c r="C86" s="1" t="s">
        <v>30</v>
      </c>
      <c r="D86" s="1"/>
      <c r="E86" s="27">
        <v>125812.5</v>
      </c>
      <c r="F86" s="16"/>
      <c r="G86" s="17">
        <v>15.25</v>
      </c>
      <c r="H86" s="17"/>
      <c r="I86" s="27">
        <v>125812.5</v>
      </c>
      <c r="J86" s="16"/>
      <c r="K86" s="17">
        <v>15.25</v>
      </c>
      <c r="L86" s="17"/>
      <c r="M86" s="18">
        <f>I86-E86</f>
        <v>0</v>
      </c>
      <c r="N86" s="17"/>
      <c r="O86" s="21">
        <f>IFERROR(M86/E86,"100.0%")</f>
        <v>0</v>
      </c>
      <c r="P86" s="19"/>
      <c r="Q86" s="21">
        <v>0</v>
      </c>
      <c r="R86" s="20"/>
    </row>
    <row r="87" spans="1:19" s="3" customFormat="1" x14ac:dyDescent="0.3">
      <c r="A87" s="56">
        <f>A86+1</f>
        <v>52</v>
      </c>
      <c r="B87" s="1"/>
      <c r="C87" s="1" t="s">
        <v>31</v>
      </c>
      <c r="D87" s="1"/>
      <c r="E87" s="62">
        <v>0</v>
      </c>
      <c r="F87" s="16"/>
      <c r="G87" s="17">
        <v>0</v>
      </c>
      <c r="H87" s="17"/>
      <c r="I87" s="27">
        <v>6446.1053917699937</v>
      </c>
      <c r="J87" s="16"/>
      <c r="K87" s="17">
        <v>0.78134610809333249</v>
      </c>
      <c r="L87" s="17"/>
      <c r="M87" s="18">
        <f>I87-E87</f>
        <v>6446.1053917699937</v>
      </c>
      <c r="N87" s="17"/>
      <c r="O87" s="21" t="str">
        <f>IFERROR(M87/E87,"100.0%")</f>
        <v>100.0%</v>
      </c>
      <c r="P87" s="19"/>
      <c r="Q87" s="21" t="str">
        <f>O87</f>
        <v>100.0%</v>
      </c>
      <c r="R87" s="20"/>
    </row>
    <row r="88" spans="1:19" s="3" customFormat="1" x14ac:dyDescent="0.3">
      <c r="A88" s="56">
        <f>A87+1</f>
        <v>53</v>
      </c>
      <c r="B88" s="1"/>
      <c r="C88" s="1" t="s">
        <v>32</v>
      </c>
      <c r="D88" s="1"/>
      <c r="E88" s="27">
        <v>134006.81788686613</v>
      </c>
      <c r="F88" s="16"/>
      <c r="G88" s="17">
        <v>16.243250652953471</v>
      </c>
      <c r="H88" s="1"/>
      <c r="I88" s="27">
        <v>118815.32245742189</v>
      </c>
      <c r="J88" s="16"/>
      <c r="K88" s="17">
        <v>14.401857267566291</v>
      </c>
      <c r="L88" s="52"/>
      <c r="M88" s="18">
        <f>I88-E88</f>
        <v>-15191.495429444243</v>
      </c>
      <c r="N88" s="1"/>
      <c r="O88" s="19">
        <f>M88/E88</f>
        <v>-0.11336360096446366</v>
      </c>
      <c r="P88" s="19"/>
      <c r="Q88" s="19">
        <f>O88</f>
        <v>-0.11336360096446366</v>
      </c>
      <c r="R88" s="20"/>
    </row>
    <row r="89" spans="1:19" s="3" customFormat="1" x14ac:dyDescent="0.3">
      <c r="A89" s="56">
        <f>A88+1</f>
        <v>54</v>
      </c>
      <c r="B89" s="1"/>
      <c r="C89" s="1" t="s">
        <v>33</v>
      </c>
      <c r="D89" s="1"/>
      <c r="E89" s="22">
        <f>SUM(E85:E88)</f>
        <v>298737.08788686612</v>
      </c>
      <c r="F89" s="16"/>
      <c r="G89" s="35">
        <v>36.210556107498924</v>
      </c>
      <c r="H89" s="1"/>
      <c r="I89" s="22">
        <f>SUM(I85:I88)</f>
        <v>265883.27799572761</v>
      </c>
      <c r="J89" s="16"/>
      <c r="K89" s="35">
        <v>32.228276120694254</v>
      </c>
      <c r="L89" s="17"/>
      <c r="M89" s="23">
        <f>SUM(M85:M88)</f>
        <v>-32853.80989113856</v>
      </c>
      <c r="N89" s="1"/>
      <c r="O89" s="24">
        <f>M89/E89</f>
        <v>-0.10997566496859115</v>
      </c>
      <c r="P89" s="25"/>
      <c r="Q89" s="24">
        <f>(M85+M88+M87)/(E85+E88+E87)</f>
        <v>-0.18998923341446838</v>
      </c>
      <c r="R89" s="26"/>
    </row>
    <row r="90" spans="1:19" s="3" customFormat="1" x14ac:dyDescent="0.3">
      <c r="A90" s="56"/>
      <c r="B90" s="1"/>
      <c r="C90" s="1"/>
      <c r="D90" s="1"/>
      <c r="E90" s="27"/>
      <c r="F90" s="56"/>
      <c r="G90" s="17"/>
      <c r="H90" s="56"/>
      <c r="I90" s="27"/>
      <c r="J90" s="56"/>
      <c r="K90" s="17"/>
      <c r="L90" s="17"/>
      <c r="M90" s="18"/>
      <c r="N90" s="1"/>
      <c r="O90" s="25"/>
      <c r="P90" s="25"/>
      <c r="Q90" s="25"/>
      <c r="R90" s="26"/>
    </row>
    <row r="91" spans="1:19" s="3" customFormat="1" x14ac:dyDescent="0.3">
      <c r="A91" s="56">
        <f>A89+1</f>
        <v>55</v>
      </c>
      <c r="B91" s="1"/>
      <c r="C91" s="1" t="s">
        <v>90</v>
      </c>
      <c r="D91" s="1"/>
      <c r="E91" s="22">
        <f>SUM(E85:E87)+I88</f>
        <v>283545.59245742188</v>
      </c>
      <c r="F91" s="56"/>
      <c r="G91" s="35">
        <v>34.369162722111746</v>
      </c>
      <c r="H91" s="56"/>
      <c r="I91" s="22">
        <f>SUM(I85:I88)</f>
        <v>265883.27799572761</v>
      </c>
      <c r="J91" s="16"/>
      <c r="K91" s="35">
        <v>32.228276120694254</v>
      </c>
      <c r="L91" s="17"/>
      <c r="M91" s="23">
        <f>M85+M86+M87</f>
        <v>-17662.314461694321</v>
      </c>
      <c r="N91" s="1"/>
      <c r="O91" s="24">
        <f>M91/E91</f>
        <v>-6.2290915223260086E-2</v>
      </c>
      <c r="P91" s="25"/>
      <c r="Q91" s="24">
        <f>(M91-M86)/(E91-E86)</f>
        <v>-0.11197596006343467</v>
      </c>
      <c r="R91" s="26"/>
    </row>
    <row r="92" spans="1:19" s="3" customFormat="1" x14ac:dyDescent="0.3">
      <c r="A92" s="56">
        <f>A91+1</f>
        <v>56</v>
      </c>
      <c r="B92" s="1"/>
      <c r="C92" s="1" t="s">
        <v>91</v>
      </c>
      <c r="D92" s="1"/>
      <c r="E92" s="27"/>
      <c r="F92" s="56"/>
      <c r="G92" s="17"/>
      <c r="H92" s="56"/>
      <c r="I92" s="27"/>
      <c r="J92" s="56"/>
      <c r="K92" s="17"/>
      <c r="L92" s="17"/>
      <c r="M92" s="18"/>
      <c r="N92" s="1"/>
      <c r="O92" s="37">
        <v>-0.10721960488314816</v>
      </c>
      <c r="P92" s="25"/>
      <c r="Q92" s="37">
        <v>-0.45383675533552709</v>
      </c>
      <c r="R92" s="26"/>
    </row>
    <row r="93" spans="1:19" s="3" customFormat="1" x14ac:dyDescent="0.3">
      <c r="A93" s="5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8"/>
      <c r="N93" s="1"/>
      <c r="O93" s="25"/>
      <c r="P93" s="25"/>
      <c r="Q93" s="25"/>
    </row>
    <row r="94" spans="1:19" s="3" customFormat="1" ht="14.15" x14ac:dyDescent="0.3">
      <c r="A94" s="56"/>
      <c r="B94" s="1"/>
      <c r="C94" s="5" t="s">
        <v>129</v>
      </c>
      <c r="D94" s="1"/>
      <c r="E94" s="1" t="s">
        <v>130</v>
      </c>
      <c r="F94" s="1"/>
      <c r="G94" s="17"/>
      <c r="H94" s="1"/>
      <c r="I94" s="1"/>
      <c r="J94" s="1"/>
      <c r="K94" s="1"/>
      <c r="L94" s="1"/>
      <c r="M94" s="18"/>
      <c r="N94" s="1"/>
      <c r="O94" s="25"/>
      <c r="P94" s="25"/>
      <c r="Q94" s="25"/>
    </row>
    <row r="95" spans="1:19" s="3" customFormat="1" x14ac:dyDescent="0.3">
      <c r="A95" s="56">
        <f>A92+1</f>
        <v>57</v>
      </c>
      <c r="B95" s="1"/>
      <c r="C95" s="1" t="s">
        <v>29</v>
      </c>
      <c r="D95" s="1"/>
      <c r="E95" s="27">
        <v>226551.62</v>
      </c>
      <c r="F95" s="16"/>
      <c r="G95" s="17">
        <v>3.4854095384615382</v>
      </c>
      <c r="H95" s="17"/>
      <c r="I95" s="27">
        <v>86016.435423081435</v>
      </c>
      <c r="J95" s="16"/>
      <c r="K95" s="17">
        <v>1.3233297757397142</v>
      </c>
      <c r="L95" s="17"/>
      <c r="M95" s="18">
        <f>I95-E95</f>
        <v>-140535.18457691855</v>
      </c>
      <c r="N95" s="17"/>
      <c r="O95" s="19">
        <f>M95/E95</f>
        <v>-0.62032301767216913</v>
      </c>
      <c r="P95" s="19"/>
      <c r="Q95" s="19">
        <f>O95</f>
        <v>-0.62032301767216913</v>
      </c>
      <c r="R95" s="20"/>
    </row>
    <row r="96" spans="1:19" s="3" customFormat="1" x14ac:dyDescent="0.3">
      <c r="A96" s="56">
        <f>A95+1</f>
        <v>58</v>
      </c>
      <c r="B96" s="1"/>
      <c r="C96" s="1" t="s">
        <v>30</v>
      </c>
      <c r="D96" s="1"/>
      <c r="E96" s="27">
        <v>991250</v>
      </c>
      <c r="F96" s="16"/>
      <c r="G96" s="17">
        <v>15.25</v>
      </c>
      <c r="H96" s="17"/>
      <c r="I96" s="27">
        <v>991250</v>
      </c>
      <c r="J96" s="16"/>
      <c r="K96" s="17">
        <v>15.25</v>
      </c>
      <c r="L96" s="17"/>
      <c r="M96" s="18">
        <f>I96-E96</f>
        <v>0</v>
      </c>
      <c r="N96" s="17"/>
      <c r="O96" s="21">
        <f>IFERROR(M96/E96,"100.0%")</f>
        <v>0</v>
      </c>
      <c r="P96" s="19"/>
      <c r="Q96" s="21">
        <v>0</v>
      </c>
      <c r="R96" s="20"/>
    </row>
    <row r="97" spans="1:18" s="3" customFormat="1" x14ac:dyDescent="0.3">
      <c r="A97" s="56">
        <f>A96+1</f>
        <v>59</v>
      </c>
      <c r="B97" s="1"/>
      <c r="C97" s="1" t="s">
        <v>31</v>
      </c>
      <c r="D97" s="1"/>
      <c r="E97" s="62">
        <v>0</v>
      </c>
      <c r="F97" s="16"/>
      <c r="G97" s="17">
        <v>0</v>
      </c>
      <c r="H97" s="17"/>
      <c r="I97" s="27">
        <v>50787.497026066623</v>
      </c>
      <c r="J97" s="16"/>
      <c r="K97" s="17">
        <v>0.78134610809333271</v>
      </c>
      <c r="L97" s="17"/>
      <c r="M97" s="18">
        <f>I97-E97</f>
        <v>50787.497026066623</v>
      </c>
      <c r="N97" s="17"/>
      <c r="O97" s="21" t="str">
        <f>IFERROR(M97/E97,"100.0%")</f>
        <v>100.0%</v>
      </c>
      <c r="P97" s="19"/>
      <c r="Q97" s="21" t="str">
        <f>O97</f>
        <v>100.0%</v>
      </c>
      <c r="R97" s="20"/>
    </row>
    <row r="98" spans="1:18" s="3" customFormat="1" x14ac:dyDescent="0.3">
      <c r="A98" s="56">
        <f>A97+1</f>
        <v>60</v>
      </c>
      <c r="B98" s="1"/>
      <c r="C98" s="1" t="s">
        <v>32</v>
      </c>
      <c r="D98" s="1"/>
      <c r="E98" s="27">
        <v>1055811.2924419756</v>
      </c>
      <c r="F98" s="16"/>
      <c r="G98" s="17">
        <v>16.243250652953471</v>
      </c>
      <c r="H98" s="1"/>
      <c r="I98" s="27">
        <v>936120.72239180875</v>
      </c>
      <c r="J98" s="16"/>
      <c r="K98" s="17">
        <v>14.401857267566291</v>
      </c>
      <c r="L98" s="52"/>
      <c r="M98" s="18">
        <f>I98-E98</f>
        <v>-119690.5700501668</v>
      </c>
      <c r="N98" s="1"/>
      <c r="O98" s="19">
        <f>M98/E98</f>
        <v>-0.1133636009644637</v>
      </c>
      <c r="P98" s="19"/>
      <c r="Q98" s="19">
        <f>O98</f>
        <v>-0.1133636009644637</v>
      </c>
      <c r="R98" s="20"/>
    </row>
    <row r="99" spans="1:18" s="3" customFormat="1" x14ac:dyDescent="0.3">
      <c r="A99" s="56">
        <f>A98+1</f>
        <v>61</v>
      </c>
      <c r="B99" s="1"/>
      <c r="C99" s="1" t="s">
        <v>33</v>
      </c>
      <c r="D99" s="1"/>
      <c r="E99" s="22">
        <f>SUM(E95:E98)</f>
        <v>2273612.9124419754</v>
      </c>
      <c r="F99" s="16"/>
      <c r="G99" s="35">
        <v>34.97866019141501</v>
      </c>
      <c r="H99" s="1"/>
      <c r="I99" s="22">
        <f>SUM(I95:I98)</f>
        <v>2064174.6548409569</v>
      </c>
      <c r="J99" s="16"/>
      <c r="K99" s="35">
        <v>31.756533151399335</v>
      </c>
      <c r="L99" s="17"/>
      <c r="M99" s="23">
        <f>SUM(M95:M98)</f>
        <v>-209438.25760101873</v>
      </c>
      <c r="N99" s="1"/>
      <c r="O99" s="24">
        <f>M99/E99</f>
        <v>-9.2116937080583092E-2</v>
      </c>
      <c r="P99" s="25"/>
      <c r="Q99" s="24">
        <f>(M95+M98+M97)/(E95+E98+E97)</f>
        <v>-0.16332214193733197</v>
      </c>
      <c r="R99" s="26"/>
    </row>
    <row r="100" spans="1:18" s="3" customFormat="1" x14ac:dyDescent="0.3">
      <c r="A100" s="56"/>
      <c r="B100" s="1"/>
      <c r="C100" s="1"/>
      <c r="D100" s="1"/>
      <c r="E100" s="27"/>
      <c r="F100" s="56"/>
      <c r="G100" s="17"/>
      <c r="H100" s="56"/>
      <c r="I100" s="27"/>
      <c r="J100" s="56"/>
      <c r="K100" s="17"/>
      <c r="L100" s="17"/>
      <c r="M100" s="18"/>
      <c r="N100" s="1"/>
      <c r="O100" s="25"/>
      <c r="P100" s="25"/>
      <c r="Q100" s="25"/>
      <c r="R100" s="26"/>
    </row>
    <row r="101" spans="1:18" s="3" customFormat="1" x14ac:dyDescent="0.3">
      <c r="A101" s="56">
        <f>A99+1</f>
        <v>62</v>
      </c>
      <c r="B101" s="1"/>
      <c r="C101" s="1" t="s">
        <v>90</v>
      </c>
      <c r="D101" s="1"/>
      <c r="E101" s="22">
        <f>SUM(E95:E97)+I98</f>
        <v>2153922.342391809</v>
      </c>
      <c r="F101" s="56"/>
      <c r="G101" s="35">
        <v>33.137266806027831</v>
      </c>
      <c r="H101" s="56"/>
      <c r="I101" s="22">
        <f>SUM(I95:I98)</f>
        <v>2064174.6548409569</v>
      </c>
      <c r="J101" s="16"/>
      <c r="K101" s="35">
        <v>31.756533151399335</v>
      </c>
      <c r="L101" s="17"/>
      <c r="M101" s="23">
        <f>M95+M96+M97</f>
        <v>-89747.68755085193</v>
      </c>
      <c r="N101" s="1"/>
      <c r="O101" s="24">
        <f>M101/E101</f>
        <v>-4.1667095319319732E-2</v>
      </c>
      <c r="P101" s="25"/>
      <c r="Q101" s="24">
        <f>(M101-M96)/(E101-E96)</f>
        <v>-7.7190868208171282E-2</v>
      </c>
      <c r="R101" s="26"/>
    </row>
    <row r="102" spans="1:18" s="3" customFormat="1" x14ac:dyDescent="0.3">
      <c r="A102" s="56">
        <f>A101+1</f>
        <v>63</v>
      </c>
      <c r="B102" s="1"/>
      <c r="C102" s="1" t="s">
        <v>91</v>
      </c>
      <c r="D102" s="1"/>
      <c r="E102" s="27"/>
      <c r="F102" s="56"/>
      <c r="G102" s="17"/>
      <c r="H102" s="56"/>
      <c r="I102" s="27"/>
      <c r="J102" s="56"/>
      <c r="K102" s="17"/>
      <c r="L102" s="17"/>
      <c r="M102" s="18"/>
      <c r="N102" s="1"/>
      <c r="O102" s="37">
        <v>-7.3696475745246529E-2</v>
      </c>
      <c r="P102" s="25"/>
      <c r="Q102" s="37">
        <v>-0.39614674814884099</v>
      </c>
      <c r="R102" s="26"/>
    </row>
    <row r="103" spans="1:18" s="3" customFormat="1" x14ac:dyDescent="0.3">
      <c r="A103" s="5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8"/>
      <c r="N103" s="1"/>
      <c r="O103" s="25"/>
      <c r="P103" s="25"/>
      <c r="Q103" s="25"/>
    </row>
    <row r="104" spans="1:18" s="3" customFormat="1" ht="14.15" x14ac:dyDescent="0.3">
      <c r="A104" s="56"/>
      <c r="B104" s="1"/>
      <c r="C104" s="5" t="s">
        <v>131</v>
      </c>
      <c r="D104" s="1"/>
      <c r="E104" s="1" t="s">
        <v>132</v>
      </c>
      <c r="F104" s="1"/>
      <c r="G104" s="17"/>
      <c r="H104" s="1"/>
      <c r="I104" s="1"/>
      <c r="J104" s="1"/>
      <c r="K104" s="1"/>
      <c r="L104" s="1"/>
      <c r="M104" s="18"/>
      <c r="N104" s="1"/>
      <c r="O104" s="25"/>
      <c r="P104" s="25"/>
      <c r="Q104" s="25"/>
    </row>
    <row r="105" spans="1:18" s="3" customFormat="1" x14ac:dyDescent="0.3">
      <c r="A105" s="56">
        <f>A102+1</f>
        <v>64</v>
      </c>
      <c r="B105" s="1"/>
      <c r="C105" s="1" t="s">
        <v>29</v>
      </c>
      <c r="D105" s="1"/>
      <c r="E105" s="27">
        <v>871720.56000000017</v>
      </c>
      <c r="F105" s="16"/>
      <c r="G105" s="17">
        <v>2.4214460000000004</v>
      </c>
      <c r="H105" s="17"/>
      <c r="I105" s="27">
        <v>947567.97902315436</v>
      </c>
      <c r="J105" s="16"/>
      <c r="K105" s="17">
        <v>2.6321332750643176</v>
      </c>
      <c r="L105" s="17"/>
      <c r="M105" s="18">
        <f>I105-E105</f>
        <v>75847.419023154187</v>
      </c>
      <c r="N105" s="17"/>
      <c r="O105" s="19">
        <f>M105/E105</f>
        <v>8.7008867868338641E-2</v>
      </c>
      <c r="P105" s="19"/>
      <c r="Q105" s="19">
        <f>O105</f>
        <v>8.7008867868338641E-2</v>
      </c>
      <c r="R105" s="20"/>
    </row>
    <row r="106" spans="1:18" s="3" customFormat="1" x14ac:dyDescent="0.3">
      <c r="A106" s="56">
        <f>A105+1</f>
        <v>65</v>
      </c>
      <c r="B106" s="1"/>
      <c r="C106" s="1" t="s">
        <v>30</v>
      </c>
      <c r="D106" s="1"/>
      <c r="E106" s="27">
        <v>5490000</v>
      </c>
      <c r="F106" s="16"/>
      <c r="G106" s="17">
        <v>15.25</v>
      </c>
      <c r="H106" s="17"/>
      <c r="I106" s="27">
        <v>5490000</v>
      </c>
      <c r="J106" s="16"/>
      <c r="K106" s="17">
        <v>15.25</v>
      </c>
      <c r="L106" s="17"/>
      <c r="M106" s="18">
        <f>I106-E106</f>
        <v>0</v>
      </c>
      <c r="N106" s="17"/>
      <c r="O106" s="21">
        <f>IFERROR(M106/E106,"100.0%")</f>
        <v>0</v>
      </c>
      <c r="P106" s="19"/>
      <c r="Q106" s="21">
        <v>0</v>
      </c>
      <c r="R106" s="20"/>
    </row>
    <row r="107" spans="1:18" s="3" customFormat="1" x14ac:dyDescent="0.3">
      <c r="A107" s="56">
        <f>A106+1</f>
        <v>66</v>
      </c>
      <c r="B107" s="1"/>
      <c r="C107" s="1" t="s">
        <v>31</v>
      </c>
      <c r="D107" s="1"/>
      <c r="E107" s="62">
        <v>0</v>
      </c>
      <c r="F107" s="16"/>
      <c r="G107" s="17">
        <v>0</v>
      </c>
      <c r="H107" s="17"/>
      <c r="I107" s="27">
        <v>427119.14511280064</v>
      </c>
      <c r="J107" s="16"/>
      <c r="K107" s="17">
        <v>1.1864420697577795</v>
      </c>
      <c r="L107" s="17"/>
      <c r="M107" s="18">
        <f>I107-E107</f>
        <v>427119.14511280064</v>
      </c>
      <c r="N107" s="17"/>
      <c r="O107" s="21" t="str">
        <f>IFERROR(M107/E107,"100.0%")</f>
        <v>100.0%</v>
      </c>
      <c r="P107" s="19"/>
      <c r="Q107" s="21" t="str">
        <f>O107</f>
        <v>100.0%</v>
      </c>
      <c r="R107" s="20"/>
    </row>
    <row r="108" spans="1:18" s="3" customFormat="1" x14ac:dyDescent="0.3">
      <c r="A108" s="56">
        <f>A107+1</f>
        <v>67</v>
      </c>
      <c r="B108" s="1"/>
      <c r="C108" s="1" t="s">
        <v>32</v>
      </c>
      <c r="D108" s="1"/>
      <c r="E108" s="27">
        <v>5847570.2350632492</v>
      </c>
      <c r="F108" s="16"/>
      <c r="G108" s="17">
        <v>16.243250652953471</v>
      </c>
      <c r="H108" s="1"/>
      <c r="I108" s="27">
        <v>5184668.6163238641</v>
      </c>
      <c r="J108" s="16"/>
      <c r="K108" s="17">
        <v>14.401857267566291</v>
      </c>
      <c r="L108" s="52"/>
      <c r="M108" s="18">
        <f>I108-E108</f>
        <v>-662901.61873938516</v>
      </c>
      <c r="N108" s="1"/>
      <c r="O108" s="19">
        <f>M108/E108</f>
        <v>-0.11336360096446366</v>
      </c>
      <c r="P108" s="19"/>
      <c r="Q108" s="19">
        <f>O108</f>
        <v>-0.11336360096446366</v>
      </c>
      <c r="R108" s="20"/>
    </row>
    <row r="109" spans="1:18" s="3" customFormat="1" x14ac:dyDescent="0.3">
      <c r="A109" s="56">
        <f>A108+1</f>
        <v>68</v>
      </c>
      <c r="B109" s="1"/>
      <c r="C109" s="1" t="s">
        <v>33</v>
      </c>
      <c r="D109" s="1"/>
      <c r="E109" s="22">
        <f>SUM(E105:E108)</f>
        <v>12209290.79506325</v>
      </c>
      <c r="F109" s="16"/>
      <c r="G109" s="35">
        <v>33.914696652953467</v>
      </c>
      <c r="H109" s="1"/>
      <c r="I109" s="22">
        <f>SUM(I105:I108)</f>
        <v>12049355.740459818</v>
      </c>
      <c r="J109" s="16"/>
      <c r="K109" s="35">
        <v>33.470432612388386</v>
      </c>
      <c r="L109" s="17"/>
      <c r="M109" s="23">
        <f>SUM(M105:M108)</f>
        <v>-159935.05460343033</v>
      </c>
      <c r="N109" s="1"/>
      <c r="O109" s="24">
        <f>M109/E109</f>
        <v>-1.3099454938701195E-2</v>
      </c>
      <c r="P109" s="25"/>
      <c r="Q109" s="24">
        <f>(M105+M108+M107)/(E105+E108+E107)</f>
        <v>-2.380237133373312E-2</v>
      </c>
      <c r="R109" s="26"/>
    </row>
    <row r="110" spans="1:18" s="3" customFormat="1" x14ac:dyDescent="0.3">
      <c r="A110" s="56"/>
      <c r="B110" s="1"/>
      <c r="C110" s="1"/>
      <c r="D110" s="1"/>
      <c r="E110" s="27"/>
      <c r="F110" s="56"/>
      <c r="G110" s="17"/>
      <c r="H110" s="56"/>
      <c r="I110" s="27"/>
      <c r="J110" s="56"/>
      <c r="K110" s="17"/>
      <c r="L110" s="17"/>
      <c r="M110" s="18"/>
      <c r="N110" s="1"/>
      <c r="O110" s="25"/>
      <c r="P110" s="25"/>
      <c r="Q110" s="25"/>
      <c r="R110" s="26"/>
    </row>
    <row r="111" spans="1:18" s="3" customFormat="1" x14ac:dyDescent="0.3">
      <c r="A111" s="56">
        <f>A109+1</f>
        <v>69</v>
      </c>
      <c r="B111" s="1"/>
      <c r="C111" s="1" t="s">
        <v>90</v>
      </c>
      <c r="D111" s="1"/>
      <c r="E111" s="22">
        <f>SUM(E105:E107)+I108</f>
        <v>11546389.176323865</v>
      </c>
      <c r="F111" s="56"/>
      <c r="G111" s="35">
        <v>32.073303267566288</v>
      </c>
      <c r="H111" s="56"/>
      <c r="I111" s="22">
        <f>SUM(I105:I108)</f>
        <v>12049355.740459818</v>
      </c>
      <c r="J111" s="16"/>
      <c r="K111" s="35">
        <v>33.470432612388386</v>
      </c>
      <c r="L111" s="17"/>
      <c r="M111" s="23">
        <f>M105+M106+M107</f>
        <v>502966.56413595483</v>
      </c>
      <c r="N111" s="1"/>
      <c r="O111" s="24">
        <f>M111/E111</f>
        <v>4.3560506791794205E-2</v>
      </c>
      <c r="P111" s="25"/>
      <c r="Q111" s="24">
        <f>(M111-M106)/(E111-E106)</f>
        <v>8.3047266199832923E-2</v>
      </c>
      <c r="R111" s="26"/>
    </row>
    <row r="112" spans="1:18" s="3" customFormat="1" x14ac:dyDescent="0.3">
      <c r="A112" s="56">
        <f>A111+1</f>
        <v>70</v>
      </c>
      <c r="B112" s="1"/>
      <c r="C112" s="1" t="s">
        <v>91</v>
      </c>
      <c r="D112" s="1"/>
      <c r="E112" s="27"/>
      <c r="F112" s="56"/>
      <c r="G112" s="17"/>
      <c r="H112" s="56"/>
      <c r="I112" s="27"/>
      <c r="J112" s="56"/>
      <c r="K112" s="17"/>
      <c r="L112" s="17"/>
      <c r="M112" s="18"/>
      <c r="N112" s="1"/>
      <c r="O112" s="37">
        <v>7.9061404755564238E-2</v>
      </c>
      <c r="P112" s="25"/>
      <c r="Q112" s="37">
        <v>0.57698141722842322</v>
      </c>
      <c r="R112" s="26"/>
    </row>
    <row r="113" spans="1:18" s="3" customFormat="1" x14ac:dyDescent="0.3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8"/>
      <c r="N113" s="1"/>
      <c r="O113" s="25"/>
      <c r="P113" s="25"/>
      <c r="Q113" s="25"/>
    </row>
    <row r="114" spans="1:18" s="3" customFormat="1" ht="14.15" x14ac:dyDescent="0.3">
      <c r="A114" s="56"/>
      <c r="B114" s="1"/>
      <c r="C114" s="5" t="s">
        <v>133</v>
      </c>
      <c r="D114" s="1"/>
      <c r="E114" s="1" t="s">
        <v>134</v>
      </c>
      <c r="F114" s="1"/>
      <c r="G114" s="17"/>
      <c r="H114" s="1"/>
      <c r="I114" s="1"/>
      <c r="J114" s="1"/>
      <c r="K114" s="1"/>
      <c r="L114" s="1"/>
      <c r="M114" s="18"/>
      <c r="N114" s="1"/>
      <c r="O114" s="25"/>
      <c r="P114" s="25"/>
      <c r="Q114" s="25"/>
    </row>
    <row r="115" spans="1:18" s="3" customFormat="1" x14ac:dyDescent="0.3">
      <c r="A115" s="56">
        <f>A112+1</f>
        <v>71</v>
      </c>
      <c r="B115" s="1"/>
      <c r="C115" s="1" t="s">
        <v>29</v>
      </c>
      <c r="D115" s="1"/>
      <c r="E115" s="27">
        <v>3396434.08</v>
      </c>
      <c r="F115" s="16"/>
      <c r="G115" s="17">
        <v>6.5316040000000006</v>
      </c>
      <c r="H115" s="17"/>
      <c r="I115" s="27">
        <v>3663227.8966481015</v>
      </c>
      <c r="J115" s="16"/>
      <c r="K115" s="17">
        <v>7.0446690320155794</v>
      </c>
      <c r="L115" s="17"/>
      <c r="M115" s="18">
        <f>I115-E115</f>
        <v>266793.81664810143</v>
      </c>
      <c r="N115" s="17"/>
      <c r="O115" s="19">
        <f>M115/E115</f>
        <v>7.85511540527533E-2</v>
      </c>
      <c r="P115" s="19"/>
      <c r="Q115" s="19">
        <f>O115</f>
        <v>7.85511540527533E-2</v>
      </c>
      <c r="R115" s="20"/>
    </row>
    <row r="116" spans="1:18" s="3" customFormat="1" x14ac:dyDescent="0.3">
      <c r="A116" s="56">
        <f>A115+1</f>
        <v>72</v>
      </c>
      <c r="B116" s="1"/>
      <c r="C116" s="1" t="s">
        <v>30</v>
      </c>
      <c r="D116" s="1"/>
      <c r="E116" s="27">
        <v>7930000</v>
      </c>
      <c r="F116" s="16"/>
      <c r="G116" s="17">
        <v>15.25</v>
      </c>
      <c r="H116" s="17"/>
      <c r="I116" s="27">
        <v>7930000</v>
      </c>
      <c r="J116" s="16"/>
      <c r="K116" s="17">
        <v>15.25</v>
      </c>
      <c r="L116" s="17"/>
      <c r="M116" s="18">
        <f>I116-E116</f>
        <v>0</v>
      </c>
      <c r="N116" s="17"/>
      <c r="O116" s="21">
        <f>IFERROR(M116/E116,"100.0%")</f>
        <v>0</v>
      </c>
      <c r="P116" s="19"/>
      <c r="Q116" s="21">
        <v>0</v>
      </c>
      <c r="R116" s="20"/>
    </row>
    <row r="117" spans="1:18" s="3" customFormat="1" x14ac:dyDescent="0.3">
      <c r="A117" s="56">
        <f>A116+1</f>
        <v>73</v>
      </c>
      <c r="B117" s="1"/>
      <c r="C117" s="1" t="s">
        <v>31</v>
      </c>
      <c r="D117" s="1"/>
      <c r="E117" s="62">
        <v>0</v>
      </c>
      <c r="F117" s="16"/>
      <c r="G117" s="17">
        <v>0</v>
      </c>
      <c r="H117" s="17"/>
      <c r="I117" s="27">
        <v>616949.87627404532</v>
      </c>
      <c r="J117" s="16"/>
      <c r="K117" s="17">
        <v>1.1864420697577795</v>
      </c>
      <c r="L117" s="17"/>
      <c r="M117" s="18">
        <f>I117-E117</f>
        <v>616949.87627404532</v>
      </c>
      <c r="N117" s="17"/>
      <c r="O117" s="21" t="str">
        <f>IFERROR(M117/E117,"100.0%")</f>
        <v>100.0%</v>
      </c>
      <c r="P117" s="19"/>
      <c r="Q117" s="21" t="str">
        <f>O117</f>
        <v>100.0%</v>
      </c>
      <c r="R117" s="20"/>
    </row>
    <row r="118" spans="1:18" s="3" customFormat="1" x14ac:dyDescent="0.3">
      <c r="A118" s="56">
        <f>A117+1</f>
        <v>74</v>
      </c>
      <c r="B118" s="1"/>
      <c r="C118" s="1" t="s">
        <v>32</v>
      </c>
      <c r="D118" s="1"/>
      <c r="E118" s="27">
        <v>8446490.3395358045</v>
      </c>
      <c r="F118" s="16"/>
      <c r="G118" s="17">
        <v>16.243250652953471</v>
      </c>
      <c r="H118" s="1"/>
      <c r="I118" s="27">
        <v>7488965.77913447</v>
      </c>
      <c r="J118" s="16"/>
      <c r="K118" s="17">
        <v>14.401857267566291</v>
      </c>
      <c r="L118" s="52"/>
      <c r="M118" s="18">
        <f>I118-E118</f>
        <v>-957524.56040133443</v>
      </c>
      <c r="N118" s="1"/>
      <c r="O118" s="19">
        <f>M118/E118</f>
        <v>-0.1133636009644637</v>
      </c>
      <c r="P118" s="19"/>
      <c r="Q118" s="19">
        <f>O118</f>
        <v>-0.1133636009644637</v>
      </c>
      <c r="R118" s="20"/>
    </row>
    <row r="119" spans="1:18" s="3" customFormat="1" x14ac:dyDescent="0.3">
      <c r="A119" s="56">
        <f>A118+1</f>
        <v>75</v>
      </c>
      <c r="B119" s="1"/>
      <c r="C119" s="1" t="s">
        <v>33</v>
      </c>
      <c r="D119" s="1"/>
      <c r="E119" s="22">
        <f>SUM(E115:E118)</f>
        <v>19772924.419535805</v>
      </c>
      <c r="F119" s="16"/>
      <c r="G119" s="35">
        <v>38.024854652953472</v>
      </c>
      <c r="H119" s="1"/>
      <c r="I119" s="22">
        <f>SUM(I115:I118)</f>
        <v>19699143.552056618</v>
      </c>
      <c r="J119" s="16"/>
      <c r="K119" s="35">
        <v>37.88296836933965</v>
      </c>
      <c r="L119" s="17"/>
      <c r="M119" s="23">
        <f>SUM(M115:M118)</f>
        <v>-73780.867479187669</v>
      </c>
      <c r="N119" s="1"/>
      <c r="O119" s="24">
        <f>M119/E119</f>
        <v>-3.7314089668138112E-3</v>
      </c>
      <c r="P119" s="25"/>
      <c r="Q119" s="24">
        <f>(M115+M118+M117)/(E115+E118+E117)</f>
        <v>-6.2299534190626525E-3</v>
      </c>
      <c r="R119" s="26"/>
    </row>
    <row r="120" spans="1:18" s="3" customFormat="1" x14ac:dyDescent="0.3">
      <c r="A120" s="56"/>
      <c r="B120" s="1"/>
      <c r="C120" s="1"/>
      <c r="D120" s="1"/>
      <c r="E120" s="27"/>
      <c r="F120" s="56"/>
      <c r="G120" s="17"/>
      <c r="H120" s="56"/>
      <c r="I120" s="27"/>
      <c r="J120" s="56"/>
      <c r="K120" s="17"/>
      <c r="L120" s="17"/>
      <c r="M120" s="18"/>
      <c r="N120" s="1"/>
      <c r="O120" s="25"/>
      <c r="P120" s="25"/>
      <c r="Q120" s="25"/>
      <c r="R120" s="26"/>
    </row>
    <row r="121" spans="1:18" s="3" customFormat="1" x14ac:dyDescent="0.3">
      <c r="A121" s="56">
        <f>A119+1</f>
        <v>76</v>
      </c>
      <c r="B121" s="1"/>
      <c r="C121" s="1" t="s">
        <v>90</v>
      </c>
      <c r="D121" s="1"/>
      <c r="E121" s="22">
        <f>SUM(E115:E117)+I118</f>
        <v>18815399.859134469</v>
      </c>
      <c r="F121" s="56"/>
      <c r="G121" s="35">
        <v>36.183461267566287</v>
      </c>
      <c r="H121" s="56"/>
      <c r="I121" s="22">
        <f>SUM(I115:I118)</f>
        <v>19699143.552056618</v>
      </c>
      <c r="J121" s="16"/>
      <c r="K121" s="35">
        <v>37.88296836933965</v>
      </c>
      <c r="L121" s="17"/>
      <c r="M121" s="23">
        <f>M115+M116+M117</f>
        <v>883743.69292214676</v>
      </c>
      <c r="N121" s="1"/>
      <c r="O121" s="24">
        <f>M121/E121</f>
        <v>4.6969168847778076E-2</v>
      </c>
      <c r="P121" s="25"/>
      <c r="Q121" s="24">
        <f>(M121-M116)/(E121-E116)</f>
        <v>8.1186148819379786E-2</v>
      </c>
      <c r="R121" s="26"/>
    </row>
    <row r="122" spans="1:18" s="3" customFormat="1" x14ac:dyDescent="0.3">
      <c r="A122" s="56">
        <f>A121+1</f>
        <v>77</v>
      </c>
      <c r="B122" s="1"/>
      <c r="C122" s="1" t="s">
        <v>91</v>
      </c>
      <c r="D122" s="1"/>
      <c r="E122" s="27"/>
      <c r="F122" s="56"/>
      <c r="G122" s="17"/>
      <c r="H122" s="56"/>
      <c r="I122" s="27"/>
      <c r="J122" s="56"/>
      <c r="K122" s="17"/>
      <c r="L122" s="17"/>
      <c r="M122" s="18"/>
      <c r="N122" s="1"/>
      <c r="O122" s="37">
        <v>7.8024882913735785E-2</v>
      </c>
      <c r="P122" s="25"/>
      <c r="Q122" s="37">
        <v>0.2601975107145747</v>
      </c>
      <c r="R122" s="26"/>
    </row>
    <row r="123" spans="1:18" s="3" customFormat="1" x14ac:dyDescent="0.3">
      <c r="A123" s="5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8"/>
      <c r="N123" s="1"/>
      <c r="O123" s="25"/>
      <c r="P123" s="25"/>
      <c r="Q123" s="25"/>
    </row>
    <row r="124" spans="1:18" s="3" customFormat="1" ht="14.15" x14ac:dyDescent="0.3">
      <c r="A124" s="56"/>
      <c r="B124" s="1"/>
      <c r="C124" s="5" t="s">
        <v>135</v>
      </c>
      <c r="D124" s="1"/>
      <c r="E124" s="1" t="s">
        <v>136</v>
      </c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25"/>
      <c r="Q124" s="25"/>
    </row>
    <row r="125" spans="1:18" s="3" customFormat="1" x14ac:dyDescent="0.3">
      <c r="A125" s="56">
        <f>1+A122</f>
        <v>78</v>
      </c>
      <c r="B125" s="1"/>
      <c r="C125" s="1" t="s">
        <v>29</v>
      </c>
      <c r="D125" s="1"/>
      <c r="E125" s="27">
        <v>209336.159652</v>
      </c>
      <c r="F125" s="16"/>
      <c r="G125" s="17">
        <v>3.0120310741294962</v>
      </c>
      <c r="H125" s="17"/>
      <c r="I125" s="27">
        <v>228615.90323829211</v>
      </c>
      <c r="J125" s="16"/>
      <c r="K125" s="17">
        <v>3.2894374566660738</v>
      </c>
      <c r="L125" s="17"/>
      <c r="M125" s="18">
        <f>I125-E125</f>
        <v>19279.743586292112</v>
      </c>
      <c r="N125" s="17"/>
      <c r="O125" s="37"/>
      <c r="P125" s="19"/>
      <c r="Q125" s="19">
        <f>M125/E125</f>
        <v>9.2099442439102341E-2</v>
      </c>
      <c r="R125" s="20"/>
    </row>
    <row r="126" spans="1:18" s="3" customFormat="1" x14ac:dyDescent="0.3">
      <c r="A126" s="56">
        <f>A125+1</f>
        <v>79</v>
      </c>
      <c r="B126" s="1"/>
      <c r="C126" s="1" t="s">
        <v>31</v>
      </c>
      <c r="D126" s="1"/>
      <c r="E126" s="62">
        <v>0</v>
      </c>
      <c r="F126" s="16"/>
      <c r="G126" s="17">
        <v>0</v>
      </c>
      <c r="H126" s="17"/>
      <c r="I126" s="27">
        <v>84736.234636651687</v>
      </c>
      <c r="J126" s="16"/>
      <c r="K126" s="17">
        <v>1.2192263976496647</v>
      </c>
      <c r="L126" s="52"/>
      <c r="M126" s="18">
        <f>I126-E126</f>
        <v>84736.234636651687</v>
      </c>
      <c r="N126" s="1"/>
      <c r="O126" s="37"/>
      <c r="P126" s="19"/>
      <c r="Q126" s="21" t="str">
        <f>IFERROR(M126/E126,"100.0%")</f>
        <v>100.0%</v>
      </c>
      <c r="R126" s="20"/>
    </row>
    <row r="127" spans="1:18" s="3" customFormat="1" collapsed="1" x14ac:dyDescent="0.3">
      <c r="A127" s="56">
        <f t="shared" ref="A127:A128" si="0">A126+1</f>
        <v>80</v>
      </c>
      <c r="B127" s="1"/>
      <c r="C127" s="1" t="s">
        <v>32</v>
      </c>
      <c r="D127" s="1"/>
      <c r="E127" s="27">
        <v>1128905.9203802662</v>
      </c>
      <c r="F127" s="16"/>
      <c r="G127" s="17">
        <v>16.243250652953471</v>
      </c>
      <c r="H127" s="1"/>
      <c r="I127" s="27">
        <v>1000929.080095857</v>
      </c>
      <c r="J127" s="16"/>
      <c r="K127" s="17">
        <v>14.401857267566287</v>
      </c>
      <c r="L127" s="52"/>
      <c r="M127" s="18">
        <f>I127-E127</f>
        <v>-127976.84028440912</v>
      </c>
      <c r="N127" s="1"/>
      <c r="O127" s="37"/>
      <c r="P127" s="19"/>
      <c r="Q127" s="19">
        <f>M127/E127</f>
        <v>-0.1133636009644637</v>
      </c>
      <c r="R127" s="20"/>
    </row>
    <row r="128" spans="1:18" s="3" customFormat="1" x14ac:dyDescent="0.3">
      <c r="A128" s="56">
        <f t="shared" si="0"/>
        <v>81</v>
      </c>
      <c r="B128" s="1"/>
      <c r="C128" s="1" t="s">
        <v>33</v>
      </c>
      <c r="D128" s="1"/>
      <c r="E128" s="22">
        <f>SUM(E125:E127)</f>
        <v>1338242.0800322662</v>
      </c>
      <c r="F128" s="16"/>
      <c r="G128" s="35">
        <v>19.255281727082966</v>
      </c>
      <c r="H128" s="1"/>
      <c r="I128" s="22">
        <f>SUM(I125:I127)</f>
        <v>1314281.2179708008</v>
      </c>
      <c r="J128" s="16"/>
      <c r="K128" s="35">
        <v>18.910521121882027</v>
      </c>
      <c r="L128" s="17"/>
      <c r="M128" s="23">
        <f>SUM(M125:M127)</f>
        <v>-23960.862061465319</v>
      </c>
      <c r="N128" s="1"/>
      <c r="O128" s="25"/>
      <c r="P128" s="25"/>
      <c r="Q128" s="24">
        <f>(M125+M127+M126)/(E125+E127+E126)</f>
        <v>-1.7904729210792416E-2</v>
      </c>
      <c r="R128" s="26"/>
    </row>
    <row r="129" spans="1:18" s="3" customFormat="1" ht="8.25" customHeight="1" x14ac:dyDescent="0.3">
      <c r="A129" s="56"/>
      <c r="B129" s="1"/>
      <c r="C129" s="1"/>
      <c r="D129" s="1"/>
      <c r="E129" s="27"/>
      <c r="F129" s="56"/>
      <c r="G129" s="17"/>
      <c r="H129" s="56"/>
      <c r="I129" s="27"/>
      <c r="J129" s="56"/>
      <c r="K129" s="17"/>
      <c r="L129" s="17"/>
      <c r="M129" s="18"/>
      <c r="N129" s="1"/>
      <c r="O129" s="25"/>
      <c r="P129" s="25"/>
      <c r="Q129" s="25"/>
      <c r="R129" s="26"/>
    </row>
    <row r="130" spans="1:18" s="3" customFormat="1" x14ac:dyDescent="0.3">
      <c r="A130" s="56">
        <f>A128+1</f>
        <v>82</v>
      </c>
      <c r="B130" s="1"/>
      <c r="C130" s="1" t="s">
        <v>90</v>
      </c>
      <c r="D130" s="1"/>
      <c r="E130" s="22">
        <f>SUM(E125:E126)+I127</f>
        <v>1210265.239747857</v>
      </c>
      <c r="F130" s="56"/>
      <c r="G130" s="35">
        <v>17.413888341695785</v>
      </c>
      <c r="H130" s="56"/>
      <c r="I130" s="22">
        <f>SUM(I125:I127)</f>
        <v>1314281.2179708008</v>
      </c>
      <c r="J130" s="16"/>
      <c r="K130" s="35">
        <v>18.910521121882027</v>
      </c>
      <c r="L130" s="17"/>
      <c r="M130" s="23">
        <f>M125+M126</f>
        <v>104015.9782229438</v>
      </c>
      <c r="N130" s="1"/>
      <c r="O130" s="25"/>
      <c r="P130" s="25"/>
      <c r="Q130" s="24">
        <f>(M130)/(E130)</f>
        <v>8.5944778720253232E-2</v>
      </c>
      <c r="R130" s="26"/>
    </row>
    <row r="131" spans="1:18" s="3" customFormat="1" x14ac:dyDescent="0.3">
      <c r="A131" s="56">
        <f>A130+1</f>
        <v>83</v>
      </c>
      <c r="B131" s="1"/>
      <c r="C131" s="1" t="s">
        <v>91</v>
      </c>
      <c r="D131" s="1"/>
      <c r="E131" s="27"/>
      <c r="F131" s="56"/>
      <c r="G131" s="17"/>
      <c r="H131" s="56"/>
      <c r="I131" s="27"/>
      <c r="J131" s="56"/>
      <c r="K131" s="17"/>
      <c r="L131" s="17"/>
      <c r="M131" s="18"/>
      <c r="N131" s="1"/>
      <c r="O131" s="25"/>
      <c r="P131" s="25"/>
      <c r="Q131" s="37">
        <v>0.49688490701205068</v>
      </c>
      <c r="R131" s="26"/>
    </row>
    <row r="132" spans="1:18" s="3" customFormat="1" x14ac:dyDescent="0.3">
      <c r="A132" s="5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8"/>
      <c r="N132" s="1"/>
      <c r="O132" s="25"/>
      <c r="P132" s="25"/>
      <c r="Q132" s="25"/>
    </row>
    <row r="133" spans="1:18" s="3" customFormat="1" ht="14.15" x14ac:dyDescent="0.3">
      <c r="A133" s="56"/>
      <c r="B133" s="1"/>
      <c r="C133" s="5" t="s">
        <v>137</v>
      </c>
      <c r="D133" s="1"/>
      <c r="E133" s="1" t="s">
        <v>138</v>
      </c>
      <c r="F133" s="1"/>
      <c r="G133" s="17"/>
      <c r="H133" s="1"/>
      <c r="I133" s="1"/>
      <c r="J133" s="1"/>
      <c r="K133" s="1"/>
      <c r="L133" s="1"/>
      <c r="M133" s="18"/>
      <c r="N133" s="1"/>
      <c r="O133" s="25"/>
      <c r="P133" s="25"/>
      <c r="Q133" s="25"/>
    </row>
    <row r="134" spans="1:18" s="3" customFormat="1" x14ac:dyDescent="0.3">
      <c r="A134" s="56">
        <f>A131+1</f>
        <v>84</v>
      </c>
      <c r="B134" s="1"/>
      <c r="C134" s="1" t="s">
        <v>29</v>
      </c>
      <c r="D134" s="1"/>
      <c r="E134" s="27">
        <v>621998.62079999992</v>
      </c>
      <c r="F134" s="16"/>
      <c r="G134" s="17">
        <v>3.0825583348201007</v>
      </c>
      <c r="H134" s="17"/>
      <c r="I134" s="27">
        <v>667518.89015594509</v>
      </c>
      <c r="J134" s="16"/>
      <c r="K134" s="17">
        <v>3.3081518988796956</v>
      </c>
      <c r="L134" s="17"/>
      <c r="M134" s="18">
        <f>I134-E134</f>
        <v>45520.269355945173</v>
      </c>
      <c r="N134" s="17"/>
      <c r="O134" s="37"/>
      <c r="P134" s="19"/>
      <c r="Q134" s="19">
        <f>M134/E134</f>
        <v>7.3183875066150594E-2</v>
      </c>
      <c r="R134" s="20"/>
    </row>
    <row r="135" spans="1:18" s="3" customFormat="1" x14ac:dyDescent="0.3">
      <c r="A135" s="56">
        <f>A136+1</f>
        <v>86</v>
      </c>
      <c r="B135" s="1"/>
      <c r="C135" s="1" t="s">
        <v>31</v>
      </c>
      <c r="D135" s="1"/>
      <c r="E135" s="62">
        <v>0</v>
      </c>
      <c r="F135" s="16"/>
      <c r="G135" s="17">
        <v>0</v>
      </c>
      <c r="H135" s="17"/>
      <c r="I135" s="27">
        <v>246015.50251774929</v>
      </c>
      <c r="J135" s="16"/>
      <c r="K135" s="17">
        <v>1.2192263976496645</v>
      </c>
      <c r="L135" s="52"/>
      <c r="M135" s="18">
        <f>I135-E135</f>
        <v>246015.50251774929</v>
      </c>
      <c r="N135" s="1"/>
      <c r="O135" s="37"/>
      <c r="P135" s="19"/>
      <c r="Q135" s="21" t="str">
        <f>IFERROR(M135/E135,"100.0%")</f>
        <v>100.0%</v>
      </c>
      <c r="R135" s="20"/>
    </row>
    <row r="136" spans="1:18" s="3" customFormat="1" x14ac:dyDescent="0.3">
      <c r="A136" s="56">
        <f>A134+1</f>
        <v>85</v>
      </c>
      <c r="B136" s="1"/>
      <c r="C136" s="1" t="s">
        <v>32</v>
      </c>
      <c r="D136" s="1"/>
      <c r="E136" s="27">
        <v>3277563.1167529509</v>
      </c>
      <c r="F136" s="16"/>
      <c r="G136" s="17">
        <v>16.243250652953471</v>
      </c>
      <c r="H136" s="1"/>
      <c r="I136" s="27">
        <v>2906006.7594495253</v>
      </c>
      <c r="J136" s="16"/>
      <c r="K136" s="17">
        <v>14.401857267566287</v>
      </c>
      <c r="L136" s="52"/>
      <c r="M136" s="18">
        <f>I136-E136</f>
        <v>-371556.35730342567</v>
      </c>
      <c r="N136" s="1"/>
      <c r="O136" s="37"/>
      <c r="P136" s="19"/>
      <c r="Q136" s="19">
        <f>M136/E136</f>
        <v>-0.11336360096446375</v>
      </c>
      <c r="R136" s="20"/>
    </row>
    <row r="137" spans="1:18" s="3" customFormat="1" x14ac:dyDescent="0.3">
      <c r="A137" s="56">
        <f>A135+1</f>
        <v>87</v>
      </c>
      <c r="B137" s="1"/>
      <c r="C137" s="1" t="s">
        <v>33</v>
      </c>
      <c r="D137" s="1"/>
      <c r="E137" s="22">
        <f>SUM(E134:E136)</f>
        <v>3899561.7375529511</v>
      </c>
      <c r="F137" s="16"/>
      <c r="G137" s="35">
        <v>19.32580898777357</v>
      </c>
      <c r="H137" s="1"/>
      <c r="I137" s="22">
        <f>SUM(I134:I136)</f>
        <v>3819541.1521232198</v>
      </c>
      <c r="J137" s="16"/>
      <c r="K137" s="35">
        <v>18.929235564095649</v>
      </c>
      <c r="L137" s="17"/>
      <c r="M137" s="23">
        <f>SUM(M134:M136)</f>
        <v>-80020.585429731174</v>
      </c>
      <c r="N137" s="1"/>
      <c r="O137" s="25"/>
      <c r="P137" s="25"/>
      <c r="Q137" s="24">
        <f>(M134+M136+M135)/(E134+E136+E135)</f>
        <v>-2.0520404808347933E-2</v>
      </c>
      <c r="R137" s="26"/>
    </row>
    <row r="138" spans="1:18" s="3" customFormat="1" x14ac:dyDescent="0.3">
      <c r="A138" s="56"/>
      <c r="B138" s="1"/>
      <c r="C138" s="1"/>
      <c r="D138" s="1"/>
      <c r="E138" s="27"/>
      <c r="F138" s="56"/>
      <c r="G138" s="17"/>
      <c r="H138" s="56"/>
      <c r="I138" s="27"/>
      <c r="J138" s="56"/>
      <c r="K138" s="17"/>
      <c r="L138" s="17"/>
      <c r="M138" s="18"/>
      <c r="N138" s="1"/>
      <c r="O138" s="25"/>
      <c r="P138" s="25"/>
      <c r="Q138" s="25"/>
      <c r="R138" s="26"/>
    </row>
    <row r="139" spans="1:18" s="3" customFormat="1" x14ac:dyDescent="0.3">
      <c r="A139" s="56">
        <f>A137+1</f>
        <v>88</v>
      </c>
      <c r="B139" s="1"/>
      <c r="C139" s="1" t="s">
        <v>90</v>
      </c>
      <c r="D139" s="1"/>
      <c r="E139" s="22">
        <f>SUM(E134:E135)+I136</f>
        <v>3528005.3802495254</v>
      </c>
      <c r="F139" s="56"/>
      <c r="G139" s="35">
        <v>17.484415602386388</v>
      </c>
      <c r="H139" s="56"/>
      <c r="I139" s="22">
        <f>SUM(I134:I136)</f>
        <v>3819541.1521232198</v>
      </c>
      <c r="J139" s="16"/>
      <c r="K139" s="35">
        <v>18.929235564095649</v>
      </c>
      <c r="L139" s="17"/>
      <c r="M139" s="23">
        <f>M134+M135</f>
        <v>291535.7718736945</v>
      </c>
      <c r="N139" s="1"/>
      <c r="O139" s="25"/>
      <c r="P139" s="25"/>
      <c r="Q139" s="24">
        <f>(M139)/(E139)</f>
        <v>8.2634729954146224E-2</v>
      </c>
      <c r="R139" s="26"/>
    </row>
    <row r="140" spans="1:18" s="3" customFormat="1" x14ac:dyDescent="0.3">
      <c r="A140" s="56">
        <f>A139+1</f>
        <v>89</v>
      </c>
      <c r="B140" s="1"/>
      <c r="C140" s="1" t="s">
        <v>91</v>
      </c>
      <c r="D140" s="1"/>
      <c r="E140" s="27"/>
      <c r="F140" s="56"/>
      <c r="G140" s="17"/>
      <c r="H140" s="56"/>
      <c r="I140" s="27"/>
      <c r="J140" s="56"/>
      <c r="K140" s="17"/>
      <c r="L140" s="17"/>
      <c r="M140" s="18"/>
      <c r="N140" s="1"/>
      <c r="O140" s="25"/>
      <c r="P140" s="25"/>
      <c r="Q140" s="37">
        <v>0.46870806803193221</v>
      </c>
      <c r="R140" s="26"/>
    </row>
    <row r="141" spans="1:18" s="3" customFormat="1" ht="8.25" customHeight="1" x14ac:dyDescent="0.3">
      <c r="A141" s="5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8"/>
      <c r="N141" s="1"/>
      <c r="O141" s="25"/>
      <c r="P141" s="25"/>
      <c r="Q141" s="25"/>
    </row>
    <row r="142" spans="1:18" s="3" customFormat="1" ht="14.15" x14ac:dyDescent="0.3">
      <c r="A142" s="56"/>
      <c r="B142" s="1"/>
      <c r="C142" s="5" t="s">
        <v>139</v>
      </c>
      <c r="D142" s="1"/>
      <c r="E142" s="1" t="s">
        <v>140</v>
      </c>
      <c r="F142" s="1"/>
      <c r="G142" s="17"/>
      <c r="H142" s="1"/>
      <c r="I142" s="1"/>
      <c r="J142" s="1"/>
      <c r="K142" s="1"/>
      <c r="L142" s="1"/>
      <c r="M142" s="18"/>
      <c r="N142" s="1"/>
      <c r="O142" s="25"/>
      <c r="P142" s="25"/>
      <c r="Q142" s="25"/>
    </row>
    <row r="143" spans="1:18" s="3" customFormat="1" x14ac:dyDescent="0.3">
      <c r="A143" s="56">
        <f>A140+1</f>
        <v>90</v>
      </c>
      <c r="B143" s="1"/>
      <c r="C143" s="1" t="s">
        <v>29</v>
      </c>
      <c r="D143" s="1"/>
      <c r="E143" s="27">
        <v>176698.58926161085</v>
      </c>
      <c r="F143" s="16"/>
      <c r="G143" s="17">
        <v>2.34441540747792</v>
      </c>
      <c r="H143" s="17"/>
      <c r="I143" s="27">
        <v>166809.48417273481</v>
      </c>
      <c r="J143" s="16"/>
      <c r="K143" s="17">
        <v>2.2132079630189043</v>
      </c>
      <c r="L143" s="17"/>
      <c r="M143" s="18">
        <f>I143-E143</f>
        <v>-9889.1050888760365</v>
      </c>
      <c r="N143" s="17"/>
      <c r="O143" s="19">
        <f>M143/E143</f>
        <v>-5.5965953832459496E-2</v>
      </c>
      <c r="P143" s="19"/>
      <c r="Q143" s="19">
        <f>O143</f>
        <v>-5.5965953832459496E-2</v>
      </c>
      <c r="R143" s="20"/>
    </row>
    <row r="144" spans="1:18" s="3" customFormat="1" x14ac:dyDescent="0.3">
      <c r="A144" s="56">
        <f>A143+1</f>
        <v>91</v>
      </c>
      <c r="B144" s="1"/>
      <c r="C144" s="1" t="s">
        <v>30</v>
      </c>
      <c r="D144" s="1"/>
      <c r="E144" s="27">
        <v>1149392.5</v>
      </c>
      <c r="F144" s="16"/>
      <c r="G144" s="17">
        <v>15.25</v>
      </c>
      <c r="H144" s="17"/>
      <c r="I144" s="27">
        <v>1149392.5</v>
      </c>
      <c r="J144" s="16"/>
      <c r="K144" s="17">
        <v>15.25</v>
      </c>
      <c r="L144" s="17"/>
      <c r="M144" s="18">
        <f>I144-E144</f>
        <v>0</v>
      </c>
      <c r="N144" s="17"/>
      <c r="O144" s="21">
        <f>IFERROR(M144/E144,"100.0%")</f>
        <v>0</v>
      </c>
      <c r="P144" s="19"/>
      <c r="Q144" s="21">
        <v>0</v>
      </c>
      <c r="R144" s="20"/>
    </row>
    <row r="145" spans="1:18" s="3" customFormat="1" x14ac:dyDescent="0.3">
      <c r="A145" s="56">
        <f>A144+1</f>
        <v>92</v>
      </c>
      <c r="B145" s="1"/>
      <c r="C145" s="1" t="s">
        <v>32</v>
      </c>
      <c r="D145" s="1"/>
      <c r="E145" s="27">
        <v>1224253.801713103</v>
      </c>
      <c r="F145" s="16"/>
      <c r="G145" s="17">
        <v>16.243250652953471</v>
      </c>
      <c r="H145" s="1"/>
      <c r="I145" s="27">
        <v>1085467.9822564712</v>
      </c>
      <c r="J145" s="16"/>
      <c r="K145" s="17">
        <v>14.401857267566291</v>
      </c>
      <c r="L145" s="52"/>
      <c r="M145" s="18">
        <f>I145-E145</f>
        <v>-138785.81945663178</v>
      </c>
      <c r="N145" s="1"/>
      <c r="O145" s="19">
        <f>M145/E145</f>
        <v>-0.11336360096446363</v>
      </c>
      <c r="P145" s="19"/>
      <c r="Q145" s="19">
        <f>O145</f>
        <v>-0.11336360096446363</v>
      </c>
      <c r="R145" s="20"/>
    </row>
    <row r="146" spans="1:18" s="3" customFormat="1" x14ac:dyDescent="0.3">
      <c r="A146" s="56">
        <f>A145+1</f>
        <v>93</v>
      </c>
      <c r="B146" s="1"/>
      <c r="C146" s="1" t="s">
        <v>33</v>
      </c>
      <c r="D146" s="1"/>
      <c r="E146" s="22">
        <f>SUM(E143:E145)</f>
        <v>2550344.8909747135</v>
      </c>
      <c r="F146" s="16"/>
      <c r="G146" s="35">
        <v>33.837666060431388</v>
      </c>
      <c r="H146" s="1"/>
      <c r="I146" s="22">
        <f>SUM(I143:I145)</f>
        <v>2401669.9664292061</v>
      </c>
      <c r="J146" s="16"/>
      <c r="K146" s="35">
        <v>31.865065230585195</v>
      </c>
      <c r="L146" s="17"/>
      <c r="M146" s="23">
        <f>SUM(M143:M145)</f>
        <v>-148674.92454550782</v>
      </c>
      <c r="N146" s="1"/>
      <c r="O146" s="24">
        <f>M146/E146</f>
        <v>-5.829600736419846E-2</v>
      </c>
      <c r="P146" s="25"/>
      <c r="Q146" s="24">
        <f>(M143+M145)/(E143+E145)</f>
        <v>-0.10612418059550698</v>
      </c>
      <c r="R146" s="26"/>
    </row>
    <row r="147" spans="1:18" s="3" customFormat="1" x14ac:dyDescent="0.3">
      <c r="A147" s="56"/>
      <c r="B147" s="1"/>
      <c r="C147" s="1"/>
      <c r="D147" s="1"/>
      <c r="E147" s="27"/>
      <c r="F147" s="56"/>
      <c r="G147" s="17"/>
      <c r="H147" s="56"/>
      <c r="I147" s="27"/>
      <c r="J147" s="56"/>
      <c r="K147" s="17"/>
      <c r="L147" s="17"/>
      <c r="M147" s="18"/>
      <c r="N147" s="1"/>
      <c r="O147" s="25"/>
      <c r="P147" s="25"/>
      <c r="Q147" s="25"/>
      <c r="R147" s="26"/>
    </row>
    <row r="148" spans="1:18" s="3" customFormat="1" x14ac:dyDescent="0.3">
      <c r="A148" s="56">
        <f>A146+1</f>
        <v>94</v>
      </c>
      <c r="B148" s="1"/>
      <c r="C148" s="1" t="s">
        <v>90</v>
      </c>
      <c r="D148" s="1"/>
      <c r="E148" s="22">
        <f>SUM(E143:E144)+I145</f>
        <v>2411559.0715180822</v>
      </c>
      <c r="F148" s="56"/>
      <c r="G148" s="35">
        <v>31.996272675044214</v>
      </c>
      <c r="H148" s="56"/>
      <c r="I148" s="22">
        <f>SUM(I143:I145)</f>
        <v>2401669.9664292061</v>
      </c>
      <c r="J148" s="16"/>
      <c r="K148" s="35">
        <v>31.865065230585195</v>
      </c>
      <c r="L148" s="17"/>
      <c r="M148" s="23">
        <f>M143+M144</f>
        <v>-9889.1050888760365</v>
      </c>
      <c r="N148" s="1"/>
      <c r="O148" s="24">
        <f>M148/E148</f>
        <v>-4.1007102855874977E-3</v>
      </c>
      <c r="P148" s="25"/>
      <c r="Q148" s="24">
        <f>(M148-M144)/(E148-E144)</f>
        <v>-7.8350237694711135E-3</v>
      </c>
      <c r="R148" s="26"/>
    </row>
    <row r="149" spans="1:18" s="3" customFormat="1" x14ac:dyDescent="0.3">
      <c r="A149" s="56">
        <f>A148+1</f>
        <v>95</v>
      </c>
      <c r="B149" s="1"/>
      <c r="C149" s="1" t="s">
        <v>91</v>
      </c>
      <c r="D149" s="1"/>
      <c r="E149" s="27"/>
      <c r="F149" s="56"/>
      <c r="G149" s="17"/>
      <c r="H149" s="56"/>
      <c r="I149" s="27"/>
      <c r="J149" s="56"/>
      <c r="K149" s="17"/>
      <c r="L149" s="17"/>
      <c r="M149" s="18"/>
      <c r="N149" s="1"/>
      <c r="O149" s="37">
        <v>-7.4573346951471069E-3</v>
      </c>
      <c r="P149" s="25"/>
      <c r="Q149" s="37">
        <v>-5.5965953832459461E-2</v>
      </c>
      <c r="R149" s="26"/>
    </row>
    <row r="150" spans="1:18" s="3" customFormat="1" x14ac:dyDescent="0.3">
      <c r="A150" s="5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8"/>
      <c r="N150" s="1"/>
      <c r="O150" s="25"/>
      <c r="P150" s="25"/>
      <c r="Q150" s="25"/>
    </row>
    <row r="151" spans="1:18" s="3" customFormat="1" ht="14.15" x14ac:dyDescent="0.3">
      <c r="A151" s="56"/>
      <c r="B151" s="1"/>
      <c r="C151" s="5" t="s">
        <v>141</v>
      </c>
      <c r="D151" s="1"/>
      <c r="E151" s="1" t="s">
        <v>142</v>
      </c>
      <c r="F151" s="1"/>
      <c r="G151" s="17"/>
      <c r="H151" s="1"/>
      <c r="I151" s="1"/>
      <c r="J151" s="1"/>
      <c r="K151" s="1"/>
      <c r="L151" s="1"/>
      <c r="M151" s="18"/>
      <c r="N151" s="1"/>
      <c r="O151" s="25"/>
      <c r="P151" s="25"/>
      <c r="Q151" s="25"/>
    </row>
    <row r="152" spans="1:18" s="3" customFormat="1" x14ac:dyDescent="0.3">
      <c r="A152" s="56">
        <f>A149+1</f>
        <v>96</v>
      </c>
      <c r="B152" s="1"/>
      <c r="C152" s="1" t="s">
        <v>29</v>
      </c>
      <c r="D152" s="1"/>
      <c r="E152" s="27">
        <v>274087.86546802637</v>
      </c>
      <c r="F152" s="16"/>
      <c r="G152" s="17">
        <v>2.3697850141339716</v>
      </c>
      <c r="H152" s="17"/>
      <c r="I152" s="27">
        <v>250545.17019535878</v>
      </c>
      <c r="J152" s="16"/>
      <c r="K152" s="17">
        <v>2.1662330387328619</v>
      </c>
      <c r="L152" s="17"/>
      <c r="M152" s="18">
        <f>I152-E152</f>
        <v>-23542.695272667595</v>
      </c>
      <c r="N152" s="17"/>
      <c r="O152" s="19">
        <f>M152/E152</f>
        <v>-8.5894701075024282E-2</v>
      </c>
      <c r="P152" s="19"/>
      <c r="Q152" s="19">
        <f>O152</f>
        <v>-8.5894701075024282E-2</v>
      </c>
      <c r="R152" s="20"/>
    </row>
    <row r="153" spans="1:18" s="3" customFormat="1" x14ac:dyDescent="0.3">
      <c r="A153" s="56">
        <f>A152+1</f>
        <v>97</v>
      </c>
      <c r="B153" s="1"/>
      <c r="C153" s="1" t="s">
        <v>30</v>
      </c>
      <c r="D153" s="1"/>
      <c r="E153" s="27">
        <v>1763805.5449999999</v>
      </c>
      <c r="F153" s="16"/>
      <c r="G153" s="17">
        <v>15.25</v>
      </c>
      <c r="H153" s="17"/>
      <c r="I153" s="27">
        <v>1763805.5449999999</v>
      </c>
      <c r="J153" s="16"/>
      <c r="K153" s="17">
        <v>15.25</v>
      </c>
      <c r="L153" s="17"/>
      <c r="M153" s="18">
        <f>I153-E153</f>
        <v>0</v>
      </c>
      <c r="N153" s="17"/>
      <c r="O153" s="21">
        <f>IFERROR(M153/E153,"100.0%")</f>
        <v>0</v>
      </c>
      <c r="P153" s="19"/>
      <c r="Q153" s="21">
        <v>0</v>
      </c>
      <c r="R153" s="20"/>
    </row>
    <row r="154" spans="1:18" s="3" customFormat="1" x14ac:dyDescent="0.3">
      <c r="A154" s="56">
        <f>A153+1</f>
        <v>98</v>
      </c>
      <c r="B154" s="1"/>
      <c r="C154" s="1" t="s">
        <v>32</v>
      </c>
      <c r="D154" s="1"/>
      <c r="E154" s="27">
        <v>1878684.2997051936</v>
      </c>
      <c r="F154" s="16"/>
      <c r="G154" s="17">
        <v>16.243250652953471</v>
      </c>
      <c r="H154" s="1"/>
      <c r="I154" s="27">
        <v>1665709.8824152113</v>
      </c>
      <c r="J154" s="16"/>
      <c r="K154" s="17">
        <v>14.401857267566291</v>
      </c>
      <c r="L154" s="52"/>
      <c r="M154" s="18">
        <f>I154-E154</f>
        <v>-212974.41728998232</v>
      </c>
      <c r="N154" s="1"/>
      <c r="O154" s="19">
        <f>M154/E154</f>
        <v>-0.1133636009644636</v>
      </c>
      <c r="P154" s="19"/>
      <c r="Q154" s="19">
        <f>O154</f>
        <v>-0.1133636009644636</v>
      </c>
      <c r="R154" s="20"/>
    </row>
    <row r="155" spans="1:18" s="3" customFormat="1" x14ac:dyDescent="0.3">
      <c r="A155" s="56">
        <f>A154+1</f>
        <v>99</v>
      </c>
      <c r="B155" s="1"/>
      <c r="C155" s="1" t="s">
        <v>33</v>
      </c>
      <c r="D155" s="1"/>
      <c r="E155" s="22">
        <f>SUM(E152:E154)</f>
        <v>3916577.7101732199</v>
      </c>
      <c r="F155" s="16"/>
      <c r="G155" s="35">
        <v>33.863035667087445</v>
      </c>
      <c r="H155" s="1"/>
      <c r="I155" s="22">
        <f>SUM(I152:I154)</f>
        <v>3680060.59761057</v>
      </c>
      <c r="J155" s="16"/>
      <c r="K155" s="35">
        <v>31.818090306299151</v>
      </c>
      <c r="L155" s="17"/>
      <c r="M155" s="23">
        <f>SUM(M152:M154)</f>
        <v>-236517.11256264991</v>
      </c>
      <c r="N155" s="1"/>
      <c r="O155" s="24">
        <f>M155/E155</f>
        <v>-6.0388719454819495E-2</v>
      </c>
      <c r="P155" s="25"/>
      <c r="Q155" s="24">
        <f>(M152+M154)/(E152+E154)</f>
        <v>-0.10986630001490143</v>
      </c>
      <c r="R155" s="26"/>
    </row>
    <row r="156" spans="1:18" s="3" customFormat="1" x14ac:dyDescent="0.3">
      <c r="A156" s="56"/>
      <c r="B156" s="1"/>
      <c r="C156" s="1"/>
      <c r="D156" s="1"/>
      <c r="E156" s="27"/>
      <c r="F156" s="56"/>
      <c r="G156" s="17"/>
      <c r="H156" s="56"/>
      <c r="I156" s="27"/>
      <c r="J156" s="56"/>
      <c r="K156" s="17"/>
      <c r="L156" s="17"/>
      <c r="M156" s="18"/>
      <c r="N156" s="1"/>
      <c r="O156" s="25"/>
      <c r="P156" s="25"/>
      <c r="Q156" s="25"/>
      <c r="R156" s="26"/>
    </row>
    <row r="157" spans="1:18" s="3" customFormat="1" x14ac:dyDescent="0.3">
      <c r="A157" s="56">
        <f>A155+1</f>
        <v>100</v>
      </c>
      <c r="B157" s="1"/>
      <c r="C157" s="1" t="s">
        <v>90</v>
      </c>
      <c r="D157" s="1"/>
      <c r="E157" s="22">
        <f>SUM(E152:E153)+I154</f>
        <v>3703603.2928832378</v>
      </c>
      <c r="F157" s="56"/>
      <c r="G157" s="35">
        <v>32.021642281700267</v>
      </c>
      <c r="H157" s="56"/>
      <c r="I157" s="22">
        <f>SUM(I152:I154)</f>
        <v>3680060.59761057</v>
      </c>
      <c r="J157" s="16"/>
      <c r="K157" s="35">
        <v>31.818090306299151</v>
      </c>
      <c r="L157" s="17"/>
      <c r="M157" s="23">
        <f>M152+M153</f>
        <v>-23542.695272667595</v>
      </c>
      <c r="N157" s="1"/>
      <c r="O157" s="24">
        <f>M157/E157</f>
        <v>-6.3567000596167298E-3</v>
      </c>
      <c r="P157" s="25"/>
      <c r="Q157" s="24">
        <f>(M157-M153)/(E157-E153)</f>
        <v>-1.2136675227279776E-2</v>
      </c>
      <c r="R157" s="26"/>
    </row>
    <row r="158" spans="1:18" s="3" customFormat="1" x14ac:dyDescent="0.3">
      <c r="A158" s="56">
        <f>A157+1</f>
        <v>101</v>
      </c>
      <c r="B158" s="1"/>
      <c r="C158" s="1" t="s">
        <v>91</v>
      </c>
      <c r="D158" s="1"/>
      <c r="E158" s="27"/>
      <c r="F158" s="56"/>
      <c r="G158" s="17"/>
      <c r="H158" s="56"/>
      <c r="I158" s="27"/>
      <c r="J158" s="56"/>
      <c r="K158" s="17"/>
      <c r="L158" s="17"/>
      <c r="M158" s="18"/>
      <c r="N158" s="1"/>
      <c r="O158" s="37">
        <v>-1.1552466459597972E-2</v>
      </c>
      <c r="P158" s="25"/>
      <c r="Q158" s="37">
        <v>-8.5894701075024282E-2</v>
      </c>
      <c r="R158" s="26"/>
    </row>
    <row r="159" spans="1:18" s="3" customFormat="1" x14ac:dyDescent="0.3">
      <c r="A159" s="56"/>
      <c r="B159" s="1"/>
      <c r="C159" s="1"/>
      <c r="D159" s="1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32"/>
      <c r="P159" s="32"/>
      <c r="Q159" s="32"/>
      <c r="R159" s="11"/>
    </row>
    <row r="160" spans="1:18" s="3" customFormat="1" x14ac:dyDescent="0.3">
      <c r="A160" s="56"/>
      <c r="B160" s="1"/>
      <c r="C160" s="5" t="s">
        <v>143</v>
      </c>
      <c r="D160" s="1"/>
      <c r="E160" s="63" t="s">
        <v>144</v>
      </c>
      <c r="F160" s="1"/>
      <c r="G160" s="17"/>
      <c r="H160" s="1"/>
      <c r="I160" s="1"/>
      <c r="J160" s="1"/>
      <c r="K160" s="1"/>
      <c r="L160" s="1"/>
      <c r="M160" s="18"/>
      <c r="N160" s="1"/>
      <c r="O160" s="25"/>
      <c r="P160" s="25"/>
      <c r="Q160" s="25"/>
    </row>
    <row r="161" spans="1:18" s="3" customFormat="1" x14ac:dyDescent="0.3">
      <c r="A161" s="56">
        <f>A158+1</f>
        <v>102</v>
      </c>
      <c r="B161" s="1"/>
      <c r="C161" s="1" t="s">
        <v>29</v>
      </c>
      <c r="D161" s="1"/>
      <c r="E161" s="27">
        <v>616243.35478030215</v>
      </c>
      <c r="F161" s="16"/>
      <c r="G161" s="17">
        <v>2.4049384593722083</v>
      </c>
      <c r="H161" s="17"/>
      <c r="I161" s="27">
        <v>531668.4565462434</v>
      </c>
      <c r="J161" s="16"/>
      <c r="K161" s="17">
        <v>2.074878226052383</v>
      </c>
      <c r="L161" s="17"/>
      <c r="M161" s="18">
        <f>I161-E161</f>
        <v>-84574.898234058754</v>
      </c>
      <c r="N161" s="17"/>
      <c r="O161" s="19">
        <f>M161/E161</f>
        <v>-0.13724269410452414</v>
      </c>
      <c r="P161" s="19"/>
      <c r="Q161" s="19">
        <f>O161</f>
        <v>-0.13724269410452414</v>
      </c>
      <c r="R161" s="20"/>
    </row>
    <row r="162" spans="1:18" s="3" customFormat="1" x14ac:dyDescent="0.3">
      <c r="A162" s="56">
        <f>A161+1</f>
        <v>103</v>
      </c>
      <c r="B162" s="1"/>
      <c r="C162" s="1" t="s">
        <v>30</v>
      </c>
      <c r="D162" s="1"/>
      <c r="E162" s="27">
        <v>3907672.2</v>
      </c>
      <c r="F162" s="16"/>
      <c r="G162" s="17">
        <v>15.25</v>
      </c>
      <c r="H162" s="17"/>
      <c r="I162" s="27">
        <v>3907672.2</v>
      </c>
      <c r="J162" s="16"/>
      <c r="K162" s="17">
        <v>15.25</v>
      </c>
      <c r="L162" s="17"/>
      <c r="M162" s="18">
        <f>I162-E162</f>
        <v>0</v>
      </c>
      <c r="N162" s="17"/>
      <c r="O162" s="21">
        <f>IFERROR(M162/E162,"100.0%")</f>
        <v>0</v>
      </c>
      <c r="P162" s="19"/>
      <c r="Q162" s="21">
        <v>0</v>
      </c>
      <c r="R162" s="20"/>
    </row>
    <row r="163" spans="1:18" s="3" customFormat="1" x14ac:dyDescent="0.3">
      <c r="A163" s="56">
        <f>A162+1</f>
        <v>104</v>
      </c>
      <c r="B163" s="1"/>
      <c r="C163" s="1" t="s">
        <v>32</v>
      </c>
      <c r="D163" s="1"/>
      <c r="E163" s="27">
        <v>4162183.5419133198</v>
      </c>
      <c r="F163" s="16"/>
      <c r="G163" s="17">
        <v>16.243250652953474</v>
      </c>
      <c r="H163" s="1"/>
      <c r="I163" s="27">
        <v>3690343.4277270003</v>
      </c>
      <c r="J163" s="16"/>
      <c r="K163" s="17">
        <v>14.401857267566291</v>
      </c>
      <c r="L163" s="52"/>
      <c r="M163" s="18">
        <f>I163-E163</f>
        <v>-471840.11418631952</v>
      </c>
      <c r="N163" s="1"/>
      <c r="O163" s="19">
        <f>M163/E163</f>
        <v>-0.11336360096446364</v>
      </c>
      <c r="P163" s="19"/>
      <c r="Q163" s="19">
        <f>O163</f>
        <v>-0.11336360096446364</v>
      </c>
      <c r="R163" s="20"/>
    </row>
    <row r="164" spans="1:18" s="3" customFormat="1" x14ac:dyDescent="0.3">
      <c r="A164" s="56">
        <f>A163+1</f>
        <v>105</v>
      </c>
      <c r="B164" s="1"/>
      <c r="C164" s="1" t="s">
        <v>33</v>
      </c>
      <c r="D164" s="1"/>
      <c r="E164" s="22">
        <f>SUM(E161:E163)</f>
        <v>8686099.0966936219</v>
      </c>
      <c r="F164" s="16"/>
      <c r="G164" s="35">
        <v>33.898189112325674</v>
      </c>
      <c r="H164" s="1"/>
      <c r="I164" s="22">
        <f>SUM(I161:I163)</f>
        <v>8129684.0842732433</v>
      </c>
      <c r="J164" s="16"/>
      <c r="K164" s="35">
        <v>31.726735493618673</v>
      </c>
      <c r="L164" s="17"/>
      <c r="M164" s="23">
        <f>SUM(M161:M163)</f>
        <v>-556415.01242037828</v>
      </c>
      <c r="N164" s="1"/>
      <c r="O164" s="24">
        <f>M164/E164</f>
        <v>-6.4058100906559834E-2</v>
      </c>
      <c r="P164" s="25"/>
      <c r="Q164" s="24">
        <f>(M161+M163)/(E161+E163)</f>
        <v>-0.11644313587917048</v>
      </c>
      <c r="R164" s="26"/>
    </row>
    <row r="165" spans="1:18" s="3" customFormat="1" x14ac:dyDescent="0.3">
      <c r="A165" s="56"/>
      <c r="B165" s="1"/>
      <c r="C165" s="1"/>
      <c r="D165" s="1"/>
      <c r="E165" s="27"/>
      <c r="F165" s="56"/>
      <c r="G165" s="17"/>
      <c r="H165" s="56"/>
      <c r="I165" s="27"/>
      <c r="J165" s="56"/>
      <c r="K165" s="17"/>
      <c r="L165" s="17"/>
      <c r="M165" s="18"/>
      <c r="N165" s="1"/>
      <c r="O165" s="25"/>
      <c r="P165" s="25"/>
      <c r="Q165" s="25"/>
      <c r="R165" s="26"/>
    </row>
    <row r="166" spans="1:18" s="3" customFormat="1" x14ac:dyDescent="0.3">
      <c r="A166" s="56">
        <f>A164+1</f>
        <v>106</v>
      </c>
      <c r="B166" s="1"/>
      <c r="C166" s="1" t="s">
        <v>90</v>
      </c>
      <c r="D166" s="1"/>
      <c r="E166" s="22">
        <f>SUM(E161:E162)+I163</f>
        <v>8214258.9825073034</v>
      </c>
      <c r="F166" s="56"/>
      <c r="G166" s="35">
        <v>32.056795726938503</v>
      </c>
      <c r="H166" s="56"/>
      <c r="I166" s="22">
        <f>SUM(I161:I163)</f>
        <v>8129684.0842732433</v>
      </c>
      <c r="J166" s="16"/>
      <c r="K166" s="35">
        <v>31.726735493618673</v>
      </c>
      <c r="L166" s="17"/>
      <c r="M166" s="23">
        <f>M161+M162</f>
        <v>-84574.898234058754</v>
      </c>
      <c r="N166" s="1"/>
      <c r="O166" s="24">
        <f>M166/E166</f>
        <v>-1.0296108074284662E-2</v>
      </c>
      <c r="P166" s="25"/>
      <c r="Q166" s="24">
        <f>(M166-M162)/(E166-E162)</f>
        <v>-1.9638498538468805E-2</v>
      </c>
      <c r="R166" s="26"/>
    </row>
    <row r="167" spans="1:18" s="3" customFormat="1" x14ac:dyDescent="0.3">
      <c r="A167" s="56">
        <f>A166+1</f>
        <v>107</v>
      </c>
      <c r="B167" s="1"/>
      <c r="C167" s="1" t="s">
        <v>91</v>
      </c>
      <c r="D167" s="1"/>
      <c r="E167" s="27"/>
      <c r="F167" s="56"/>
      <c r="G167" s="17"/>
      <c r="H167" s="56"/>
      <c r="I167" s="27"/>
      <c r="J167" s="56"/>
      <c r="K167" s="17"/>
      <c r="L167" s="17"/>
      <c r="M167" s="18"/>
      <c r="N167" s="1"/>
      <c r="O167" s="37">
        <v>-1.8695065637264332E-2</v>
      </c>
      <c r="P167" s="25"/>
      <c r="Q167" s="37">
        <v>-0.13724269410452428</v>
      </c>
      <c r="R167" s="26"/>
    </row>
    <row r="168" spans="1:18" s="3" customFormat="1" x14ac:dyDescent="0.3">
      <c r="A168" s="5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8"/>
      <c r="N168" s="1"/>
      <c r="O168" s="25"/>
      <c r="P168" s="25"/>
      <c r="Q168" s="25"/>
    </row>
    <row r="169" spans="1:18" s="3" customFormat="1" ht="14.15" x14ac:dyDescent="0.3">
      <c r="A169" s="56"/>
      <c r="B169" s="1"/>
      <c r="C169" s="5" t="s">
        <v>145</v>
      </c>
      <c r="D169" s="1"/>
      <c r="E169" s="43" t="s">
        <v>146</v>
      </c>
      <c r="F169" s="1"/>
      <c r="G169" s="17"/>
      <c r="H169" s="1"/>
      <c r="I169" s="1"/>
      <c r="J169" s="1"/>
      <c r="K169" s="1"/>
      <c r="L169" s="1"/>
      <c r="M169" s="18"/>
      <c r="N169" s="1"/>
      <c r="O169" s="25"/>
      <c r="P169" s="25"/>
      <c r="Q169" s="25"/>
    </row>
    <row r="170" spans="1:18" s="3" customFormat="1" x14ac:dyDescent="0.3">
      <c r="A170" s="56">
        <f>A167+1</f>
        <v>108</v>
      </c>
      <c r="B170" s="1"/>
      <c r="C170" s="1" t="s">
        <v>29</v>
      </c>
      <c r="D170" s="1"/>
      <c r="E170" s="27">
        <v>818702.1551953078</v>
      </c>
      <c r="F170" s="16"/>
      <c r="G170" s="17">
        <v>1.3816358768653094</v>
      </c>
      <c r="H170" s="17"/>
      <c r="I170" s="27">
        <v>729334.52512344089</v>
      </c>
      <c r="J170" s="16"/>
      <c r="K170" s="17">
        <v>1.2308197062296491</v>
      </c>
      <c r="L170" s="17"/>
      <c r="M170" s="18">
        <f>I170-E170</f>
        <v>-89367.630071866908</v>
      </c>
      <c r="N170" s="17"/>
      <c r="O170" s="19">
        <f>M170/E170</f>
        <v>-0.10915768268687111</v>
      </c>
      <c r="P170" s="19"/>
      <c r="Q170" s="19">
        <f>O170</f>
        <v>-0.10915768268687111</v>
      </c>
      <c r="R170" s="20"/>
    </row>
    <row r="171" spans="1:18" s="3" customFormat="1" x14ac:dyDescent="0.3">
      <c r="A171" s="56">
        <f>A170+1</f>
        <v>109</v>
      </c>
      <c r="B171" s="1"/>
      <c r="C171" s="1" t="s">
        <v>30</v>
      </c>
      <c r="D171" s="1"/>
      <c r="E171" s="27">
        <v>9036540</v>
      </c>
      <c r="F171" s="16"/>
      <c r="G171" s="17">
        <v>15.25</v>
      </c>
      <c r="H171" s="17"/>
      <c r="I171" s="27">
        <v>9036540</v>
      </c>
      <c r="J171" s="16"/>
      <c r="K171" s="17">
        <v>15.25</v>
      </c>
      <c r="L171" s="17"/>
      <c r="M171" s="18">
        <f>I171-E171</f>
        <v>0</v>
      </c>
      <c r="N171" s="17"/>
      <c r="O171" s="21">
        <f>IFERROR(M171/E171,"100.0%")</f>
        <v>0</v>
      </c>
      <c r="P171" s="19"/>
      <c r="Q171" s="21">
        <v>0</v>
      </c>
      <c r="R171" s="20"/>
    </row>
    <row r="172" spans="1:18" s="3" customFormat="1" x14ac:dyDescent="0.3">
      <c r="A172" s="56">
        <f>A171+1</f>
        <v>110</v>
      </c>
      <c r="B172" s="1"/>
      <c r="C172" s="1" t="s">
        <v>32</v>
      </c>
      <c r="D172" s="1"/>
      <c r="E172" s="27">
        <v>9625100.6069141086</v>
      </c>
      <c r="F172" s="16"/>
      <c r="G172" s="17">
        <v>16.243250652953471</v>
      </c>
      <c r="H172" s="1"/>
      <c r="I172" s="27">
        <v>8533964.5424690805</v>
      </c>
      <c r="J172" s="16"/>
      <c r="K172" s="17">
        <v>14.401857267566291</v>
      </c>
      <c r="L172" s="52"/>
      <c r="M172" s="18">
        <f>I172-E172</f>
        <v>-1091136.0644450281</v>
      </c>
      <c r="N172" s="1"/>
      <c r="O172" s="19">
        <f>M172/E172</f>
        <v>-0.11336360096446367</v>
      </c>
      <c r="P172" s="19"/>
      <c r="Q172" s="19">
        <f>O172</f>
        <v>-0.11336360096446367</v>
      </c>
      <c r="R172" s="20"/>
    </row>
    <row r="173" spans="1:18" s="3" customFormat="1" x14ac:dyDescent="0.3">
      <c r="A173" s="56">
        <f>A172+1</f>
        <v>111</v>
      </c>
      <c r="B173" s="1"/>
      <c r="C173" s="1" t="s">
        <v>33</v>
      </c>
      <c r="D173" s="1"/>
      <c r="E173" s="22">
        <f>SUM(E170:E172)</f>
        <v>19480342.762109414</v>
      </c>
      <c r="F173" s="16"/>
      <c r="G173" s="35">
        <v>32.874886529818774</v>
      </c>
      <c r="H173" s="1"/>
      <c r="I173" s="22">
        <f>SUM(I170:I172)</f>
        <v>18299839.067592524</v>
      </c>
      <c r="J173" s="16"/>
      <c r="K173" s="35">
        <v>30.882676973795942</v>
      </c>
      <c r="L173" s="17"/>
      <c r="M173" s="23">
        <f>SUM(M170:M172)</f>
        <v>-1180503.6945168949</v>
      </c>
      <c r="N173" s="1"/>
      <c r="O173" s="24">
        <f>M173/E173</f>
        <v>-6.0599739385133126E-2</v>
      </c>
      <c r="P173" s="25"/>
      <c r="Q173" s="24">
        <f>(M170+M172)/(E170+E172)</f>
        <v>-0.1130338940141435</v>
      </c>
      <c r="R173" s="26"/>
    </row>
    <row r="174" spans="1:18" s="3" customFormat="1" x14ac:dyDescent="0.3">
      <c r="A174" s="56"/>
      <c r="B174" s="1"/>
      <c r="C174" s="1"/>
      <c r="D174" s="1"/>
      <c r="E174" s="27"/>
      <c r="F174" s="56"/>
      <c r="G174" s="17"/>
      <c r="H174" s="56"/>
      <c r="I174" s="27"/>
      <c r="J174" s="56"/>
      <c r="K174" s="17"/>
      <c r="L174" s="17"/>
      <c r="M174" s="18"/>
      <c r="N174" s="1"/>
      <c r="O174" s="25"/>
      <c r="P174" s="25"/>
      <c r="Q174" s="25"/>
      <c r="R174" s="26"/>
    </row>
    <row r="175" spans="1:18" s="3" customFormat="1" x14ac:dyDescent="0.3">
      <c r="A175" s="56">
        <f>A173+1</f>
        <v>112</v>
      </c>
      <c r="B175" s="1"/>
      <c r="C175" s="1" t="s">
        <v>90</v>
      </c>
      <c r="D175" s="1"/>
      <c r="E175" s="22">
        <f>SUM(E170:E171)+I172</f>
        <v>18389206.697664388</v>
      </c>
      <c r="F175" s="56"/>
      <c r="G175" s="35">
        <v>31.033493144431596</v>
      </c>
      <c r="H175" s="56"/>
      <c r="I175" s="22">
        <f>SUM(I170:I172)</f>
        <v>18299839.067592524</v>
      </c>
      <c r="J175" s="16"/>
      <c r="K175" s="35">
        <v>30.882676973795942</v>
      </c>
      <c r="L175" s="17"/>
      <c r="M175" s="23">
        <f>M170+M171</f>
        <v>-89367.630071866908</v>
      </c>
      <c r="N175" s="1"/>
      <c r="O175" s="24">
        <f>M175/E175</f>
        <v>-4.8597871317209943E-3</v>
      </c>
      <c r="P175" s="25"/>
      <c r="Q175" s="24">
        <f>(M175-M171)/(E175-E171)</f>
        <v>-9.5553100480084904E-3</v>
      </c>
      <c r="R175" s="26"/>
    </row>
    <row r="176" spans="1:18" s="3" customFormat="1" x14ac:dyDescent="0.3">
      <c r="A176" s="56">
        <f>A175+1</f>
        <v>113</v>
      </c>
      <c r="B176" s="1"/>
      <c r="C176" s="1" t="s">
        <v>91</v>
      </c>
      <c r="D176" s="1"/>
      <c r="E176" s="27"/>
      <c r="F176" s="56"/>
      <c r="G176" s="17"/>
      <c r="H176" s="56"/>
      <c r="I176" s="27"/>
      <c r="J176" s="56"/>
      <c r="K176" s="17"/>
      <c r="L176" s="17"/>
      <c r="M176" s="18"/>
      <c r="N176" s="1"/>
      <c r="O176" s="37">
        <v>-9.068029853001194E-3</v>
      </c>
      <c r="P176" s="25"/>
      <c r="Q176" s="37">
        <v>-0.10915768268687105</v>
      </c>
      <c r="R176" s="26"/>
    </row>
    <row r="177" spans="1:18" s="3" customFormat="1" x14ac:dyDescent="0.3">
      <c r="A177" s="5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8"/>
      <c r="N177" s="1"/>
      <c r="O177" s="25"/>
      <c r="P177" s="25"/>
      <c r="Q177" s="25"/>
    </row>
    <row r="178" spans="1:18" s="3" customFormat="1" ht="14.15" x14ac:dyDescent="0.3">
      <c r="A178" s="56"/>
      <c r="B178" s="1"/>
      <c r="C178" s="5" t="s">
        <v>147</v>
      </c>
      <c r="D178" s="1"/>
      <c r="E178" s="43" t="s">
        <v>148</v>
      </c>
      <c r="F178" s="1"/>
      <c r="G178" s="17"/>
      <c r="H178" s="1"/>
      <c r="I178" s="1"/>
      <c r="J178" s="1"/>
      <c r="K178" s="1"/>
      <c r="L178" s="1"/>
      <c r="M178" s="18"/>
      <c r="N178" s="1"/>
      <c r="O178" s="25"/>
      <c r="P178" s="25"/>
      <c r="Q178" s="25"/>
    </row>
    <row r="179" spans="1:18" s="3" customFormat="1" x14ac:dyDescent="0.3">
      <c r="A179" s="56">
        <f>A176+1</f>
        <v>114</v>
      </c>
      <c r="B179" s="1"/>
      <c r="C179" s="1" t="s">
        <v>29</v>
      </c>
      <c r="D179" s="1"/>
      <c r="E179" s="27">
        <v>2035556.9733054384</v>
      </c>
      <c r="F179" s="16"/>
      <c r="G179" s="17">
        <v>1.0291513812793924</v>
      </c>
      <c r="H179" s="17"/>
      <c r="I179" s="27">
        <v>2136581.3994971085</v>
      </c>
      <c r="J179" s="16"/>
      <c r="K179" s="17">
        <v>1.0802280296471778</v>
      </c>
      <c r="L179" s="17"/>
      <c r="M179" s="18">
        <f>I179-E179</f>
        <v>101024.42619167012</v>
      </c>
      <c r="N179" s="17"/>
      <c r="O179" s="19">
        <f>M179/E179</f>
        <v>4.9629869129932357E-2</v>
      </c>
      <c r="P179" s="19"/>
      <c r="Q179" s="19">
        <f>O179</f>
        <v>4.9629869129932357E-2</v>
      </c>
      <c r="R179" s="20"/>
    </row>
    <row r="180" spans="1:18" s="3" customFormat="1" x14ac:dyDescent="0.3">
      <c r="A180" s="56">
        <f>A179+1</f>
        <v>115</v>
      </c>
      <c r="B180" s="1"/>
      <c r="C180" s="1" t="s">
        <v>30</v>
      </c>
      <c r="D180" s="1"/>
      <c r="E180" s="27">
        <v>30162952.125</v>
      </c>
      <c r="F180" s="16"/>
      <c r="G180" s="17">
        <v>15.25</v>
      </c>
      <c r="H180" s="17"/>
      <c r="I180" s="27">
        <v>30162952.125</v>
      </c>
      <c r="J180" s="16"/>
      <c r="K180" s="17">
        <v>15.25</v>
      </c>
      <c r="L180" s="17"/>
      <c r="M180" s="18">
        <f>I180-E180</f>
        <v>0</v>
      </c>
      <c r="N180" s="17"/>
      <c r="O180" s="21">
        <f>IFERROR(M180/E180,"100.0%")</f>
        <v>0</v>
      </c>
      <c r="P180" s="19"/>
      <c r="Q180" s="21">
        <v>0</v>
      </c>
      <c r="R180" s="20"/>
    </row>
    <row r="181" spans="1:18" s="3" customFormat="1" x14ac:dyDescent="0.3">
      <c r="A181" s="56">
        <f>A180+1</f>
        <v>116</v>
      </c>
      <c r="B181" s="1"/>
      <c r="C181" s="1" t="s">
        <v>32</v>
      </c>
      <c r="D181" s="1"/>
      <c r="E181" s="27">
        <v>32127501.101600692</v>
      </c>
      <c r="F181" s="16"/>
      <c r="G181" s="17">
        <v>16.243250652953474</v>
      </c>
      <c r="H181" s="1"/>
      <c r="I181" s="27">
        <v>28485411.886733461</v>
      </c>
      <c r="J181" s="16"/>
      <c r="K181" s="17">
        <v>14.401857267566291</v>
      </c>
      <c r="L181" s="52"/>
      <c r="M181" s="18">
        <f>I181-E181</f>
        <v>-3642089.2148672305</v>
      </c>
      <c r="N181" s="1"/>
      <c r="O181" s="19">
        <f>M181/E181</f>
        <v>-0.11336360096446375</v>
      </c>
      <c r="P181" s="19"/>
      <c r="Q181" s="19">
        <f>O181</f>
        <v>-0.11336360096446375</v>
      </c>
      <c r="R181" s="20"/>
    </row>
    <row r="182" spans="1:18" s="3" customFormat="1" x14ac:dyDescent="0.3">
      <c r="A182" s="56">
        <f>A181+1</f>
        <v>117</v>
      </c>
      <c r="B182" s="1"/>
      <c r="C182" s="1" t="s">
        <v>33</v>
      </c>
      <c r="D182" s="1"/>
      <c r="E182" s="22">
        <f>SUM(E179:E181)</f>
        <v>64326010.199906126</v>
      </c>
      <c r="F182" s="16"/>
      <c r="G182" s="35">
        <v>32.522402034232861</v>
      </c>
      <c r="H182" s="1"/>
      <c r="I182" s="22">
        <f>SUM(I179:I181)</f>
        <v>60784945.411230564</v>
      </c>
      <c r="J182" s="16"/>
      <c r="K182" s="35">
        <v>30.732085297213462</v>
      </c>
      <c r="L182" s="17"/>
      <c r="M182" s="23">
        <f>SUM(M179:M181)</f>
        <v>-3541064.7886755606</v>
      </c>
      <c r="N182" s="1"/>
      <c r="O182" s="24">
        <f>M182/E182</f>
        <v>-5.5048724111304022E-2</v>
      </c>
      <c r="P182" s="25"/>
      <c r="Q182" s="24">
        <f>(M179+M181)/(E179+E181)</f>
        <v>-0.10365186807666339</v>
      </c>
      <c r="R182" s="26"/>
    </row>
    <row r="183" spans="1:18" s="3" customFormat="1" x14ac:dyDescent="0.3">
      <c r="A183" s="56"/>
      <c r="B183" s="1"/>
      <c r="C183" s="1"/>
      <c r="D183" s="1"/>
      <c r="E183" s="27"/>
      <c r="F183" s="56"/>
      <c r="G183" s="17"/>
      <c r="H183" s="56"/>
      <c r="I183" s="27"/>
      <c r="J183" s="56"/>
      <c r="K183" s="17"/>
      <c r="L183" s="17"/>
      <c r="M183" s="18"/>
      <c r="N183" s="1"/>
      <c r="O183" s="25"/>
      <c r="P183" s="25"/>
      <c r="Q183" s="25"/>
      <c r="R183" s="26"/>
    </row>
    <row r="184" spans="1:18" s="3" customFormat="1" x14ac:dyDescent="0.3">
      <c r="A184" s="56">
        <f>A182+1</f>
        <v>118</v>
      </c>
      <c r="B184" s="1"/>
      <c r="C184" s="1" t="s">
        <v>90</v>
      </c>
      <c r="D184" s="1"/>
      <c r="E184" s="22">
        <f>SUM(E179:E180)+I181</f>
        <v>60683920.985038899</v>
      </c>
      <c r="F184" s="56"/>
      <c r="G184" s="35">
        <v>30.68100864884568</v>
      </c>
      <c r="H184" s="56"/>
      <c r="I184" s="22">
        <f>SUM(I179:I181)</f>
        <v>60784945.411230564</v>
      </c>
      <c r="J184" s="16"/>
      <c r="K184" s="35">
        <v>30.732085297213462</v>
      </c>
      <c r="L184" s="17"/>
      <c r="M184" s="23">
        <f>M179+M180</f>
        <v>101024.42619167012</v>
      </c>
      <c r="N184" s="1"/>
      <c r="O184" s="24">
        <f>M184/E184</f>
        <v>1.6647643156838337E-3</v>
      </c>
      <c r="P184" s="25"/>
      <c r="Q184" s="24">
        <f>(M184-M180)/(E184-E180)</f>
        <v>3.3100006312034671E-3</v>
      </c>
      <c r="R184" s="26"/>
    </row>
    <row r="185" spans="1:18" s="3" customFormat="1" x14ac:dyDescent="0.3">
      <c r="A185" s="56">
        <f>A184+1</f>
        <v>119</v>
      </c>
      <c r="B185" s="1"/>
      <c r="C185" s="1" t="s">
        <v>91</v>
      </c>
      <c r="D185" s="1"/>
      <c r="E185" s="27"/>
      <c r="F185" s="56"/>
      <c r="G185" s="17"/>
      <c r="H185" s="56"/>
      <c r="I185" s="27"/>
      <c r="J185" s="56"/>
      <c r="K185" s="17"/>
      <c r="L185" s="17"/>
      <c r="M185" s="18"/>
      <c r="N185" s="1"/>
      <c r="O185" s="37">
        <v>3.1375498127330028E-3</v>
      </c>
      <c r="P185" s="25"/>
      <c r="Q185" s="37">
        <v>4.962986912993235E-2</v>
      </c>
      <c r="R185" s="26"/>
    </row>
    <row r="186" spans="1:18" s="3" customFormat="1" x14ac:dyDescent="0.3">
      <c r="A186" s="5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8"/>
      <c r="N186" s="1"/>
      <c r="O186" s="25"/>
      <c r="P186" s="25"/>
      <c r="Q186" s="25"/>
    </row>
    <row r="187" spans="1:18" s="3" customFormat="1" ht="14.15" x14ac:dyDescent="0.3">
      <c r="A187" s="56"/>
      <c r="B187" s="1"/>
      <c r="C187" s="5" t="s">
        <v>149</v>
      </c>
      <c r="D187" s="1"/>
      <c r="E187" s="43" t="s">
        <v>150</v>
      </c>
      <c r="F187" s="1"/>
      <c r="G187" s="17"/>
      <c r="H187" s="1"/>
      <c r="I187" s="1"/>
      <c r="J187" s="1"/>
      <c r="K187" s="1"/>
      <c r="L187" s="1"/>
      <c r="M187" s="18"/>
      <c r="N187" s="1"/>
      <c r="O187" s="25"/>
      <c r="P187" s="25"/>
      <c r="Q187" s="25"/>
    </row>
    <row r="188" spans="1:18" s="3" customFormat="1" x14ac:dyDescent="0.3">
      <c r="A188" s="56">
        <f>A185+1</f>
        <v>120</v>
      </c>
      <c r="B188" s="1"/>
      <c r="C188" s="1" t="s">
        <v>29</v>
      </c>
      <c r="D188" s="1"/>
      <c r="E188" s="27">
        <v>3404458.4136907309</v>
      </c>
      <c r="F188" s="16"/>
      <c r="G188" s="17">
        <v>0.91990262171821668</v>
      </c>
      <c r="H188" s="17"/>
      <c r="I188" s="27">
        <v>3719413.9386501606</v>
      </c>
      <c r="J188" s="16"/>
      <c r="K188" s="17">
        <v>1.0050052659360751</v>
      </c>
      <c r="L188" s="17"/>
      <c r="M188" s="18">
        <f>I188-E188</f>
        <v>314955.52495942963</v>
      </c>
      <c r="N188" s="17"/>
      <c r="O188" s="19">
        <f>M188/E188</f>
        <v>9.2512666241674035E-2</v>
      </c>
      <c r="P188" s="19"/>
      <c r="Q188" s="19">
        <f>O188</f>
        <v>9.2512666241674035E-2</v>
      </c>
      <c r="R188" s="20"/>
    </row>
    <row r="189" spans="1:18" s="3" customFormat="1" x14ac:dyDescent="0.3">
      <c r="A189" s="56">
        <f>A188+1</f>
        <v>121</v>
      </c>
      <c r="B189" s="1"/>
      <c r="C189" s="1" t="s">
        <v>30</v>
      </c>
      <c r="D189" s="1"/>
      <c r="E189" s="27">
        <v>56438572.5</v>
      </c>
      <c r="F189" s="16"/>
      <c r="G189" s="17">
        <v>15.25</v>
      </c>
      <c r="H189" s="17"/>
      <c r="I189" s="27">
        <v>56438572.5</v>
      </c>
      <c r="J189" s="16"/>
      <c r="K189" s="17">
        <v>15.25</v>
      </c>
      <c r="L189" s="17"/>
      <c r="M189" s="18">
        <f>I189-E189</f>
        <v>0</v>
      </c>
      <c r="N189" s="17"/>
      <c r="O189" s="21">
        <f>IFERROR(M189/E189,"100.0%")</f>
        <v>0</v>
      </c>
      <c r="P189" s="19"/>
      <c r="Q189" s="21">
        <v>0</v>
      </c>
      <c r="R189" s="20"/>
    </row>
    <row r="190" spans="1:18" s="3" customFormat="1" x14ac:dyDescent="0.3">
      <c r="A190" s="56">
        <f>A189+1</f>
        <v>122</v>
      </c>
      <c r="B190" s="1"/>
      <c r="C190" s="1" t="s">
        <v>32</v>
      </c>
      <c r="D190" s="1"/>
      <c r="E190" s="27">
        <v>60114483.909008972</v>
      </c>
      <c r="F190" s="16"/>
      <c r="G190" s="17">
        <v>16.243250652953474</v>
      </c>
      <c r="H190" s="1"/>
      <c r="I190" s="27">
        <v>53299689.5429634</v>
      </c>
      <c r="J190" s="16"/>
      <c r="K190" s="17">
        <v>14.401857267566287</v>
      </c>
      <c r="L190" s="52"/>
      <c r="M190" s="18">
        <f>I190-E190</f>
        <v>-6814794.3660455719</v>
      </c>
      <c r="N190" s="1"/>
      <c r="O190" s="19">
        <f>M190/E190</f>
        <v>-0.11336360096446378</v>
      </c>
      <c r="P190" s="19"/>
      <c r="Q190" s="19">
        <f>O190</f>
        <v>-0.11336360096446378</v>
      </c>
      <c r="R190" s="20"/>
    </row>
    <row r="191" spans="1:18" s="3" customFormat="1" x14ac:dyDescent="0.3">
      <c r="A191" s="56">
        <f>A190+1</f>
        <v>123</v>
      </c>
      <c r="B191" s="1"/>
      <c r="C191" s="1" t="s">
        <v>33</v>
      </c>
      <c r="D191" s="1"/>
      <c r="E191" s="22">
        <f>SUM(E188:E190)</f>
        <v>119957514.8226997</v>
      </c>
      <c r="F191" s="16"/>
      <c r="G191" s="35">
        <v>32.413153274671686</v>
      </c>
      <c r="H191" s="1"/>
      <c r="I191" s="22">
        <f>SUM(I188:I190)</f>
        <v>113457675.98161356</v>
      </c>
      <c r="J191" s="16"/>
      <c r="K191" s="35">
        <v>30.656862533502366</v>
      </c>
      <c r="L191" s="17"/>
      <c r="M191" s="23">
        <f>SUM(M188:M190)</f>
        <v>-6499838.8410861418</v>
      </c>
      <c r="N191" s="1"/>
      <c r="O191" s="24">
        <f>M191/E191</f>
        <v>-5.4184507329057885E-2</v>
      </c>
      <c r="P191" s="25"/>
      <c r="Q191" s="24">
        <f>(M188+M190)/(E188+E190)</f>
        <v>-0.10232914156637808</v>
      </c>
      <c r="R191" s="26"/>
    </row>
    <row r="192" spans="1:18" s="3" customFormat="1" x14ac:dyDescent="0.3">
      <c r="A192" s="56"/>
      <c r="B192" s="1"/>
      <c r="C192" s="1"/>
      <c r="D192" s="1"/>
      <c r="E192" s="27"/>
      <c r="F192" s="56"/>
      <c r="G192" s="17"/>
      <c r="H192" s="56"/>
      <c r="I192" s="27"/>
      <c r="J192" s="56"/>
      <c r="K192" s="17"/>
      <c r="L192" s="17"/>
      <c r="M192" s="18"/>
      <c r="N192" s="1"/>
      <c r="O192" s="25"/>
      <c r="P192" s="25"/>
      <c r="Q192" s="25"/>
      <c r="R192" s="26"/>
    </row>
    <row r="193" spans="1:18" s="3" customFormat="1" x14ac:dyDescent="0.3">
      <c r="A193" s="56">
        <f>A191+1</f>
        <v>124</v>
      </c>
      <c r="B193" s="1"/>
      <c r="C193" s="1" t="s">
        <v>90</v>
      </c>
      <c r="D193" s="1"/>
      <c r="E193" s="22">
        <f>SUM(E188:E189)+I190</f>
        <v>113142720.45665413</v>
      </c>
      <c r="F193" s="56"/>
      <c r="G193" s="35">
        <v>30.571759889284504</v>
      </c>
      <c r="H193" s="56"/>
      <c r="I193" s="22">
        <f>SUM(I188:I190)</f>
        <v>113457675.98161356</v>
      </c>
      <c r="J193" s="16"/>
      <c r="K193" s="35">
        <v>30.656862533502366</v>
      </c>
      <c r="L193" s="17"/>
      <c r="M193" s="23">
        <f>M188+M189</f>
        <v>314955.52495942963</v>
      </c>
      <c r="N193" s="1"/>
      <c r="O193" s="24">
        <f>M193/E193</f>
        <v>2.7837011845591214E-3</v>
      </c>
      <c r="P193" s="25"/>
      <c r="Q193" s="24">
        <f>(M193-M189)/(E193-E189)</f>
        <v>5.5543648270702951E-3</v>
      </c>
      <c r="R193" s="26"/>
    </row>
    <row r="194" spans="1:18" s="3" customFormat="1" x14ac:dyDescent="0.3">
      <c r="A194" s="56">
        <f>A193+1</f>
        <v>125</v>
      </c>
      <c r="B194" s="1"/>
      <c r="C194" s="1" t="s">
        <v>91</v>
      </c>
      <c r="D194" s="1"/>
      <c r="E194" s="27"/>
      <c r="F194" s="56"/>
      <c r="G194" s="17"/>
      <c r="H194" s="56"/>
      <c r="I194" s="27"/>
      <c r="J194" s="56"/>
      <c r="K194" s="17"/>
      <c r="L194" s="17"/>
      <c r="M194" s="18"/>
      <c r="N194" s="1"/>
      <c r="O194" s="37">
        <v>5.2630276266200041E-3</v>
      </c>
      <c r="P194" s="25"/>
      <c r="Q194" s="37">
        <v>9.2512666241673938E-2</v>
      </c>
      <c r="R194" s="26"/>
    </row>
    <row r="195" spans="1:18" s="3" customFormat="1" x14ac:dyDescent="0.3">
      <c r="A195" s="5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8"/>
      <c r="N195" s="1"/>
      <c r="O195" s="25"/>
      <c r="P195" s="25"/>
      <c r="Q195" s="25"/>
    </row>
    <row r="196" spans="1:18" s="3" customFormat="1" ht="14.15" x14ac:dyDescent="0.3">
      <c r="A196" s="56"/>
      <c r="B196" s="1"/>
      <c r="C196" s="5" t="s">
        <v>151</v>
      </c>
      <c r="D196" s="1"/>
      <c r="E196" s="43" t="s">
        <v>150</v>
      </c>
      <c r="F196" s="1"/>
      <c r="G196" s="17"/>
      <c r="H196" s="1"/>
      <c r="I196" s="1"/>
      <c r="J196" s="1"/>
      <c r="K196" s="1"/>
      <c r="L196" s="1"/>
      <c r="M196" s="18"/>
      <c r="N196" s="1"/>
      <c r="O196" s="25"/>
      <c r="P196" s="25"/>
      <c r="Q196" s="25"/>
    </row>
    <row r="197" spans="1:18" s="3" customFormat="1" x14ac:dyDescent="0.3">
      <c r="A197" s="56">
        <f>A194+1</f>
        <v>126</v>
      </c>
      <c r="B197" s="1"/>
      <c r="C197" s="1" t="s">
        <v>29</v>
      </c>
      <c r="D197" s="1"/>
      <c r="E197" s="27">
        <v>3404458.4136907309</v>
      </c>
      <c r="F197" s="16"/>
      <c r="G197" s="17">
        <v>0.91990262171821668</v>
      </c>
      <c r="H197" s="17"/>
      <c r="I197" s="27">
        <v>3676333.9491142198</v>
      </c>
      <c r="J197" s="16"/>
      <c r="K197" s="17">
        <v>0.99336482551878602</v>
      </c>
      <c r="L197" s="17"/>
      <c r="M197" s="18">
        <f>I197-E197</f>
        <v>271875.53542348882</v>
      </c>
      <c r="N197" s="17"/>
      <c r="O197" s="19">
        <f>M197/E197</f>
        <v>7.9858674240274222E-2</v>
      </c>
      <c r="P197" s="19"/>
      <c r="Q197" s="19">
        <f>O197</f>
        <v>7.9858674240274222E-2</v>
      </c>
      <c r="R197" s="20"/>
    </row>
    <row r="198" spans="1:18" s="3" customFormat="1" x14ac:dyDescent="0.3">
      <c r="A198" s="56">
        <f>A197+1</f>
        <v>127</v>
      </c>
      <c r="B198" s="1"/>
      <c r="C198" s="1" t="s">
        <v>30</v>
      </c>
      <c r="D198" s="1"/>
      <c r="E198" s="27">
        <v>56438572.5</v>
      </c>
      <c r="F198" s="16"/>
      <c r="G198" s="17">
        <v>15.25</v>
      </c>
      <c r="H198" s="17"/>
      <c r="I198" s="27">
        <v>56438572.5</v>
      </c>
      <c r="J198" s="16"/>
      <c r="K198" s="17">
        <v>15.25</v>
      </c>
      <c r="L198" s="17"/>
      <c r="M198" s="18">
        <f>I198-E198</f>
        <v>0</v>
      </c>
      <c r="N198" s="17"/>
      <c r="O198" s="21">
        <f>IFERROR(M198/E198,"100.0%")</f>
        <v>0</v>
      </c>
      <c r="P198" s="19"/>
      <c r="Q198" s="21">
        <v>0</v>
      </c>
      <c r="R198" s="20"/>
    </row>
    <row r="199" spans="1:18" s="3" customFormat="1" x14ac:dyDescent="0.3">
      <c r="A199" s="56">
        <f>A198+1</f>
        <v>128</v>
      </c>
      <c r="B199" s="1"/>
      <c r="C199" s="1" t="s">
        <v>32</v>
      </c>
      <c r="D199" s="1"/>
      <c r="E199" s="27">
        <v>60114483.909008972</v>
      </c>
      <c r="F199" s="16"/>
      <c r="G199" s="17">
        <v>16.243250652953474</v>
      </c>
      <c r="H199" s="1"/>
      <c r="I199" s="27">
        <v>53299689.5429634</v>
      </c>
      <c r="J199" s="16"/>
      <c r="K199" s="17">
        <v>14.401857267566287</v>
      </c>
      <c r="L199" s="52"/>
      <c r="M199" s="18">
        <f>I199-E199</f>
        <v>-6814794.3660455719</v>
      </c>
      <c r="N199" s="1"/>
      <c r="O199" s="19">
        <f>M199/E199</f>
        <v>-0.11336360096446378</v>
      </c>
      <c r="P199" s="19"/>
      <c r="Q199" s="19">
        <f>O199</f>
        <v>-0.11336360096446378</v>
      </c>
      <c r="R199" s="20"/>
    </row>
    <row r="200" spans="1:18" s="3" customFormat="1" x14ac:dyDescent="0.3">
      <c r="A200" s="56">
        <f>A199+1</f>
        <v>129</v>
      </c>
      <c r="B200" s="1"/>
      <c r="C200" s="1" t="s">
        <v>33</v>
      </c>
      <c r="D200" s="1"/>
      <c r="E200" s="22">
        <f>SUM(E197:E199)</f>
        <v>119957514.8226997</v>
      </c>
      <c r="F200" s="16"/>
      <c r="G200" s="35">
        <v>32.413153274671686</v>
      </c>
      <c r="H200" s="1"/>
      <c r="I200" s="22">
        <f>SUM(I197:I199)</f>
        <v>113414595.99207762</v>
      </c>
      <c r="J200" s="16"/>
      <c r="K200" s="35">
        <v>30.645222093085074</v>
      </c>
      <c r="L200" s="17"/>
      <c r="M200" s="23">
        <f>SUM(M197:M199)</f>
        <v>-6542918.8306220826</v>
      </c>
      <c r="N200" s="1"/>
      <c r="O200" s="24">
        <f>M200/E200</f>
        <v>-5.4543634388330611E-2</v>
      </c>
      <c r="P200" s="25"/>
      <c r="Q200" s="24">
        <f>(M197+M199)/(E197+E199)</f>
        <v>-0.10300736428169154</v>
      </c>
      <c r="R200" s="26"/>
    </row>
    <row r="201" spans="1:18" s="3" customFormat="1" x14ac:dyDescent="0.3">
      <c r="A201" s="56"/>
      <c r="B201" s="1"/>
      <c r="C201" s="1"/>
      <c r="D201" s="1"/>
      <c r="E201" s="27"/>
      <c r="F201" s="56"/>
      <c r="G201" s="17"/>
      <c r="H201" s="56"/>
      <c r="I201" s="27"/>
      <c r="J201" s="56"/>
      <c r="K201" s="17"/>
      <c r="L201" s="17"/>
      <c r="M201" s="18"/>
      <c r="N201" s="1"/>
      <c r="O201" s="25"/>
      <c r="P201" s="25"/>
      <c r="Q201" s="25"/>
      <c r="R201" s="26"/>
    </row>
    <row r="202" spans="1:18" s="3" customFormat="1" x14ac:dyDescent="0.3">
      <c r="A202" s="56">
        <f>A200+1</f>
        <v>130</v>
      </c>
      <c r="B202" s="1"/>
      <c r="C202" s="1" t="s">
        <v>63</v>
      </c>
      <c r="D202" s="1"/>
      <c r="E202" s="22">
        <f>SUM(E197:E198)+I199</f>
        <v>113142720.45665413</v>
      </c>
      <c r="F202" s="56"/>
      <c r="G202" s="35">
        <v>30.571759889284504</v>
      </c>
      <c r="H202" s="56"/>
      <c r="I202" s="22">
        <f>SUM(I197:I199)</f>
        <v>113414595.99207762</v>
      </c>
      <c r="J202" s="16"/>
      <c r="K202" s="35">
        <v>30.645222093085074</v>
      </c>
      <c r="L202" s="17"/>
      <c r="M202" s="23">
        <f>M197+M198</f>
        <v>271875.53542348882</v>
      </c>
      <c r="N202" s="1"/>
      <c r="O202" s="24">
        <f>M202/E202</f>
        <v>2.4029432412989086E-3</v>
      </c>
      <c r="P202" s="25"/>
      <c r="Q202" s="24">
        <f>(M202-M198)/(E202-E198)</f>
        <v>4.794632230984518E-3</v>
      </c>
      <c r="R202" s="26"/>
    </row>
    <row r="203" spans="1:18" s="3" customFormat="1" x14ac:dyDescent="0.3">
      <c r="A203" s="56">
        <f>A202+1</f>
        <v>131</v>
      </c>
      <c r="B203" s="1"/>
      <c r="C203" s="1" t="s">
        <v>64</v>
      </c>
      <c r="D203" s="1"/>
      <c r="E203" s="27"/>
      <c r="F203" s="56"/>
      <c r="G203" s="17"/>
      <c r="H203" s="56"/>
      <c r="I203" s="27"/>
      <c r="J203" s="56"/>
      <c r="K203" s="17"/>
      <c r="L203" s="17"/>
      <c r="M203" s="18"/>
      <c r="N203" s="1"/>
      <c r="O203" s="37">
        <v>4.5431444776853711E-3</v>
      </c>
      <c r="P203" s="25"/>
      <c r="Q203" s="37">
        <v>7.9858674240274277E-2</v>
      </c>
      <c r="R203" s="26"/>
    </row>
    <row r="204" spans="1:18" s="3" customFormat="1" x14ac:dyDescent="0.3">
      <c r="A204" s="5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8"/>
      <c r="N204" s="1"/>
      <c r="O204" s="25"/>
      <c r="P204" s="25"/>
      <c r="Q204" s="25"/>
    </row>
    <row r="205" spans="1:18" s="3" customFormat="1" ht="14.15" x14ac:dyDescent="0.3">
      <c r="A205" s="56"/>
      <c r="B205" s="1"/>
      <c r="C205" s="5" t="s">
        <v>152</v>
      </c>
      <c r="D205" s="1"/>
      <c r="E205" s="43" t="s">
        <v>153</v>
      </c>
      <c r="F205" s="1"/>
      <c r="G205" s="17"/>
      <c r="H205" s="1"/>
      <c r="I205" s="1"/>
      <c r="J205" s="1"/>
      <c r="K205" s="1"/>
      <c r="L205" s="1"/>
      <c r="M205" s="18"/>
      <c r="N205" s="1"/>
      <c r="O205" s="25"/>
      <c r="P205" s="25"/>
      <c r="Q205" s="25"/>
    </row>
    <row r="206" spans="1:18" s="3" customFormat="1" x14ac:dyDescent="0.3">
      <c r="A206" s="56">
        <f>A203+1</f>
        <v>132</v>
      </c>
      <c r="B206" s="1"/>
      <c r="C206" s="1" t="s">
        <v>29</v>
      </c>
      <c r="D206" s="1"/>
      <c r="E206" s="27">
        <v>6826797.7785924636</v>
      </c>
      <c r="F206" s="16"/>
      <c r="G206" s="17">
        <v>2.5032993702486372</v>
      </c>
      <c r="H206" s="17"/>
      <c r="I206" s="27">
        <v>7327155.7990677757</v>
      </c>
      <c r="J206" s="16"/>
      <c r="K206" s="17">
        <v>2.6867742523496494</v>
      </c>
      <c r="L206" s="17"/>
      <c r="M206" s="18">
        <f>I206-E206</f>
        <v>500358.02047531214</v>
      </c>
      <c r="N206" s="17"/>
      <c r="O206" s="19"/>
      <c r="P206" s="19"/>
      <c r="Q206" s="19">
        <f>M206/E206</f>
        <v>7.3293224247001937E-2</v>
      </c>
      <c r="R206" s="20"/>
    </row>
    <row r="207" spans="1:18" s="3" customFormat="1" x14ac:dyDescent="0.3">
      <c r="A207" s="56">
        <f>A206+1</f>
        <v>133</v>
      </c>
      <c r="B207" s="1"/>
      <c r="C207" s="1" t="s">
        <v>32</v>
      </c>
      <c r="D207" s="1"/>
      <c r="E207" s="27">
        <v>44297293.720682472</v>
      </c>
      <c r="F207" s="16"/>
      <c r="G207" s="17">
        <v>16.243250652953474</v>
      </c>
      <c r="H207" s="17"/>
      <c r="I207" s="27">
        <v>39275592.991525382</v>
      </c>
      <c r="J207" s="16"/>
      <c r="K207" s="17">
        <v>14.401857267566291</v>
      </c>
      <c r="L207" s="17"/>
      <c r="M207" s="18">
        <f>I207-E207</f>
        <v>-5021700.7291570902</v>
      </c>
      <c r="N207" s="17"/>
      <c r="O207" s="21"/>
      <c r="P207" s="19"/>
      <c r="Q207" s="21">
        <f>IFERROR(M207/E207,"100.0%")</f>
        <v>-0.11336360096446367</v>
      </c>
      <c r="R207" s="20"/>
    </row>
    <row r="208" spans="1:18" s="3" customFormat="1" x14ac:dyDescent="0.3">
      <c r="A208" s="56">
        <f>A207+1</f>
        <v>134</v>
      </c>
      <c r="B208" s="1"/>
      <c r="C208" s="1" t="s">
        <v>33</v>
      </c>
      <c r="D208" s="1"/>
      <c r="E208" s="22">
        <f>SUM(E206:E207)</f>
        <v>51124091.499274939</v>
      </c>
      <c r="F208" s="16"/>
      <c r="G208" s="35">
        <v>18.746550023202111</v>
      </c>
      <c r="H208" s="1"/>
      <c r="I208" s="22">
        <f>SUM(I206:I207)</f>
        <v>46602748.790593155</v>
      </c>
      <c r="J208" s="16"/>
      <c r="K208" s="35">
        <v>17.088631519915939</v>
      </c>
      <c r="L208" s="17"/>
      <c r="M208" s="23">
        <f>SUM(M206:M207)</f>
        <v>-4521342.7086817781</v>
      </c>
      <c r="N208" s="1"/>
      <c r="O208" s="21"/>
      <c r="P208" s="25"/>
      <c r="Q208" s="24">
        <f>(M208)/(E208)</f>
        <v>-8.8438592766893503E-2</v>
      </c>
      <c r="R208" s="26"/>
    </row>
    <row r="209" spans="1:18" s="3" customFormat="1" x14ac:dyDescent="0.3">
      <c r="A209" s="56"/>
      <c r="B209" s="1"/>
      <c r="C209" s="1"/>
      <c r="D209" s="1"/>
      <c r="E209" s="27"/>
      <c r="F209" s="56"/>
      <c r="G209" s="17"/>
      <c r="H209" s="56"/>
      <c r="I209" s="27"/>
      <c r="J209" s="56"/>
      <c r="K209" s="17"/>
      <c r="L209" s="17"/>
      <c r="M209" s="18"/>
      <c r="N209" s="1"/>
      <c r="O209" s="21"/>
      <c r="P209" s="25"/>
      <c r="Q209" s="25"/>
      <c r="R209" s="26"/>
    </row>
    <row r="210" spans="1:18" s="3" customFormat="1" x14ac:dyDescent="0.3">
      <c r="A210" s="56">
        <f>A208+1</f>
        <v>135</v>
      </c>
      <c r="B210" s="1"/>
      <c r="C210" s="1" t="s">
        <v>90</v>
      </c>
      <c r="D210" s="1"/>
      <c r="E210" s="22">
        <f>SUM(E206:E206)+I207</f>
        <v>46102390.770117849</v>
      </c>
      <c r="F210" s="56"/>
      <c r="G210" s="35">
        <v>16.905156637814926</v>
      </c>
      <c r="H210" s="56"/>
      <c r="I210" s="22">
        <f>SUM(I206:I207)</f>
        <v>46602748.790593155</v>
      </c>
      <c r="J210" s="16"/>
      <c r="K210" s="35">
        <v>17.088631519915939</v>
      </c>
      <c r="L210" s="17"/>
      <c r="M210" s="23">
        <f>I210-E210</f>
        <v>500358.02047530562</v>
      </c>
      <c r="N210" s="1"/>
      <c r="O210" s="21"/>
      <c r="P210" s="25"/>
      <c r="Q210" s="24">
        <f>(M210)/(E210)</f>
        <v>1.0853190303519406E-2</v>
      </c>
      <c r="R210" s="26"/>
    </row>
    <row r="211" spans="1:18" s="3" customFormat="1" x14ac:dyDescent="0.3">
      <c r="A211" s="56">
        <f>A210+1</f>
        <v>136</v>
      </c>
      <c r="B211" s="1"/>
      <c r="C211" s="1" t="s">
        <v>91</v>
      </c>
      <c r="D211" s="1"/>
      <c r="E211" s="27"/>
      <c r="F211" s="56"/>
      <c r="G211" s="17"/>
      <c r="H211" s="56"/>
      <c r="I211" s="27"/>
      <c r="J211" s="56"/>
      <c r="K211" s="17"/>
      <c r="L211" s="17"/>
      <c r="M211" s="18"/>
      <c r="N211" s="1"/>
      <c r="O211" s="21"/>
      <c r="P211" s="25"/>
      <c r="Q211" s="37">
        <v>7.3293224247001992E-2</v>
      </c>
      <c r="R211" s="26"/>
    </row>
    <row r="212" spans="1:18" s="3" customFormat="1" x14ac:dyDescent="0.3">
      <c r="A212" s="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8"/>
      <c r="N212" s="1"/>
      <c r="O212" s="21"/>
      <c r="P212" s="25"/>
      <c r="Q212" s="25"/>
    </row>
    <row r="213" spans="1:18" s="3" customFormat="1" x14ac:dyDescent="0.3">
      <c r="A213" s="5" t="s">
        <v>78</v>
      </c>
      <c r="B213" s="5"/>
      <c r="C213" s="1"/>
      <c r="D213" s="1"/>
      <c r="E213" s="1"/>
      <c r="F213" s="1"/>
      <c r="G213" s="17"/>
      <c r="H213" s="1"/>
      <c r="I213" s="1"/>
      <c r="J213" s="1"/>
      <c r="K213" s="1"/>
      <c r="L213" s="1"/>
      <c r="M213" s="28"/>
      <c r="N213" s="1"/>
      <c r="O213" s="53"/>
      <c r="P213" s="1"/>
      <c r="Q213" s="1"/>
    </row>
    <row r="214" spans="1:18" s="3" customFormat="1" x14ac:dyDescent="0.3">
      <c r="A214" s="59" t="s">
        <v>79</v>
      </c>
      <c r="B214" s="39"/>
      <c r="C214" s="40" t="s">
        <v>80</v>
      </c>
      <c r="D214" s="1"/>
      <c r="E214" s="27"/>
      <c r="F214" s="1"/>
      <c r="G214" s="17"/>
      <c r="H214" s="1"/>
      <c r="I214" s="27"/>
      <c r="J214" s="1"/>
      <c r="K214" s="17"/>
      <c r="L214" s="17"/>
      <c r="M214" s="18"/>
      <c r="N214" s="1"/>
      <c r="O214" s="29"/>
      <c r="P214" s="29"/>
      <c r="Q214" s="29"/>
      <c r="R214" s="26"/>
    </row>
    <row r="215" spans="1:18" s="3" customFormat="1" x14ac:dyDescent="0.3">
      <c r="A215" s="59" t="s">
        <v>81</v>
      </c>
      <c r="B215" s="40"/>
      <c r="C215" s="40" t="s">
        <v>82</v>
      </c>
      <c r="D215" s="1"/>
      <c r="E215" s="27"/>
      <c r="F215" s="1"/>
      <c r="G215" s="17"/>
      <c r="H215" s="1"/>
      <c r="I215" s="27"/>
      <c r="J215" s="1"/>
      <c r="K215" s="17"/>
      <c r="L215" s="17"/>
      <c r="M215" s="18"/>
      <c r="N215" s="1"/>
      <c r="O215" s="29"/>
      <c r="P215" s="29"/>
      <c r="Q215" s="29"/>
      <c r="R215" s="26"/>
    </row>
    <row r="216" spans="1:18" s="3" customFormat="1" ht="13.4" customHeight="1" x14ac:dyDescent="0.3">
      <c r="A216" s="59" t="s">
        <v>83</v>
      </c>
      <c r="B216" s="40"/>
      <c r="C216" s="39" t="s">
        <v>154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</sheetData>
  <mergeCells count="8">
    <mergeCell ref="E8:G8"/>
    <mergeCell ref="I8:M8"/>
    <mergeCell ref="O8:Q8"/>
    <mergeCell ref="A4:Q4"/>
    <mergeCell ref="A5:Q5"/>
    <mergeCell ref="E6:G6"/>
    <mergeCell ref="I6:K6"/>
    <mergeCell ref="O7:Q7"/>
  </mergeCells>
  <pageMargins left="0.7" right="0.7" top="0.75" bottom="0.75" header="0.3" footer="0.3"/>
  <pageSetup scale="54" firstPageNumber="7" fitToHeight="0" orientation="portrait" useFirstPageNumber="1" r:id="rId1"/>
  <headerFooter>
    <oddHeader>&amp;R&amp;"Arial,Regular"&amp;10Filed: 2025-02-28
EB-2025-0064
Phase 3 Exhibit 8
Tab 2
Schedule 11
Attachment 10
Page &amp;P of 9</oddHeader>
  </headerFooter>
  <rowBreaks count="2" manualBreakCount="2">
    <brk id="83" max="16" man="1"/>
    <brk id="150" max="16" man="1"/>
  </rowBreaks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6CF3F1B-2991-4F69-868F-901ECB843B3F}"/>
</file>

<file path=customXml/itemProps2.xml><?xml version="1.0" encoding="utf-8"?>
<ds:datastoreItem xmlns:ds="http://schemas.openxmlformats.org/officeDocument/2006/customXml" ds:itemID="{14160474-C0A3-4E88-BAC9-465BAD1BC2A2}"/>
</file>

<file path=customXml/itemProps3.xml><?xml version="1.0" encoding="utf-8"?>
<ds:datastoreItem xmlns:ds="http://schemas.openxmlformats.org/officeDocument/2006/customXml" ds:itemID="{78EE0E5F-B6EB-472C-9F39-F07D5FA975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8.2.11.10 p.1-4</vt:lpstr>
      <vt:lpstr>8.2.11.10 p.5-6</vt:lpstr>
      <vt:lpstr>8.2.11.10 p.7-9</vt:lpstr>
      <vt:lpstr>'8.2.11.10 p.1-4'!Print_Area</vt:lpstr>
      <vt:lpstr>'8.2.11.10 p.5-6'!Print_Area</vt:lpstr>
      <vt:lpstr>'8.2.11.10 p.7-9'!Print_Area</vt:lpstr>
      <vt:lpstr>'8.2.11.10 p.1-4'!Print_Titles</vt:lpstr>
      <vt:lpstr>'8.2.11.10 p.5-6'!Print_Titles</vt:lpstr>
      <vt:lpstr>'8.2.11.10 p.7-9'!Print_Titles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2025-02-28T15:44:39Z</dcterms:created>
  <dcterms:modified xsi:type="dcterms:W3CDTF">2025-02-28T15:44:50Z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2025-02-28T15:44:47Z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025efae1-b84d-4227-894e-b5e739f4c4f9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