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21" documentId="13_ncr:1_{56A8FC55-A53E-468D-A2B5-7AC4AF04C61C}" xr6:coauthVersionLast="47" xr6:coauthVersionMax="47" xr10:uidLastSave="{57DE37B5-2548-4F8F-A5E8-B5CFA4B188D5}"/>
  <bookViews>
    <workbookView xWindow="28680" yWindow="-120" windowWidth="29040" windowHeight="15720" xr2:uid="{02B71240-52C9-49E8-B92C-43C573CF8A61}"/>
  </bookViews>
  <sheets>
    <sheet name="8.2.12.1" sheetId="1" r:id="rId1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hidden="1">{#N/A,#N/A,FALSE,"H3 Tab 1"}</definedName>
    <definedName name="_xlnm.Print_Area" localSheetId="0">'8.2.12.1'!$A$1:$Y$183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1" l="1"/>
  <c r="B112" i="1"/>
  <c r="B105" i="1"/>
  <c r="B102" i="1"/>
  <c r="B89" i="1"/>
  <c r="B77" i="1"/>
  <c r="B78" i="1" s="1"/>
  <c r="B76" i="1"/>
  <c r="B106" i="1" l="1"/>
  <c r="B90" i="1"/>
  <c r="B79" i="1"/>
  <c r="B108" i="1" l="1"/>
  <c r="B109" i="1" s="1"/>
  <c r="B107" i="1"/>
  <c r="B91" i="1"/>
  <c r="B80" i="1"/>
  <c r="B82" i="1" s="1"/>
  <c r="B81" i="1"/>
  <c r="B110" i="1" l="1"/>
  <c r="B94" i="1"/>
  <c r="B95" i="1" s="1"/>
  <c r="B92" i="1"/>
  <c r="B93" i="1" s="1"/>
  <c r="B83" i="1"/>
  <c r="B96" i="1" l="1"/>
  <c r="B97" i="1" s="1"/>
  <c r="B86" i="1"/>
  <c r="B84" i="1"/>
  <c r="B85" i="1"/>
  <c r="B98" i="1" l="1"/>
  <c r="B99" i="1" s="1"/>
  <c r="B100" i="1" s="1"/>
  <c r="N173" i="1" l="1"/>
  <c r="T171" i="1"/>
  <c r="R171" i="1"/>
  <c r="L171" i="1"/>
  <c r="N170" i="1"/>
  <c r="V170" i="1" s="1"/>
  <c r="N169" i="1"/>
  <c r="V169" i="1" s="1"/>
  <c r="X168" i="1"/>
  <c r="N168" i="1"/>
  <c r="X167" i="1"/>
  <c r="N167" i="1"/>
  <c r="X166" i="1"/>
  <c r="P171" i="1"/>
  <c r="N166" i="1"/>
  <c r="P161" i="1"/>
  <c r="L161" i="1"/>
  <c r="N160" i="1"/>
  <c r="T160" i="1" s="1"/>
  <c r="N159" i="1"/>
  <c r="T159" i="1" s="1"/>
  <c r="H159" i="1"/>
  <c r="R161" i="1"/>
  <c r="N158" i="1"/>
  <c r="T158" i="1" s="1"/>
  <c r="H158" i="1"/>
  <c r="N157" i="1"/>
  <c r="H157" i="1" s="1"/>
  <c r="N156" i="1"/>
  <c r="H156" i="1" s="1"/>
  <c r="N155" i="1"/>
  <c r="T155" i="1" s="1"/>
  <c r="N154" i="1"/>
  <c r="T154" i="1" s="1"/>
  <c r="N153" i="1"/>
  <c r="T153" i="1" s="1"/>
  <c r="N152" i="1"/>
  <c r="T152" i="1" s="1"/>
  <c r="N151" i="1"/>
  <c r="T151" i="1" s="1"/>
  <c r="V151" i="1" s="1"/>
  <c r="N150" i="1"/>
  <c r="T150" i="1" s="1"/>
  <c r="R147" i="1"/>
  <c r="P147" i="1"/>
  <c r="P163" i="1" s="1"/>
  <c r="P175" i="1" s="1"/>
  <c r="L147" i="1"/>
  <c r="N146" i="1"/>
  <c r="T146" i="1" s="1"/>
  <c r="N145" i="1"/>
  <c r="T145" i="1" s="1"/>
  <c r="N144" i="1"/>
  <c r="T144" i="1" s="1"/>
  <c r="N143" i="1"/>
  <c r="T143" i="1" s="1"/>
  <c r="N142" i="1"/>
  <c r="T142" i="1" s="1"/>
  <c r="N141" i="1"/>
  <c r="T141" i="1" s="1"/>
  <c r="N140" i="1"/>
  <c r="T140" i="1" s="1"/>
  <c r="N139" i="1"/>
  <c r="N138" i="1"/>
  <c r="T138" i="1" s="1"/>
  <c r="N137" i="1"/>
  <c r="B137" i="1"/>
  <c r="N136" i="1"/>
  <c r="B127" i="1"/>
  <c r="N112" i="1"/>
  <c r="H112" i="1" s="1"/>
  <c r="R110" i="1"/>
  <c r="L110" i="1"/>
  <c r="X109" i="1"/>
  <c r="N109" i="1"/>
  <c r="V109" i="1" s="1"/>
  <c r="N108" i="1"/>
  <c r="X107" i="1"/>
  <c r="N107" i="1"/>
  <c r="V107" i="1" s="1"/>
  <c r="N106" i="1"/>
  <c r="P110" i="1"/>
  <c r="J110" i="1"/>
  <c r="N99" i="1"/>
  <c r="T99" i="1" s="1"/>
  <c r="N97" i="1"/>
  <c r="T97" i="1" s="1"/>
  <c r="N96" i="1"/>
  <c r="R34" i="1"/>
  <c r="N95" i="1"/>
  <c r="T95" i="1" s="1"/>
  <c r="N94" i="1"/>
  <c r="T94" i="1" s="1"/>
  <c r="V94" i="1" s="1"/>
  <c r="F100" i="1"/>
  <c r="P32" i="1"/>
  <c r="N93" i="1"/>
  <c r="R31" i="1"/>
  <c r="N92" i="1"/>
  <c r="H92" i="1" s="1"/>
  <c r="N90" i="1"/>
  <c r="N89" i="1"/>
  <c r="T89" i="1" s="1"/>
  <c r="L100" i="1"/>
  <c r="J86" i="1"/>
  <c r="N85" i="1"/>
  <c r="N84" i="1"/>
  <c r="H84" i="1" s="1"/>
  <c r="R21" i="1"/>
  <c r="P21" i="1"/>
  <c r="N82" i="1"/>
  <c r="N81" i="1"/>
  <c r="T81" i="1" s="1"/>
  <c r="X81" i="1" s="1"/>
  <c r="N80" i="1"/>
  <c r="T80" i="1" s="1"/>
  <c r="R18" i="1"/>
  <c r="P18" i="1"/>
  <c r="N79" i="1"/>
  <c r="N78" i="1"/>
  <c r="T78" i="1" s="1"/>
  <c r="X78" i="1" s="1"/>
  <c r="N76" i="1"/>
  <c r="T76" i="1" s="1"/>
  <c r="L14" i="1"/>
  <c r="B66" i="1"/>
  <c r="N51" i="1"/>
  <c r="R49" i="1"/>
  <c r="P49" i="1"/>
  <c r="L49" i="1"/>
  <c r="X48" i="1"/>
  <c r="N48" i="1"/>
  <c r="H48" i="1" s="1"/>
  <c r="T49" i="1"/>
  <c r="N47" i="1"/>
  <c r="N46" i="1"/>
  <c r="X45" i="1"/>
  <c r="N45" i="1"/>
  <c r="R38" i="1"/>
  <c r="P38" i="1"/>
  <c r="L38" i="1"/>
  <c r="N38" i="1" s="1"/>
  <c r="R37" i="1"/>
  <c r="P37" i="1"/>
  <c r="L37" i="1"/>
  <c r="N37" i="1" s="1"/>
  <c r="R36" i="1"/>
  <c r="P36" i="1"/>
  <c r="L36" i="1"/>
  <c r="N36" i="1" s="1"/>
  <c r="R35" i="1"/>
  <c r="P35" i="1"/>
  <c r="L35" i="1"/>
  <c r="N35" i="1" s="1"/>
  <c r="P34" i="1"/>
  <c r="L34" i="1"/>
  <c r="R33" i="1"/>
  <c r="P33" i="1"/>
  <c r="L33" i="1"/>
  <c r="N33" i="1" s="1"/>
  <c r="R32" i="1"/>
  <c r="L32" i="1"/>
  <c r="N32" i="1" s="1"/>
  <c r="P31" i="1"/>
  <c r="L31" i="1"/>
  <c r="N31" i="1"/>
  <c r="H31" i="1" s="1"/>
  <c r="R30" i="1"/>
  <c r="P30" i="1"/>
  <c r="L30" i="1"/>
  <c r="N30" i="1" s="1"/>
  <c r="R29" i="1"/>
  <c r="P29" i="1"/>
  <c r="L29" i="1"/>
  <c r="N29" i="1" s="1"/>
  <c r="R28" i="1"/>
  <c r="P28" i="1"/>
  <c r="L28" i="1"/>
  <c r="R24" i="1"/>
  <c r="P24" i="1"/>
  <c r="L24" i="1"/>
  <c r="N24" i="1" s="1"/>
  <c r="H24" i="1" s="1"/>
  <c r="R23" i="1"/>
  <c r="P23" i="1"/>
  <c r="L23" i="1"/>
  <c r="N23" i="1" s="1"/>
  <c r="R22" i="1"/>
  <c r="P22" i="1"/>
  <c r="L22" i="1"/>
  <c r="N22" i="1" s="1"/>
  <c r="L21" i="1"/>
  <c r="R20" i="1"/>
  <c r="P20" i="1"/>
  <c r="L20" i="1"/>
  <c r="N20" i="1" s="1"/>
  <c r="R19" i="1"/>
  <c r="P19" i="1"/>
  <c r="L19" i="1"/>
  <c r="N19" i="1" s="1"/>
  <c r="L18" i="1"/>
  <c r="R17" i="1"/>
  <c r="P17" i="1"/>
  <c r="L17" i="1"/>
  <c r="N17" i="1" s="1"/>
  <c r="R16" i="1"/>
  <c r="P16" i="1"/>
  <c r="R15" i="1"/>
  <c r="P15" i="1"/>
  <c r="L15" i="1"/>
  <c r="B15" i="1"/>
  <c r="B16" i="1" s="1"/>
  <c r="R14" i="1"/>
  <c r="P14" i="1"/>
  <c r="H160" i="1" l="1"/>
  <c r="V48" i="1"/>
  <c r="T30" i="1"/>
  <c r="H145" i="1"/>
  <c r="H99" i="1"/>
  <c r="H150" i="1"/>
  <c r="L163" i="1"/>
  <c r="L175" i="1" s="1"/>
  <c r="P25" i="1"/>
  <c r="T35" i="1"/>
  <c r="X35" i="1" s="1"/>
  <c r="H153" i="1"/>
  <c r="V89" i="1"/>
  <c r="X89" i="1"/>
  <c r="H81" i="1"/>
  <c r="H89" i="1"/>
  <c r="H97" i="1"/>
  <c r="H107" i="1"/>
  <c r="R163" i="1"/>
  <c r="R175" i="1" s="1"/>
  <c r="H154" i="1"/>
  <c r="H170" i="1"/>
  <c r="R25" i="1"/>
  <c r="H32" i="1"/>
  <c r="H36" i="1"/>
  <c r="X150" i="1"/>
  <c r="V150" i="1"/>
  <c r="V160" i="1"/>
  <c r="X160" i="1"/>
  <c r="V159" i="1"/>
  <c r="X159" i="1"/>
  <c r="X94" i="1"/>
  <c r="T84" i="1"/>
  <c r="X84" i="1" s="1"/>
  <c r="H95" i="1"/>
  <c r="H142" i="1"/>
  <c r="H146" i="1"/>
  <c r="P39" i="1"/>
  <c r="H143" i="1"/>
  <c r="T19" i="1"/>
  <c r="X19" i="1" s="1"/>
  <c r="T32" i="1"/>
  <c r="V32" i="1" s="1"/>
  <c r="H152" i="1"/>
  <c r="T156" i="1"/>
  <c r="X156" i="1" s="1"/>
  <c r="H144" i="1"/>
  <c r="T37" i="1"/>
  <c r="H37" i="1"/>
  <c r="T33" i="1"/>
  <c r="H33" i="1"/>
  <c r="L16" i="1"/>
  <c r="N16" i="1" s="1"/>
  <c r="H16" i="1" s="1"/>
  <c r="N77" i="1"/>
  <c r="T22" i="1"/>
  <c r="L39" i="1"/>
  <c r="X30" i="1"/>
  <c r="V30" i="1"/>
  <c r="H47" i="1"/>
  <c r="X47" i="1"/>
  <c r="N98" i="1"/>
  <c r="H168" i="1"/>
  <c r="N18" i="1"/>
  <c r="V19" i="1"/>
  <c r="H29" i="1"/>
  <c r="X158" i="1"/>
  <c r="V158" i="1"/>
  <c r="T139" i="1"/>
  <c r="H139" i="1"/>
  <c r="N15" i="1"/>
  <c r="V35" i="1"/>
  <c r="J49" i="1"/>
  <c r="N44" i="1"/>
  <c r="N49" i="1" s="1"/>
  <c r="V49" i="1" s="1"/>
  <c r="T79" i="1"/>
  <c r="H155" i="1"/>
  <c r="V167" i="1"/>
  <c r="H167" i="1"/>
  <c r="T20" i="1"/>
  <c r="H19" i="1"/>
  <c r="F49" i="1"/>
  <c r="X49" i="1" s="1"/>
  <c r="X106" i="1"/>
  <c r="V106" i="1"/>
  <c r="X155" i="1"/>
  <c r="V155" i="1"/>
  <c r="V46" i="1"/>
  <c r="H46" i="1"/>
  <c r="T31" i="1"/>
  <c r="X95" i="1"/>
  <c r="V95" i="1"/>
  <c r="H30" i="1"/>
  <c r="F25" i="1"/>
  <c r="H17" i="1"/>
  <c r="T17" i="1"/>
  <c r="F39" i="1"/>
  <c r="T29" i="1"/>
  <c r="H35" i="1"/>
  <c r="N75" i="1"/>
  <c r="V84" i="1"/>
  <c r="T137" i="1"/>
  <c r="H137" i="1"/>
  <c r="H151" i="1"/>
  <c r="F161" i="1"/>
  <c r="H51" i="1"/>
  <c r="H38" i="1"/>
  <c r="T38" i="1"/>
  <c r="V45" i="1"/>
  <c r="H45" i="1"/>
  <c r="V97" i="1"/>
  <c r="X97" i="1"/>
  <c r="N21" i="1"/>
  <c r="T23" i="1"/>
  <c r="H23" i="1"/>
  <c r="N34" i="1"/>
  <c r="J25" i="1"/>
  <c r="T24" i="1"/>
  <c r="J39" i="1"/>
  <c r="N28" i="1"/>
  <c r="N14" i="1"/>
  <c r="H14" i="1" s="1"/>
  <c r="X76" i="1"/>
  <c r="V76" i="1"/>
  <c r="F86" i="1"/>
  <c r="H76" i="1"/>
  <c r="V80" i="1"/>
  <c r="X80" i="1"/>
  <c r="J100" i="1"/>
  <c r="J102" i="1" s="1"/>
  <c r="N91" i="1"/>
  <c r="R100" i="1"/>
  <c r="X112" i="1"/>
  <c r="N147" i="1"/>
  <c r="T136" i="1"/>
  <c r="X142" i="1"/>
  <c r="V142" i="1"/>
  <c r="V152" i="1"/>
  <c r="X152" i="1"/>
  <c r="N171" i="1"/>
  <c r="V171" i="1" s="1"/>
  <c r="H82" i="1"/>
  <c r="T82" i="1"/>
  <c r="H93" i="1"/>
  <c r="T93" i="1"/>
  <c r="H108" i="1"/>
  <c r="X138" i="1"/>
  <c r="V138" i="1"/>
  <c r="X140" i="1"/>
  <c r="V140" i="1"/>
  <c r="V146" i="1"/>
  <c r="X146" i="1"/>
  <c r="X170" i="1"/>
  <c r="P100" i="1"/>
  <c r="X153" i="1"/>
  <c r="V153" i="1"/>
  <c r="T36" i="1"/>
  <c r="X46" i="1"/>
  <c r="P86" i="1"/>
  <c r="V78" i="1"/>
  <c r="V81" i="1"/>
  <c r="T92" i="1"/>
  <c r="X108" i="1"/>
  <c r="H141" i="1"/>
  <c r="V145" i="1"/>
  <c r="X145" i="1"/>
  <c r="X151" i="1"/>
  <c r="T157" i="1"/>
  <c r="L86" i="1"/>
  <c r="L102" i="1" s="1"/>
  <c r="L114" i="1" s="1"/>
  <c r="F147" i="1"/>
  <c r="F163" i="1" s="1"/>
  <c r="B17" i="1"/>
  <c r="H22" i="1"/>
  <c r="R86" i="1"/>
  <c r="H80" i="1"/>
  <c r="H94" i="1"/>
  <c r="T110" i="1" a="1"/>
  <c r="T110" i="1" s="1"/>
  <c r="X105" i="1"/>
  <c r="V108" i="1"/>
  <c r="X141" i="1"/>
  <c r="V141" i="1"/>
  <c r="J161" i="1"/>
  <c r="F171" i="1"/>
  <c r="X171" i="1" s="1"/>
  <c r="X169" i="1"/>
  <c r="X143" i="1"/>
  <c r="V143" i="1"/>
  <c r="R39" i="1"/>
  <c r="X44" i="1"/>
  <c r="X51" i="1"/>
  <c r="N83" i="1"/>
  <c r="H109" i="1"/>
  <c r="H136" i="1"/>
  <c r="V144" i="1"/>
  <c r="X144" i="1"/>
  <c r="N161" i="1"/>
  <c r="H166" i="1"/>
  <c r="H169" i="1"/>
  <c r="H90" i="1"/>
  <c r="T90" i="1"/>
  <c r="H20" i="1"/>
  <c r="V47" i="1"/>
  <c r="H78" i="1"/>
  <c r="H79" i="1"/>
  <c r="H85" i="1"/>
  <c r="T85" i="1"/>
  <c r="H96" i="1"/>
  <c r="T96" i="1"/>
  <c r="H106" i="1"/>
  <c r="J147" i="1"/>
  <c r="H138" i="1"/>
  <c r="H140" i="1"/>
  <c r="X154" i="1"/>
  <c r="V154" i="1"/>
  <c r="J171" i="1"/>
  <c r="N105" i="1"/>
  <c r="V166" i="1"/>
  <c r="F110" i="1"/>
  <c r="V168" i="1"/>
  <c r="B138" i="1"/>
  <c r="P41" i="1" l="1"/>
  <c r="P53" i="1" s="1"/>
  <c r="R41" i="1"/>
  <c r="R53" i="1" s="1"/>
  <c r="V156" i="1"/>
  <c r="V44" i="1"/>
  <c r="J163" i="1"/>
  <c r="J175" i="1" s="1"/>
  <c r="R102" i="1"/>
  <c r="R114" i="1" s="1"/>
  <c r="P102" i="1"/>
  <c r="P114" i="1" s="1"/>
  <c r="L25" i="1"/>
  <c r="L41" i="1" s="1"/>
  <c r="L53" i="1" s="1"/>
  <c r="X32" i="1"/>
  <c r="H161" i="1"/>
  <c r="N100" i="1"/>
  <c r="J114" i="1"/>
  <c r="N163" i="1"/>
  <c r="V24" i="1"/>
  <c r="X24" i="1"/>
  <c r="N110" i="1"/>
  <c r="V110" i="1" s="1"/>
  <c r="X157" i="1"/>
  <c r="V157" i="1"/>
  <c r="X17" i="1"/>
  <c r="V17" i="1"/>
  <c r="V33" i="1"/>
  <c r="X33" i="1"/>
  <c r="H147" i="1"/>
  <c r="T16" i="1"/>
  <c r="V23" i="1"/>
  <c r="X23" i="1"/>
  <c r="V38" i="1"/>
  <c r="X38" i="1"/>
  <c r="X137" i="1"/>
  <c r="V137" i="1"/>
  <c r="V31" i="1"/>
  <c r="X31" i="1"/>
  <c r="X20" i="1"/>
  <c r="V20" i="1"/>
  <c r="T18" i="1"/>
  <c r="H18" i="1"/>
  <c r="X96" i="1"/>
  <c r="V96" i="1"/>
  <c r="H77" i="1"/>
  <c r="T77" i="1"/>
  <c r="H105" i="1"/>
  <c r="H110" i="1" s="1"/>
  <c r="X79" i="1"/>
  <c r="V79" i="1"/>
  <c r="X110" i="1"/>
  <c r="T161" i="1"/>
  <c r="T91" i="1"/>
  <c r="H91" i="1"/>
  <c r="J41" i="1"/>
  <c r="J53" i="1" s="1"/>
  <c r="T21" i="1"/>
  <c r="H21" i="1"/>
  <c r="X29" i="1"/>
  <c r="V29" i="1"/>
  <c r="F41" i="1"/>
  <c r="X37" i="1"/>
  <c r="V37" i="1"/>
  <c r="X93" i="1"/>
  <c r="V93" i="1"/>
  <c r="T75" i="1"/>
  <c r="N86" i="1"/>
  <c r="H75" i="1"/>
  <c r="X82" i="1"/>
  <c r="V82" i="1"/>
  <c r="F102" i="1"/>
  <c r="V105" i="1"/>
  <c r="F175" i="1"/>
  <c r="N39" i="1"/>
  <c r="T28" i="1"/>
  <c r="H28" i="1"/>
  <c r="T34" i="1"/>
  <c r="H34" i="1"/>
  <c r="T98" i="1"/>
  <c r="H98" i="1"/>
  <c r="X92" i="1"/>
  <c r="V92" i="1"/>
  <c r="X139" i="1"/>
  <c r="V139" i="1"/>
  <c r="X22" i="1"/>
  <c r="V22" i="1"/>
  <c r="X90" i="1"/>
  <c r="V90" i="1"/>
  <c r="B139" i="1"/>
  <c r="B18" i="1"/>
  <c r="B19" i="1" s="1"/>
  <c r="H171" i="1"/>
  <c r="T83" i="1"/>
  <c r="H83" i="1"/>
  <c r="X36" i="1"/>
  <c r="V36" i="1"/>
  <c r="X136" i="1"/>
  <c r="V136" i="1"/>
  <c r="T147" i="1"/>
  <c r="N25" i="1"/>
  <c r="T14" i="1"/>
  <c r="H44" i="1"/>
  <c r="H49" i="1" s="1"/>
  <c r="T15" i="1"/>
  <c r="H15" i="1"/>
  <c r="H25" i="1" l="1"/>
  <c r="H39" i="1"/>
  <c r="H163" i="1"/>
  <c r="N102" i="1"/>
  <c r="N114" i="1" s="1"/>
  <c r="T86" i="1"/>
  <c r="V75" i="1"/>
  <c r="X75" i="1"/>
  <c r="H86" i="1"/>
  <c r="X161" i="1"/>
  <c r="V161" i="1"/>
  <c r="V15" i="1"/>
  <c r="X15" i="1"/>
  <c r="V83" i="1"/>
  <c r="X83" i="1"/>
  <c r="F53" i="1"/>
  <c r="N175" i="1"/>
  <c r="B20" i="1"/>
  <c r="B21" i="1" s="1"/>
  <c r="H100" i="1"/>
  <c r="X14" i="1"/>
  <c r="T25" i="1"/>
  <c r="V14" i="1"/>
  <c r="V91" i="1"/>
  <c r="X91" i="1"/>
  <c r="H175" i="1"/>
  <c r="N41" i="1"/>
  <c r="F114" i="1"/>
  <c r="V21" i="1"/>
  <c r="X21" i="1"/>
  <c r="B140" i="1"/>
  <c r="V18" i="1"/>
  <c r="X18" i="1"/>
  <c r="T39" i="1"/>
  <c r="X28" i="1"/>
  <c r="V28" i="1"/>
  <c r="X98" i="1"/>
  <c r="V98" i="1"/>
  <c r="T163" i="1"/>
  <c r="V147" i="1"/>
  <c r="X147" i="1"/>
  <c r="T100" i="1"/>
  <c r="V34" i="1"/>
  <c r="X34" i="1"/>
  <c r="X77" i="1"/>
  <c r="V77" i="1"/>
  <c r="X16" i="1"/>
  <c r="V16" i="1"/>
  <c r="H41" i="1" l="1"/>
  <c r="H53" i="1" s="1"/>
  <c r="H102" i="1"/>
  <c r="H114" i="1" s="1"/>
  <c r="B22" i="1"/>
  <c r="X25" i="1"/>
  <c r="V25" i="1"/>
  <c r="T41" i="1"/>
  <c r="X163" i="1"/>
  <c r="T175" i="1"/>
  <c r="V163" i="1"/>
  <c r="V86" i="1"/>
  <c r="T102" i="1"/>
  <c r="X86" i="1"/>
  <c r="X100" i="1"/>
  <c r="V100" i="1"/>
  <c r="X39" i="1"/>
  <c r="V39" i="1"/>
  <c r="N53" i="1"/>
  <c r="B141" i="1"/>
  <c r="X102" i="1" l="1"/>
  <c r="T114" i="1"/>
  <c r="B143" i="1"/>
  <c r="B144" i="1" s="1"/>
  <c r="T53" i="1"/>
  <c r="B23" i="1"/>
  <c r="B24" i="1" s="1"/>
  <c r="X175" i="1"/>
  <c r="V175" i="1"/>
  <c r="V102" i="1"/>
  <c r="V41" i="1"/>
  <c r="B142" i="1"/>
  <c r="X41" i="1"/>
  <c r="X114" i="1" l="1"/>
  <c r="V114" i="1"/>
  <c r="B145" i="1"/>
  <c r="B146" i="1" s="1"/>
  <c r="B25" i="1"/>
  <c r="X53" i="1"/>
  <c r="V53" i="1"/>
  <c r="B147" i="1" l="1"/>
  <c r="B166" i="1" s="1"/>
  <c r="B167" i="1" s="1"/>
  <c r="B168" i="1" s="1"/>
  <c r="B169" i="1" s="1"/>
  <c r="B170" i="1" s="1"/>
  <c r="B171" i="1" s="1"/>
  <c r="B173" i="1" s="1"/>
  <c r="B175" i="1" s="1"/>
  <c r="B28" i="1"/>
  <c r="B29" i="1" s="1"/>
  <c r="B30" i="1" s="1"/>
  <c r="B31" i="1" s="1"/>
  <c r="B32" i="1" s="1"/>
  <c r="B33" i="1" s="1"/>
  <c r="B44" i="1" s="1"/>
  <c r="B45" i="1" s="1"/>
  <c r="B46" i="1" s="1"/>
  <c r="B47" i="1" s="1"/>
  <c r="B48" i="1" s="1"/>
  <c r="B49" i="1" s="1"/>
  <c r="B51" i="1" s="1"/>
  <c r="B53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<sst xmlns="http://schemas.openxmlformats.org/spreadsheetml/2006/main" count="253" uniqueCount="71">
  <si>
    <t>Summary of Proposed Revenue Change by Rate Class - Two Rate Zones - With One Rate Zone Distribution</t>
  </si>
  <si>
    <t>Total Revenue</t>
  </si>
  <si>
    <t>Revenue Before Recovery</t>
  </si>
  <si>
    <t>Proposed Revenue Requirement</t>
  </si>
  <si>
    <t>Revenue After Recovery</t>
  </si>
  <si>
    <t>Line</t>
  </si>
  <si>
    <t>Current Approved Revenue (1)</t>
  </si>
  <si>
    <t>Revenue (Deficiency) / Sufficiency</t>
  </si>
  <si>
    <t>Allocated 
Cost (2)</t>
  </si>
  <si>
    <t>Panhandle/
St. Clair Realllocation (3)</t>
  </si>
  <si>
    <t>S&amp;T 
Margin (4)</t>
  </si>
  <si>
    <t>Rate Design Adjustments</t>
  </si>
  <si>
    <t>Proposed Revenue (5)</t>
  </si>
  <si>
    <t>Revenue-
to-Cost</t>
  </si>
  <si>
    <t>Revenue Change</t>
  </si>
  <si>
    <t>No.</t>
  </si>
  <si>
    <t>Particulars</t>
  </si>
  <si>
    <t>($000s)</t>
  </si>
  <si>
    <t xml:space="preserve">($000s) </t>
  </si>
  <si>
    <t>Ratio</t>
  </si>
  <si>
    <t>(%)</t>
  </si>
  <si>
    <t>(a)</t>
  </si>
  <si>
    <t>(b) = (a - e)</t>
  </si>
  <si>
    <t>(c)</t>
  </si>
  <si>
    <t>(d)</t>
  </si>
  <si>
    <t>(e) = (c + d)</t>
  </si>
  <si>
    <t>(f)</t>
  </si>
  <si>
    <t>(g)</t>
  </si>
  <si>
    <t>(h) = (e + f + g)</t>
  </si>
  <si>
    <t>(i) = (h / e)</t>
  </si>
  <si>
    <t>(j) = (h - a) / (a)</t>
  </si>
  <si>
    <t>North Rate Zone</t>
  </si>
  <si>
    <t>Rate E01</t>
  </si>
  <si>
    <t>Rate E02</t>
  </si>
  <si>
    <t>Rate E10</t>
  </si>
  <si>
    <t>Rate E20</t>
  </si>
  <si>
    <t>Rate E22</t>
  </si>
  <si>
    <t>Rate E24</t>
  </si>
  <si>
    <t>Rate E30</t>
  </si>
  <si>
    <t>Rate E34</t>
  </si>
  <si>
    <t>Rate E38</t>
  </si>
  <si>
    <t>Rate E62</t>
  </si>
  <si>
    <t>Rate E64</t>
  </si>
  <si>
    <t>Total North Rate Zone</t>
  </si>
  <si>
    <t>South Rate Zone</t>
  </si>
  <si>
    <t>Total In-franchise</t>
  </si>
  <si>
    <t>Ex-franchise</t>
  </si>
  <si>
    <t>Rate E60</t>
  </si>
  <si>
    <t xml:space="preserve">Rate E70 </t>
  </si>
  <si>
    <t>Rate E72</t>
  </si>
  <si>
    <t xml:space="preserve">Rate E80 </t>
  </si>
  <si>
    <t>Rate E82</t>
  </si>
  <si>
    <t>Total Ex-franchise</t>
  </si>
  <si>
    <t>Non-Utility Cross Charge</t>
  </si>
  <si>
    <t>Total Enbridge Gas</t>
  </si>
  <si>
    <t>Notes:</t>
  </si>
  <si>
    <t xml:space="preserve">(1) </t>
  </si>
  <si>
    <t>Current approved revenue at July 2024 QRAM rates applied to the 2024 Test Year billing unit forecast for each harmonized rate class.</t>
  </si>
  <si>
    <t xml:space="preserve">(2) </t>
  </si>
  <si>
    <t>Phase 3 Exhibit 7, Tab 3, Schedule 4, Attachment 8, pp. 1-4, line 35. Distribution costs allocated to rate zones on a common unit rate basis.</t>
  </si>
  <si>
    <t xml:space="preserve">(3) </t>
  </si>
  <si>
    <t>Phase 3 Exhibit 7, Tab 3, Schedule 4, Attachment 13, pp. 2, lines 78-87.</t>
  </si>
  <si>
    <t xml:space="preserve">(4) </t>
  </si>
  <si>
    <t>S&amp;T margin allocated to in-franchise rate classes in proportion to D-PTRANS allocation factor.</t>
  </si>
  <si>
    <t xml:space="preserve">(5) </t>
  </si>
  <si>
    <t>Attachment 2, column (g).</t>
  </si>
  <si>
    <t>Delivery Revenue</t>
  </si>
  <si>
    <t>Phase 3 Exhibit 7, Tab 3, Schedule 4, Attachment 9, pp. 1-4, line 35.  Distribution costs allocated to rate zones on a common unit rate basis.</t>
  </si>
  <si>
    <t>Gas Supply Revenue</t>
  </si>
  <si>
    <t>Non-Utility Cross Charge Revenue</t>
  </si>
  <si>
    <t>Phase 3 Exhibit 7, Tab 3, Schedule 4, Attachment 10, pp. 1-4, line 35. Distribution costs allocated to rate zones on a common unit rate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</si>
</sst>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#,##0_);\(#,##0\);\-"/>
    <numFmt numFmtId="166" formatCode="#,##0.000_);\(#,##0.000\)"/>
    <numFmt numFmtId="167" formatCode="###0%;\(###0%\)\ "/>
    <numFmt numFmtId="168" formatCode="###0.0%;\(###0.0%\)\ "/>
    <numFmt numFmtId="169" formatCode="#,##0.0_);\(#,##0.0\);\-"/>
    <numFmt numFmtId="170" formatCode="#,##0.000_);\(#,##0.000\);\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3" fillId="0" borderId="0" xfId="2" applyFont="1"/>
    <xf numFmtId="0" fontId="4" fillId="0" borderId="0" xfId="2" applyFont="1"/>
    <xf numFmtId="0" fontId="3" fillId="0" borderId="0" xfId="3" applyFont="1"/>
    <xf numFmtId="0" fontId="4" fillId="0" borderId="0" xfId="2" applyFont="1" applyAlignment="1">
      <alignment horizontal="centerContinuous"/>
    </xf>
    <xf numFmtId="0" fontId="4" fillId="0" borderId="1" xfId="2" applyFont="1" applyBorder="1" applyAlignment="1">
      <alignment horizontal="centerContinuous"/>
    </xf>
    <xf numFmtId="0" fontId="4" fillId="0" borderId="0" xfId="2" applyFont="1" applyAlignment="1">
      <alignment horizontal="center" wrapText="1"/>
    </xf>
    <xf numFmtId="0" fontId="5" fillId="0" borderId="0" xfId="3" applyFont="1" applyAlignment="1">
      <alignment horizontal="center"/>
    </xf>
    <xf numFmtId="164" fontId="5" fillId="0" borderId="0" xfId="4" applyNumberFormat="1" applyFont="1" applyFill="1" applyBorder="1"/>
    <xf numFmtId="164" fontId="4" fillId="0" borderId="0" xfId="4" applyNumberFormat="1" applyFont="1" applyFill="1" applyBorder="1"/>
    <xf numFmtId="0" fontId="4" fillId="0" borderId="0" xfId="2" applyFont="1" applyAlignment="1">
      <alignment horizontal="left" indent="1"/>
    </xf>
    <xf numFmtId="165" fontId="4" fillId="0" borderId="0" xfId="4" applyNumberFormat="1" applyFont="1" applyFill="1" applyBorder="1" applyAlignment="1">
      <alignment horizontal="right"/>
    </xf>
    <xf numFmtId="166" fontId="4" fillId="0" borderId="0" xfId="4" applyNumberFormat="1" applyFont="1" applyFill="1" applyBorder="1" applyAlignment="1">
      <alignment horizontal="right"/>
    </xf>
    <xf numFmtId="0" fontId="4" fillId="0" borderId="0" xfId="2" applyFont="1" applyAlignment="1">
      <alignment horizontal="left"/>
    </xf>
    <xf numFmtId="165" fontId="4" fillId="0" borderId="0" xfId="2" applyNumberFormat="1" applyFont="1"/>
    <xf numFmtId="9" fontId="4" fillId="0" borderId="2" xfId="1" applyFont="1" applyFill="1" applyBorder="1" applyAlignment="1">
      <alignment horizontal="right"/>
    </xf>
    <xf numFmtId="165" fontId="5" fillId="0" borderId="0" xfId="3" applyNumberFormat="1" applyFont="1" applyAlignment="1">
      <alignment horizontal="right"/>
    </xf>
    <xf numFmtId="9" fontId="4" fillId="0" borderId="0" xfId="1" applyFont="1" applyFill="1" applyAlignment="1">
      <alignment horizontal="right"/>
    </xf>
    <xf numFmtId="9" fontId="4" fillId="0" borderId="0" xfId="1" applyFont="1" applyFill="1" applyBorder="1" applyAlignment="1">
      <alignment horizontal="right"/>
    </xf>
    <xf numFmtId="167" fontId="4" fillId="0" borderId="0" xfId="1" applyNumberFormat="1" applyFont="1" applyFill="1" applyBorder="1" applyAlignment="1">
      <alignment horizontal="right"/>
    </xf>
    <xf numFmtId="167" fontId="4" fillId="0" borderId="2" xfId="1" applyNumberFormat="1" applyFont="1" applyFill="1" applyBorder="1" applyAlignment="1">
      <alignment horizontal="right"/>
    </xf>
    <xf numFmtId="9" fontId="4" fillId="0" borderId="0" xfId="1" applyFont="1" applyFill="1"/>
    <xf numFmtId="0" fontId="4" fillId="0" borderId="0" xfId="0" applyFont="1" applyAlignment="1">
      <alignment horizontal="left"/>
    </xf>
    <xf numFmtId="169" fontId="4" fillId="0" borderId="0" xfId="2" applyNumberFormat="1" applyFont="1" applyAlignment="1">
      <alignment horizontal="right"/>
    </xf>
    <xf numFmtId="0" fontId="4" fillId="0" borderId="0" xfId="2" applyFont="1" applyAlignment="1">
      <alignment horizontal="center"/>
    </xf>
    <xf numFmtId="9" fontId="4" fillId="0" borderId="3" xfId="1" applyFont="1" applyFill="1" applyBorder="1" applyAlignment="1">
      <alignment horizontal="right"/>
    </xf>
    <xf numFmtId="165" fontId="4" fillId="0" borderId="0" xfId="2" applyNumberFormat="1" applyFont="1" applyAlignment="1">
      <alignment horizontal="left"/>
    </xf>
    <xf numFmtId="0" fontId="3" fillId="0" borderId="0" xfId="5" applyFont="1"/>
    <xf numFmtId="9" fontId="5" fillId="0" borderId="0" xfId="1" applyFont="1" applyFill="1" applyAlignment="1">
      <alignment horizontal="right"/>
    </xf>
    <xf numFmtId="0" fontId="3" fillId="0" borderId="0" xfId="2" applyFont="1" applyAlignment="1">
      <alignment horizontal="centerContinuous"/>
    </xf>
    <xf numFmtId="9" fontId="4" fillId="0" borderId="0" xfId="4" applyNumberFormat="1" applyFont="1" applyFill="1" applyBorder="1" applyAlignment="1">
      <alignment horizontal="right"/>
    </xf>
    <xf numFmtId="9" fontId="5" fillId="0" borderId="0" xfId="3" applyNumberFormat="1" applyFont="1" applyAlignment="1">
      <alignment horizontal="right"/>
    </xf>
    <xf numFmtId="170" fontId="4" fillId="0" borderId="0" xfId="4" applyNumberFormat="1" applyFont="1" applyFill="1" applyBorder="1" applyAlignment="1">
      <alignment horizontal="right"/>
    </xf>
    <xf numFmtId="167" fontId="4" fillId="0" borderId="3" xfId="1" applyNumberFormat="1" applyFont="1" applyFill="1" applyBorder="1" applyAlignment="1">
      <alignment horizontal="right"/>
    </xf>
    <xf numFmtId="0" fontId="4" fillId="0" borderId="0" xfId="3" applyAlignment="1">
      <alignment horizontal="centerContinuous"/>
    </xf>
    <xf numFmtId="0" fontId="4" fillId="0" borderId="0" xfId="3" applyAlignment="1">
      <alignment horizontal="left"/>
    </xf>
    <xf numFmtId="0" fontId="4" fillId="0" borderId="1" xfId="3" applyBorder="1" applyAlignment="1">
      <alignment horizontal="centerContinuous"/>
    </xf>
    <xf numFmtId="0" fontId="4" fillId="0" borderId="0" xfId="3" applyAlignment="1">
      <alignment horizontal="center" wrapText="1"/>
    </xf>
    <xf numFmtId="0" fontId="4" fillId="0" borderId="1" xfId="3" applyBorder="1" applyAlignment="1">
      <alignment horizontal="center"/>
    </xf>
    <xf numFmtId="0" fontId="4" fillId="0" borderId="1" xfId="3" applyBorder="1"/>
    <xf numFmtId="0" fontId="4" fillId="0" borderId="0" xfId="3" applyAlignment="1">
      <alignment horizontal="center"/>
    </xf>
    <xf numFmtId="0" fontId="4" fillId="0" borderId="0" xfId="3"/>
    <xf numFmtId="0" fontId="4" fillId="0" borderId="0" xfId="3" quotePrefix="1" applyAlignment="1">
      <alignment horizontal="center"/>
    </xf>
    <xf numFmtId="167" fontId="4" fillId="0" borderId="0" xfId="1" applyNumberFormat="1" applyFont="1" applyFill="1" applyAlignment="1">
      <alignment horizontal="right"/>
    </xf>
    <xf numFmtId="165" fontId="4" fillId="0" borderId="2" xfId="3" applyNumberFormat="1" applyBorder="1" applyAlignment="1">
      <alignment horizontal="right"/>
    </xf>
    <xf numFmtId="166" fontId="4" fillId="0" borderId="2" xfId="3" applyNumberFormat="1" applyBorder="1" applyAlignment="1">
      <alignment horizontal="right"/>
    </xf>
    <xf numFmtId="166" fontId="4" fillId="0" borderId="0" xfId="3" applyNumberFormat="1" applyAlignment="1">
      <alignment horizontal="right"/>
    </xf>
    <xf numFmtId="165" fontId="4" fillId="0" borderId="0" xfId="3" applyNumberFormat="1" applyAlignment="1">
      <alignment horizontal="right"/>
    </xf>
    <xf numFmtId="168" fontId="4" fillId="0" borderId="0" xfId="3" applyNumberFormat="1" applyAlignment="1">
      <alignment horizontal="right"/>
    </xf>
    <xf numFmtId="169" fontId="4" fillId="0" borderId="2" xfId="3" applyNumberFormat="1" applyBorder="1" applyAlignment="1">
      <alignment horizontal="right"/>
    </xf>
    <xf numFmtId="165" fontId="4" fillId="0" borderId="3" xfId="3" applyNumberFormat="1" applyBorder="1" applyAlignment="1">
      <alignment horizontal="right"/>
    </xf>
    <xf numFmtId="166" fontId="4" fillId="0" borderId="3" xfId="3" applyNumberFormat="1" applyBorder="1" applyAlignment="1">
      <alignment horizontal="right"/>
    </xf>
    <xf numFmtId="0" fontId="4" fillId="0" borderId="0" xfId="0" applyFont="1"/>
    <xf numFmtId="0" fontId="4" fillId="0" borderId="0" xfId="5" quotePrefix="1" applyAlignment="1">
      <alignment horizontal="center" vertical="top"/>
    </xf>
    <xf numFmtId="9" fontId="4" fillId="0" borderId="0" xfId="3" applyNumberFormat="1" applyAlignment="1">
      <alignment horizontal="right"/>
    </xf>
    <xf numFmtId="0" fontId="3" fillId="0" borderId="0" xfId="2" applyFont="1" applyAlignment="1">
      <alignment horizontal="center"/>
    </xf>
    <xf numFmtId="0" fontId="3" fillId="0" borderId="0" xfId="3" applyFont="1" applyAlignment="1">
      <alignment horizontal="center"/>
    </xf>
  </cellXfs>
  <cellStyles count="6">
    <cellStyle name="Comma 10" xfId="4" xr:uid="{B7A6AADC-53AE-4EC7-A7B1-AE464922507F}"/>
    <cellStyle name="Normal" xfId="0" builtinId="0"/>
    <cellStyle name="Normal 10" xfId="5" xr:uid="{A5D80D77-9038-4981-B2E6-D135C906D090}"/>
    <cellStyle name="Normal 4 3" xfId="2" xr:uid="{E05F01B5-1DDA-4660-B908-BDF56DA26ED8}"/>
    <cellStyle name="Normal 60" xfId="3" xr:uid="{3F7D5999-3A2B-47CD-862F-96CE510233F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DD403-26B7-4BE5-9576-2E9FA53B61CC}">
  <dimension ref="B5:Y190"/>
  <sheetViews>
    <sheetView tabSelected="1" topLeftCell="A28" zoomScale="80" zoomScaleNormal="80" zoomScaleSheetLayoutView="80" workbookViewId="0">
      <selection activeCell="AC54" sqref="AC54:AC55"/>
    </sheetView>
  </sheetViews>
  <sheetFormatPr defaultRowHeight="12.45" x14ac:dyDescent="0.3"/>
  <cols>
    <col min="1" max="1" width="1.53515625" style="2" customWidth="1"/>
    <col min="2" max="2" width="4.53515625" style="24" customWidth="1"/>
    <col min="3" max="3" width="1.53515625" style="2" customWidth="1"/>
    <col min="4" max="4" width="29.53515625" style="2" customWidth="1"/>
    <col min="5" max="5" width="1.53515625" style="2" customWidth="1"/>
    <col min="6" max="6" width="17.4609375" style="2" customWidth="1"/>
    <col min="7" max="7" width="1.53515625" style="2" customWidth="1"/>
    <col min="8" max="8" width="14.4609375" style="2" customWidth="1"/>
    <col min="9" max="9" width="1.53515625" style="2" customWidth="1"/>
    <col min="10" max="10" width="14.4609375" style="2" customWidth="1"/>
    <col min="11" max="11" width="1.53515625" style="2" customWidth="1"/>
    <col min="12" max="12" width="14.4609375" style="2" customWidth="1"/>
    <col min="13" max="13" width="1.53515625" style="2" customWidth="1"/>
    <col min="14" max="14" width="14.4609375" style="2" customWidth="1"/>
    <col min="15" max="15" width="1.53515625" style="2" customWidth="1"/>
    <col min="16" max="16" width="14.4609375" style="2" customWidth="1"/>
    <col min="17" max="17" width="1.53515625" style="2" customWidth="1"/>
    <col min="18" max="18" width="14" style="2" customWidth="1"/>
    <col min="19" max="19" width="1.53515625" style="2" customWidth="1"/>
    <col min="20" max="20" width="17" style="2" customWidth="1"/>
    <col min="21" max="21" width="1.53515625" style="2" customWidth="1"/>
    <col min="22" max="22" width="14.4609375" style="2" customWidth="1"/>
    <col min="23" max="23" width="1.53515625" style="2" customWidth="1"/>
    <col min="24" max="24" width="14.4609375" style="2" customWidth="1"/>
    <col min="25" max="25" width="1.53515625" style="2" customWidth="1"/>
    <col min="26" max="215" width="9.07421875" style="2"/>
    <col min="216" max="216" width="4.53515625" style="2" customWidth="1"/>
    <col min="217" max="217" width="1" style="2" customWidth="1"/>
    <col min="218" max="218" width="18" style="2" customWidth="1"/>
    <col min="219" max="219" width="1.53515625" style="2" customWidth="1"/>
    <col min="220" max="220" width="12.53515625" style="2" customWidth="1"/>
    <col min="221" max="221" width="1.53515625" style="2" customWidth="1"/>
    <col min="222" max="222" width="9.53515625" style="2" customWidth="1"/>
    <col min="223" max="223" width="1.53515625" style="2" customWidth="1"/>
    <col min="224" max="224" width="11.53515625" style="2" customWidth="1"/>
    <col min="225" max="225" width="1.53515625" style="2" customWidth="1"/>
    <col min="226" max="226" width="10.4609375" style="2" customWidth="1"/>
    <col min="227" max="227" width="2" style="2" customWidth="1"/>
    <col min="228" max="228" width="9.53515625" style="2" customWidth="1"/>
    <col min="229" max="471" width="9.07421875" style="2"/>
    <col min="472" max="472" width="4.53515625" style="2" customWidth="1"/>
    <col min="473" max="473" width="1" style="2" customWidth="1"/>
    <col min="474" max="474" width="18" style="2" customWidth="1"/>
    <col min="475" max="475" width="1.53515625" style="2" customWidth="1"/>
    <col min="476" max="476" width="12.53515625" style="2" customWidth="1"/>
    <col min="477" max="477" width="1.53515625" style="2" customWidth="1"/>
    <col min="478" max="478" width="9.53515625" style="2" customWidth="1"/>
    <col min="479" max="479" width="1.53515625" style="2" customWidth="1"/>
    <col min="480" max="480" width="11.53515625" style="2" customWidth="1"/>
    <col min="481" max="481" width="1.53515625" style="2" customWidth="1"/>
    <col min="482" max="482" width="10.4609375" style="2" customWidth="1"/>
    <col min="483" max="483" width="2" style="2" customWidth="1"/>
    <col min="484" max="484" width="9.53515625" style="2" customWidth="1"/>
    <col min="485" max="727" width="9.07421875" style="2"/>
    <col min="728" max="728" width="4.53515625" style="2" customWidth="1"/>
    <col min="729" max="729" width="1" style="2" customWidth="1"/>
    <col min="730" max="730" width="18" style="2" customWidth="1"/>
    <col min="731" max="731" width="1.53515625" style="2" customWidth="1"/>
    <col min="732" max="732" width="12.53515625" style="2" customWidth="1"/>
    <col min="733" max="733" width="1.53515625" style="2" customWidth="1"/>
    <col min="734" max="734" width="9.53515625" style="2" customWidth="1"/>
    <col min="735" max="735" width="1.53515625" style="2" customWidth="1"/>
    <col min="736" max="736" width="11.53515625" style="2" customWidth="1"/>
    <col min="737" max="737" width="1.53515625" style="2" customWidth="1"/>
    <col min="738" max="738" width="10.4609375" style="2" customWidth="1"/>
    <col min="739" max="739" width="2" style="2" customWidth="1"/>
    <col min="740" max="740" width="9.53515625" style="2" customWidth="1"/>
    <col min="741" max="983" width="9.07421875" style="2"/>
    <col min="984" max="984" width="4.53515625" style="2" customWidth="1"/>
    <col min="985" max="985" width="1" style="2" customWidth="1"/>
    <col min="986" max="986" width="18" style="2" customWidth="1"/>
    <col min="987" max="987" width="1.53515625" style="2" customWidth="1"/>
    <col min="988" max="988" width="12.53515625" style="2" customWidth="1"/>
    <col min="989" max="989" width="1.53515625" style="2" customWidth="1"/>
    <col min="990" max="990" width="9.53515625" style="2" customWidth="1"/>
    <col min="991" max="991" width="1.53515625" style="2" customWidth="1"/>
    <col min="992" max="992" width="11.53515625" style="2" customWidth="1"/>
    <col min="993" max="993" width="1.53515625" style="2" customWidth="1"/>
    <col min="994" max="994" width="10.4609375" style="2" customWidth="1"/>
    <col min="995" max="995" width="2" style="2" customWidth="1"/>
    <col min="996" max="996" width="9.53515625" style="2" customWidth="1"/>
    <col min="997" max="1239" width="9.07421875" style="2"/>
    <col min="1240" max="1240" width="4.53515625" style="2" customWidth="1"/>
    <col min="1241" max="1241" width="1" style="2" customWidth="1"/>
    <col min="1242" max="1242" width="18" style="2" customWidth="1"/>
    <col min="1243" max="1243" width="1.53515625" style="2" customWidth="1"/>
    <col min="1244" max="1244" width="12.53515625" style="2" customWidth="1"/>
    <col min="1245" max="1245" width="1.53515625" style="2" customWidth="1"/>
    <col min="1246" max="1246" width="9.53515625" style="2" customWidth="1"/>
    <col min="1247" max="1247" width="1.53515625" style="2" customWidth="1"/>
    <col min="1248" max="1248" width="11.53515625" style="2" customWidth="1"/>
    <col min="1249" max="1249" width="1.53515625" style="2" customWidth="1"/>
    <col min="1250" max="1250" width="10.4609375" style="2" customWidth="1"/>
    <col min="1251" max="1251" width="2" style="2" customWidth="1"/>
    <col min="1252" max="1252" width="9.53515625" style="2" customWidth="1"/>
    <col min="1253" max="1495" width="9.07421875" style="2"/>
    <col min="1496" max="1496" width="4.53515625" style="2" customWidth="1"/>
    <col min="1497" max="1497" width="1" style="2" customWidth="1"/>
    <col min="1498" max="1498" width="18" style="2" customWidth="1"/>
    <col min="1499" max="1499" width="1.53515625" style="2" customWidth="1"/>
    <col min="1500" max="1500" width="12.53515625" style="2" customWidth="1"/>
    <col min="1501" max="1501" width="1.53515625" style="2" customWidth="1"/>
    <col min="1502" max="1502" width="9.53515625" style="2" customWidth="1"/>
    <col min="1503" max="1503" width="1.53515625" style="2" customWidth="1"/>
    <col min="1504" max="1504" width="11.53515625" style="2" customWidth="1"/>
    <col min="1505" max="1505" width="1.53515625" style="2" customWidth="1"/>
    <col min="1506" max="1506" width="10.4609375" style="2" customWidth="1"/>
    <col min="1507" max="1507" width="2" style="2" customWidth="1"/>
    <col min="1508" max="1508" width="9.53515625" style="2" customWidth="1"/>
    <col min="1509" max="1751" width="9.07421875" style="2"/>
    <col min="1752" max="1752" width="4.53515625" style="2" customWidth="1"/>
    <col min="1753" max="1753" width="1" style="2" customWidth="1"/>
    <col min="1754" max="1754" width="18" style="2" customWidth="1"/>
    <col min="1755" max="1755" width="1.53515625" style="2" customWidth="1"/>
    <col min="1756" max="1756" width="12.53515625" style="2" customWidth="1"/>
    <col min="1757" max="1757" width="1.53515625" style="2" customWidth="1"/>
    <col min="1758" max="1758" width="9.53515625" style="2" customWidth="1"/>
    <col min="1759" max="1759" width="1.53515625" style="2" customWidth="1"/>
    <col min="1760" max="1760" width="11.53515625" style="2" customWidth="1"/>
    <col min="1761" max="1761" width="1.53515625" style="2" customWidth="1"/>
    <col min="1762" max="1762" width="10.4609375" style="2" customWidth="1"/>
    <col min="1763" max="1763" width="2" style="2" customWidth="1"/>
    <col min="1764" max="1764" width="9.53515625" style="2" customWidth="1"/>
    <col min="1765" max="2007" width="9.07421875" style="2"/>
    <col min="2008" max="2008" width="4.53515625" style="2" customWidth="1"/>
    <col min="2009" max="2009" width="1" style="2" customWidth="1"/>
    <col min="2010" max="2010" width="18" style="2" customWidth="1"/>
    <col min="2011" max="2011" width="1.53515625" style="2" customWidth="1"/>
    <col min="2012" max="2012" width="12.53515625" style="2" customWidth="1"/>
    <col min="2013" max="2013" width="1.53515625" style="2" customWidth="1"/>
    <col min="2014" max="2014" width="9.53515625" style="2" customWidth="1"/>
    <col min="2015" max="2015" width="1.53515625" style="2" customWidth="1"/>
    <col min="2016" max="2016" width="11.53515625" style="2" customWidth="1"/>
    <col min="2017" max="2017" width="1.53515625" style="2" customWidth="1"/>
    <col min="2018" max="2018" width="10.4609375" style="2" customWidth="1"/>
    <col min="2019" max="2019" width="2" style="2" customWidth="1"/>
    <col min="2020" max="2020" width="9.53515625" style="2" customWidth="1"/>
    <col min="2021" max="2263" width="9.07421875" style="2"/>
    <col min="2264" max="2264" width="4.53515625" style="2" customWidth="1"/>
    <col min="2265" max="2265" width="1" style="2" customWidth="1"/>
    <col min="2266" max="2266" width="18" style="2" customWidth="1"/>
    <col min="2267" max="2267" width="1.53515625" style="2" customWidth="1"/>
    <col min="2268" max="2268" width="12.53515625" style="2" customWidth="1"/>
    <col min="2269" max="2269" width="1.53515625" style="2" customWidth="1"/>
    <col min="2270" max="2270" width="9.53515625" style="2" customWidth="1"/>
    <col min="2271" max="2271" width="1.53515625" style="2" customWidth="1"/>
    <col min="2272" max="2272" width="11.53515625" style="2" customWidth="1"/>
    <col min="2273" max="2273" width="1.53515625" style="2" customWidth="1"/>
    <col min="2274" max="2274" width="10.4609375" style="2" customWidth="1"/>
    <col min="2275" max="2275" width="2" style="2" customWidth="1"/>
    <col min="2276" max="2276" width="9.53515625" style="2" customWidth="1"/>
    <col min="2277" max="2519" width="9.07421875" style="2"/>
    <col min="2520" max="2520" width="4.53515625" style="2" customWidth="1"/>
    <col min="2521" max="2521" width="1" style="2" customWidth="1"/>
    <col min="2522" max="2522" width="18" style="2" customWidth="1"/>
    <col min="2523" max="2523" width="1.53515625" style="2" customWidth="1"/>
    <col min="2524" max="2524" width="12.53515625" style="2" customWidth="1"/>
    <col min="2525" max="2525" width="1.53515625" style="2" customWidth="1"/>
    <col min="2526" max="2526" width="9.53515625" style="2" customWidth="1"/>
    <col min="2527" max="2527" width="1.53515625" style="2" customWidth="1"/>
    <col min="2528" max="2528" width="11.53515625" style="2" customWidth="1"/>
    <col min="2529" max="2529" width="1.53515625" style="2" customWidth="1"/>
    <col min="2530" max="2530" width="10.4609375" style="2" customWidth="1"/>
    <col min="2531" max="2531" width="2" style="2" customWidth="1"/>
    <col min="2532" max="2532" width="9.53515625" style="2" customWidth="1"/>
    <col min="2533" max="2775" width="9.07421875" style="2"/>
    <col min="2776" max="2776" width="4.53515625" style="2" customWidth="1"/>
    <col min="2777" max="2777" width="1" style="2" customWidth="1"/>
    <col min="2778" max="2778" width="18" style="2" customWidth="1"/>
    <col min="2779" max="2779" width="1.53515625" style="2" customWidth="1"/>
    <col min="2780" max="2780" width="12.53515625" style="2" customWidth="1"/>
    <col min="2781" max="2781" width="1.53515625" style="2" customWidth="1"/>
    <col min="2782" max="2782" width="9.53515625" style="2" customWidth="1"/>
    <col min="2783" max="2783" width="1.53515625" style="2" customWidth="1"/>
    <col min="2784" max="2784" width="11.53515625" style="2" customWidth="1"/>
    <col min="2785" max="2785" width="1.53515625" style="2" customWidth="1"/>
    <col min="2786" max="2786" width="10.4609375" style="2" customWidth="1"/>
    <col min="2787" max="2787" width="2" style="2" customWidth="1"/>
    <col min="2788" max="2788" width="9.53515625" style="2" customWidth="1"/>
    <col min="2789" max="3031" width="9.07421875" style="2"/>
    <col min="3032" max="3032" width="4.53515625" style="2" customWidth="1"/>
    <col min="3033" max="3033" width="1" style="2" customWidth="1"/>
    <col min="3034" max="3034" width="18" style="2" customWidth="1"/>
    <col min="3035" max="3035" width="1.53515625" style="2" customWidth="1"/>
    <col min="3036" max="3036" width="12.53515625" style="2" customWidth="1"/>
    <col min="3037" max="3037" width="1.53515625" style="2" customWidth="1"/>
    <col min="3038" max="3038" width="9.53515625" style="2" customWidth="1"/>
    <col min="3039" max="3039" width="1.53515625" style="2" customWidth="1"/>
    <col min="3040" max="3040" width="11.53515625" style="2" customWidth="1"/>
    <col min="3041" max="3041" width="1.53515625" style="2" customWidth="1"/>
    <col min="3042" max="3042" width="10.4609375" style="2" customWidth="1"/>
    <col min="3043" max="3043" width="2" style="2" customWidth="1"/>
    <col min="3044" max="3044" width="9.53515625" style="2" customWidth="1"/>
    <col min="3045" max="3287" width="9.07421875" style="2"/>
    <col min="3288" max="3288" width="4.53515625" style="2" customWidth="1"/>
    <col min="3289" max="3289" width="1" style="2" customWidth="1"/>
    <col min="3290" max="3290" width="18" style="2" customWidth="1"/>
    <col min="3291" max="3291" width="1.53515625" style="2" customWidth="1"/>
    <col min="3292" max="3292" width="12.53515625" style="2" customWidth="1"/>
    <col min="3293" max="3293" width="1.53515625" style="2" customWidth="1"/>
    <col min="3294" max="3294" width="9.53515625" style="2" customWidth="1"/>
    <col min="3295" max="3295" width="1.53515625" style="2" customWidth="1"/>
    <col min="3296" max="3296" width="11.53515625" style="2" customWidth="1"/>
    <col min="3297" max="3297" width="1.53515625" style="2" customWidth="1"/>
    <col min="3298" max="3298" width="10.4609375" style="2" customWidth="1"/>
    <col min="3299" max="3299" width="2" style="2" customWidth="1"/>
    <col min="3300" max="3300" width="9.53515625" style="2" customWidth="1"/>
    <col min="3301" max="3543" width="9.07421875" style="2"/>
    <col min="3544" max="3544" width="4.53515625" style="2" customWidth="1"/>
    <col min="3545" max="3545" width="1" style="2" customWidth="1"/>
    <col min="3546" max="3546" width="18" style="2" customWidth="1"/>
    <col min="3547" max="3547" width="1.53515625" style="2" customWidth="1"/>
    <col min="3548" max="3548" width="12.53515625" style="2" customWidth="1"/>
    <col min="3549" max="3549" width="1.53515625" style="2" customWidth="1"/>
    <col min="3550" max="3550" width="9.53515625" style="2" customWidth="1"/>
    <col min="3551" max="3551" width="1.53515625" style="2" customWidth="1"/>
    <col min="3552" max="3552" width="11.53515625" style="2" customWidth="1"/>
    <col min="3553" max="3553" width="1.53515625" style="2" customWidth="1"/>
    <col min="3554" max="3554" width="10.4609375" style="2" customWidth="1"/>
    <col min="3555" max="3555" width="2" style="2" customWidth="1"/>
    <col min="3556" max="3556" width="9.53515625" style="2" customWidth="1"/>
    <col min="3557" max="3799" width="9.07421875" style="2"/>
    <col min="3800" max="3800" width="4.53515625" style="2" customWidth="1"/>
    <col min="3801" max="3801" width="1" style="2" customWidth="1"/>
    <col min="3802" max="3802" width="18" style="2" customWidth="1"/>
    <col min="3803" max="3803" width="1.53515625" style="2" customWidth="1"/>
    <col min="3804" max="3804" width="12.53515625" style="2" customWidth="1"/>
    <col min="3805" max="3805" width="1.53515625" style="2" customWidth="1"/>
    <col min="3806" max="3806" width="9.53515625" style="2" customWidth="1"/>
    <col min="3807" max="3807" width="1.53515625" style="2" customWidth="1"/>
    <col min="3808" max="3808" width="11.53515625" style="2" customWidth="1"/>
    <col min="3809" max="3809" width="1.53515625" style="2" customWidth="1"/>
    <col min="3810" max="3810" width="10.4609375" style="2" customWidth="1"/>
    <col min="3811" max="3811" width="2" style="2" customWidth="1"/>
    <col min="3812" max="3812" width="9.53515625" style="2" customWidth="1"/>
    <col min="3813" max="4055" width="9.07421875" style="2"/>
    <col min="4056" max="4056" width="4.53515625" style="2" customWidth="1"/>
    <col min="4057" max="4057" width="1" style="2" customWidth="1"/>
    <col min="4058" max="4058" width="18" style="2" customWidth="1"/>
    <col min="4059" max="4059" width="1.53515625" style="2" customWidth="1"/>
    <col min="4060" max="4060" width="12.53515625" style="2" customWidth="1"/>
    <col min="4061" max="4061" width="1.53515625" style="2" customWidth="1"/>
    <col min="4062" max="4062" width="9.53515625" style="2" customWidth="1"/>
    <col min="4063" max="4063" width="1.53515625" style="2" customWidth="1"/>
    <col min="4064" max="4064" width="11.53515625" style="2" customWidth="1"/>
    <col min="4065" max="4065" width="1.53515625" style="2" customWidth="1"/>
    <col min="4066" max="4066" width="10.4609375" style="2" customWidth="1"/>
    <col min="4067" max="4067" width="2" style="2" customWidth="1"/>
    <col min="4068" max="4068" width="9.53515625" style="2" customWidth="1"/>
    <col min="4069" max="4311" width="9.07421875" style="2"/>
    <col min="4312" max="4312" width="4.53515625" style="2" customWidth="1"/>
    <col min="4313" max="4313" width="1" style="2" customWidth="1"/>
    <col min="4314" max="4314" width="18" style="2" customWidth="1"/>
    <col min="4315" max="4315" width="1.53515625" style="2" customWidth="1"/>
    <col min="4316" max="4316" width="12.53515625" style="2" customWidth="1"/>
    <col min="4317" max="4317" width="1.53515625" style="2" customWidth="1"/>
    <col min="4318" max="4318" width="9.53515625" style="2" customWidth="1"/>
    <col min="4319" max="4319" width="1.53515625" style="2" customWidth="1"/>
    <col min="4320" max="4320" width="11.53515625" style="2" customWidth="1"/>
    <col min="4321" max="4321" width="1.53515625" style="2" customWidth="1"/>
    <col min="4322" max="4322" width="10.4609375" style="2" customWidth="1"/>
    <col min="4323" max="4323" width="2" style="2" customWidth="1"/>
    <col min="4324" max="4324" width="9.53515625" style="2" customWidth="1"/>
    <col min="4325" max="4567" width="9.07421875" style="2"/>
    <col min="4568" max="4568" width="4.53515625" style="2" customWidth="1"/>
    <col min="4569" max="4569" width="1" style="2" customWidth="1"/>
    <col min="4570" max="4570" width="18" style="2" customWidth="1"/>
    <col min="4571" max="4571" width="1.53515625" style="2" customWidth="1"/>
    <col min="4572" max="4572" width="12.53515625" style="2" customWidth="1"/>
    <col min="4573" max="4573" width="1.53515625" style="2" customWidth="1"/>
    <col min="4574" max="4574" width="9.53515625" style="2" customWidth="1"/>
    <col min="4575" max="4575" width="1.53515625" style="2" customWidth="1"/>
    <col min="4576" max="4576" width="11.53515625" style="2" customWidth="1"/>
    <col min="4577" max="4577" width="1.53515625" style="2" customWidth="1"/>
    <col min="4578" max="4578" width="10.4609375" style="2" customWidth="1"/>
    <col min="4579" max="4579" width="2" style="2" customWidth="1"/>
    <col min="4580" max="4580" width="9.53515625" style="2" customWidth="1"/>
    <col min="4581" max="4823" width="9.07421875" style="2"/>
    <col min="4824" max="4824" width="4.53515625" style="2" customWidth="1"/>
    <col min="4825" max="4825" width="1" style="2" customWidth="1"/>
    <col min="4826" max="4826" width="18" style="2" customWidth="1"/>
    <col min="4827" max="4827" width="1.53515625" style="2" customWidth="1"/>
    <col min="4828" max="4828" width="12.53515625" style="2" customWidth="1"/>
    <col min="4829" max="4829" width="1.53515625" style="2" customWidth="1"/>
    <col min="4830" max="4830" width="9.53515625" style="2" customWidth="1"/>
    <col min="4831" max="4831" width="1.53515625" style="2" customWidth="1"/>
    <col min="4832" max="4832" width="11.53515625" style="2" customWidth="1"/>
    <col min="4833" max="4833" width="1.53515625" style="2" customWidth="1"/>
    <col min="4834" max="4834" width="10.4609375" style="2" customWidth="1"/>
    <col min="4835" max="4835" width="2" style="2" customWidth="1"/>
    <col min="4836" max="4836" width="9.53515625" style="2" customWidth="1"/>
    <col min="4837" max="5079" width="9.07421875" style="2"/>
    <col min="5080" max="5080" width="4.53515625" style="2" customWidth="1"/>
    <col min="5081" max="5081" width="1" style="2" customWidth="1"/>
    <col min="5082" max="5082" width="18" style="2" customWidth="1"/>
    <col min="5083" max="5083" width="1.53515625" style="2" customWidth="1"/>
    <col min="5084" max="5084" width="12.53515625" style="2" customWidth="1"/>
    <col min="5085" max="5085" width="1.53515625" style="2" customWidth="1"/>
    <col min="5086" max="5086" width="9.53515625" style="2" customWidth="1"/>
    <col min="5087" max="5087" width="1.53515625" style="2" customWidth="1"/>
    <col min="5088" max="5088" width="11.53515625" style="2" customWidth="1"/>
    <col min="5089" max="5089" width="1.53515625" style="2" customWidth="1"/>
    <col min="5090" max="5090" width="10.4609375" style="2" customWidth="1"/>
    <col min="5091" max="5091" width="2" style="2" customWidth="1"/>
    <col min="5092" max="5092" width="9.53515625" style="2" customWidth="1"/>
    <col min="5093" max="5335" width="9.07421875" style="2"/>
    <col min="5336" max="5336" width="4.53515625" style="2" customWidth="1"/>
    <col min="5337" max="5337" width="1" style="2" customWidth="1"/>
    <col min="5338" max="5338" width="18" style="2" customWidth="1"/>
    <col min="5339" max="5339" width="1.53515625" style="2" customWidth="1"/>
    <col min="5340" max="5340" width="12.53515625" style="2" customWidth="1"/>
    <col min="5341" max="5341" width="1.53515625" style="2" customWidth="1"/>
    <col min="5342" max="5342" width="9.53515625" style="2" customWidth="1"/>
    <col min="5343" max="5343" width="1.53515625" style="2" customWidth="1"/>
    <col min="5344" max="5344" width="11.53515625" style="2" customWidth="1"/>
    <col min="5345" max="5345" width="1.53515625" style="2" customWidth="1"/>
    <col min="5346" max="5346" width="10.4609375" style="2" customWidth="1"/>
    <col min="5347" max="5347" width="2" style="2" customWidth="1"/>
    <col min="5348" max="5348" width="9.53515625" style="2" customWidth="1"/>
    <col min="5349" max="5591" width="9.07421875" style="2"/>
    <col min="5592" max="5592" width="4.53515625" style="2" customWidth="1"/>
    <col min="5593" max="5593" width="1" style="2" customWidth="1"/>
    <col min="5594" max="5594" width="18" style="2" customWidth="1"/>
    <col min="5595" max="5595" width="1.53515625" style="2" customWidth="1"/>
    <col min="5596" max="5596" width="12.53515625" style="2" customWidth="1"/>
    <col min="5597" max="5597" width="1.53515625" style="2" customWidth="1"/>
    <col min="5598" max="5598" width="9.53515625" style="2" customWidth="1"/>
    <col min="5599" max="5599" width="1.53515625" style="2" customWidth="1"/>
    <col min="5600" max="5600" width="11.53515625" style="2" customWidth="1"/>
    <col min="5601" max="5601" width="1.53515625" style="2" customWidth="1"/>
    <col min="5602" max="5602" width="10.4609375" style="2" customWidth="1"/>
    <col min="5603" max="5603" width="2" style="2" customWidth="1"/>
    <col min="5604" max="5604" width="9.53515625" style="2" customWidth="1"/>
    <col min="5605" max="5847" width="9.07421875" style="2"/>
    <col min="5848" max="5848" width="4.53515625" style="2" customWidth="1"/>
    <col min="5849" max="5849" width="1" style="2" customWidth="1"/>
    <col min="5850" max="5850" width="18" style="2" customWidth="1"/>
    <col min="5851" max="5851" width="1.53515625" style="2" customWidth="1"/>
    <col min="5852" max="5852" width="12.53515625" style="2" customWidth="1"/>
    <col min="5853" max="5853" width="1.53515625" style="2" customWidth="1"/>
    <col min="5854" max="5854" width="9.53515625" style="2" customWidth="1"/>
    <col min="5855" max="5855" width="1.53515625" style="2" customWidth="1"/>
    <col min="5856" max="5856" width="11.53515625" style="2" customWidth="1"/>
    <col min="5857" max="5857" width="1.53515625" style="2" customWidth="1"/>
    <col min="5858" max="5858" width="10.4609375" style="2" customWidth="1"/>
    <col min="5859" max="5859" width="2" style="2" customWidth="1"/>
    <col min="5860" max="5860" width="9.53515625" style="2" customWidth="1"/>
    <col min="5861" max="6103" width="9.07421875" style="2"/>
    <col min="6104" max="6104" width="4.53515625" style="2" customWidth="1"/>
    <col min="6105" max="6105" width="1" style="2" customWidth="1"/>
    <col min="6106" max="6106" width="18" style="2" customWidth="1"/>
    <col min="6107" max="6107" width="1.53515625" style="2" customWidth="1"/>
    <col min="6108" max="6108" width="12.53515625" style="2" customWidth="1"/>
    <col min="6109" max="6109" width="1.53515625" style="2" customWidth="1"/>
    <col min="6110" max="6110" width="9.53515625" style="2" customWidth="1"/>
    <col min="6111" max="6111" width="1.53515625" style="2" customWidth="1"/>
    <col min="6112" max="6112" width="11.53515625" style="2" customWidth="1"/>
    <col min="6113" max="6113" width="1.53515625" style="2" customWidth="1"/>
    <col min="6114" max="6114" width="10.4609375" style="2" customWidth="1"/>
    <col min="6115" max="6115" width="2" style="2" customWidth="1"/>
    <col min="6116" max="6116" width="9.53515625" style="2" customWidth="1"/>
    <col min="6117" max="6359" width="9.07421875" style="2"/>
    <col min="6360" max="6360" width="4.53515625" style="2" customWidth="1"/>
    <col min="6361" max="6361" width="1" style="2" customWidth="1"/>
    <col min="6362" max="6362" width="18" style="2" customWidth="1"/>
    <col min="6363" max="6363" width="1.53515625" style="2" customWidth="1"/>
    <col min="6364" max="6364" width="12.53515625" style="2" customWidth="1"/>
    <col min="6365" max="6365" width="1.53515625" style="2" customWidth="1"/>
    <col min="6366" max="6366" width="9.53515625" style="2" customWidth="1"/>
    <col min="6367" max="6367" width="1.53515625" style="2" customWidth="1"/>
    <col min="6368" max="6368" width="11.53515625" style="2" customWidth="1"/>
    <col min="6369" max="6369" width="1.53515625" style="2" customWidth="1"/>
    <col min="6370" max="6370" width="10.4609375" style="2" customWidth="1"/>
    <col min="6371" max="6371" width="2" style="2" customWidth="1"/>
    <col min="6372" max="6372" width="9.53515625" style="2" customWidth="1"/>
    <col min="6373" max="6615" width="9.07421875" style="2"/>
    <col min="6616" max="6616" width="4.53515625" style="2" customWidth="1"/>
    <col min="6617" max="6617" width="1" style="2" customWidth="1"/>
    <col min="6618" max="6618" width="18" style="2" customWidth="1"/>
    <col min="6619" max="6619" width="1.53515625" style="2" customWidth="1"/>
    <col min="6620" max="6620" width="12.53515625" style="2" customWidth="1"/>
    <col min="6621" max="6621" width="1.53515625" style="2" customWidth="1"/>
    <col min="6622" max="6622" width="9.53515625" style="2" customWidth="1"/>
    <col min="6623" max="6623" width="1.53515625" style="2" customWidth="1"/>
    <col min="6624" max="6624" width="11.53515625" style="2" customWidth="1"/>
    <col min="6625" max="6625" width="1.53515625" style="2" customWidth="1"/>
    <col min="6626" max="6626" width="10.4609375" style="2" customWidth="1"/>
    <col min="6627" max="6627" width="2" style="2" customWidth="1"/>
    <col min="6628" max="6628" width="9.53515625" style="2" customWidth="1"/>
    <col min="6629" max="6871" width="9.07421875" style="2"/>
    <col min="6872" max="6872" width="4.53515625" style="2" customWidth="1"/>
    <col min="6873" max="6873" width="1" style="2" customWidth="1"/>
    <col min="6874" max="6874" width="18" style="2" customWidth="1"/>
    <col min="6875" max="6875" width="1.53515625" style="2" customWidth="1"/>
    <col min="6876" max="6876" width="12.53515625" style="2" customWidth="1"/>
    <col min="6877" max="6877" width="1.53515625" style="2" customWidth="1"/>
    <col min="6878" max="6878" width="9.53515625" style="2" customWidth="1"/>
    <col min="6879" max="6879" width="1.53515625" style="2" customWidth="1"/>
    <col min="6880" max="6880" width="11.53515625" style="2" customWidth="1"/>
    <col min="6881" max="6881" width="1.53515625" style="2" customWidth="1"/>
    <col min="6882" max="6882" width="10.4609375" style="2" customWidth="1"/>
    <col min="6883" max="6883" width="2" style="2" customWidth="1"/>
    <col min="6884" max="6884" width="9.53515625" style="2" customWidth="1"/>
    <col min="6885" max="7127" width="9.07421875" style="2"/>
    <col min="7128" max="7128" width="4.53515625" style="2" customWidth="1"/>
    <col min="7129" max="7129" width="1" style="2" customWidth="1"/>
    <col min="7130" max="7130" width="18" style="2" customWidth="1"/>
    <col min="7131" max="7131" width="1.53515625" style="2" customWidth="1"/>
    <col min="7132" max="7132" width="12.53515625" style="2" customWidth="1"/>
    <col min="7133" max="7133" width="1.53515625" style="2" customWidth="1"/>
    <col min="7134" max="7134" width="9.53515625" style="2" customWidth="1"/>
    <col min="7135" max="7135" width="1.53515625" style="2" customWidth="1"/>
    <col min="7136" max="7136" width="11.53515625" style="2" customWidth="1"/>
    <col min="7137" max="7137" width="1.53515625" style="2" customWidth="1"/>
    <col min="7138" max="7138" width="10.4609375" style="2" customWidth="1"/>
    <col min="7139" max="7139" width="2" style="2" customWidth="1"/>
    <col min="7140" max="7140" width="9.53515625" style="2" customWidth="1"/>
    <col min="7141" max="7383" width="9.07421875" style="2"/>
    <col min="7384" max="7384" width="4.53515625" style="2" customWidth="1"/>
    <col min="7385" max="7385" width="1" style="2" customWidth="1"/>
    <col min="7386" max="7386" width="18" style="2" customWidth="1"/>
    <col min="7387" max="7387" width="1.53515625" style="2" customWidth="1"/>
    <col min="7388" max="7388" width="12.53515625" style="2" customWidth="1"/>
    <col min="7389" max="7389" width="1.53515625" style="2" customWidth="1"/>
    <col min="7390" max="7390" width="9.53515625" style="2" customWidth="1"/>
    <col min="7391" max="7391" width="1.53515625" style="2" customWidth="1"/>
    <col min="7392" max="7392" width="11.53515625" style="2" customWidth="1"/>
    <col min="7393" max="7393" width="1.53515625" style="2" customWidth="1"/>
    <col min="7394" max="7394" width="10.4609375" style="2" customWidth="1"/>
    <col min="7395" max="7395" width="2" style="2" customWidth="1"/>
    <col min="7396" max="7396" width="9.53515625" style="2" customWidth="1"/>
    <col min="7397" max="7639" width="9.07421875" style="2"/>
    <col min="7640" max="7640" width="4.53515625" style="2" customWidth="1"/>
    <col min="7641" max="7641" width="1" style="2" customWidth="1"/>
    <col min="7642" max="7642" width="18" style="2" customWidth="1"/>
    <col min="7643" max="7643" width="1.53515625" style="2" customWidth="1"/>
    <col min="7644" max="7644" width="12.53515625" style="2" customWidth="1"/>
    <col min="7645" max="7645" width="1.53515625" style="2" customWidth="1"/>
    <col min="7646" max="7646" width="9.53515625" style="2" customWidth="1"/>
    <col min="7647" max="7647" width="1.53515625" style="2" customWidth="1"/>
    <col min="7648" max="7648" width="11.53515625" style="2" customWidth="1"/>
    <col min="7649" max="7649" width="1.53515625" style="2" customWidth="1"/>
    <col min="7650" max="7650" width="10.4609375" style="2" customWidth="1"/>
    <col min="7651" max="7651" width="2" style="2" customWidth="1"/>
    <col min="7652" max="7652" width="9.53515625" style="2" customWidth="1"/>
    <col min="7653" max="7895" width="9.07421875" style="2"/>
    <col min="7896" max="7896" width="4.53515625" style="2" customWidth="1"/>
    <col min="7897" max="7897" width="1" style="2" customWidth="1"/>
    <col min="7898" max="7898" width="18" style="2" customWidth="1"/>
    <col min="7899" max="7899" width="1.53515625" style="2" customWidth="1"/>
    <col min="7900" max="7900" width="12.53515625" style="2" customWidth="1"/>
    <col min="7901" max="7901" width="1.53515625" style="2" customWidth="1"/>
    <col min="7902" max="7902" width="9.53515625" style="2" customWidth="1"/>
    <col min="7903" max="7903" width="1.53515625" style="2" customWidth="1"/>
    <col min="7904" max="7904" width="11.53515625" style="2" customWidth="1"/>
    <col min="7905" max="7905" width="1.53515625" style="2" customWidth="1"/>
    <col min="7906" max="7906" width="10.4609375" style="2" customWidth="1"/>
    <col min="7907" max="7907" width="2" style="2" customWidth="1"/>
    <col min="7908" max="7908" width="9.53515625" style="2" customWidth="1"/>
    <col min="7909" max="8151" width="9.07421875" style="2"/>
    <col min="8152" max="8152" width="4.53515625" style="2" customWidth="1"/>
    <col min="8153" max="8153" width="1" style="2" customWidth="1"/>
    <col min="8154" max="8154" width="18" style="2" customWidth="1"/>
    <col min="8155" max="8155" width="1.53515625" style="2" customWidth="1"/>
    <col min="8156" max="8156" width="12.53515625" style="2" customWidth="1"/>
    <col min="8157" max="8157" width="1.53515625" style="2" customWidth="1"/>
    <col min="8158" max="8158" width="9.53515625" style="2" customWidth="1"/>
    <col min="8159" max="8159" width="1.53515625" style="2" customWidth="1"/>
    <col min="8160" max="8160" width="11.53515625" style="2" customWidth="1"/>
    <col min="8161" max="8161" width="1.53515625" style="2" customWidth="1"/>
    <col min="8162" max="8162" width="10.4609375" style="2" customWidth="1"/>
    <col min="8163" max="8163" width="2" style="2" customWidth="1"/>
    <col min="8164" max="8164" width="9.53515625" style="2" customWidth="1"/>
    <col min="8165" max="8407" width="9.07421875" style="2"/>
    <col min="8408" max="8408" width="4.53515625" style="2" customWidth="1"/>
    <col min="8409" max="8409" width="1" style="2" customWidth="1"/>
    <col min="8410" max="8410" width="18" style="2" customWidth="1"/>
    <col min="8411" max="8411" width="1.53515625" style="2" customWidth="1"/>
    <col min="8412" max="8412" width="12.53515625" style="2" customWidth="1"/>
    <col min="8413" max="8413" width="1.53515625" style="2" customWidth="1"/>
    <col min="8414" max="8414" width="9.53515625" style="2" customWidth="1"/>
    <col min="8415" max="8415" width="1.53515625" style="2" customWidth="1"/>
    <col min="8416" max="8416" width="11.53515625" style="2" customWidth="1"/>
    <col min="8417" max="8417" width="1.53515625" style="2" customWidth="1"/>
    <col min="8418" max="8418" width="10.4609375" style="2" customWidth="1"/>
    <col min="8419" max="8419" width="2" style="2" customWidth="1"/>
    <col min="8420" max="8420" width="9.53515625" style="2" customWidth="1"/>
    <col min="8421" max="8663" width="9.07421875" style="2"/>
    <col min="8664" max="8664" width="4.53515625" style="2" customWidth="1"/>
    <col min="8665" max="8665" width="1" style="2" customWidth="1"/>
    <col min="8666" max="8666" width="18" style="2" customWidth="1"/>
    <col min="8667" max="8667" width="1.53515625" style="2" customWidth="1"/>
    <col min="8668" max="8668" width="12.53515625" style="2" customWidth="1"/>
    <col min="8669" max="8669" width="1.53515625" style="2" customWidth="1"/>
    <col min="8670" max="8670" width="9.53515625" style="2" customWidth="1"/>
    <col min="8671" max="8671" width="1.53515625" style="2" customWidth="1"/>
    <col min="8672" max="8672" width="11.53515625" style="2" customWidth="1"/>
    <col min="8673" max="8673" width="1.53515625" style="2" customWidth="1"/>
    <col min="8674" max="8674" width="10.4609375" style="2" customWidth="1"/>
    <col min="8675" max="8675" width="2" style="2" customWidth="1"/>
    <col min="8676" max="8676" width="9.53515625" style="2" customWidth="1"/>
    <col min="8677" max="8919" width="9.07421875" style="2"/>
    <col min="8920" max="8920" width="4.53515625" style="2" customWidth="1"/>
    <col min="8921" max="8921" width="1" style="2" customWidth="1"/>
    <col min="8922" max="8922" width="18" style="2" customWidth="1"/>
    <col min="8923" max="8923" width="1.53515625" style="2" customWidth="1"/>
    <col min="8924" max="8924" width="12.53515625" style="2" customWidth="1"/>
    <col min="8925" max="8925" width="1.53515625" style="2" customWidth="1"/>
    <col min="8926" max="8926" width="9.53515625" style="2" customWidth="1"/>
    <col min="8927" max="8927" width="1.53515625" style="2" customWidth="1"/>
    <col min="8928" max="8928" width="11.53515625" style="2" customWidth="1"/>
    <col min="8929" max="8929" width="1.53515625" style="2" customWidth="1"/>
    <col min="8930" max="8930" width="10.4609375" style="2" customWidth="1"/>
    <col min="8931" max="8931" width="2" style="2" customWidth="1"/>
    <col min="8932" max="8932" width="9.53515625" style="2" customWidth="1"/>
    <col min="8933" max="9175" width="9.07421875" style="2"/>
    <col min="9176" max="9176" width="4.53515625" style="2" customWidth="1"/>
    <col min="9177" max="9177" width="1" style="2" customWidth="1"/>
    <col min="9178" max="9178" width="18" style="2" customWidth="1"/>
    <col min="9179" max="9179" width="1.53515625" style="2" customWidth="1"/>
    <col min="9180" max="9180" width="12.53515625" style="2" customWidth="1"/>
    <col min="9181" max="9181" width="1.53515625" style="2" customWidth="1"/>
    <col min="9182" max="9182" width="9.53515625" style="2" customWidth="1"/>
    <col min="9183" max="9183" width="1.53515625" style="2" customWidth="1"/>
    <col min="9184" max="9184" width="11.53515625" style="2" customWidth="1"/>
    <col min="9185" max="9185" width="1.53515625" style="2" customWidth="1"/>
    <col min="9186" max="9186" width="10.4609375" style="2" customWidth="1"/>
    <col min="9187" max="9187" width="2" style="2" customWidth="1"/>
    <col min="9188" max="9188" width="9.53515625" style="2" customWidth="1"/>
    <col min="9189" max="9431" width="9.07421875" style="2"/>
    <col min="9432" max="9432" width="4.53515625" style="2" customWidth="1"/>
    <col min="9433" max="9433" width="1" style="2" customWidth="1"/>
    <col min="9434" max="9434" width="18" style="2" customWidth="1"/>
    <col min="9435" max="9435" width="1.53515625" style="2" customWidth="1"/>
    <col min="9436" max="9436" width="12.53515625" style="2" customWidth="1"/>
    <col min="9437" max="9437" width="1.53515625" style="2" customWidth="1"/>
    <col min="9438" max="9438" width="9.53515625" style="2" customWidth="1"/>
    <col min="9439" max="9439" width="1.53515625" style="2" customWidth="1"/>
    <col min="9440" max="9440" width="11.53515625" style="2" customWidth="1"/>
    <col min="9441" max="9441" width="1.53515625" style="2" customWidth="1"/>
    <col min="9442" max="9442" width="10.4609375" style="2" customWidth="1"/>
    <col min="9443" max="9443" width="2" style="2" customWidth="1"/>
    <col min="9444" max="9444" width="9.53515625" style="2" customWidth="1"/>
    <col min="9445" max="9687" width="9.07421875" style="2"/>
    <col min="9688" max="9688" width="4.53515625" style="2" customWidth="1"/>
    <col min="9689" max="9689" width="1" style="2" customWidth="1"/>
    <col min="9690" max="9690" width="18" style="2" customWidth="1"/>
    <col min="9691" max="9691" width="1.53515625" style="2" customWidth="1"/>
    <col min="9692" max="9692" width="12.53515625" style="2" customWidth="1"/>
    <col min="9693" max="9693" width="1.53515625" style="2" customWidth="1"/>
    <col min="9694" max="9694" width="9.53515625" style="2" customWidth="1"/>
    <col min="9695" max="9695" width="1.53515625" style="2" customWidth="1"/>
    <col min="9696" max="9696" width="11.53515625" style="2" customWidth="1"/>
    <col min="9697" max="9697" width="1.53515625" style="2" customWidth="1"/>
    <col min="9698" max="9698" width="10.4609375" style="2" customWidth="1"/>
    <col min="9699" max="9699" width="2" style="2" customWidth="1"/>
    <col min="9700" max="9700" width="9.53515625" style="2" customWidth="1"/>
    <col min="9701" max="9943" width="9.07421875" style="2"/>
    <col min="9944" max="9944" width="4.53515625" style="2" customWidth="1"/>
    <col min="9945" max="9945" width="1" style="2" customWidth="1"/>
    <col min="9946" max="9946" width="18" style="2" customWidth="1"/>
    <col min="9947" max="9947" width="1.53515625" style="2" customWidth="1"/>
    <col min="9948" max="9948" width="12.53515625" style="2" customWidth="1"/>
    <col min="9949" max="9949" width="1.53515625" style="2" customWidth="1"/>
    <col min="9950" max="9950" width="9.53515625" style="2" customWidth="1"/>
    <col min="9951" max="9951" width="1.53515625" style="2" customWidth="1"/>
    <col min="9952" max="9952" width="11.53515625" style="2" customWidth="1"/>
    <col min="9953" max="9953" width="1.53515625" style="2" customWidth="1"/>
    <col min="9954" max="9954" width="10.4609375" style="2" customWidth="1"/>
    <col min="9955" max="9955" width="2" style="2" customWidth="1"/>
    <col min="9956" max="9956" width="9.53515625" style="2" customWidth="1"/>
    <col min="9957" max="10199" width="9.07421875" style="2"/>
    <col min="10200" max="10200" width="4.53515625" style="2" customWidth="1"/>
    <col min="10201" max="10201" width="1" style="2" customWidth="1"/>
    <col min="10202" max="10202" width="18" style="2" customWidth="1"/>
    <col min="10203" max="10203" width="1.53515625" style="2" customWidth="1"/>
    <col min="10204" max="10204" width="12.53515625" style="2" customWidth="1"/>
    <col min="10205" max="10205" width="1.53515625" style="2" customWidth="1"/>
    <col min="10206" max="10206" width="9.53515625" style="2" customWidth="1"/>
    <col min="10207" max="10207" width="1.53515625" style="2" customWidth="1"/>
    <col min="10208" max="10208" width="11.53515625" style="2" customWidth="1"/>
    <col min="10209" max="10209" width="1.53515625" style="2" customWidth="1"/>
    <col min="10210" max="10210" width="10.4609375" style="2" customWidth="1"/>
    <col min="10211" max="10211" width="2" style="2" customWidth="1"/>
    <col min="10212" max="10212" width="9.53515625" style="2" customWidth="1"/>
    <col min="10213" max="10455" width="9.07421875" style="2"/>
    <col min="10456" max="10456" width="4.53515625" style="2" customWidth="1"/>
    <col min="10457" max="10457" width="1" style="2" customWidth="1"/>
    <col min="10458" max="10458" width="18" style="2" customWidth="1"/>
    <col min="10459" max="10459" width="1.53515625" style="2" customWidth="1"/>
    <col min="10460" max="10460" width="12.53515625" style="2" customWidth="1"/>
    <col min="10461" max="10461" width="1.53515625" style="2" customWidth="1"/>
    <col min="10462" max="10462" width="9.53515625" style="2" customWidth="1"/>
    <col min="10463" max="10463" width="1.53515625" style="2" customWidth="1"/>
    <col min="10464" max="10464" width="11.53515625" style="2" customWidth="1"/>
    <col min="10465" max="10465" width="1.53515625" style="2" customWidth="1"/>
    <col min="10466" max="10466" width="10.4609375" style="2" customWidth="1"/>
    <col min="10467" max="10467" width="2" style="2" customWidth="1"/>
    <col min="10468" max="10468" width="9.53515625" style="2" customWidth="1"/>
    <col min="10469" max="10711" width="9.07421875" style="2"/>
    <col min="10712" max="10712" width="4.53515625" style="2" customWidth="1"/>
    <col min="10713" max="10713" width="1" style="2" customWidth="1"/>
    <col min="10714" max="10714" width="18" style="2" customWidth="1"/>
    <col min="10715" max="10715" width="1.53515625" style="2" customWidth="1"/>
    <col min="10716" max="10716" width="12.53515625" style="2" customWidth="1"/>
    <col min="10717" max="10717" width="1.53515625" style="2" customWidth="1"/>
    <col min="10718" max="10718" width="9.53515625" style="2" customWidth="1"/>
    <col min="10719" max="10719" width="1.53515625" style="2" customWidth="1"/>
    <col min="10720" max="10720" width="11.53515625" style="2" customWidth="1"/>
    <col min="10721" max="10721" width="1.53515625" style="2" customWidth="1"/>
    <col min="10722" max="10722" width="10.4609375" style="2" customWidth="1"/>
    <col min="10723" max="10723" width="2" style="2" customWidth="1"/>
    <col min="10724" max="10724" width="9.53515625" style="2" customWidth="1"/>
    <col min="10725" max="10967" width="9.07421875" style="2"/>
    <col min="10968" max="10968" width="4.53515625" style="2" customWidth="1"/>
    <col min="10969" max="10969" width="1" style="2" customWidth="1"/>
    <col min="10970" max="10970" width="18" style="2" customWidth="1"/>
    <col min="10971" max="10971" width="1.53515625" style="2" customWidth="1"/>
    <col min="10972" max="10972" width="12.53515625" style="2" customWidth="1"/>
    <col min="10973" max="10973" width="1.53515625" style="2" customWidth="1"/>
    <col min="10974" max="10974" width="9.53515625" style="2" customWidth="1"/>
    <col min="10975" max="10975" width="1.53515625" style="2" customWidth="1"/>
    <col min="10976" max="10976" width="11.53515625" style="2" customWidth="1"/>
    <col min="10977" max="10977" width="1.53515625" style="2" customWidth="1"/>
    <col min="10978" max="10978" width="10.4609375" style="2" customWidth="1"/>
    <col min="10979" max="10979" width="2" style="2" customWidth="1"/>
    <col min="10980" max="10980" width="9.53515625" style="2" customWidth="1"/>
    <col min="10981" max="11223" width="9.07421875" style="2"/>
    <col min="11224" max="11224" width="4.53515625" style="2" customWidth="1"/>
    <col min="11225" max="11225" width="1" style="2" customWidth="1"/>
    <col min="11226" max="11226" width="18" style="2" customWidth="1"/>
    <col min="11227" max="11227" width="1.53515625" style="2" customWidth="1"/>
    <col min="11228" max="11228" width="12.53515625" style="2" customWidth="1"/>
    <col min="11229" max="11229" width="1.53515625" style="2" customWidth="1"/>
    <col min="11230" max="11230" width="9.53515625" style="2" customWidth="1"/>
    <col min="11231" max="11231" width="1.53515625" style="2" customWidth="1"/>
    <col min="11232" max="11232" width="11.53515625" style="2" customWidth="1"/>
    <col min="11233" max="11233" width="1.53515625" style="2" customWidth="1"/>
    <col min="11234" max="11234" width="10.4609375" style="2" customWidth="1"/>
    <col min="11235" max="11235" width="2" style="2" customWidth="1"/>
    <col min="11236" max="11236" width="9.53515625" style="2" customWidth="1"/>
    <col min="11237" max="11479" width="9.07421875" style="2"/>
    <col min="11480" max="11480" width="4.53515625" style="2" customWidth="1"/>
    <col min="11481" max="11481" width="1" style="2" customWidth="1"/>
    <col min="11482" max="11482" width="18" style="2" customWidth="1"/>
    <col min="11483" max="11483" width="1.53515625" style="2" customWidth="1"/>
    <col min="11484" max="11484" width="12.53515625" style="2" customWidth="1"/>
    <col min="11485" max="11485" width="1.53515625" style="2" customWidth="1"/>
    <col min="11486" max="11486" width="9.53515625" style="2" customWidth="1"/>
    <col min="11487" max="11487" width="1.53515625" style="2" customWidth="1"/>
    <col min="11488" max="11488" width="11.53515625" style="2" customWidth="1"/>
    <col min="11489" max="11489" width="1.53515625" style="2" customWidth="1"/>
    <col min="11490" max="11490" width="10.4609375" style="2" customWidth="1"/>
    <col min="11491" max="11491" width="2" style="2" customWidth="1"/>
    <col min="11492" max="11492" width="9.53515625" style="2" customWidth="1"/>
    <col min="11493" max="11735" width="9.07421875" style="2"/>
    <col min="11736" max="11736" width="4.53515625" style="2" customWidth="1"/>
    <col min="11737" max="11737" width="1" style="2" customWidth="1"/>
    <col min="11738" max="11738" width="18" style="2" customWidth="1"/>
    <col min="11739" max="11739" width="1.53515625" style="2" customWidth="1"/>
    <col min="11740" max="11740" width="12.53515625" style="2" customWidth="1"/>
    <col min="11741" max="11741" width="1.53515625" style="2" customWidth="1"/>
    <col min="11742" max="11742" width="9.53515625" style="2" customWidth="1"/>
    <col min="11743" max="11743" width="1.53515625" style="2" customWidth="1"/>
    <col min="11744" max="11744" width="11.53515625" style="2" customWidth="1"/>
    <col min="11745" max="11745" width="1.53515625" style="2" customWidth="1"/>
    <col min="11746" max="11746" width="10.4609375" style="2" customWidth="1"/>
    <col min="11747" max="11747" width="2" style="2" customWidth="1"/>
    <col min="11748" max="11748" width="9.53515625" style="2" customWidth="1"/>
    <col min="11749" max="11991" width="9.07421875" style="2"/>
    <col min="11992" max="11992" width="4.53515625" style="2" customWidth="1"/>
    <col min="11993" max="11993" width="1" style="2" customWidth="1"/>
    <col min="11994" max="11994" width="18" style="2" customWidth="1"/>
    <col min="11995" max="11995" width="1.53515625" style="2" customWidth="1"/>
    <col min="11996" max="11996" width="12.53515625" style="2" customWidth="1"/>
    <col min="11997" max="11997" width="1.53515625" style="2" customWidth="1"/>
    <col min="11998" max="11998" width="9.53515625" style="2" customWidth="1"/>
    <col min="11999" max="11999" width="1.53515625" style="2" customWidth="1"/>
    <col min="12000" max="12000" width="11.53515625" style="2" customWidth="1"/>
    <col min="12001" max="12001" width="1.53515625" style="2" customWidth="1"/>
    <col min="12002" max="12002" width="10.4609375" style="2" customWidth="1"/>
    <col min="12003" max="12003" width="2" style="2" customWidth="1"/>
    <col min="12004" max="12004" width="9.53515625" style="2" customWidth="1"/>
    <col min="12005" max="12247" width="9.07421875" style="2"/>
    <col min="12248" max="12248" width="4.53515625" style="2" customWidth="1"/>
    <col min="12249" max="12249" width="1" style="2" customWidth="1"/>
    <col min="12250" max="12250" width="18" style="2" customWidth="1"/>
    <col min="12251" max="12251" width="1.53515625" style="2" customWidth="1"/>
    <col min="12252" max="12252" width="12.53515625" style="2" customWidth="1"/>
    <col min="12253" max="12253" width="1.53515625" style="2" customWidth="1"/>
    <col min="12254" max="12254" width="9.53515625" style="2" customWidth="1"/>
    <col min="12255" max="12255" width="1.53515625" style="2" customWidth="1"/>
    <col min="12256" max="12256" width="11.53515625" style="2" customWidth="1"/>
    <col min="12257" max="12257" width="1.53515625" style="2" customWidth="1"/>
    <col min="12258" max="12258" width="10.4609375" style="2" customWidth="1"/>
    <col min="12259" max="12259" width="2" style="2" customWidth="1"/>
    <col min="12260" max="12260" width="9.53515625" style="2" customWidth="1"/>
    <col min="12261" max="12503" width="9.07421875" style="2"/>
    <col min="12504" max="12504" width="4.53515625" style="2" customWidth="1"/>
    <col min="12505" max="12505" width="1" style="2" customWidth="1"/>
    <col min="12506" max="12506" width="18" style="2" customWidth="1"/>
    <col min="12507" max="12507" width="1.53515625" style="2" customWidth="1"/>
    <col min="12508" max="12508" width="12.53515625" style="2" customWidth="1"/>
    <col min="12509" max="12509" width="1.53515625" style="2" customWidth="1"/>
    <col min="12510" max="12510" width="9.53515625" style="2" customWidth="1"/>
    <col min="12511" max="12511" width="1.53515625" style="2" customWidth="1"/>
    <col min="12512" max="12512" width="11.53515625" style="2" customWidth="1"/>
    <col min="12513" max="12513" width="1.53515625" style="2" customWidth="1"/>
    <col min="12514" max="12514" width="10.4609375" style="2" customWidth="1"/>
    <col min="12515" max="12515" width="2" style="2" customWidth="1"/>
    <col min="12516" max="12516" width="9.53515625" style="2" customWidth="1"/>
    <col min="12517" max="12759" width="9.07421875" style="2"/>
    <col min="12760" max="12760" width="4.53515625" style="2" customWidth="1"/>
    <col min="12761" max="12761" width="1" style="2" customWidth="1"/>
    <col min="12762" max="12762" width="18" style="2" customWidth="1"/>
    <col min="12763" max="12763" width="1.53515625" style="2" customWidth="1"/>
    <col min="12764" max="12764" width="12.53515625" style="2" customWidth="1"/>
    <col min="12765" max="12765" width="1.53515625" style="2" customWidth="1"/>
    <col min="12766" max="12766" width="9.53515625" style="2" customWidth="1"/>
    <col min="12767" max="12767" width="1.53515625" style="2" customWidth="1"/>
    <col min="12768" max="12768" width="11.53515625" style="2" customWidth="1"/>
    <col min="12769" max="12769" width="1.53515625" style="2" customWidth="1"/>
    <col min="12770" max="12770" width="10.4609375" style="2" customWidth="1"/>
    <col min="12771" max="12771" width="2" style="2" customWidth="1"/>
    <col min="12772" max="12772" width="9.53515625" style="2" customWidth="1"/>
    <col min="12773" max="13015" width="9.07421875" style="2"/>
    <col min="13016" max="13016" width="4.53515625" style="2" customWidth="1"/>
    <col min="13017" max="13017" width="1" style="2" customWidth="1"/>
    <col min="13018" max="13018" width="18" style="2" customWidth="1"/>
    <col min="13019" max="13019" width="1.53515625" style="2" customWidth="1"/>
    <col min="13020" max="13020" width="12.53515625" style="2" customWidth="1"/>
    <col min="13021" max="13021" width="1.53515625" style="2" customWidth="1"/>
    <col min="13022" max="13022" width="9.53515625" style="2" customWidth="1"/>
    <col min="13023" max="13023" width="1.53515625" style="2" customWidth="1"/>
    <col min="13024" max="13024" width="11.53515625" style="2" customWidth="1"/>
    <col min="13025" max="13025" width="1.53515625" style="2" customWidth="1"/>
    <col min="13026" max="13026" width="10.4609375" style="2" customWidth="1"/>
    <col min="13027" max="13027" width="2" style="2" customWidth="1"/>
    <col min="13028" max="13028" width="9.53515625" style="2" customWidth="1"/>
    <col min="13029" max="13271" width="9.07421875" style="2"/>
    <col min="13272" max="13272" width="4.53515625" style="2" customWidth="1"/>
    <col min="13273" max="13273" width="1" style="2" customWidth="1"/>
    <col min="13274" max="13274" width="18" style="2" customWidth="1"/>
    <col min="13275" max="13275" width="1.53515625" style="2" customWidth="1"/>
    <col min="13276" max="13276" width="12.53515625" style="2" customWidth="1"/>
    <col min="13277" max="13277" width="1.53515625" style="2" customWidth="1"/>
    <col min="13278" max="13278" width="9.53515625" style="2" customWidth="1"/>
    <col min="13279" max="13279" width="1.53515625" style="2" customWidth="1"/>
    <col min="13280" max="13280" width="11.53515625" style="2" customWidth="1"/>
    <col min="13281" max="13281" width="1.53515625" style="2" customWidth="1"/>
    <col min="13282" max="13282" width="10.4609375" style="2" customWidth="1"/>
    <col min="13283" max="13283" width="2" style="2" customWidth="1"/>
    <col min="13284" max="13284" width="9.53515625" style="2" customWidth="1"/>
    <col min="13285" max="13527" width="9.07421875" style="2"/>
    <col min="13528" max="13528" width="4.53515625" style="2" customWidth="1"/>
    <col min="13529" max="13529" width="1" style="2" customWidth="1"/>
    <col min="13530" max="13530" width="18" style="2" customWidth="1"/>
    <col min="13531" max="13531" width="1.53515625" style="2" customWidth="1"/>
    <col min="13532" max="13532" width="12.53515625" style="2" customWidth="1"/>
    <col min="13533" max="13533" width="1.53515625" style="2" customWidth="1"/>
    <col min="13534" max="13534" width="9.53515625" style="2" customWidth="1"/>
    <col min="13535" max="13535" width="1.53515625" style="2" customWidth="1"/>
    <col min="13536" max="13536" width="11.53515625" style="2" customWidth="1"/>
    <col min="13537" max="13537" width="1.53515625" style="2" customWidth="1"/>
    <col min="13538" max="13538" width="10.4609375" style="2" customWidth="1"/>
    <col min="13539" max="13539" width="2" style="2" customWidth="1"/>
    <col min="13540" max="13540" width="9.53515625" style="2" customWidth="1"/>
    <col min="13541" max="13783" width="9.07421875" style="2"/>
    <col min="13784" max="13784" width="4.53515625" style="2" customWidth="1"/>
    <col min="13785" max="13785" width="1" style="2" customWidth="1"/>
    <col min="13786" max="13786" width="18" style="2" customWidth="1"/>
    <col min="13787" max="13787" width="1.53515625" style="2" customWidth="1"/>
    <col min="13788" max="13788" width="12.53515625" style="2" customWidth="1"/>
    <col min="13789" max="13789" width="1.53515625" style="2" customWidth="1"/>
    <col min="13790" max="13790" width="9.53515625" style="2" customWidth="1"/>
    <col min="13791" max="13791" width="1.53515625" style="2" customWidth="1"/>
    <col min="13792" max="13792" width="11.53515625" style="2" customWidth="1"/>
    <col min="13793" max="13793" width="1.53515625" style="2" customWidth="1"/>
    <col min="13794" max="13794" width="10.4609375" style="2" customWidth="1"/>
    <col min="13795" max="13795" width="2" style="2" customWidth="1"/>
    <col min="13796" max="13796" width="9.53515625" style="2" customWidth="1"/>
    <col min="13797" max="14039" width="9.07421875" style="2"/>
    <col min="14040" max="14040" width="4.53515625" style="2" customWidth="1"/>
    <col min="14041" max="14041" width="1" style="2" customWidth="1"/>
    <col min="14042" max="14042" width="18" style="2" customWidth="1"/>
    <col min="14043" max="14043" width="1.53515625" style="2" customWidth="1"/>
    <col min="14044" max="14044" width="12.53515625" style="2" customWidth="1"/>
    <col min="14045" max="14045" width="1.53515625" style="2" customWidth="1"/>
    <col min="14046" max="14046" width="9.53515625" style="2" customWidth="1"/>
    <col min="14047" max="14047" width="1.53515625" style="2" customWidth="1"/>
    <col min="14048" max="14048" width="11.53515625" style="2" customWidth="1"/>
    <col min="14049" max="14049" width="1.53515625" style="2" customWidth="1"/>
    <col min="14050" max="14050" width="10.4609375" style="2" customWidth="1"/>
    <col min="14051" max="14051" width="2" style="2" customWidth="1"/>
    <col min="14052" max="14052" width="9.53515625" style="2" customWidth="1"/>
    <col min="14053" max="14295" width="9.07421875" style="2"/>
    <col min="14296" max="14296" width="4.53515625" style="2" customWidth="1"/>
    <col min="14297" max="14297" width="1" style="2" customWidth="1"/>
    <col min="14298" max="14298" width="18" style="2" customWidth="1"/>
    <col min="14299" max="14299" width="1.53515625" style="2" customWidth="1"/>
    <col min="14300" max="14300" width="12.53515625" style="2" customWidth="1"/>
    <col min="14301" max="14301" width="1.53515625" style="2" customWidth="1"/>
    <col min="14302" max="14302" width="9.53515625" style="2" customWidth="1"/>
    <col min="14303" max="14303" width="1.53515625" style="2" customWidth="1"/>
    <col min="14304" max="14304" width="11.53515625" style="2" customWidth="1"/>
    <col min="14305" max="14305" width="1.53515625" style="2" customWidth="1"/>
    <col min="14306" max="14306" width="10.4609375" style="2" customWidth="1"/>
    <col min="14307" max="14307" width="2" style="2" customWidth="1"/>
    <col min="14308" max="14308" width="9.53515625" style="2" customWidth="1"/>
    <col min="14309" max="14551" width="9.07421875" style="2"/>
    <col min="14552" max="14552" width="4.53515625" style="2" customWidth="1"/>
    <col min="14553" max="14553" width="1" style="2" customWidth="1"/>
    <col min="14554" max="14554" width="18" style="2" customWidth="1"/>
    <col min="14555" max="14555" width="1.53515625" style="2" customWidth="1"/>
    <col min="14556" max="14556" width="12.53515625" style="2" customWidth="1"/>
    <col min="14557" max="14557" width="1.53515625" style="2" customWidth="1"/>
    <col min="14558" max="14558" width="9.53515625" style="2" customWidth="1"/>
    <col min="14559" max="14559" width="1.53515625" style="2" customWidth="1"/>
    <col min="14560" max="14560" width="11.53515625" style="2" customWidth="1"/>
    <col min="14561" max="14561" width="1.53515625" style="2" customWidth="1"/>
    <col min="14562" max="14562" width="10.4609375" style="2" customWidth="1"/>
    <col min="14563" max="14563" width="2" style="2" customWidth="1"/>
    <col min="14564" max="14564" width="9.53515625" style="2" customWidth="1"/>
    <col min="14565" max="14807" width="9.07421875" style="2"/>
    <col min="14808" max="14808" width="4.53515625" style="2" customWidth="1"/>
    <col min="14809" max="14809" width="1" style="2" customWidth="1"/>
    <col min="14810" max="14810" width="18" style="2" customWidth="1"/>
    <col min="14811" max="14811" width="1.53515625" style="2" customWidth="1"/>
    <col min="14812" max="14812" width="12.53515625" style="2" customWidth="1"/>
    <col min="14813" max="14813" width="1.53515625" style="2" customWidth="1"/>
    <col min="14814" max="14814" width="9.53515625" style="2" customWidth="1"/>
    <col min="14815" max="14815" width="1.53515625" style="2" customWidth="1"/>
    <col min="14816" max="14816" width="11.53515625" style="2" customWidth="1"/>
    <col min="14817" max="14817" width="1.53515625" style="2" customWidth="1"/>
    <col min="14818" max="14818" width="10.4609375" style="2" customWidth="1"/>
    <col min="14819" max="14819" width="2" style="2" customWidth="1"/>
    <col min="14820" max="14820" width="9.53515625" style="2" customWidth="1"/>
    <col min="14821" max="15063" width="9.07421875" style="2"/>
    <col min="15064" max="15064" width="4.53515625" style="2" customWidth="1"/>
    <col min="15065" max="15065" width="1" style="2" customWidth="1"/>
    <col min="15066" max="15066" width="18" style="2" customWidth="1"/>
    <col min="15067" max="15067" width="1.53515625" style="2" customWidth="1"/>
    <col min="15068" max="15068" width="12.53515625" style="2" customWidth="1"/>
    <col min="15069" max="15069" width="1.53515625" style="2" customWidth="1"/>
    <col min="15070" max="15070" width="9.53515625" style="2" customWidth="1"/>
    <col min="15071" max="15071" width="1.53515625" style="2" customWidth="1"/>
    <col min="15072" max="15072" width="11.53515625" style="2" customWidth="1"/>
    <col min="15073" max="15073" width="1.53515625" style="2" customWidth="1"/>
    <col min="15074" max="15074" width="10.4609375" style="2" customWidth="1"/>
    <col min="15075" max="15075" width="2" style="2" customWidth="1"/>
    <col min="15076" max="15076" width="9.53515625" style="2" customWidth="1"/>
    <col min="15077" max="15319" width="9.07421875" style="2"/>
    <col min="15320" max="15320" width="4.53515625" style="2" customWidth="1"/>
    <col min="15321" max="15321" width="1" style="2" customWidth="1"/>
    <col min="15322" max="15322" width="18" style="2" customWidth="1"/>
    <col min="15323" max="15323" width="1.53515625" style="2" customWidth="1"/>
    <col min="15324" max="15324" width="12.53515625" style="2" customWidth="1"/>
    <col min="15325" max="15325" width="1.53515625" style="2" customWidth="1"/>
    <col min="15326" max="15326" width="9.53515625" style="2" customWidth="1"/>
    <col min="15327" max="15327" width="1.53515625" style="2" customWidth="1"/>
    <col min="15328" max="15328" width="11.53515625" style="2" customWidth="1"/>
    <col min="15329" max="15329" width="1.53515625" style="2" customWidth="1"/>
    <col min="15330" max="15330" width="10.4609375" style="2" customWidth="1"/>
    <col min="15331" max="15331" width="2" style="2" customWidth="1"/>
    <col min="15332" max="15332" width="9.53515625" style="2" customWidth="1"/>
    <col min="15333" max="15575" width="9.07421875" style="2"/>
    <col min="15576" max="15576" width="4.53515625" style="2" customWidth="1"/>
    <col min="15577" max="15577" width="1" style="2" customWidth="1"/>
    <col min="15578" max="15578" width="18" style="2" customWidth="1"/>
    <col min="15579" max="15579" width="1.53515625" style="2" customWidth="1"/>
    <col min="15580" max="15580" width="12.53515625" style="2" customWidth="1"/>
    <col min="15581" max="15581" width="1.53515625" style="2" customWidth="1"/>
    <col min="15582" max="15582" width="9.53515625" style="2" customWidth="1"/>
    <col min="15583" max="15583" width="1.53515625" style="2" customWidth="1"/>
    <col min="15584" max="15584" width="11.53515625" style="2" customWidth="1"/>
    <col min="15585" max="15585" width="1.53515625" style="2" customWidth="1"/>
    <col min="15586" max="15586" width="10.4609375" style="2" customWidth="1"/>
    <col min="15587" max="15587" width="2" style="2" customWidth="1"/>
    <col min="15588" max="15588" width="9.53515625" style="2" customWidth="1"/>
    <col min="15589" max="15831" width="9.07421875" style="2"/>
    <col min="15832" max="15832" width="4.53515625" style="2" customWidth="1"/>
    <col min="15833" max="15833" width="1" style="2" customWidth="1"/>
    <col min="15834" max="15834" width="18" style="2" customWidth="1"/>
    <col min="15835" max="15835" width="1.53515625" style="2" customWidth="1"/>
    <col min="15836" max="15836" width="12.53515625" style="2" customWidth="1"/>
    <col min="15837" max="15837" width="1.53515625" style="2" customWidth="1"/>
    <col min="15838" max="15838" width="9.53515625" style="2" customWidth="1"/>
    <col min="15839" max="15839" width="1.53515625" style="2" customWidth="1"/>
    <col min="15840" max="15840" width="11.53515625" style="2" customWidth="1"/>
    <col min="15841" max="15841" width="1.53515625" style="2" customWidth="1"/>
    <col min="15842" max="15842" width="10.4609375" style="2" customWidth="1"/>
    <col min="15843" max="15843" width="2" style="2" customWidth="1"/>
    <col min="15844" max="15844" width="9.53515625" style="2" customWidth="1"/>
    <col min="15845" max="16087" width="9.07421875" style="2"/>
    <col min="16088" max="16088" width="4.53515625" style="2" customWidth="1"/>
    <col min="16089" max="16089" width="1" style="2" customWidth="1"/>
    <col min="16090" max="16090" width="18" style="2" customWidth="1"/>
    <col min="16091" max="16091" width="1.53515625" style="2" customWidth="1"/>
    <col min="16092" max="16092" width="12.53515625" style="2" customWidth="1"/>
    <col min="16093" max="16093" width="1.53515625" style="2" customWidth="1"/>
    <col min="16094" max="16094" width="9.53515625" style="2" customWidth="1"/>
    <col min="16095" max="16095" width="1.53515625" style="2" customWidth="1"/>
    <col min="16096" max="16096" width="11.53515625" style="2" customWidth="1"/>
    <col min="16097" max="16097" width="1.53515625" style="2" customWidth="1"/>
    <col min="16098" max="16098" width="10.4609375" style="2" customWidth="1"/>
    <col min="16099" max="16099" width="2" style="2" customWidth="1"/>
    <col min="16100" max="16100" width="9.53515625" style="2" customWidth="1"/>
    <col min="16101" max="16354" width="9.07421875" style="2"/>
    <col min="16355" max="16384" width="8.53515625" style="2" customWidth="1"/>
  </cols>
  <sheetData>
    <row r="5" spans="2:25" x14ac:dyDescent="0.3">
      <c r="B5" s="55" t="s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1"/>
    </row>
    <row r="6" spans="2:25" x14ac:dyDescent="0.3">
      <c r="B6" s="56" t="s">
        <v>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3"/>
    </row>
    <row r="7" spans="2:25" x14ac:dyDescent="0.3">
      <c r="B7" s="34"/>
      <c r="D7" s="34"/>
      <c r="F7" s="35"/>
      <c r="H7" s="35"/>
      <c r="J7" s="34"/>
      <c r="L7" s="34"/>
      <c r="N7" s="34"/>
      <c r="P7" s="34"/>
      <c r="R7" s="34"/>
      <c r="T7" s="34"/>
      <c r="V7" s="4"/>
      <c r="X7" s="4"/>
    </row>
    <row r="8" spans="2:25" x14ac:dyDescent="0.3">
      <c r="B8" s="35"/>
      <c r="D8" s="35"/>
      <c r="F8" s="36" t="s">
        <v>2</v>
      </c>
      <c r="G8" s="36"/>
      <c r="H8" s="36"/>
      <c r="I8" s="35"/>
      <c r="J8" s="36" t="s">
        <v>3</v>
      </c>
      <c r="K8" s="36"/>
      <c r="L8" s="36"/>
      <c r="M8" s="36"/>
      <c r="N8" s="5"/>
      <c r="O8" s="35"/>
      <c r="P8" s="36" t="s">
        <v>4</v>
      </c>
      <c r="Q8" s="36"/>
      <c r="R8" s="36"/>
      <c r="S8" s="36"/>
      <c r="T8" s="5"/>
      <c r="U8" s="36"/>
      <c r="V8" s="36"/>
      <c r="W8" s="36"/>
      <c r="X8" s="5"/>
    </row>
    <row r="9" spans="2:25" s="6" customFormat="1" ht="37.299999999999997" x14ac:dyDescent="0.3">
      <c r="B9" s="37" t="s">
        <v>5</v>
      </c>
      <c r="D9" s="37"/>
      <c r="F9" s="6" t="s">
        <v>6</v>
      </c>
      <c r="H9" s="6" t="s">
        <v>7</v>
      </c>
      <c r="I9" s="37"/>
      <c r="J9" s="37" t="s">
        <v>8</v>
      </c>
      <c r="K9" s="37"/>
      <c r="L9" s="37" t="s">
        <v>9</v>
      </c>
      <c r="M9" s="37"/>
      <c r="N9" s="37" t="s">
        <v>3</v>
      </c>
      <c r="O9" s="37"/>
      <c r="P9" s="6" t="s">
        <v>10</v>
      </c>
      <c r="Q9" s="37"/>
      <c r="R9" s="6" t="s">
        <v>11</v>
      </c>
      <c r="S9" s="37"/>
      <c r="T9" s="6" t="s">
        <v>12</v>
      </c>
      <c r="U9" s="37"/>
      <c r="V9" s="37" t="s">
        <v>13</v>
      </c>
      <c r="W9" s="37"/>
      <c r="X9" s="37" t="s">
        <v>14</v>
      </c>
    </row>
    <row r="10" spans="2:25" x14ac:dyDescent="0.3">
      <c r="B10" s="38" t="s">
        <v>15</v>
      </c>
      <c r="D10" s="39" t="s">
        <v>16</v>
      </c>
      <c r="F10" s="38" t="s">
        <v>17</v>
      </c>
      <c r="H10" s="38" t="s">
        <v>17</v>
      </c>
      <c r="I10" s="40"/>
      <c r="J10" s="38" t="s">
        <v>17</v>
      </c>
      <c r="K10" s="40"/>
      <c r="L10" s="38" t="s">
        <v>17</v>
      </c>
      <c r="M10" s="40"/>
      <c r="N10" s="38" t="s">
        <v>17</v>
      </c>
      <c r="O10" s="40"/>
      <c r="P10" s="38" t="s">
        <v>17</v>
      </c>
      <c r="Q10" s="40"/>
      <c r="R10" s="38" t="s">
        <v>18</v>
      </c>
      <c r="S10" s="40"/>
      <c r="T10" s="38" t="s">
        <v>17</v>
      </c>
      <c r="U10" s="40"/>
      <c r="V10" s="38" t="s">
        <v>19</v>
      </c>
      <c r="W10" s="40"/>
      <c r="X10" s="38" t="s">
        <v>20</v>
      </c>
    </row>
    <row r="11" spans="2:25" x14ac:dyDescent="0.3">
      <c r="B11" s="40"/>
      <c r="D11" s="41"/>
      <c r="F11" s="40" t="s">
        <v>21</v>
      </c>
      <c r="G11" s="40"/>
      <c r="H11" s="40" t="s">
        <v>22</v>
      </c>
      <c r="I11" s="40"/>
      <c r="J11" s="40" t="s">
        <v>23</v>
      </c>
      <c r="K11" s="40"/>
      <c r="L11" s="40" t="s">
        <v>24</v>
      </c>
      <c r="M11" s="40"/>
      <c r="N11" s="40" t="s">
        <v>25</v>
      </c>
      <c r="O11" s="40"/>
      <c r="P11" s="40" t="s">
        <v>26</v>
      </c>
      <c r="Q11" s="40"/>
      <c r="R11" s="40" t="s">
        <v>27</v>
      </c>
      <c r="S11" s="40"/>
      <c r="T11" s="40" t="s">
        <v>28</v>
      </c>
      <c r="U11" s="40"/>
      <c r="V11" s="42" t="s">
        <v>29</v>
      </c>
      <c r="W11" s="40"/>
      <c r="X11" s="42" t="s">
        <v>30</v>
      </c>
    </row>
    <row r="12" spans="2:25" x14ac:dyDescent="0.3">
      <c r="B12" s="40"/>
      <c r="D12" s="41"/>
      <c r="F12" s="7"/>
      <c r="H12" s="7"/>
      <c r="J12" s="40"/>
      <c r="L12" s="40"/>
      <c r="N12" s="40"/>
      <c r="P12" s="40"/>
      <c r="R12" s="40"/>
      <c r="T12" s="40"/>
      <c r="V12" s="40"/>
      <c r="X12" s="40"/>
    </row>
    <row r="13" spans="2:25" x14ac:dyDescent="0.3">
      <c r="B13" s="40"/>
      <c r="D13" s="1" t="s">
        <v>31</v>
      </c>
      <c r="F13" s="7"/>
      <c r="H13" s="8"/>
      <c r="J13" s="9"/>
      <c r="L13" s="9"/>
      <c r="N13" s="9"/>
      <c r="P13" s="40"/>
      <c r="R13" s="40"/>
      <c r="T13" s="40"/>
      <c r="V13" s="40"/>
      <c r="X13" s="40"/>
    </row>
    <row r="14" spans="2:25" x14ac:dyDescent="0.3">
      <c r="B14" s="40">
        <v>1</v>
      </c>
      <c r="D14" s="10" t="s">
        <v>32</v>
      </c>
      <c r="F14" s="11">
        <v>716211.00692641782</v>
      </c>
      <c r="H14" s="11">
        <f>F14-N14</f>
        <v>8046.3342343122931</v>
      </c>
      <c r="J14" s="11">
        <v>707640.4657769003</v>
      </c>
      <c r="L14" s="11">
        <f t="shared" ref="L14:L24" si="0">L75+L136</f>
        <v>524.20691520521552</v>
      </c>
      <c r="N14" s="11">
        <f t="shared" ref="N14:N24" si="1">J14+L14</f>
        <v>708164.67269210552</v>
      </c>
      <c r="P14" s="11">
        <f t="shared" ref="P14:P24" si="2">P75+P136</f>
        <v>-1419.7403010808559</v>
      </c>
      <c r="R14" s="11">
        <f t="shared" ref="R14:R24" si="3">R75+R136</f>
        <v>0</v>
      </c>
      <c r="T14" s="11">
        <f>N14+P14+R14</f>
        <v>706744.93239102466</v>
      </c>
      <c r="V14" s="12">
        <f t="shared" ref="V14:V23" si="4">T14/N14</f>
        <v>0.99799518338625437</v>
      </c>
      <c r="X14" s="43">
        <f t="shared" ref="X14:X23" si="5">T14/F14-1</f>
        <v>-1.3216879444531759E-2</v>
      </c>
    </row>
    <row r="15" spans="2:25" x14ac:dyDescent="0.3">
      <c r="B15" s="40">
        <f>MAX(B$14:B14)+1</f>
        <v>2</v>
      </c>
      <c r="D15" s="10" t="s">
        <v>33</v>
      </c>
      <c r="F15" s="11">
        <v>212685.59774762159</v>
      </c>
      <c r="H15" s="11">
        <f t="shared" ref="H15:H24" si="6">F15-N15</f>
        <v>-37603.91350445323</v>
      </c>
      <c r="J15" s="11">
        <v>250086.18342771358</v>
      </c>
      <c r="L15" s="11">
        <f t="shared" si="0"/>
        <v>203.32782436124583</v>
      </c>
      <c r="N15" s="11">
        <f>J15+L15</f>
        <v>250289.51125207482</v>
      </c>
      <c r="P15" s="11">
        <f t="shared" si="2"/>
        <v>-915.27594968070491</v>
      </c>
      <c r="R15" s="11">
        <f t="shared" si="3"/>
        <v>0</v>
      </c>
      <c r="T15" s="11">
        <f t="shared" ref="T15:T24" si="7">N15+P15+R15</f>
        <v>249374.23530239411</v>
      </c>
      <c r="V15" s="12">
        <f t="shared" si="4"/>
        <v>0.99634313102014527</v>
      </c>
      <c r="X15" s="43">
        <f t="shared" si="5"/>
        <v>0.17250174879404967</v>
      </c>
    </row>
    <row r="16" spans="2:25" x14ac:dyDescent="0.3">
      <c r="B16" s="40">
        <f>MAX(B$14:B15)+1</f>
        <v>3</v>
      </c>
      <c r="D16" s="10" t="s">
        <v>34</v>
      </c>
      <c r="F16" s="11">
        <v>24971.44079150664</v>
      </c>
      <c r="H16" s="11">
        <f t="shared" si="6"/>
        <v>-11047.026670994317</v>
      </c>
      <c r="J16" s="11">
        <v>36000.013410936517</v>
      </c>
      <c r="L16" s="11">
        <f t="shared" si="0"/>
        <v>18.45405156444118</v>
      </c>
      <c r="N16" s="11">
        <f t="shared" si="1"/>
        <v>36018.467462500957</v>
      </c>
      <c r="P16" s="11">
        <f t="shared" si="2"/>
        <v>-133.88954694021936</v>
      </c>
      <c r="R16" s="11">
        <f t="shared" si="3"/>
        <v>0</v>
      </c>
      <c r="T16" s="11">
        <f t="shared" si="7"/>
        <v>35884.577915560738</v>
      </c>
      <c r="V16" s="12">
        <f t="shared" si="4"/>
        <v>0.99628275281063494</v>
      </c>
      <c r="X16" s="43">
        <f t="shared" si="5"/>
        <v>0.43702472817531235</v>
      </c>
    </row>
    <row r="17" spans="2:24" x14ac:dyDescent="0.3">
      <c r="B17" s="40">
        <f>MAX(B$14:B16)+1</f>
        <v>4</v>
      </c>
      <c r="D17" s="10" t="s">
        <v>35</v>
      </c>
      <c r="F17" s="11">
        <v>0</v>
      </c>
      <c r="H17" s="11">
        <f t="shared" si="6"/>
        <v>0</v>
      </c>
      <c r="J17" s="11">
        <v>0</v>
      </c>
      <c r="L17" s="11">
        <f t="shared" si="0"/>
        <v>0</v>
      </c>
      <c r="N17" s="11">
        <f t="shared" si="1"/>
        <v>0</v>
      </c>
      <c r="P17" s="11">
        <f t="shared" si="2"/>
        <v>0</v>
      </c>
      <c r="R17" s="11">
        <f t="shared" si="3"/>
        <v>0</v>
      </c>
      <c r="T17" s="11">
        <f t="shared" si="7"/>
        <v>0</v>
      </c>
      <c r="V17" s="12" t="str">
        <f>IFERROR(T17/N17,"-")</f>
        <v>-</v>
      </c>
      <c r="X17" s="43" t="str">
        <f>IFERROR(T17/F17-1,"-")</f>
        <v>-</v>
      </c>
    </row>
    <row r="18" spans="2:24" x14ac:dyDescent="0.3">
      <c r="B18" s="40">
        <f>MAX(B$14:B17)+1</f>
        <v>5</v>
      </c>
      <c r="D18" s="10" t="s">
        <v>36</v>
      </c>
      <c r="F18" s="11">
        <v>22727.163198775015</v>
      </c>
      <c r="H18" s="11">
        <f t="shared" si="6"/>
        <v>10482.850111334996</v>
      </c>
      <c r="J18" s="11">
        <v>12244.313087440019</v>
      </c>
      <c r="L18" s="11">
        <f t="shared" si="0"/>
        <v>0</v>
      </c>
      <c r="N18" s="11">
        <f t="shared" si="1"/>
        <v>12244.313087440019</v>
      </c>
      <c r="P18" s="11">
        <f t="shared" si="2"/>
        <v>0</v>
      </c>
      <c r="R18" s="11">
        <f t="shared" si="3"/>
        <v>-260.99771636778598</v>
      </c>
      <c r="T18" s="11">
        <f t="shared" si="7"/>
        <v>11983.315371072233</v>
      </c>
      <c r="V18" s="12">
        <f t="shared" si="4"/>
        <v>0.97868416835604166</v>
      </c>
      <c r="X18" s="43">
        <f t="shared" si="5"/>
        <v>-0.47273158263244541</v>
      </c>
    </row>
    <row r="19" spans="2:24" x14ac:dyDescent="0.3">
      <c r="B19" s="40">
        <f>MAX(B$14:B18)+1</f>
        <v>6</v>
      </c>
      <c r="D19" s="10" t="s">
        <v>37</v>
      </c>
      <c r="F19" s="11">
        <v>18856.815072511035</v>
      </c>
      <c r="H19" s="11">
        <f t="shared" si="6"/>
        <v>9265.6253221606421</v>
      </c>
      <c r="J19" s="11">
        <v>9591.1897503503933</v>
      </c>
      <c r="L19" s="11">
        <f t="shared" si="0"/>
        <v>0</v>
      </c>
      <c r="N19" s="11">
        <f t="shared" si="1"/>
        <v>9591.1897503503933</v>
      </c>
      <c r="P19" s="11">
        <f t="shared" si="2"/>
        <v>-249.69473193975566</v>
      </c>
      <c r="R19" s="11">
        <f t="shared" si="3"/>
        <v>-21.769732073934634</v>
      </c>
      <c r="T19" s="11">
        <f t="shared" si="7"/>
        <v>9319.725286336703</v>
      </c>
      <c r="V19" s="12">
        <f t="shared" si="4"/>
        <v>0.9716964765498699</v>
      </c>
      <c r="X19" s="43">
        <f t="shared" si="5"/>
        <v>-0.50576355283227281</v>
      </c>
    </row>
    <row r="20" spans="2:24" x14ac:dyDescent="0.3">
      <c r="B20" s="40">
        <f>MAX(B$14:B19)+1</f>
        <v>7</v>
      </c>
      <c r="D20" s="10" t="s">
        <v>38</v>
      </c>
      <c r="F20" s="11">
        <v>1420.8748884348875</v>
      </c>
      <c r="H20" s="11">
        <f t="shared" si="6"/>
        <v>-1583.0676812829274</v>
      </c>
      <c r="J20" s="11">
        <v>3002.0753326476847</v>
      </c>
      <c r="L20" s="11">
        <f t="shared" si="0"/>
        <v>1.8672370701301753</v>
      </c>
      <c r="N20" s="11">
        <f t="shared" si="1"/>
        <v>3003.9425697178149</v>
      </c>
      <c r="P20" s="11">
        <f t="shared" si="2"/>
        <v>0</v>
      </c>
      <c r="R20" s="11">
        <f t="shared" si="3"/>
        <v>213</v>
      </c>
      <c r="T20" s="11">
        <f t="shared" si="7"/>
        <v>3216.9425697178149</v>
      </c>
      <c r="V20" s="12">
        <f t="shared" si="4"/>
        <v>1.0709068149794918</v>
      </c>
      <c r="X20" s="43">
        <f t="shared" si="5"/>
        <v>1.2640575858591743</v>
      </c>
    </row>
    <row r="21" spans="2:24" x14ac:dyDescent="0.3">
      <c r="B21" s="40">
        <f>MAX(B$14:B20)+1</f>
        <v>8</v>
      </c>
      <c r="D21" s="10" t="s">
        <v>39</v>
      </c>
      <c r="F21" s="11">
        <v>385.62900370775321</v>
      </c>
      <c r="H21" s="11">
        <f t="shared" si="6"/>
        <v>-502.16300328729358</v>
      </c>
      <c r="J21" s="11">
        <v>887.63179422205371</v>
      </c>
      <c r="L21" s="11">
        <f t="shared" si="0"/>
        <v>0.16021277299306511</v>
      </c>
      <c r="N21" s="11">
        <f t="shared" si="1"/>
        <v>887.79200699504679</v>
      </c>
      <c r="P21" s="11">
        <f t="shared" si="2"/>
        <v>-4.3517204712348857E-2</v>
      </c>
      <c r="R21" s="11">
        <f t="shared" si="3"/>
        <v>-213</v>
      </c>
      <c r="T21" s="11">
        <f t="shared" si="7"/>
        <v>674.74848979033447</v>
      </c>
      <c r="V21" s="12">
        <f t="shared" si="4"/>
        <v>0.76002992195682051</v>
      </c>
      <c r="X21" s="43">
        <f t="shared" si="5"/>
        <v>0.74973480548078486</v>
      </c>
    </row>
    <row r="22" spans="2:24" x14ac:dyDescent="0.3">
      <c r="B22" s="40">
        <f>MAX(B$14:B21)+1</f>
        <v>9</v>
      </c>
      <c r="D22" s="10" t="s">
        <v>40</v>
      </c>
      <c r="F22" s="11">
        <v>2692.0861500000001</v>
      </c>
      <c r="H22" s="11">
        <f t="shared" si="6"/>
        <v>142.7001452427653</v>
      </c>
      <c r="J22" s="11">
        <v>2549.3860047572348</v>
      </c>
      <c r="L22" s="11">
        <f t="shared" si="0"/>
        <v>0</v>
      </c>
      <c r="N22" s="11">
        <f t="shared" si="1"/>
        <v>2549.3860047572348</v>
      </c>
      <c r="P22" s="11">
        <f t="shared" si="2"/>
        <v>-25.407641614879875</v>
      </c>
      <c r="R22" s="11">
        <f t="shared" si="3"/>
        <v>303.46275977331618</v>
      </c>
      <c r="T22" s="11">
        <f t="shared" si="7"/>
        <v>2827.4411229156708</v>
      </c>
      <c r="V22" s="12">
        <f t="shared" si="4"/>
        <v>1.1090674843431227</v>
      </c>
      <c r="X22" s="43">
        <f t="shared" si="5"/>
        <v>5.0278841528035967E-2</v>
      </c>
    </row>
    <row r="23" spans="2:24" x14ac:dyDescent="0.3">
      <c r="B23" s="40">
        <f>MAX(B$14:B22)+1</f>
        <v>10</v>
      </c>
      <c r="D23" s="10" t="s">
        <v>41</v>
      </c>
      <c r="F23" s="11">
        <v>29315.707925300005</v>
      </c>
      <c r="H23" s="11">
        <f t="shared" si="6"/>
        <v>-5125.2176212104678</v>
      </c>
      <c r="J23" s="11">
        <v>34394.985693171693</v>
      </c>
      <c r="L23" s="11">
        <f t="shared" si="0"/>
        <v>45.939853338781425</v>
      </c>
      <c r="N23" s="11">
        <f t="shared" si="1"/>
        <v>34440.925546510472</v>
      </c>
      <c r="P23" s="11">
        <f t="shared" si="2"/>
        <v>-105.43151689441414</v>
      </c>
      <c r="R23" s="11">
        <f t="shared" si="3"/>
        <v>0</v>
      </c>
      <c r="T23" s="11">
        <f t="shared" si="7"/>
        <v>34335.494029616057</v>
      </c>
      <c r="V23" s="12">
        <f t="shared" si="4"/>
        <v>0.9969387722536075</v>
      </c>
      <c r="X23" s="43">
        <f t="shared" si="5"/>
        <v>0.17123195923179058</v>
      </c>
    </row>
    <row r="24" spans="2:24" x14ac:dyDescent="0.3">
      <c r="B24" s="40">
        <f>MAX(B$14:B23)+1</f>
        <v>11</v>
      </c>
      <c r="D24" s="10" t="s">
        <v>42</v>
      </c>
      <c r="F24" s="11">
        <v>0</v>
      </c>
      <c r="H24" s="11">
        <f t="shared" si="6"/>
        <v>0</v>
      </c>
      <c r="J24" s="11">
        <v>0</v>
      </c>
      <c r="L24" s="11">
        <f t="shared" si="0"/>
        <v>0</v>
      </c>
      <c r="N24" s="11">
        <f t="shared" si="1"/>
        <v>0</v>
      </c>
      <c r="P24" s="11">
        <f t="shared" si="2"/>
        <v>0</v>
      </c>
      <c r="R24" s="11">
        <f t="shared" si="3"/>
        <v>0</v>
      </c>
      <c r="T24" s="11">
        <f t="shared" si="7"/>
        <v>0</v>
      </c>
      <c r="V24" s="12" t="str">
        <f>IFERROR(T24/N24,"-")</f>
        <v>-</v>
      </c>
      <c r="X24" s="43" t="str">
        <f>IFERROR(T24/F24-1,"-")</f>
        <v>-</v>
      </c>
    </row>
    <row r="25" spans="2:24" x14ac:dyDescent="0.3">
      <c r="B25" s="40">
        <f>MAX(B$14:B24)+1</f>
        <v>12</v>
      </c>
      <c r="D25" s="2" t="s">
        <v>43</v>
      </c>
      <c r="F25" s="44">
        <f>SUM(F14:F24)</f>
        <v>1029266.3217042749</v>
      </c>
      <c r="H25" s="44">
        <f>SUM(H14:H24)</f>
        <v>-27923.878668177538</v>
      </c>
      <c r="J25" s="44">
        <f>SUM(J14:J24)</f>
        <v>1056396.2442781394</v>
      </c>
      <c r="L25" s="44">
        <f>SUM(L14:L24)</f>
        <v>793.95609431280718</v>
      </c>
      <c r="N25" s="44">
        <f>SUM(N14:N24)</f>
        <v>1057190.2003724521</v>
      </c>
      <c r="P25" s="44">
        <f>SUM(P14:P24)</f>
        <v>-2849.4832053555419</v>
      </c>
      <c r="R25" s="44">
        <f>SUM(R14:R24)</f>
        <v>20.695311331595576</v>
      </c>
      <c r="T25" s="44">
        <f>SUM(T14:T24)</f>
        <v>1054361.4124784283</v>
      </c>
      <c r="V25" s="45">
        <f>T25/N25</f>
        <v>0.99732423939133452</v>
      </c>
      <c r="X25" s="15">
        <f>T25/F25-1</f>
        <v>2.4381532986137877E-2</v>
      </c>
    </row>
    <row r="26" spans="2:24" x14ac:dyDescent="0.3">
      <c r="B26" s="40"/>
      <c r="D26" s="41"/>
      <c r="F26" s="16"/>
      <c r="H26" s="16"/>
      <c r="J26" s="16"/>
      <c r="L26" s="16"/>
      <c r="N26" s="16"/>
      <c r="P26" s="16"/>
      <c r="R26" s="16"/>
      <c r="T26" s="16"/>
      <c r="V26" s="46"/>
      <c r="X26" s="17"/>
    </row>
    <row r="27" spans="2:24" x14ac:dyDescent="0.3">
      <c r="B27" s="40"/>
      <c r="D27" s="1" t="s">
        <v>44</v>
      </c>
      <c r="F27" s="16"/>
      <c r="H27" s="16"/>
      <c r="J27" s="16"/>
      <c r="L27" s="16"/>
      <c r="N27" s="16"/>
      <c r="P27" s="16"/>
      <c r="R27" s="16"/>
      <c r="T27" s="16"/>
      <c r="V27" s="12"/>
      <c r="X27" s="18"/>
    </row>
    <row r="28" spans="2:24" x14ac:dyDescent="0.3">
      <c r="B28" s="40">
        <f>MAX(B$14:B27)+1</f>
        <v>13</v>
      </c>
      <c r="D28" s="10" t="s">
        <v>32</v>
      </c>
      <c r="F28" s="11">
        <v>2776167.9282262661</v>
      </c>
      <c r="H28" s="11">
        <f>F28-N28</f>
        <v>36108.034890633076</v>
      </c>
      <c r="J28" s="11">
        <v>2739092.3766278196</v>
      </c>
      <c r="L28" s="11">
        <f t="shared" ref="L28:L38" si="8">L89+L150</f>
        <v>967.51670781321866</v>
      </c>
      <c r="N28" s="11">
        <f t="shared" ref="N28:N38" si="9">J28+L28</f>
        <v>2740059.893335633</v>
      </c>
      <c r="P28" s="11">
        <f t="shared" ref="P28:P38" si="10">P89+P150</f>
        <v>-6977.6999963116305</v>
      </c>
      <c r="R28" s="11">
        <f t="shared" ref="R28:R38" si="11">R89+R150</f>
        <v>0</v>
      </c>
      <c r="T28" s="11">
        <f t="shared" ref="T28:T38" si="12">N28+P28+R28</f>
        <v>2733082.1933393213</v>
      </c>
      <c r="V28" s="12">
        <f>T28/N28</f>
        <v>0.99745344982666884</v>
      </c>
      <c r="X28" s="43">
        <f t="shared" ref="X28:X38" si="13">T28/F28-1</f>
        <v>-1.5519859029015204E-2</v>
      </c>
    </row>
    <row r="29" spans="2:24" x14ac:dyDescent="0.3">
      <c r="B29" s="40">
        <f>MAX(B$14:B28)+1</f>
        <v>14</v>
      </c>
      <c r="D29" s="10" t="s">
        <v>33</v>
      </c>
      <c r="F29" s="11">
        <v>1014773.3372630667</v>
      </c>
      <c r="H29" s="11">
        <f t="shared" ref="H29:H38" si="14">F29-N29</f>
        <v>22450.258482236881</v>
      </c>
      <c r="J29" s="11">
        <v>991899.78861794807</v>
      </c>
      <c r="L29" s="11">
        <f t="shared" si="8"/>
        <v>423.29016288171584</v>
      </c>
      <c r="N29" s="11">
        <f t="shared" si="9"/>
        <v>992323.07878082979</v>
      </c>
      <c r="P29" s="11">
        <f t="shared" si="10"/>
        <v>-4257.8777897078471</v>
      </c>
      <c r="R29" s="11">
        <f t="shared" si="11"/>
        <v>0</v>
      </c>
      <c r="T29" s="11">
        <f t="shared" si="12"/>
        <v>988065.20099112194</v>
      </c>
      <c r="V29" s="12">
        <f t="shared" ref="V29:V38" si="15">T29/N29</f>
        <v>0.9957091819380649</v>
      </c>
      <c r="X29" s="43">
        <f t="shared" si="13"/>
        <v>-2.631931219633632E-2</v>
      </c>
    </row>
    <row r="30" spans="2:24" x14ac:dyDescent="0.3">
      <c r="B30" s="40">
        <f>MAX(B$14:B29)+1</f>
        <v>15</v>
      </c>
      <c r="D30" s="10" t="s">
        <v>34</v>
      </c>
      <c r="F30" s="11">
        <v>142471.64279548649</v>
      </c>
      <c r="H30" s="11">
        <f t="shared" si="14"/>
        <v>-3112.5457020936301</v>
      </c>
      <c r="J30" s="11">
        <v>146082.29525053853</v>
      </c>
      <c r="L30" s="11">
        <f t="shared" si="8"/>
        <v>-498.10675295840639</v>
      </c>
      <c r="N30" s="11">
        <f t="shared" si="9"/>
        <v>145584.18849758012</v>
      </c>
      <c r="P30" s="11">
        <f t="shared" si="10"/>
        <v>-1233.7824749700005</v>
      </c>
      <c r="R30" s="11">
        <f t="shared" si="11"/>
        <v>0</v>
      </c>
      <c r="T30" s="11">
        <f t="shared" si="12"/>
        <v>144350.40602261011</v>
      </c>
      <c r="V30" s="12">
        <f t="shared" si="15"/>
        <v>0.99152529895105668</v>
      </c>
      <c r="X30" s="43">
        <f t="shared" si="13"/>
        <v>1.3186927519468039E-2</v>
      </c>
    </row>
    <row r="31" spans="2:24" x14ac:dyDescent="0.3">
      <c r="B31" s="40">
        <f>MAX(B$14:B30)+1</f>
        <v>16</v>
      </c>
      <c r="D31" s="10" t="s">
        <v>35</v>
      </c>
      <c r="F31" s="11">
        <v>70374.889700499247</v>
      </c>
      <c r="H31" s="11">
        <f t="shared" si="14"/>
        <v>-18990.855452587479</v>
      </c>
      <c r="J31" s="11">
        <v>90503.413293508958</v>
      </c>
      <c r="L31" s="11">
        <f t="shared" si="8"/>
        <v>-1137.6681404222254</v>
      </c>
      <c r="N31" s="11">
        <f t="shared" si="9"/>
        <v>89365.745153086726</v>
      </c>
      <c r="P31" s="11">
        <f t="shared" si="10"/>
        <v>-1899.7719625081534</v>
      </c>
      <c r="R31" s="11">
        <f t="shared" si="11"/>
        <v>0</v>
      </c>
      <c r="T31" s="11">
        <f t="shared" si="12"/>
        <v>87465.973190578574</v>
      </c>
      <c r="V31" s="12">
        <f t="shared" si="15"/>
        <v>0.97874160888768091</v>
      </c>
      <c r="X31" s="43">
        <f t="shared" si="13"/>
        <v>0.24285769487974185</v>
      </c>
    </row>
    <row r="32" spans="2:24" x14ac:dyDescent="0.3">
      <c r="B32" s="40">
        <f>MAX(B$14:B31)+1</f>
        <v>17</v>
      </c>
      <c r="D32" s="10" t="s">
        <v>36</v>
      </c>
      <c r="F32" s="11">
        <v>0</v>
      </c>
      <c r="H32" s="11">
        <f t="shared" si="14"/>
        <v>0</v>
      </c>
      <c r="J32" s="11">
        <v>0</v>
      </c>
      <c r="L32" s="11">
        <f t="shared" si="8"/>
        <v>0</v>
      </c>
      <c r="N32" s="11">
        <f t="shared" si="9"/>
        <v>0</v>
      </c>
      <c r="P32" s="11">
        <f t="shared" si="10"/>
        <v>0</v>
      </c>
      <c r="R32" s="11">
        <f t="shared" si="11"/>
        <v>0</v>
      </c>
      <c r="T32" s="11">
        <f t="shared" si="12"/>
        <v>0</v>
      </c>
      <c r="V32" s="12" t="str">
        <f>IFERROR(T32/N32,"-")</f>
        <v>-</v>
      </c>
      <c r="X32" s="43" t="str">
        <f>IFERROR(T32/F32-1,"-")</f>
        <v>-</v>
      </c>
    </row>
    <row r="33" spans="2:24" x14ac:dyDescent="0.3">
      <c r="B33" s="40">
        <f>MAX(B$14:B32)+1</f>
        <v>18</v>
      </c>
      <c r="D33" s="10" t="s">
        <v>37</v>
      </c>
      <c r="F33" s="11">
        <v>39505.02412660863</v>
      </c>
      <c r="H33" s="11">
        <f t="shared" si="14"/>
        <v>-12541.838945397525</v>
      </c>
      <c r="J33" s="11">
        <v>52601.908609287952</v>
      </c>
      <c r="L33" s="11">
        <f t="shared" si="8"/>
        <v>-555.04553728179883</v>
      </c>
      <c r="N33" s="11">
        <f t="shared" si="9"/>
        <v>52046.863072006156</v>
      </c>
      <c r="P33" s="11">
        <f t="shared" si="10"/>
        <v>-927.91132936657596</v>
      </c>
      <c r="R33" s="11">
        <f t="shared" si="11"/>
        <v>-80.900309236610809</v>
      </c>
      <c r="T33" s="11">
        <f t="shared" si="12"/>
        <v>51038.051433402965</v>
      </c>
      <c r="V33" s="12">
        <f t="shared" si="15"/>
        <v>0.98061724417074836</v>
      </c>
      <c r="X33" s="43">
        <f t="shared" si="13"/>
        <v>0.2919382423317205</v>
      </c>
    </row>
    <row r="34" spans="2:24" x14ac:dyDescent="0.3">
      <c r="B34" s="40">
        <v>19</v>
      </c>
      <c r="D34" s="10" t="s">
        <v>38</v>
      </c>
      <c r="F34" s="11">
        <v>7261.8361590942532</v>
      </c>
      <c r="H34" s="11">
        <f t="shared" si="14"/>
        <v>553.93029722193023</v>
      </c>
      <c r="J34" s="11">
        <v>6706.3587809403643</v>
      </c>
      <c r="L34" s="11">
        <f t="shared" si="8"/>
        <v>1.547080931958255</v>
      </c>
      <c r="N34" s="11">
        <f t="shared" si="9"/>
        <v>6707.9058618723229</v>
      </c>
      <c r="P34" s="11">
        <f t="shared" si="10"/>
        <v>-7.1088947890790308</v>
      </c>
      <c r="R34" s="11">
        <f t="shared" si="11"/>
        <v>819</v>
      </c>
      <c r="T34" s="11">
        <f t="shared" si="12"/>
        <v>7519.7969670832435</v>
      </c>
      <c r="V34" s="12">
        <f t="shared" si="15"/>
        <v>1.1210349581418102</v>
      </c>
      <c r="X34" s="43">
        <f t="shared" si="13"/>
        <v>3.5522807501782827E-2</v>
      </c>
    </row>
    <row r="35" spans="2:24" x14ac:dyDescent="0.3">
      <c r="B35" s="40">
        <v>20</v>
      </c>
      <c r="D35" s="10" t="s">
        <v>39</v>
      </c>
      <c r="F35" s="11">
        <v>2678.6039748988378</v>
      </c>
      <c r="H35" s="11">
        <f t="shared" si="14"/>
        <v>-697.38710158878393</v>
      </c>
      <c r="J35" s="11">
        <v>3374.7380288434629</v>
      </c>
      <c r="L35" s="11">
        <f t="shared" si="8"/>
        <v>1.2530476441586575</v>
      </c>
      <c r="N35" s="11">
        <f t="shared" si="9"/>
        <v>3375.9910764876217</v>
      </c>
      <c r="P35" s="11">
        <f t="shared" si="10"/>
        <v>0</v>
      </c>
      <c r="R35" s="11">
        <f t="shared" si="11"/>
        <v>-819</v>
      </c>
      <c r="T35" s="11">
        <f t="shared" si="12"/>
        <v>2556.9910764876217</v>
      </c>
      <c r="V35" s="12">
        <f t="shared" si="15"/>
        <v>0.7574045720369359</v>
      </c>
      <c r="X35" s="43">
        <f t="shared" si="13"/>
        <v>-4.5401597082229794E-2</v>
      </c>
    </row>
    <row r="36" spans="2:24" x14ac:dyDescent="0.3">
      <c r="B36" s="40">
        <v>21</v>
      </c>
      <c r="D36" s="10" t="s">
        <v>40</v>
      </c>
      <c r="F36" s="11">
        <v>1660.6533767253904</v>
      </c>
      <c r="H36" s="11">
        <f t="shared" si="14"/>
        <v>-38.372987416234992</v>
      </c>
      <c r="J36" s="11">
        <v>1699.0263641416254</v>
      </c>
      <c r="L36" s="11">
        <f t="shared" si="8"/>
        <v>0</v>
      </c>
      <c r="N36" s="11">
        <f t="shared" si="9"/>
        <v>1699.0263641416254</v>
      </c>
      <c r="P36" s="11">
        <f t="shared" si="10"/>
        <v>0</v>
      </c>
      <c r="R36" s="11">
        <f t="shared" si="11"/>
        <v>60.263306050387598</v>
      </c>
      <c r="T36" s="11">
        <f t="shared" si="12"/>
        <v>1759.2896701920131</v>
      </c>
      <c r="V36" s="12">
        <f t="shared" si="15"/>
        <v>1.0354693177941554</v>
      </c>
      <c r="X36" s="43">
        <f t="shared" si="13"/>
        <v>5.9396075574254859E-2</v>
      </c>
    </row>
    <row r="37" spans="2:24" x14ac:dyDescent="0.3">
      <c r="B37" s="40">
        <v>22</v>
      </c>
      <c r="D37" s="10" t="s">
        <v>41</v>
      </c>
      <c r="F37" s="11">
        <v>4500.3048958949512</v>
      </c>
      <c r="H37" s="11">
        <f t="shared" si="14"/>
        <v>-879.62255675837241</v>
      </c>
      <c r="J37" s="11">
        <v>5376.6701155747514</v>
      </c>
      <c r="L37" s="11">
        <f t="shared" si="8"/>
        <v>3.25733707857189</v>
      </c>
      <c r="N37" s="11">
        <f t="shared" si="9"/>
        <v>5379.9274526533236</v>
      </c>
      <c r="P37" s="11">
        <f t="shared" si="10"/>
        <v>-167.41889697889627</v>
      </c>
      <c r="R37" s="11">
        <f t="shared" si="11"/>
        <v>0</v>
      </c>
      <c r="T37" s="11">
        <f t="shared" si="12"/>
        <v>5212.508555674427</v>
      </c>
      <c r="V37" s="12">
        <f t="shared" si="15"/>
        <v>0.96888082628394412</v>
      </c>
      <c r="X37" s="43">
        <f t="shared" si="13"/>
        <v>0.1582567573208491</v>
      </c>
    </row>
    <row r="38" spans="2:24" x14ac:dyDescent="0.3">
      <c r="B38" s="40">
        <v>23</v>
      </c>
      <c r="D38" s="10" t="s">
        <v>42</v>
      </c>
      <c r="F38" s="11">
        <v>8385.5420590421272</v>
      </c>
      <c r="H38" s="11">
        <f t="shared" si="14"/>
        <v>-6451.3469808550435</v>
      </c>
      <c r="J38" s="11">
        <v>14836.889039897171</v>
      </c>
      <c r="L38" s="11">
        <f t="shared" si="8"/>
        <v>0</v>
      </c>
      <c r="N38" s="11">
        <f t="shared" si="9"/>
        <v>14836.889039897171</v>
      </c>
      <c r="P38" s="11">
        <f t="shared" si="10"/>
        <v>-880.25953680752116</v>
      </c>
      <c r="R38" s="11">
        <f t="shared" si="11"/>
        <v>0</v>
      </c>
      <c r="T38" s="11">
        <f t="shared" si="12"/>
        <v>13956.629503089649</v>
      </c>
      <c r="V38" s="12">
        <f t="shared" si="15"/>
        <v>0.94067088225567652</v>
      </c>
      <c r="X38" s="43">
        <f t="shared" si="13"/>
        <v>0.66436819526058177</v>
      </c>
    </row>
    <row r="39" spans="2:24" x14ac:dyDescent="0.3">
      <c r="B39" s="40">
        <v>24</v>
      </c>
      <c r="D39" s="2" t="s">
        <v>43</v>
      </c>
      <c r="F39" s="44">
        <f>SUM(F28:F38)</f>
        <v>4067779.7625775831</v>
      </c>
      <c r="H39" s="44">
        <f>SUM(H28:H38)</f>
        <v>16400.253943394819</v>
      </c>
      <c r="J39" s="44">
        <f>SUM(J28:J38)</f>
        <v>4052173.4647285007</v>
      </c>
      <c r="L39" s="44">
        <f>SUM(L28:L38)</f>
        <v>-793.95609431280718</v>
      </c>
      <c r="N39" s="44">
        <f>SUM(N28:N38)</f>
        <v>4051379.5086341877</v>
      </c>
      <c r="P39" s="44">
        <f>SUM(P28:P38)</f>
        <v>-16351.830881439704</v>
      </c>
      <c r="R39" s="44">
        <f>SUM(R28:R38)</f>
        <v>-20.637003186223239</v>
      </c>
      <c r="T39" s="44">
        <f>SUM(T28:T38)</f>
        <v>4035007.040749562</v>
      </c>
      <c r="V39" s="45">
        <f>T39/N39</f>
        <v>0.99595879185108849</v>
      </c>
      <c r="X39" s="20">
        <f>T39/F39-1</f>
        <v>-8.0566608176579901E-3</v>
      </c>
    </row>
    <row r="40" spans="2:24" x14ac:dyDescent="0.3">
      <c r="B40" s="40"/>
      <c r="F40" s="47"/>
      <c r="H40" s="47"/>
      <c r="J40" s="47"/>
      <c r="L40" s="47"/>
      <c r="N40" s="47"/>
      <c r="P40" s="47"/>
      <c r="R40" s="47"/>
      <c r="T40" s="47"/>
      <c r="V40" s="46"/>
      <c r="X40" s="19"/>
    </row>
    <row r="41" spans="2:24" x14ac:dyDescent="0.3">
      <c r="B41" s="40">
        <v>25</v>
      </c>
      <c r="D41" s="13" t="s">
        <v>45</v>
      </c>
      <c r="F41" s="44">
        <f>F25+F39</f>
        <v>5097046.0842818581</v>
      </c>
      <c r="H41" s="44">
        <f>H25+H39</f>
        <v>-11523.62472478272</v>
      </c>
      <c r="J41" s="44">
        <f>J25+J39</f>
        <v>5108569.7090066401</v>
      </c>
      <c r="L41" s="44">
        <f>L25+L39</f>
        <v>0</v>
      </c>
      <c r="N41" s="44">
        <f>N25+N39</f>
        <v>5108569.7090066401</v>
      </c>
      <c r="P41" s="44">
        <f>P25+P39</f>
        <v>-19201.314086795246</v>
      </c>
      <c r="R41" s="44">
        <f>ROUND( R25+R39, 0)</f>
        <v>0</v>
      </c>
      <c r="T41" s="44">
        <f>T25+T39 -0.6</f>
        <v>5089367.8532279907</v>
      </c>
      <c r="V41" s="45">
        <f>V25+V39</f>
        <v>1.993283031242423</v>
      </c>
      <c r="X41" s="20">
        <f>X25+X39</f>
        <v>1.6324872168479887E-2</v>
      </c>
    </row>
    <row r="42" spans="2:24" x14ac:dyDescent="0.3">
      <c r="B42" s="40"/>
      <c r="F42" s="47"/>
      <c r="H42" s="47"/>
      <c r="J42" s="47"/>
      <c r="L42" s="47"/>
      <c r="N42" s="47"/>
      <c r="P42" s="47"/>
      <c r="R42" s="47"/>
      <c r="T42" s="47"/>
      <c r="V42" s="46"/>
      <c r="X42" s="19"/>
    </row>
    <row r="43" spans="2:24" x14ac:dyDescent="0.3">
      <c r="B43" s="40"/>
      <c r="D43" s="3" t="s">
        <v>46</v>
      </c>
      <c r="F43" s="16"/>
      <c r="H43" s="16"/>
      <c r="J43" s="16"/>
      <c r="L43" s="16"/>
      <c r="N43" s="16"/>
      <c r="P43" s="47"/>
      <c r="R43" s="47"/>
      <c r="T43" s="16"/>
      <c r="V43" s="46"/>
      <c r="X43" s="48"/>
    </row>
    <row r="44" spans="2:24" x14ac:dyDescent="0.3">
      <c r="B44" s="40">
        <f>MAX(B$14:B43)+1</f>
        <v>26</v>
      </c>
      <c r="D44" s="13" t="s">
        <v>47</v>
      </c>
      <c r="F44" s="11">
        <v>543.41803200000004</v>
      </c>
      <c r="H44" s="11">
        <f>F44-N44</f>
        <v>229.58572420050729</v>
      </c>
      <c r="J44" s="11">
        <v>313.83230779949275</v>
      </c>
      <c r="L44" s="11">
        <v>0</v>
      </c>
      <c r="N44" s="11">
        <f>J44</f>
        <v>313.83230779949275</v>
      </c>
      <c r="P44" s="11">
        <v>25.345638000000008</v>
      </c>
      <c r="R44" s="11">
        <v>0</v>
      </c>
      <c r="T44" s="11">
        <v>339.17794579949276</v>
      </c>
      <c r="V44" s="12">
        <f>T44/N44</f>
        <v>1.0807617232837397</v>
      </c>
      <c r="X44" s="43">
        <f t="shared" ref="X44:X49" si="16">T44/F44-1</f>
        <v>-0.37584340999657384</v>
      </c>
    </row>
    <row r="45" spans="2:24" x14ac:dyDescent="0.3">
      <c r="B45" s="40">
        <f>MAX(B$14:B44)+1</f>
        <v>27</v>
      </c>
      <c r="D45" s="13" t="s">
        <v>48</v>
      </c>
      <c r="F45" s="11">
        <v>158473.76214660442</v>
      </c>
      <c r="H45" s="11">
        <f t="shared" ref="H45:H48" si="17">F45-N45</f>
        <v>23473.264527346677</v>
      </c>
      <c r="J45" s="11">
        <v>135000.49761925775</v>
      </c>
      <c r="L45" s="11">
        <v>0</v>
      </c>
      <c r="N45" s="11">
        <f>J45</f>
        <v>135000.49761925775</v>
      </c>
      <c r="P45" s="11">
        <v>13660.316641350259</v>
      </c>
      <c r="R45" s="11">
        <v>0</v>
      </c>
      <c r="T45" s="11">
        <v>148660.81426060799</v>
      </c>
      <c r="V45" s="12">
        <f>T45/N45</f>
        <v>1.1011871576938663</v>
      </c>
      <c r="X45" s="43">
        <f t="shared" si="16"/>
        <v>-6.1921593537474395E-2</v>
      </c>
    </row>
    <row r="46" spans="2:24" x14ac:dyDescent="0.3">
      <c r="B46" s="40">
        <f>MAX(B$14:B45)+1</f>
        <v>28</v>
      </c>
      <c r="D46" s="13" t="s">
        <v>49</v>
      </c>
      <c r="F46" s="11">
        <v>603.30261955727349</v>
      </c>
      <c r="H46" s="11">
        <f t="shared" si="17"/>
        <v>308.58775096123634</v>
      </c>
      <c r="J46" s="11">
        <v>294.71486859603715</v>
      </c>
      <c r="L46" s="11">
        <v>0</v>
      </c>
      <c r="N46" s="11">
        <f t="shared" ref="N46" si="18">J46</f>
        <v>294.71486859603715</v>
      </c>
      <c r="P46" s="11">
        <v>351.76690113361326</v>
      </c>
      <c r="R46" s="11">
        <v>0</v>
      </c>
      <c r="T46" s="11">
        <v>646.48176972965041</v>
      </c>
      <c r="V46" s="12">
        <f>IFERROR(T46/N46,"-")</f>
        <v>2.1935838283604783</v>
      </c>
      <c r="X46" s="43">
        <f t="shared" si="16"/>
        <v>7.1571295685842529E-2</v>
      </c>
    </row>
    <row r="47" spans="2:24" x14ac:dyDescent="0.3">
      <c r="B47" s="40">
        <f>MAX(B$14:B46)+1</f>
        <v>29</v>
      </c>
      <c r="D47" s="13" t="s">
        <v>50</v>
      </c>
      <c r="F47" s="11">
        <v>424.03364183333326</v>
      </c>
      <c r="H47" s="11">
        <f t="shared" si="17"/>
        <v>345.86325481452053</v>
      </c>
      <c r="J47" s="11">
        <v>78.170387018812718</v>
      </c>
      <c r="L47" s="11">
        <v>0</v>
      </c>
      <c r="N47" s="11">
        <f>J47</f>
        <v>78.170387018812718</v>
      </c>
      <c r="P47" s="11">
        <v>706.6345836231626</v>
      </c>
      <c r="R47" s="11">
        <v>0</v>
      </c>
      <c r="T47" s="11">
        <v>784.80497064197527</v>
      </c>
      <c r="V47" s="12">
        <f>T47/N47</f>
        <v>10.039671038766915</v>
      </c>
      <c r="X47" s="43">
        <f t="shared" si="16"/>
        <v>0.85080826900626771</v>
      </c>
    </row>
    <row r="48" spans="2:24" x14ac:dyDescent="0.3">
      <c r="B48" s="40">
        <f>MAX(B$14:B47)+1</f>
        <v>30</v>
      </c>
      <c r="D48" s="13" t="s">
        <v>51</v>
      </c>
      <c r="F48" s="11">
        <v>3560.977942268019</v>
      </c>
      <c r="H48" s="11">
        <f t="shared" si="17"/>
        <v>3560.977942268019</v>
      </c>
      <c r="J48" s="11">
        <v>0</v>
      </c>
      <c r="L48" s="11">
        <v>0</v>
      </c>
      <c r="N48" s="11">
        <f t="shared" ref="N48" si="19">J48</f>
        <v>0</v>
      </c>
      <c r="P48" s="11">
        <v>3560.977942268019</v>
      </c>
      <c r="R48" s="11">
        <v>0</v>
      </c>
      <c r="T48" s="11">
        <v>3560.977942268019</v>
      </c>
      <c r="V48" s="12" t="str">
        <f>IFERROR(T48/N48,"-")</f>
        <v>-</v>
      </c>
      <c r="X48" s="43">
        <f t="shared" si="16"/>
        <v>0</v>
      </c>
    </row>
    <row r="49" spans="2:24" x14ac:dyDescent="0.3">
      <c r="B49" s="40">
        <f>MAX(B$14:B48)+1</f>
        <v>31</v>
      </c>
      <c r="D49" s="41" t="s">
        <v>52</v>
      </c>
      <c r="F49" s="44">
        <f>SUM(F44:F48)</f>
        <v>163605.49438226304</v>
      </c>
      <c r="H49" s="44">
        <f>SUM(H44:H48)</f>
        <v>27918.279199590961</v>
      </c>
      <c r="J49" s="44">
        <f>SUM(J44:J48)</f>
        <v>135687.21518267208</v>
      </c>
      <c r="L49" s="49">
        <f>SUM(L44:L48)</f>
        <v>0</v>
      </c>
      <c r="N49" s="44">
        <f>SUM(N44:N48)</f>
        <v>135687.21518267208</v>
      </c>
      <c r="P49" s="44">
        <f>SUM(P44:P48)</f>
        <v>18305.041706375054</v>
      </c>
      <c r="R49" s="49">
        <f>SUM(R44:R48)</f>
        <v>0</v>
      </c>
      <c r="T49" s="44">
        <f>SUM(T44:T48)</f>
        <v>153992.2568890471</v>
      </c>
      <c r="V49" s="45">
        <f t="shared" ref="V49" si="20">T49/N49</f>
        <v>1.134906164016495</v>
      </c>
      <c r="X49" s="20">
        <f t="shared" si="16"/>
        <v>-5.8758647009462206E-2</v>
      </c>
    </row>
    <row r="50" spans="2:24" x14ac:dyDescent="0.3">
      <c r="B50" s="40"/>
      <c r="H50" s="14"/>
      <c r="P50" s="14"/>
      <c r="X50" s="21"/>
    </row>
    <row r="51" spans="2:24" x14ac:dyDescent="0.3">
      <c r="B51" s="40">
        <f>MAX(B$14:B50)+1</f>
        <v>32</v>
      </c>
      <c r="D51" s="22" t="s">
        <v>53</v>
      </c>
      <c r="F51" s="11">
        <v>1208.6017580038929</v>
      </c>
      <c r="H51" s="11">
        <f>F51-N51</f>
        <v>1208.6017580038929</v>
      </c>
      <c r="J51" s="11">
        <v>0</v>
      </c>
      <c r="L51" s="11">
        <v>0</v>
      </c>
      <c r="N51" s="11">
        <f>J51</f>
        <v>0</v>
      </c>
      <c r="P51" s="11">
        <v>896.47523933030857</v>
      </c>
      <c r="R51" s="11">
        <v>0</v>
      </c>
      <c r="T51" s="11">
        <v>896.47523933030857</v>
      </c>
      <c r="V51" s="23">
        <v>0</v>
      </c>
      <c r="X51" s="43">
        <f>T51/F51-1</f>
        <v>-0.25825423188949137</v>
      </c>
    </row>
    <row r="52" spans="2:24" x14ac:dyDescent="0.3">
      <c r="X52" s="21"/>
    </row>
    <row r="53" spans="2:24" ht="12.9" thickBot="1" x14ac:dyDescent="0.35">
      <c r="B53" s="40">
        <f>MAX(B$14:B51)+1</f>
        <v>33</v>
      </c>
      <c r="D53" s="13" t="s">
        <v>54</v>
      </c>
      <c r="F53" s="50">
        <f>ROUND(F41+F49+F51,0)</f>
        <v>5261860</v>
      </c>
      <c r="H53" s="50">
        <f>ROUND(H41+H49+H51,0)</f>
        <v>17603</v>
      </c>
      <c r="J53" s="50">
        <f>ROUND(J41+J49+J51,0)</f>
        <v>5244257</v>
      </c>
      <c r="L53" s="50">
        <f>ROUND(L41+L49+L51,0)</f>
        <v>0</v>
      </c>
      <c r="N53" s="50">
        <f>ROUND(N41+N49+N51,0)</f>
        <v>5244257</v>
      </c>
      <c r="P53" s="50">
        <f>ROUND(P41+P49+P51,0)</f>
        <v>0</v>
      </c>
      <c r="R53" s="50">
        <f>ROUND(R41+R49+R51,0)</f>
        <v>0</v>
      </c>
      <c r="T53" s="50">
        <f>ROUND(T41+T49+T51,0)</f>
        <v>5244257</v>
      </c>
      <c r="V53" s="51">
        <f>T53/N53</f>
        <v>1</v>
      </c>
      <c r="X53" s="25">
        <f>T53/F53-1</f>
        <v>-3.3453949744006728E-3</v>
      </c>
    </row>
    <row r="54" spans="2:24" ht="11.9" customHeight="1" thickTop="1" x14ac:dyDescent="0.3">
      <c r="F54" s="41"/>
      <c r="H54" s="13"/>
      <c r="J54" s="13"/>
      <c r="L54" s="13"/>
      <c r="N54" s="13"/>
      <c r="P54" s="26"/>
      <c r="R54" s="13"/>
      <c r="T54" s="13"/>
      <c r="V54" s="13"/>
      <c r="X54" s="13"/>
    </row>
    <row r="55" spans="2:24" ht="11.9" customHeight="1" x14ac:dyDescent="0.3">
      <c r="B55" s="27" t="s">
        <v>55</v>
      </c>
      <c r="C55" s="52"/>
      <c r="D55" s="52"/>
      <c r="F55" s="41"/>
      <c r="H55" s="13"/>
      <c r="J55" s="13"/>
      <c r="L55" s="13"/>
      <c r="N55" s="13"/>
      <c r="P55" s="26"/>
      <c r="R55" s="13"/>
      <c r="T55" s="13"/>
      <c r="V55" s="13"/>
      <c r="X55" s="13"/>
    </row>
    <row r="56" spans="2:24" x14ac:dyDescent="0.3">
      <c r="B56" s="53" t="s">
        <v>56</v>
      </c>
      <c r="C56" s="52"/>
      <c r="D56" s="52" t="s">
        <v>57</v>
      </c>
      <c r="F56" s="41"/>
      <c r="H56" s="13"/>
      <c r="J56" s="13"/>
      <c r="L56" s="13"/>
      <c r="N56" s="13"/>
      <c r="P56" s="26"/>
      <c r="R56" s="13"/>
      <c r="T56" s="13"/>
      <c r="V56" s="13"/>
      <c r="X56" s="13"/>
    </row>
    <row r="57" spans="2:24" x14ac:dyDescent="0.3">
      <c r="B57" s="53" t="s">
        <v>58</v>
      </c>
      <c r="C57" s="52"/>
      <c r="D57" s="52" t="s">
        <v>59</v>
      </c>
      <c r="F57" s="41"/>
      <c r="H57" s="13"/>
      <c r="J57" s="13"/>
      <c r="L57" s="13"/>
      <c r="N57" s="13"/>
      <c r="P57" s="26"/>
      <c r="R57" s="13"/>
      <c r="T57" s="13"/>
      <c r="V57" s="13"/>
      <c r="X57" s="13"/>
    </row>
    <row r="58" spans="2:24" x14ac:dyDescent="0.3">
      <c r="B58" s="53" t="s">
        <v>60</v>
      </c>
      <c r="C58" s="52"/>
      <c r="D58" s="52" t="s">
        <v>61</v>
      </c>
      <c r="F58" s="41"/>
      <c r="H58" s="13"/>
      <c r="J58" s="13"/>
      <c r="L58" s="13"/>
      <c r="N58" s="13"/>
      <c r="P58" s="26"/>
      <c r="R58" s="13"/>
      <c r="T58" s="13"/>
      <c r="V58" s="13"/>
      <c r="X58" s="13"/>
    </row>
    <row r="59" spans="2:24" x14ac:dyDescent="0.3">
      <c r="B59" s="53" t="s">
        <v>62</v>
      </c>
      <c r="C59" s="52"/>
      <c r="D59" s="52" t="s">
        <v>63</v>
      </c>
      <c r="F59" s="41"/>
      <c r="H59" s="13"/>
      <c r="J59" s="13"/>
      <c r="L59" s="13"/>
      <c r="N59" s="13"/>
      <c r="P59" s="26"/>
      <c r="R59" s="13"/>
      <c r="T59" s="13"/>
      <c r="V59" s="13"/>
      <c r="X59" s="13"/>
    </row>
    <row r="60" spans="2:24" x14ac:dyDescent="0.3">
      <c r="B60" s="53" t="s">
        <v>64</v>
      </c>
      <c r="C60" s="52"/>
      <c r="D60" s="52" t="s">
        <v>65</v>
      </c>
      <c r="F60" s="41"/>
      <c r="H60" s="13"/>
      <c r="J60" s="13"/>
      <c r="L60" s="13"/>
      <c r="N60" s="13"/>
      <c r="P60" s="26"/>
      <c r="R60" s="13"/>
      <c r="T60" s="13"/>
      <c r="V60" s="13"/>
      <c r="X60" s="13"/>
    </row>
    <row r="61" spans="2:24" x14ac:dyDescent="0.3">
      <c r="B61" s="53"/>
      <c r="C61" s="52"/>
      <c r="D61" s="52"/>
      <c r="F61" s="41"/>
      <c r="H61" s="13"/>
      <c r="J61" s="13"/>
      <c r="L61" s="13"/>
      <c r="N61" s="13"/>
      <c r="P61" s="26"/>
      <c r="R61" s="13"/>
      <c r="T61" s="13"/>
      <c r="V61" s="13"/>
      <c r="X61" s="13"/>
    </row>
    <row r="62" spans="2:24" ht="11.9" customHeight="1" x14ac:dyDescent="0.3">
      <c r="D62" s="52"/>
      <c r="F62" s="41"/>
      <c r="H62" s="13"/>
      <c r="J62" s="13"/>
      <c r="L62" s="13"/>
      <c r="N62" s="13"/>
      <c r="P62" s="26"/>
      <c r="R62" s="13"/>
      <c r="T62" s="13"/>
      <c r="V62" s="13"/>
      <c r="X62" s="13"/>
    </row>
    <row r="63" spans="2:24" x14ac:dyDescent="0.3">
      <c r="D63" s="52"/>
    </row>
    <row r="64" spans="2:24" x14ac:dyDescent="0.3">
      <c r="D64" s="52"/>
    </row>
    <row r="65" spans="2:24" x14ac:dyDescent="0.3">
      <c r="D65" s="52"/>
    </row>
    <row r="66" spans="2:24" x14ac:dyDescent="0.3">
      <c r="B66" s="55" t="str">
        <f>+$B$5</f>
        <v>Summary of Proposed Revenue Change by Rate Class - Two Rate Zones - With One Rate Zone Distribution</v>
      </c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</row>
    <row r="67" spans="2:24" x14ac:dyDescent="0.3">
      <c r="B67" s="56" t="s">
        <v>66</v>
      </c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</row>
    <row r="68" spans="2:24" x14ac:dyDescent="0.3">
      <c r="B68" s="34"/>
      <c r="D68" s="34"/>
      <c r="F68" s="34"/>
      <c r="H68" s="34"/>
      <c r="J68" s="34"/>
      <c r="L68" s="34"/>
      <c r="N68" s="34"/>
      <c r="P68" s="34"/>
      <c r="R68" s="34"/>
      <c r="T68" s="34"/>
      <c r="V68" s="4"/>
      <c r="X68" s="4"/>
    </row>
    <row r="69" spans="2:24" x14ac:dyDescent="0.3">
      <c r="B69" s="35"/>
      <c r="D69" s="35"/>
      <c r="F69" s="36" t="s">
        <v>2</v>
      </c>
      <c r="G69" s="36"/>
      <c r="H69" s="36"/>
      <c r="I69" s="35"/>
      <c r="J69" s="36" t="s">
        <v>3</v>
      </c>
      <c r="K69" s="36"/>
      <c r="L69" s="36"/>
      <c r="M69" s="36"/>
      <c r="N69" s="5"/>
      <c r="O69" s="35"/>
      <c r="P69" s="36" t="s">
        <v>4</v>
      </c>
      <c r="Q69" s="36"/>
      <c r="R69" s="36"/>
      <c r="S69" s="36"/>
      <c r="T69" s="5"/>
      <c r="U69" s="36"/>
      <c r="V69" s="36"/>
      <c r="W69" s="36"/>
      <c r="X69" s="5"/>
    </row>
    <row r="70" spans="2:24" s="6" customFormat="1" ht="63.75" customHeight="1" x14ac:dyDescent="0.3">
      <c r="B70" s="37" t="s">
        <v>5</v>
      </c>
      <c r="D70" s="37"/>
      <c r="F70" s="6" t="s">
        <v>6</v>
      </c>
      <c r="H70" s="6" t="s">
        <v>7</v>
      </c>
      <c r="I70" s="37"/>
      <c r="J70" s="37" t="s">
        <v>8</v>
      </c>
      <c r="K70" s="37"/>
      <c r="L70" s="37" t="s">
        <v>9</v>
      </c>
      <c r="M70" s="37"/>
      <c r="N70" s="37" t="s">
        <v>3</v>
      </c>
      <c r="O70" s="37"/>
      <c r="P70" s="6" t="s">
        <v>10</v>
      </c>
      <c r="Q70" s="37"/>
      <c r="R70" s="6" t="s">
        <v>11</v>
      </c>
      <c r="S70" s="37"/>
      <c r="T70" s="6" t="s">
        <v>12</v>
      </c>
      <c r="U70" s="37"/>
      <c r="V70" s="37" t="s">
        <v>13</v>
      </c>
      <c r="W70" s="37"/>
      <c r="X70" s="37" t="s">
        <v>14</v>
      </c>
    </row>
    <row r="71" spans="2:24" x14ac:dyDescent="0.3">
      <c r="B71" s="38" t="s">
        <v>15</v>
      </c>
      <c r="D71" s="39" t="s">
        <v>16</v>
      </c>
      <c r="F71" s="38" t="s">
        <v>17</v>
      </c>
      <c r="H71" s="38" t="s">
        <v>17</v>
      </c>
      <c r="I71" s="40"/>
      <c r="J71" s="38" t="s">
        <v>17</v>
      </c>
      <c r="K71" s="40"/>
      <c r="L71" s="38" t="s">
        <v>17</v>
      </c>
      <c r="M71" s="40"/>
      <c r="N71" s="38" t="s">
        <v>17</v>
      </c>
      <c r="O71" s="40"/>
      <c r="P71" s="38" t="s">
        <v>17</v>
      </c>
      <c r="Q71" s="40"/>
      <c r="R71" s="38" t="s">
        <v>18</v>
      </c>
      <c r="S71" s="40"/>
      <c r="T71" s="38" t="s">
        <v>17</v>
      </c>
      <c r="U71" s="40"/>
      <c r="V71" s="38" t="s">
        <v>19</v>
      </c>
      <c r="W71" s="40"/>
      <c r="X71" s="38" t="s">
        <v>20</v>
      </c>
    </row>
    <row r="72" spans="2:24" x14ac:dyDescent="0.3">
      <c r="B72" s="40"/>
      <c r="D72" s="41"/>
      <c r="F72" s="40" t="s">
        <v>21</v>
      </c>
      <c r="G72" s="40"/>
      <c r="H72" s="40" t="s">
        <v>22</v>
      </c>
      <c r="I72" s="40"/>
      <c r="J72" s="40" t="s">
        <v>23</v>
      </c>
      <c r="K72" s="40"/>
      <c r="L72" s="40" t="s">
        <v>24</v>
      </c>
      <c r="M72" s="40"/>
      <c r="N72" s="40" t="s">
        <v>25</v>
      </c>
      <c r="O72" s="40"/>
      <c r="P72" s="40" t="s">
        <v>26</v>
      </c>
      <c r="Q72" s="40"/>
      <c r="R72" s="40" t="s">
        <v>27</v>
      </c>
      <c r="S72" s="40"/>
      <c r="T72" s="40" t="s">
        <v>28</v>
      </c>
      <c r="U72" s="40"/>
      <c r="V72" s="42" t="s">
        <v>29</v>
      </c>
      <c r="W72" s="40"/>
      <c r="X72" s="42" t="s">
        <v>30</v>
      </c>
    </row>
    <row r="73" spans="2:24" x14ac:dyDescent="0.3">
      <c r="B73" s="40"/>
      <c r="D73" s="41"/>
      <c r="F73" s="7"/>
      <c r="H73" s="7"/>
      <c r="J73" s="40"/>
      <c r="L73" s="40"/>
      <c r="N73" s="40"/>
      <c r="P73" s="40"/>
      <c r="R73" s="40"/>
      <c r="T73" s="40"/>
      <c r="V73" s="40"/>
      <c r="X73" s="40"/>
    </row>
    <row r="74" spans="2:24" x14ac:dyDescent="0.3">
      <c r="B74" s="40"/>
      <c r="D74" s="1" t="s">
        <v>31</v>
      </c>
      <c r="F74" s="7"/>
      <c r="H74" s="8"/>
      <c r="J74" s="9"/>
      <c r="L74" s="9"/>
      <c r="N74" s="9"/>
      <c r="P74" s="40"/>
      <c r="R74" s="40"/>
      <c r="T74" s="40"/>
      <c r="V74" s="40"/>
      <c r="X74" s="40"/>
    </row>
    <row r="75" spans="2:24" x14ac:dyDescent="0.3">
      <c r="B75" s="40">
        <v>1</v>
      </c>
      <c r="D75" s="10" t="s">
        <v>32</v>
      </c>
      <c r="F75" s="11">
        <v>416433.75805447914</v>
      </c>
      <c r="H75" s="11">
        <f>F75-N75</f>
        <v>37982.828549464932</v>
      </c>
      <c r="J75" s="11">
        <v>377926.72258980898</v>
      </c>
      <c r="L75" s="11">
        <v>524.20691520521552</v>
      </c>
      <c r="N75" s="11">
        <f t="shared" ref="N75:N85" si="21">J75+L75</f>
        <v>378450.92950501421</v>
      </c>
      <c r="P75" s="11">
        <v>-1419.7403010808559</v>
      </c>
      <c r="R75" s="11">
        <v>0</v>
      </c>
      <c r="T75" s="11">
        <f t="shared" ref="T75:T85" si="22">N75+P75+R75</f>
        <v>377031.18920393335</v>
      </c>
      <c r="V75" s="12">
        <f t="shared" ref="V75:V84" si="23">T75/N75</f>
        <v>0.99624854851608424</v>
      </c>
      <c r="X75" s="43">
        <f t="shared" ref="X75:X84" si="24">T75/F75-1</f>
        <v>-9.4619055464257085E-2</v>
      </c>
    </row>
    <row r="76" spans="2:24" x14ac:dyDescent="0.3">
      <c r="B76" s="40">
        <f>MAX(B$75:B75)+1</f>
        <v>2</v>
      </c>
      <c r="D76" s="10" t="s">
        <v>33</v>
      </c>
      <c r="F76" s="11">
        <v>87928.13323528225</v>
      </c>
      <c r="H76" s="11">
        <f t="shared" ref="H76:H85" si="25">F76-N76</f>
        <v>5220.9453523427073</v>
      </c>
      <c r="J76" s="11">
        <v>82503.860058578299</v>
      </c>
      <c r="L76" s="11">
        <v>203.32782436124583</v>
      </c>
      <c r="N76" s="11">
        <f t="shared" si="21"/>
        <v>82707.187882939543</v>
      </c>
      <c r="P76" s="11">
        <v>-915.27594968070491</v>
      </c>
      <c r="R76" s="11">
        <v>0</v>
      </c>
      <c r="T76" s="11">
        <f t="shared" si="22"/>
        <v>81791.911933258831</v>
      </c>
      <c r="V76" s="12">
        <f t="shared" si="23"/>
        <v>0.9889335380260279</v>
      </c>
      <c r="X76" s="43">
        <f t="shared" si="24"/>
        <v>-6.9786780137863547E-2</v>
      </c>
    </row>
    <row r="77" spans="2:24" x14ac:dyDescent="0.3">
      <c r="B77" s="40">
        <f>MAX(B$75:B76)+1</f>
        <v>3</v>
      </c>
      <c r="D77" s="10" t="s">
        <v>34</v>
      </c>
      <c r="F77" s="11">
        <v>11097.39735429211</v>
      </c>
      <c r="H77" s="11">
        <f t="shared" si="25"/>
        <v>1264.2968592096749</v>
      </c>
      <c r="J77" s="11">
        <v>9814.6464435179951</v>
      </c>
      <c r="L77" s="11">
        <v>18.45405156444118</v>
      </c>
      <c r="N77" s="11">
        <f t="shared" si="21"/>
        <v>9833.1004950824354</v>
      </c>
      <c r="P77" s="11">
        <v>-133.88954694021936</v>
      </c>
      <c r="R77" s="11">
        <v>0</v>
      </c>
      <c r="T77" s="11">
        <f t="shared" si="22"/>
        <v>9699.2109481422158</v>
      </c>
      <c r="V77" s="12">
        <f t="shared" si="23"/>
        <v>0.98638379145955257</v>
      </c>
      <c r="X77" s="43">
        <f t="shared" si="24"/>
        <v>-0.12599228102876947</v>
      </c>
    </row>
    <row r="78" spans="2:24" x14ac:dyDescent="0.3">
      <c r="B78" s="40">
        <f>MAX(B$75:B77)+1</f>
        <v>4</v>
      </c>
      <c r="D78" s="10" t="s">
        <v>35</v>
      </c>
      <c r="F78" s="11">
        <v>0</v>
      </c>
      <c r="H78" s="11">
        <f t="shared" si="25"/>
        <v>0</v>
      </c>
      <c r="J78" s="11">
        <v>0</v>
      </c>
      <c r="L78" s="11">
        <v>0</v>
      </c>
      <c r="N78" s="11">
        <f t="shared" si="21"/>
        <v>0</v>
      </c>
      <c r="P78" s="11">
        <v>0</v>
      </c>
      <c r="R78" s="11">
        <v>0</v>
      </c>
      <c r="T78" s="11">
        <f t="shared" si="22"/>
        <v>0</v>
      </c>
      <c r="V78" s="12" t="str">
        <f>IFERROR(T78/N78,"-")</f>
        <v>-</v>
      </c>
      <c r="X78" s="43" t="str">
        <f>IFERROR(T78/F78-1,"-")</f>
        <v>-</v>
      </c>
    </row>
    <row r="79" spans="2:24" x14ac:dyDescent="0.3">
      <c r="B79" s="40">
        <f>MAX(B$75:B78)+1</f>
        <v>5</v>
      </c>
      <c r="D79" s="10" t="s">
        <v>36</v>
      </c>
      <c r="F79" s="11">
        <v>22676.325451360648</v>
      </c>
      <c r="H79" s="11">
        <f t="shared" si="25"/>
        <v>11333.136428306903</v>
      </c>
      <c r="J79" s="11">
        <v>11343.189023053745</v>
      </c>
      <c r="L79" s="11">
        <v>0</v>
      </c>
      <c r="N79" s="11">
        <f t="shared" si="21"/>
        <v>11343.189023053745</v>
      </c>
      <c r="P79" s="11">
        <v>0</v>
      </c>
      <c r="R79" s="11">
        <v>-256.20296644599432</v>
      </c>
      <c r="T79" s="11">
        <f t="shared" si="22"/>
        <v>11086.98605660775</v>
      </c>
      <c r="V79" s="12">
        <f t="shared" si="23"/>
        <v>0.97741349756886786</v>
      </c>
      <c r="X79" s="43">
        <f t="shared" si="24"/>
        <v>-0.51107660364159679</v>
      </c>
    </row>
    <row r="80" spans="2:24" x14ac:dyDescent="0.3">
      <c r="B80" s="40">
        <f>MAX(B$75:B79)+1</f>
        <v>6</v>
      </c>
      <c r="D80" s="10" t="s">
        <v>37</v>
      </c>
      <c r="F80" s="11">
        <v>18800.616623502479</v>
      </c>
      <c r="H80" s="11">
        <f t="shared" si="25"/>
        <v>10120.713524543193</v>
      </c>
      <c r="J80" s="11">
        <v>8679.9030989592866</v>
      </c>
      <c r="L80" s="11">
        <v>0</v>
      </c>
      <c r="N80" s="11">
        <f t="shared" si="21"/>
        <v>8679.9030989592866</v>
      </c>
      <c r="P80" s="11">
        <v>-249.69473193975566</v>
      </c>
      <c r="R80" s="11">
        <v>-21.769732073934634</v>
      </c>
      <c r="T80" s="11">
        <f t="shared" si="22"/>
        <v>8408.4386349455963</v>
      </c>
      <c r="V80" s="12">
        <f t="shared" si="23"/>
        <v>0.96872494301851841</v>
      </c>
      <c r="X80" s="43">
        <f t="shared" si="24"/>
        <v>-0.55275729496902337</v>
      </c>
    </row>
    <row r="81" spans="2:24" x14ac:dyDescent="0.3">
      <c r="B81" s="40">
        <f>MAX(B$75:B80)+1</f>
        <v>7</v>
      </c>
      <c r="D81" s="10" t="s">
        <v>38</v>
      </c>
      <c r="F81" s="11">
        <v>973.99722497867094</v>
      </c>
      <c r="H81" s="11">
        <f t="shared" si="25"/>
        <v>568.67850217507976</v>
      </c>
      <c r="J81" s="11">
        <v>403.45148573346108</v>
      </c>
      <c r="L81" s="11">
        <v>1.8672370701301753</v>
      </c>
      <c r="N81" s="11">
        <f t="shared" si="21"/>
        <v>405.31872280359124</v>
      </c>
      <c r="P81" s="11">
        <v>0</v>
      </c>
      <c r="R81" s="11">
        <v>213</v>
      </c>
      <c r="T81" s="11">
        <f t="shared" si="22"/>
        <v>618.3187228035913</v>
      </c>
      <c r="V81" s="12">
        <f t="shared" si="23"/>
        <v>1.5255123635214238</v>
      </c>
      <c r="X81" s="43">
        <f t="shared" si="24"/>
        <v>-0.36517404059633585</v>
      </c>
    </row>
    <row r="82" spans="2:24" x14ac:dyDescent="0.3">
      <c r="B82" s="40">
        <f>MAX(B$75:B81)+1</f>
        <v>8</v>
      </c>
      <c r="D82" s="10" t="s">
        <v>39</v>
      </c>
      <c r="F82" s="11">
        <v>341.57787898728509</v>
      </c>
      <c r="H82" s="11">
        <f t="shared" si="25"/>
        <v>-80.396034729849077</v>
      </c>
      <c r="J82" s="11">
        <v>421.81370094414109</v>
      </c>
      <c r="L82" s="11">
        <v>0.16021277299306511</v>
      </c>
      <c r="N82" s="11">
        <f t="shared" si="21"/>
        <v>421.97391371713417</v>
      </c>
      <c r="P82" s="11">
        <v>-4.3517204712348857E-2</v>
      </c>
      <c r="R82" s="11">
        <v>-213</v>
      </c>
      <c r="T82" s="11">
        <f t="shared" si="22"/>
        <v>208.93039651242179</v>
      </c>
      <c r="V82" s="12">
        <f t="shared" si="23"/>
        <v>0.49512633298103853</v>
      </c>
      <c r="X82" s="43">
        <f t="shared" si="24"/>
        <v>-0.38833744991958619</v>
      </c>
    </row>
    <row r="83" spans="2:24" x14ac:dyDescent="0.3">
      <c r="B83" s="40">
        <f>MAX(B$75:B82)+1</f>
        <v>9</v>
      </c>
      <c r="D83" s="10" t="s">
        <v>40</v>
      </c>
      <c r="F83" s="11">
        <v>1236.409003</v>
      </c>
      <c r="H83" s="11">
        <f t="shared" si="25"/>
        <v>653.12185672526516</v>
      </c>
      <c r="J83" s="11">
        <v>583.28714627473482</v>
      </c>
      <c r="L83" s="11">
        <v>0</v>
      </c>
      <c r="N83" s="11">
        <f t="shared" si="21"/>
        <v>583.28714627473482</v>
      </c>
      <c r="P83" s="11">
        <v>-25.407641614879875</v>
      </c>
      <c r="R83" s="11">
        <v>298.71611659979152</v>
      </c>
      <c r="T83" s="11">
        <f t="shared" si="22"/>
        <v>856.59562125964658</v>
      </c>
      <c r="V83" s="12">
        <f t="shared" si="23"/>
        <v>1.4685659142850036</v>
      </c>
      <c r="X83" s="43">
        <f t="shared" si="24"/>
        <v>-0.30719072800245006</v>
      </c>
    </row>
    <row r="84" spans="2:24" x14ac:dyDescent="0.3">
      <c r="B84" s="40">
        <f>MAX(B$75:B83)+1</f>
        <v>10</v>
      </c>
      <c r="D84" s="10" t="s">
        <v>41</v>
      </c>
      <c r="F84" s="11">
        <v>5168.0916729286218</v>
      </c>
      <c r="H84" s="11">
        <f t="shared" si="25"/>
        <v>1497.0643989518776</v>
      </c>
      <c r="J84" s="11">
        <v>3625.0874206379626</v>
      </c>
      <c r="L84" s="11">
        <v>45.939853338781425</v>
      </c>
      <c r="N84" s="11">
        <f t="shared" si="21"/>
        <v>3671.0272739767443</v>
      </c>
      <c r="P84" s="11">
        <v>-105.43151689441414</v>
      </c>
      <c r="R84" s="11">
        <v>0</v>
      </c>
      <c r="T84" s="11">
        <f t="shared" si="22"/>
        <v>3565.5957570823302</v>
      </c>
      <c r="V84" s="12">
        <f t="shared" si="23"/>
        <v>0.97128010526050867</v>
      </c>
      <c r="X84" s="43">
        <f t="shared" si="24"/>
        <v>-0.31007497878577672</v>
      </c>
    </row>
    <row r="85" spans="2:24" x14ac:dyDescent="0.3">
      <c r="B85" s="40">
        <f>MAX(B$75:B84)+1</f>
        <v>11</v>
      </c>
      <c r="D85" s="10" t="s">
        <v>42</v>
      </c>
      <c r="F85" s="11">
        <v>0</v>
      </c>
      <c r="H85" s="11">
        <f t="shared" si="25"/>
        <v>0</v>
      </c>
      <c r="J85" s="11">
        <v>0</v>
      </c>
      <c r="L85" s="11">
        <v>0</v>
      </c>
      <c r="N85" s="11">
        <f t="shared" si="21"/>
        <v>0</v>
      </c>
      <c r="P85" s="11">
        <v>0</v>
      </c>
      <c r="R85" s="11">
        <v>0</v>
      </c>
      <c r="T85" s="11">
        <f t="shared" si="22"/>
        <v>0</v>
      </c>
      <c r="V85" s="12"/>
      <c r="X85" s="28"/>
    </row>
    <row r="86" spans="2:24" x14ac:dyDescent="0.3">
      <c r="B86" s="40">
        <f>MAX(B$75:B85)+1</f>
        <v>12</v>
      </c>
      <c r="D86" s="2" t="s">
        <v>43</v>
      </c>
      <c r="F86" s="44">
        <f>SUM(F75:F85)</f>
        <v>564656.30649881123</v>
      </c>
      <c r="H86" s="44">
        <f>SUM(H75:H85)</f>
        <v>68560.389436989775</v>
      </c>
      <c r="J86" s="44">
        <f>SUM(J75:J85)</f>
        <v>495301.96096750861</v>
      </c>
      <c r="L86" s="44">
        <f>SUM(L75:L85)</f>
        <v>793.95609431280718</v>
      </c>
      <c r="N86" s="44">
        <f>SUM(N75:N85)</f>
        <v>496095.9170618215</v>
      </c>
      <c r="P86" s="44">
        <f>SUM(P75:P85)</f>
        <v>-2849.4832053555419</v>
      </c>
      <c r="R86" s="44">
        <f>SUM(R75:R85)</f>
        <v>20.743418079862579</v>
      </c>
      <c r="T86" s="44">
        <f>SUM(T75:T85)</f>
        <v>493267.17727454577</v>
      </c>
      <c r="V86" s="45">
        <f>T86/N86</f>
        <v>0.9942979982499569</v>
      </c>
      <c r="X86" s="20">
        <f>T86/F86-1</f>
        <v>-0.12642934897321612</v>
      </c>
    </row>
    <row r="87" spans="2:24" x14ac:dyDescent="0.3">
      <c r="B87" s="40"/>
      <c r="D87" s="41"/>
      <c r="F87" s="16"/>
      <c r="H87" s="16"/>
      <c r="J87" s="16"/>
      <c r="L87" s="16"/>
      <c r="N87" s="16"/>
      <c r="P87" s="16"/>
      <c r="R87" s="16"/>
      <c r="T87" s="16"/>
      <c r="V87" s="46"/>
      <c r="X87" s="17"/>
    </row>
    <row r="88" spans="2:24" x14ac:dyDescent="0.3">
      <c r="B88" s="40"/>
      <c r="D88" s="1" t="s">
        <v>44</v>
      </c>
      <c r="F88" s="16"/>
      <c r="H88" s="16"/>
      <c r="J88" s="16"/>
      <c r="L88" s="16"/>
      <c r="N88" s="16"/>
      <c r="P88" s="16"/>
      <c r="R88" s="16"/>
      <c r="T88" s="16"/>
      <c r="V88" s="12"/>
      <c r="X88" s="18"/>
    </row>
    <row r="89" spans="2:24" x14ac:dyDescent="0.3">
      <c r="B89" s="40">
        <f>MAX(B$75:B88)+1</f>
        <v>13</v>
      </c>
      <c r="D89" s="10" t="s">
        <v>32</v>
      </c>
      <c r="F89" s="11">
        <v>1567222.5180660388</v>
      </c>
      <c r="H89" s="11">
        <f>F89-N89</f>
        <v>-51998.805641610874</v>
      </c>
      <c r="J89" s="11">
        <v>1618253.8069998366</v>
      </c>
      <c r="L89" s="11">
        <v>967.51670781321866</v>
      </c>
      <c r="N89" s="11">
        <f t="shared" ref="N89:N99" si="26">J89+L89</f>
        <v>1619221.3237076497</v>
      </c>
      <c r="P89" s="11">
        <v>-6977.6999963116305</v>
      </c>
      <c r="R89" s="11">
        <v>0</v>
      </c>
      <c r="T89" s="11">
        <f t="shared" ref="T89:T99" si="27">N89+P89+R89</f>
        <v>1612243.623711338</v>
      </c>
      <c r="V89" s="12">
        <f t="shared" ref="V89:V98" si="28">T89/N89</f>
        <v>0.99569070645615365</v>
      </c>
      <c r="X89" s="43">
        <f t="shared" ref="X89:X98" si="29">T89/F89-1</f>
        <v>2.872668375187426E-2</v>
      </c>
    </row>
    <row r="90" spans="2:24" x14ac:dyDescent="0.3">
      <c r="B90" s="40">
        <f>MAX(B$75:B89)+1</f>
        <v>14</v>
      </c>
      <c r="D90" s="10" t="s">
        <v>33</v>
      </c>
      <c r="F90" s="11">
        <v>401294.26781788317</v>
      </c>
      <c r="H90" s="11">
        <f t="shared" ref="H90:H99" si="30">F90-N90</f>
        <v>-19029.022508910217</v>
      </c>
      <c r="J90" s="11">
        <v>419900.00016391167</v>
      </c>
      <c r="L90" s="11">
        <v>423.29016288171584</v>
      </c>
      <c r="N90" s="11">
        <f t="shared" si="26"/>
        <v>420323.29032679339</v>
      </c>
      <c r="P90" s="11">
        <v>-4257.8777897078471</v>
      </c>
      <c r="R90" s="11">
        <v>0</v>
      </c>
      <c r="T90" s="11">
        <f t="shared" si="27"/>
        <v>416065.41253708553</v>
      </c>
      <c r="V90" s="12">
        <f t="shared" si="28"/>
        <v>0.98986999319881264</v>
      </c>
      <c r="X90" s="43">
        <f t="shared" si="29"/>
        <v>3.6808760811669172E-2</v>
      </c>
    </row>
    <row r="91" spans="2:24" x14ac:dyDescent="0.3">
      <c r="B91" s="40">
        <f>MAX(B$75:B90)+1</f>
        <v>15</v>
      </c>
      <c r="D91" s="10" t="s">
        <v>34</v>
      </c>
      <c r="F91" s="11">
        <v>104009.45114818671</v>
      </c>
      <c r="H91" s="11">
        <f t="shared" si="30"/>
        <v>-1514.1262703738757</v>
      </c>
      <c r="J91" s="11">
        <v>106021.68417151899</v>
      </c>
      <c r="L91" s="11">
        <v>-498.10675295840639</v>
      </c>
      <c r="N91" s="11">
        <f t="shared" si="26"/>
        <v>105523.57741856058</v>
      </c>
      <c r="P91" s="11">
        <v>-1233.7824749700005</v>
      </c>
      <c r="R91" s="11">
        <v>0</v>
      </c>
      <c r="T91" s="11">
        <f t="shared" si="27"/>
        <v>104289.79494359059</v>
      </c>
      <c r="V91" s="12">
        <f t="shared" si="28"/>
        <v>0.98830799234491284</v>
      </c>
      <c r="X91" s="43">
        <f t="shared" si="29"/>
        <v>2.6953684718946658E-3</v>
      </c>
    </row>
    <row r="92" spans="2:24" x14ac:dyDescent="0.3">
      <c r="B92" s="40">
        <f>MAX(B$75:B91)+1</f>
        <v>16</v>
      </c>
      <c r="D92" s="10" t="s">
        <v>35</v>
      </c>
      <c r="F92" s="11">
        <v>67425.484115496904</v>
      </c>
      <c r="H92" s="11">
        <f t="shared" si="30"/>
        <v>-13085.702800529994</v>
      </c>
      <c r="J92" s="11">
        <v>81648.855056449131</v>
      </c>
      <c r="L92" s="11">
        <v>-1137.6681404222254</v>
      </c>
      <c r="N92" s="11">
        <f t="shared" si="26"/>
        <v>80511.186916026898</v>
      </c>
      <c r="P92" s="11">
        <v>-1899.7719625081534</v>
      </c>
      <c r="R92" s="11">
        <v>0</v>
      </c>
      <c r="T92" s="11">
        <f t="shared" si="27"/>
        <v>78611.414953518746</v>
      </c>
      <c r="V92" s="12">
        <f t="shared" si="28"/>
        <v>0.97640362743019038</v>
      </c>
      <c r="X92" s="43">
        <f t="shared" si="29"/>
        <v>0.16590063808605104</v>
      </c>
    </row>
    <row r="93" spans="2:24" x14ac:dyDescent="0.3">
      <c r="B93" s="40">
        <f>MAX(B$75:B92)+1</f>
        <v>17</v>
      </c>
      <c r="D93" s="10" t="s">
        <v>36</v>
      </c>
      <c r="F93" s="11">
        <v>0</v>
      </c>
      <c r="H93" s="11">
        <f t="shared" si="30"/>
        <v>0</v>
      </c>
      <c r="J93" s="11">
        <v>0</v>
      </c>
      <c r="L93" s="11">
        <v>0</v>
      </c>
      <c r="N93" s="11">
        <f t="shared" si="26"/>
        <v>0</v>
      </c>
      <c r="P93" s="11">
        <v>0</v>
      </c>
      <c r="R93" s="11">
        <v>0</v>
      </c>
      <c r="T93" s="11">
        <f t="shared" si="27"/>
        <v>0</v>
      </c>
      <c r="V93" s="12" t="str">
        <f>IFERROR(T93/N93,"-")</f>
        <v>-</v>
      </c>
      <c r="X93" s="43" t="str">
        <f>IFERROR(T93/F93-1,"-")</f>
        <v>-</v>
      </c>
    </row>
    <row r="94" spans="2:24" x14ac:dyDescent="0.3">
      <c r="B94" s="40">
        <f>MAX(B$75:B93)+1</f>
        <v>18</v>
      </c>
      <c r="D94" s="10" t="s">
        <v>37</v>
      </c>
      <c r="F94" s="11">
        <v>38122.542731434296</v>
      </c>
      <c r="H94" s="11">
        <f t="shared" si="30"/>
        <v>-10910.747420424217</v>
      </c>
      <c r="J94" s="11">
        <v>49588.335689140309</v>
      </c>
      <c r="L94" s="11">
        <v>-555.04553728179883</v>
      </c>
      <c r="N94" s="11">
        <f t="shared" si="26"/>
        <v>49033.290151858513</v>
      </c>
      <c r="P94" s="11">
        <v>-927.91132936657596</v>
      </c>
      <c r="R94" s="11">
        <v>-80.900309236610809</v>
      </c>
      <c r="T94" s="11">
        <f t="shared" si="27"/>
        <v>48024.47851325533</v>
      </c>
      <c r="V94" s="12">
        <f t="shared" si="28"/>
        <v>0.97942598517295409</v>
      </c>
      <c r="X94" s="43">
        <f t="shared" si="29"/>
        <v>0.25973964673810435</v>
      </c>
    </row>
    <row r="95" spans="2:24" x14ac:dyDescent="0.3">
      <c r="B95" s="40">
        <f>MAX(B$75:B94)+1</f>
        <v>19</v>
      </c>
      <c r="D95" s="10" t="s">
        <v>38</v>
      </c>
      <c r="F95" s="11">
        <v>7851.4072359169822</v>
      </c>
      <c r="H95" s="11">
        <f t="shared" si="30"/>
        <v>4129.9958522088646</v>
      </c>
      <c r="J95" s="11">
        <v>3719.8643027761595</v>
      </c>
      <c r="L95" s="11">
        <v>1.547080931958255</v>
      </c>
      <c r="N95" s="11">
        <f t="shared" si="26"/>
        <v>3721.4113837081177</v>
      </c>
      <c r="P95" s="11">
        <v>-7.1088947890790308</v>
      </c>
      <c r="R95" s="11">
        <v>819</v>
      </c>
      <c r="T95" s="11">
        <f t="shared" si="27"/>
        <v>4533.3024889190383</v>
      </c>
      <c r="V95" s="12">
        <f t="shared" si="28"/>
        <v>1.2181675234200875</v>
      </c>
      <c r="X95" s="43">
        <f t="shared" si="29"/>
        <v>-0.42261274282385575</v>
      </c>
    </row>
    <row r="96" spans="2:24" x14ac:dyDescent="0.3">
      <c r="B96" s="40">
        <f>MAX(B$75:B95)+1</f>
        <v>20</v>
      </c>
      <c r="D96" s="10" t="s">
        <v>39</v>
      </c>
      <c r="F96" s="11">
        <v>1889.666953060824</v>
      </c>
      <c r="H96" s="11">
        <f t="shared" si="30"/>
        <v>-341.62964876905403</v>
      </c>
      <c r="J96" s="11">
        <v>2230.0435541857191</v>
      </c>
      <c r="L96" s="11">
        <v>1.2530476441586575</v>
      </c>
      <c r="N96" s="11">
        <f t="shared" si="26"/>
        <v>2231.296601829878</v>
      </c>
      <c r="P96" s="11">
        <v>0</v>
      </c>
      <c r="R96" s="11">
        <v>-819</v>
      </c>
      <c r="T96" s="11">
        <f t="shared" si="27"/>
        <v>1412.296601829878</v>
      </c>
      <c r="V96" s="12">
        <f t="shared" si="28"/>
        <v>0.63294884269158069</v>
      </c>
      <c r="X96" s="43">
        <f t="shared" si="29"/>
        <v>-0.25262142117568187</v>
      </c>
    </row>
    <row r="97" spans="2:24" x14ac:dyDescent="0.3">
      <c r="B97" s="40">
        <f>MAX(B$75:B96)+1</f>
        <v>21</v>
      </c>
      <c r="D97" s="10" t="s">
        <v>40</v>
      </c>
      <c r="F97" s="11">
        <v>1450.1352278304</v>
      </c>
      <c r="H97" s="11">
        <f t="shared" si="30"/>
        <v>439.39305877601214</v>
      </c>
      <c r="J97" s="11">
        <v>1010.7421690543879</v>
      </c>
      <c r="L97" s="11">
        <v>0</v>
      </c>
      <c r="N97" s="11">
        <f t="shared" si="26"/>
        <v>1010.7421690543879</v>
      </c>
      <c r="P97" s="11">
        <v>0</v>
      </c>
      <c r="R97" s="11">
        <v>60.263306050387598</v>
      </c>
      <c r="T97" s="11">
        <f t="shared" si="27"/>
        <v>1071.0054751047755</v>
      </c>
      <c r="V97" s="12">
        <f t="shared" si="28"/>
        <v>1.0596228275572668</v>
      </c>
      <c r="X97" s="43">
        <f t="shared" si="29"/>
        <v>-0.26144441252755046</v>
      </c>
    </row>
    <row r="98" spans="2:24" x14ac:dyDescent="0.3">
      <c r="B98" s="40">
        <f>MAX(B$75:B97)+1</f>
        <v>22</v>
      </c>
      <c r="D98" s="10" t="s">
        <v>41</v>
      </c>
      <c r="F98" s="11">
        <v>1820.5893601219002</v>
      </c>
      <c r="H98" s="11">
        <f t="shared" si="30"/>
        <v>-908.17932758626444</v>
      </c>
      <c r="J98" s="11">
        <v>2725.5113506295929</v>
      </c>
      <c r="L98" s="11">
        <v>3.25733707857189</v>
      </c>
      <c r="N98" s="11">
        <f t="shared" si="26"/>
        <v>2728.7686877081646</v>
      </c>
      <c r="P98" s="11">
        <v>-167.41889697889627</v>
      </c>
      <c r="R98" s="11">
        <v>0</v>
      </c>
      <c r="T98" s="11">
        <f t="shared" si="27"/>
        <v>2561.3497907292685</v>
      </c>
      <c r="V98" s="12">
        <f t="shared" si="28"/>
        <v>0.9386467245343878</v>
      </c>
      <c r="X98" s="43">
        <f t="shared" si="29"/>
        <v>0.40687946817275122</v>
      </c>
    </row>
    <row r="99" spans="2:24" x14ac:dyDescent="0.3">
      <c r="B99" s="40">
        <f>MAX(B$75:B98)+1</f>
        <v>23</v>
      </c>
      <c r="D99" s="10" t="s">
        <v>42</v>
      </c>
      <c r="F99" s="11">
        <v>8098.2100109627099</v>
      </c>
      <c r="H99" s="11">
        <f t="shared" si="30"/>
        <v>-5560.0790515116296</v>
      </c>
      <c r="J99" s="11">
        <v>13658.28906247434</v>
      </c>
      <c r="L99" s="11">
        <v>0</v>
      </c>
      <c r="N99" s="11">
        <f t="shared" si="26"/>
        <v>13658.28906247434</v>
      </c>
      <c r="P99" s="11">
        <v>-880.25953680752116</v>
      </c>
      <c r="R99" s="11">
        <v>0</v>
      </c>
      <c r="T99" s="11">
        <f t="shared" si="27"/>
        <v>12778.029525666818</v>
      </c>
      <c r="V99" s="12"/>
      <c r="X99" s="28"/>
    </row>
    <row r="100" spans="2:24" x14ac:dyDescent="0.3">
      <c r="B100" s="40">
        <f>MAX(B$75:B99)+1</f>
        <v>24</v>
      </c>
      <c r="D100" s="2" t="s">
        <v>43</v>
      </c>
      <c r="F100" s="44">
        <f>SUM(F89:F99)</f>
        <v>2199184.272666933</v>
      </c>
      <c r="H100" s="44">
        <f>SUM(H89:H99)</f>
        <v>-98778.903758731234</v>
      </c>
      <c r="J100" s="44">
        <f>SUM(J89:J99)</f>
        <v>2298757.1325199772</v>
      </c>
      <c r="L100" s="44">
        <f>SUM(L89:L99)</f>
        <v>-793.95609431280718</v>
      </c>
      <c r="N100" s="44">
        <f>SUM(N89:N99)</f>
        <v>2297963.1764256642</v>
      </c>
      <c r="P100" s="44">
        <f>SUM(P89:P99)</f>
        <v>-16351.830881439704</v>
      </c>
      <c r="R100" s="44">
        <f>SUM(R89:R99)</f>
        <v>-20.637003186223239</v>
      </c>
      <c r="T100" s="44">
        <f>SUM(T89:T99)</f>
        <v>2281590.708541038</v>
      </c>
      <c r="V100" s="45">
        <f>T100/N100</f>
        <v>0.99287522617743051</v>
      </c>
      <c r="X100" s="15">
        <f>T100/F100-1</f>
        <v>3.7471364677490682E-2</v>
      </c>
    </row>
    <row r="101" spans="2:24" x14ac:dyDescent="0.3">
      <c r="B101" s="40"/>
      <c r="F101" s="47"/>
      <c r="H101" s="47"/>
      <c r="J101" s="47"/>
      <c r="L101" s="47"/>
      <c r="N101" s="47"/>
      <c r="P101" s="47"/>
      <c r="R101" s="47"/>
      <c r="T101" s="47"/>
      <c r="V101" s="46"/>
      <c r="X101" s="19"/>
    </row>
    <row r="102" spans="2:24" x14ac:dyDescent="0.3">
      <c r="B102" s="40">
        <f>MAX(B$75:B101)+1</f>
        <v>25</v>
      </c>
      <c r="D102" s="13" t="s">
        <v>45</v>
      </c>
      <c r="F102" s="44">
        <f>F86+F100</f>
        <v>2763840.5791657441</v>
      </c>
      <c r="H102" s="44">
        <f>H86+H100</f>
        <v>-30218.514321741459</v>
      </c>
      <c r="J102" s="44">
        <f>J86+J100</f>
        <v>2794059.0934874858</v>
      </c>
      <c r="L102" s="44">
        <f>L86+L100</f>
        <v>0</v>
      </c>
      <c r="N102" s="44">
        <f>N86+N100</f>
        <v>2794059.0934874858</v>
      </c>
      <c r="P102" s="44">
        <f>P86+P100</f>
        <v>-19201.314086795246</v>
      </c>
      <c r="R102" s="44">
        <f>ROUND(R86+R100, 0)</f>
        <v>0</v>
      </c>
      <c r="T102" s="44">
        <f>T86+T100</f>
        <v>2774857.8858155836</v>
      </c>
      <c r="V102" s="45">
        <f>V86+V100</f>
        <v>1.9871732244273874</v>
      </c>
      <c r="X102" s="20">
        <f>X86+X100</f>
        <v>-8.8957984295725434E-2</v>
      </c>
    </row>
    <row r="103" spans="2:24" x14ac:dyDescent="0.3">
      <c r="B103" s="40"/>
      <c r="F103" s="47"/>
      <c r="H103" s="47"/>
      <c r="J103" s="47"/>
      <c r="L103" s="47"/>
      <c r="N103" s="47"/>
      <c r="P103" s="47"/>
      <c r="R103" s="47"/>
      <c r="T103" s="47"/>
      <c r="V103" s="46"/>
      <c r="X103" s="19"/>
    </row>
    <row r="104" spans="2:24" x14ac:dyDescent="0.3">
      <c r="B104" s="40"/>
      <c r="D104" s="3" t="s">
        <v>46</v>
      </c>
      <c r="F104" s="16"/>
      <c r="H104" s="16"/>
      <c r="J104" s="16"/>
      <c r="L104" s="16"/>
      <c r="N104" s="16"/>
      <c r="P104" s="47"/>
      <c r="R104" s="47"/>
      <c r="T104" s="16"/>
      <c r="V104" s="46"/>
      <c r="X104" s="48"/>
    </row>
    <row r="105" spans="2:24" x14ac:dyDescent="0.3">
      <c r="B105" s="40">
        <f>MAX(B$75:B104)+1</f>
        <v>26</v>
      </c>
      <c r="D105" s="13" t="s">
        <v>47</v>
      </c>
      <c r="F105" s="11">
        <v>543.41803200000004</v>
      </c>
      <c r="H105" s="11">
        <f>F105-N105</f>
        <v>240.37912907873374</v>
      </c>
      <c r="J105" s="11">
        <v>303.0389029212663</v>
      </c>
      <c r="L105" s="11">
        <v>0</v>
      </c>
      <c r="N105" s="11">
        <f t="shared" ref="N105:N109" si="31">J105</f>
        <v>303.0389029212663</v>
      </c>
      <c r="P105" s="11">
        <v>25.345638000000008</v>
      </c>
      <c r="R105" s="11">
        <v>0</v>
      </c>
      <c r="T105" s="11">
        <v>328.38454092126631</v>
      </c>
      <c r="V105" s="12">
        <f>T105/N105</f>
        <v>1.083638231777077</v>
      </c>
      <c r="X105" s="43">
        <f t="shared" ref="X105:X110" si="32">T105/F105-1</f>
        <v>-0.39570547610892259</v>
      </c>
    </row>
    <row r="106" spans="2:24" x14ac:dyDescent="0.3">
      <c r="B106" s="40">
        <f>MAX(B$75:B105)+1</f>
        <v>27</v>
      </c>
      <c r="D106" s="13" t="s">
        <v>48</v>
      </c>
      <c r="F106" s="11">
        <v>142270.45494913991</v>
      </c>
      <c r="H106" s="11">
        <f t="shared" ref="H106:H109" si="33">F106-N106</f>
        <v>27558.988631860557</v>
      </c>
      <c r="J106" s="11">
        <v>114711.46631727935</v>
      </c>
      <c r="L106" s="11">
        <v>0</v>
      </c>
      <c r="N106" s="11">
        <f t="shared" si="31"/>
        <v>114711.46631727935</v>
      </c>
      <c r="P106" s="11">
        <v>13660.345065664136</v>
      </c>
      <c r="R106" s="11">
        <v>0</v>
      </c>
      <c r="T106" s="11">
        <v>128371.81138294349</v>
      </c>
      <c r="V106" s="12">
        <f t="shared" ref="V106" si="34">T106/N106</f>
        <v>1.1190843906386927</v>
      </c>
      <c r="X106" s="43">
        <f t="shared" si="32"/>
        <v>-9.7691706764872821E-2</v>
      </c>
    </row>
    <row r="107" spans="2:24" x14ac:dyDescent="0.3">
      <c r="B107" s="40">
        <f>MAX(B$75:B106)+1</f>
        <v>28</v>
      </c>
      <c r="D107" s="13" t="s">
        <v>49</v>
      </c>
      <c r="F107" s="11">
        <v>439.51764896551725</v>
      </c>
      <c r="H107" s="11">
        <f t="shared" si="33"/>
        <v>435.49538752054406</v>
      </c>
      <c r="J107" s="11">
        <v>4.0222614449731964</v>
      </c>
      <c r="L107" s="11">
        <v>0</v>
      </c>
      <c r="N107" s="11">
        <f t="shared" si="31"/>
        <v>4.0222614449731964</v>
      </c>
      <c r="P107" s="11">
        <v>351.7669012551529</v>
      </c>
      <c r="R107" s="11">
        <v>0</v>
      </c>
      <c r="T107" s="11">
        <v>355.7891627001261</v>
      </c>
      <c r="V107" s="12">
        <f>IFERROR(T107/N107,"-")</f>
        <v>88.455006609471411</v>
      </c>
      <c r="X107" s="43">
        <f t="shared" si="32"/>
        <v>-0.19050085124558935</v>
      </c>
    </row>
    <row r="108" spans="2:24" x14ac:dyDescent="0.3">
      <c r="B108" s="40">
        <f>MAX(B$75:B107)+1</f>
        <v>29</v>
      </c>
      <c r="D108" s="13" t="s">
        <v>50</v>
      </c>
      <c r="F108" s="11">
        <v>385.70474449999995</v>
      </c>
      <c r="H108" s="11">
        <f t="shared" si="33"/>
        <v>383.9349961680054</v>
      </c>
      <c r="J108" s="11">
        <v>1.769748331994526</v>
      </c>
      <c r="L108" s="11">
        <v>0</v>
      </c>
      <c r="N108" s="11">
        <f t="shared" si="31"/>
        <v>1.769748331994526</v>
      </c>
      <c r="P108" s="11">
        <v>706.6348116341353</v>
      </c>
      <c r="R108" s="11">
        <v>0</v>
      </c>
      <c r="T108" s="11">
        <v>708.4045599661298</v>
      </c>
      <c r="V108" s="12">
        <f t="shared" ref="V108" si="35">T108/N108</f>
        <v>400.2854796691629</v>
      </c>
      <c r="X108" s="43">
        <f t="shared" si="32"/>
        <v>0.83664984698193123</v>
      </c>
    </row>
    <row r="109" spans="2:24" x14ac:dyDescent="0.3">
      <c r="B109" s="40">
        <f>MAX(B$75:B108)+1</f>
        <v>30</v>
      </c>
      <c r="D109" s="13" t="s">
        <v>51</v>
      </c>
      <c r="F109" s="11">
        <v>3560.977942268019</v>
      </c>
      <c r="H109" s="11">
        <f t="shared" si="33"/>
        <v>3560.977942268019</v>
      </c>
      <c r="J109" s="11">
        <v>0</v>
      </c>
      <c r="L109" s="11">
        <v>0</v>
      </c>
      <c r="N109" s="11">
        <f t="shared" si="31"/>
        <v>0</v>
      </c>
      <c r="P109" s="11">
        <v>3560.977942268019</v>
      </c>
      <c r="R109" s="11">
        <v>0</v>
      </c>
      <c r="T109" s="11">
        <v>3560.977942268019</v>
      </c>
      <c r="V109" s="12" t="str">
        <f>IFERROR(T109/N109,"-")</f>
        <v>-</v>
      </c>
      <c r="X109" s="43">
        <f t="shared" si="32"/>
        <v>0</v>
      </c>
    </row>
    <row r="110" spans="2:24" x14ac:dyDescent="0.3">
      <c r="B110" s="40">
        <f>MAX(B$75:B109)+1</f>
        <v>31</v>
      </c>
      <c r="D110" s="41" t="s">
        <v>52</v>
      </c>
      <c r="F110" s="44">
        <f>SUM(F105:F109)</f>
        <v>147200.07331687343</v>
      </c>
      <c r="H110" s="44">
        <f>SUM(H105:H109)</f>
        <v>32179.776086895858</v>
      </c>
      <c r="J110" s="44">
        <f>SUM(J105:J109)</f>
        <v>115020.29722997759</v>
      </c>
      <c r="L110" s="49">
        <f>SUM(L105:L109)</f>
        <v>0</v>
      </c>
      <c r="N110" s="44">
        <f>SUM(N105:N109)</f>
        <v>115020.29722997759</v>
      </c>
      <c r="P110" s="44">
        <f>SUM(P105:P109)</f>
        <v>18305.070358821446</v>
      </c>
      <c r="R110" s="49">
        <f>SUM(R105:R109)</f>
        <v>0</v>
      </c>
      <c r="T110" s="44" cm="1">
        <f t="array" ref="T110">SUM(ROUND(T105:T109,0))</f>
        <v>133325</v>
      </c>
      <c r="V110" s="45">
        <f t="shared" ref="V110" si="36">T110/N110</f>
        <v>1.1591432400267845</v>
      </c>
      <c r="X110" s="20">
        <f t="shared" si="32"/>
        <v>-9.4259961997470998E-2</v>
      </c>
    </row>
    <row r="111" spans="2:24" x14ac:dyDescent="0.3">
      <c r="B111" s="40"/>
      <c r="H111" s="14"/>
      <c r="P111" s="14"/>
      <c r="X111" s="21"/>
    </row>
    <row r="112" spans="2:24" x14ac:dyDescent="0.3">
      <c r="B112" s="40">
        <f>MAX(B$75:B111)+1</f>
        <v>32</v>
      </c>
      <c r="D112" s="22" t="s">
        <v>53</v>
      </c>
      <c r="F112" s="11">
        <v>1208.6017580038929</v>
      </c>
      <c r="H112" s="11">
        <f>F112-N112</f>
        <v>1208.6017580038929</v>
      </c>
      <c r="J112" s="11">
        <v>0</v>
      </c>
      <c r="L112" s="11">
        <v>0</v>
      </c>
      <c r="N112" s="11">
        <f>J112</f>
        <v>0</v>
      </c>
      <c r="P112" s="11">
        <v>896.47523933030857</v>
      </c>
      <c r="R112" s="11">
        <v>0</v>
      </c>
      <c r="T112" s="11">
        <v>896.47523933030857</v>
      </c>
      <c r="V112" s="11">
        <v>0</v>
      </c>
      <c r="X112" s="43">
        <f>T112/F112-1</f>
        <v>-0.25825423188949137</v>
      </c>
    </row>
    <row r="113" spans="2:24" x14ac:dyDescent="0.3">
      <c r="X113" s="21"/>
    </row>
    <row r="114" spans="2:24" ht="12.9" thickBot="1" x14ac:dyDescent="0.35">
      <c r="B114" s="40">
        <f>MAX(B$75:B113)+1</f>
        <v>33</v>
      </c>
      <c r="D114" s="13" t="s">
        <v>54</v>
      </c>
      <c r="F114" s="50">
        <f>ROUND(F102+F110+F112,0)</f>
        <v>2912249</v>
      </c>
      <c r="H114" s="50">
        <f>ROUND(H102+H110+H112,0)</f>
        <v>3170</v>
      </c>
      <c r="J114" s="50">
        <f>ROUND(J102+J110+J112,0)</f>
        <v>2909079</v>
      </c>
      <c r="L114" s="50">
        <f>ROUND(L102+L110+L112,0)</f>
        <v>0</v>
      </c>
      <c r="N114" s="50">
        <f>ROUND(N102+N110+N112,0)</f>
        <v>2909079</v>
      </c>
      <c r="P114" s="50">
        <f>ROUND(P102+P110+P112,0)</f>
        <v>0</v>
      </c>
      <c r="R114" s="50">
        <f>ROUND(R102+R110+R112,0)</f>
        <v>0</v>
      </c>
      <c r="T114" s="50">
        <f>ROUND(T102+T110+T112,0)</f>
        <v>2909079</v>
      </c>
      <c r="V114" s="51">
        <f>T114/N114</f>
        <v>1</v>
      </c>
      <c r="X114" s="25">
        <f>T114/F114-1</f>
        <v>-1.0885058248796264E-3</v>
      </c>
    </row>
    <row r="115" spans="2:24" ht="11.9" customHeight="1" thickTop="1" x14ac:dyDescent="0.3"/>
    <row r="116" spans="2:24" ht="11.9" customHeight="1" x14ac:dyDescent="0.3">
      <c r="B116" s="27" t="s">
        <v>55</v>
      </c>
      <c r="C116" s="52"/>
      <c r="D116" s="52"/>
    </row>
    <row r="117" spans="2:24" x14ac:dyDescent="0.3">
      <c r="B117" s="53" t="s">
        <v>56</v>
      </c>
      <c r="C117" s="52"/>
      <c r="D117" s="52" t="s">
        <v>57</v>
      </c>
    </row>
    <row r="118" spans="2:24" ht="11.9" customHeight="1" x14ac:dyDescent="0.3">
      <c r="B118" s="53" t="s">
        <v>58</v>
      </c>
      <c r="C118" s="52"/>
      <c r="D118" s="52" t="s">
        <v>67</v>
      </c>
    </row>
    <row r="119" spans="2:24" ht="11.9" customHeight="1" x14ac:dyDescent="0.3">
      <c r="B119" s="53" t="s">
        <v>60</v>
      </c>
      <c r="C119" s="52"/>
      <c r="D119" s="52" t="s">
        <v>61</v>
      </c>
    </row>
    <row r="120" spans="2:24" x14ac:dyDescent="0.3">
      <c r="B120" s="53" t="s">
        <v>62</v>
      </c>
      <c r="C120" s="52"/>
      <c r="D120" s="52" t="s">
        <v>63</v>
      </c>
    </row>
    <row r="121" spans="2:24" x14ac:dyDescent="0.3">
      <c r="B121" s="53" t="s">
        <v>64</v>
      </c>
      <c r="C121" s="52"/>
      <c r="D121" s="52" t="s">
        <v>65</v>
      </c>
    </row>
    <row r="122" spans="2:24" x14ac:dyDescent="0.3">
      <c r="B122" s="53"/>
      <c r="C122" s="52"/>
      <c r="D122" s="52"/>
    </row>
    <row r="123" spans="2:24" x14ac:dyDescent="0.3">
      <c r="D123" s="52"/>
    </row>
    <row r="124" spans="2:24" x14ac:dyDescent="0.3">
      <c r="D124" s="52"/>
    </row>
    <row r="125" spans="2:24" x14ac:dyDescent="0.3">
      <c r="D125" s="52"/>
    </row>
    <row r="127" spans="2:24" x14ac:dyDescent="0.3">
      <c r="B127" s="55" t="str">
        <f>+$B$5</f>
        <v>Summary of Proposed Revenue Change by Rate Class - Two Rate Zones - With One Rate Zone Distribution</v>
      </c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</row>
    <row r="128" spans="2:24" x14ac:dyDescent="0.3">
      <c r="B128" s="55" t="s">
        <v>68</v>
      </c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</row>
    <row r="129" spans="2:24" x14ac:dyDescent="0.3">
      <c r="B129" s="2"/>
      <c r="D129" s="29"/>
      <c r="F129" s="29"/>
      <c r="H129" s="29"/>
      <c r="J129" s="29"/>
      <c r="L129" s="29"/>
      <c r="N129" s="29"/>
      <c r="P129" s="29"/>
      <c r="R129" s="29"/>
      <c r="T129" s="29"/>
      <c r="V129" s="29"/>
      <c r="X129" s="29"/>
    </row>
    <row r="130" spans="2:24" x14ac:dyDescent="0.3">
      <c r="B130" s="35"/>
      <c r="D130" s="35"/>
      <c r="F130" s="36" t="s">
        <v>2</v>
      </c>
      <c r="G130" s="36"/>
      <c r="H130" s="36"/>
      <c r="I130" s="35"/>
      <c r="J130" s="36" t="s">
        <v>3</v>
      </c>
      <c r="K130" s="36"/>
      <c r="L130" s="36"/>
      <c r="M130" s="36"/>
      <c r="N130" s="5"/>
      <c r="O130" s="35"/>
      <c r="P130" s="36" t="s">
        <v>4</v>
      </c>
      <c r="Q130" s="36"/>
      <c r="R130" s="36"/>
      <c r="S130" s="36"/>
      <c r="T130" s="5"/>
      <c r="U130" s="36"/>
      <c r="V130" s="36"/>
      <c r="W130" s="36"/>
      <c r="X130" s="5"/>
    </row>
    <row r="131" spans="2:24" s="6" customFormat="1" ht="63.75" customHeight="1" x14ac:dyDescent="0.3">
      <c r="B131" s="37" t="s">
        <v>5</v>
      </c>
      <c r="D131" s="37"/>
      <c r="F131" s="6" t="s">
        <v>6</v>
      </c>
      <c r="H131" s="6" t="s">
        <v>7</v>
      </c>
      <c r="I131" s="37"/>
      <c r="J131" s="37" t="s">
        <v>8</v>
      </c>
      <c r="K131" s="37"/>
      <c r="L131" s="37" t="s">
        <v>9</v>
      </c>
      <c r="M131" s="37"/>
      <c r="N131" s="37" t="s">
        <v>3</v>
      </c>
      <c r="O131" s="37"/>
      <c r="P131" s="6" t="s">
        <v>10</v>
      </c>
      <c r="Q131" s="37"/>
      <c r="R131" s="6" t="s">
        <v>11</v>
      </c>
      <c r="S131" s="37"/>
      <c r="T131" s="6" t="s">
        <v>12</v>
      </c>
      <c r="U131" s="37"/>
      <c r="V131" s="37" t="s">
        <v>13</v>
      </c>
      <c r="W131" s="37"/>
      <c r="X131" s="37" t="s">
        <v>14</v>
      </c>
    </row>
    <row r="132" spans="2:24" x14ac:dyDescent="0.3">
      <c r="B132" s="38" t="s">
        <v>15</v>
      </c>
      <c r="D132" s="39" t="s">
        <v>16</v>
      </c>
      <c r="F132" s="38" t="s">
        <v>17</v>
      </c>
      <c r="H132" s="38" t="s">
        <v>17</v>
      </c>
      <c r="I132" s="40"/>
      <c r="J132" s="38" t="s">
        <v>17</v>
      </c>
      <c r="K132" s="40"/>
      <c r="L132" s="38" t="s">
        <v>17</v>
      </c>
      <c r="M132" s="40"/>
      <c r="N132" s="38" t="s">
        <v>17</v>
      </c>
      <c r="O132" s="40"/>
      <c r="P132" s="38" t="s">
        <v>17</v>
      </c>
      <c r="Q132" s="40"/>
      <c r="R132" s="38" t="s">
        <v>18</v>
      </c>
      <c r="S132" s="40"/>
      <c r="T132" s="38" t="s">
        <v>17</v>
      </c>
      <c r="U132" s="40"/>
      <c r="V132" s="38" t="s">
        <v>19</v>
      </c>
      <c r="W132" s="40"/>
      <c r="X132" s="38" t="s">
        <v>20</v>
      </c>
    </row>
    <row r="133" spans="2:24" x14ac:dyDescent="0.3">
      <c r="B133" s="40"/>
      <c r="D133" s="41"/>
      <c r="F133" s="40" t="s">
        <v>21</v>
      </c>
      <c r="G133" s="40"/>
      <c r="H133" s="40" t="s">
        <v>22</v>
      </c>
      <c r="I133" s="40"/>
      <c r="J133" s="40" t="s">
        <v>23</v>
      </c>
      <c r="K133" s="40"/>
      <c r="L133" s="40" t="s">
        <v>24</v>
      </c>
      <c r="M133" s="40"/>
      <c r="N133" s="40" t="s">
        <v>25</v>
      </c>
      <c r="O133" s="40"/>
      <c r="P133" s="40" t="s">
        <v>26</v>
      </c>
      <c r="Q133" s="40"/>
      <c r="R133" s="40" t="s">
        <v>27</v>
      </c>
      <c r="S133" s="40"/>
      <c r="T133" s="40" t="s">
        <v>28</v>
      </c>
      <c r="U133" s="40"/>
      <c r="V133" s="42" t="s">
        <v>29</v>
      </c>
      <c r="W133" s="40"/>
      <c r="X133" s="42" t="s">
        <v>30</v>
      </c>
    </row>
    <row r="134" spans="2:24" x14ac:dyDescent="0.3">
      <c r="B134" s="40"/>
      <c r="D134" s="41"/>
      <c r="F134" s="7"/>
      <c r="H134" s="7"/>
      <c r="J134" s="40"/>
      <c r="L134" s="40"/>
      <c r="N134" s="40"/>
      <c r="P134" s="40"/>
      <c r="R134" s="40"/>
      <c r="T134" s="40"/>
      <c r="V134" s="40"/>
      <c r="X134" s="40"/>
    </row>
    <row r="135" spans="2:24" x14ac:dyDescent="0.3">
      <c r="B135" s="40"/>
      <c r="D135" s="1" t="s">
        <v>31</v>
      </c>
      <c r="F135" s="7"/>
      <c r="H135" s="8"/>
      <c r="J135" s="9"/>
      <c r="L135" s="9"/>
      <c r="N135" s="9"/>
      <c r="P135" s="40"/>
      <c r="R135" s="40"/>
      <c r="T135" s="40"/>
      <c r="V135" s="40"/>
      <c r="X135" s="40"/>
    </row>
    <row r="136" spans="2:24" x14ac:dyDescent="0.3">
      <c r="B136" s="40">
        <v>1</v>
      </c>
      <c r="D136" s="10" t="s">
        <v>32</v>
      </c>
      <c r="F136" s="11">
        <v>299777.24887193867</v>
      </c>
      <c r="H136" s="11">
        <f>F136-N136</f>
        <v>-29936.49431515258</v>
      </c>
      <c r="J136" s="11">
        <v>329713.74318709126</v>
      </c>
      <c r="L136" s="11">
        <v>0</v>
      </c>
      <c r="N136" s="11">
        <f>J136+L136</f>
        <v>329713.74318709126</v>
      </c>
      <c r="P136" s="11">
        <v>0</v>
      </c>
      <c r="R136" s="11">
        <v>0</v>
      </c>
      <c r="T136" s="11">
        <f>N136+P136+R136</f>
        <v>329713.74318709126</v>
      </c>
      <c r="V136" s="12">
        <f t="shared" ref="V136:V145" si="37">T136/N136</f>
        <v>1</v>
      </c>
      <c r="X136" s="43">
        <f t="shared" ref="X136:X143" si="38">T136/F136-1</f>
        <v>9.9862462637853922E-2</v>
      </c>
    </row>
    <row r="137" spans="2:24" x14ac:dyDescent="0.3">
      <c r="B137" s="40">
        <f>MAX(B$136:B136)+1</f>
        <v>2</v>
      </c>
      <c r="D137" s="10" t="s">
        <v>33</v>
      </c>
      <c r="F137" s="11">
        <v>124757.46451233934</v>
      </c>
      <c r="H137" s="11">
        <f t="shared" ref="H137:H146" si="39">F137-N137</f>
        <v>-42824.858856795952</v>
      </c>
      <c r="J137" s="11">
        <v>167582.32336913529</v>
      </c>
      <c r="L137" s="11">
        <v>0</v>
      </c>
      <c r="N137" s="11">
        <f>J137+L137</f>
        <v>167582.32336913529</v>
      </c>
      <c r="P137" s="11">
        <v>0</v>
      </c>
      <c r="R137" s="11">
        <v>0</v>
      </c>
      <c r="T137" s="11">
        <f t="shared" ref="T137:T146" si="40">N137+P137+R137</f>
        <v>167582.32336913529</v>
      </c>
      <c r="V137" s="12">
        <f t="shared" si="37"/>
        <v>1</v>
      </c>
      <c r="X137" s="43">
        <f t="shared" si="38"/>
        <v>0.34326490221801742</v>
      </c>
    </row>
    <row r="138" spans="2:24" x14ac:dyDescent="0.3">
      <c r="B138" s="40">
        <f>MAX(B$136:B137)+1</f>
        <v>3</v>
      </c>
      <c r="D138" s="10" t="s">
        <v>34</v>
      </c>
      <c r="F138" s="11">
        <v>13874.043437214528</v>
      </c>
      <c r="H138" s="11">
        <f t="shared" si="39"/>
        <v>-12311.32353020399</v>
      </c>
      <c r="J138" s="11">
        <v>26185.366967418518</v>
      </c>
      <c r="L138" s="11">
        <v>0</v>
      </c>
      <c r="N138" s="11">
        <f t="shared" ref="N138:N146" si="41">J138+L138</f>
        <v>26185.366967418518</v>
      </c>
      <c r="P138" s="11">
        <v>0</v>
      </c>
      <c r="R138" s="11">
        <v>0</v>
      </c>
      <c r="T138" s="11">
        <f t="shared" si="40"/>
        <v>26185.366967418518</v>
      </c>
      <c r="V138" s="12">
        <f t="shared" si="37"/>
        <v>1</v>
      </c>
      <c r="X138" s="43">
        <f t="shared" si="38"/>
        <v>0.88736377292730428</v>
      </c>
    </row>
    <row r="139" spans="2:24" x14ac:dyDescent="0.3">
      <c r="B139" s="40">
        <f>MAX(B$136:B138)+1</f>
        <v>4</v>
      </c>
      <c r="D139" s="10" t="s">
        <v>35</v>
      </c>
      <c r="F139" s="11">
        <v>0</v>
      </c>
      <c r="H139" s="11">
        <f t="shared" si="39"/>
        <v>0</v>
      </c>
      <c r="J139" s="11">
        <v>0</v>
      </c>
      <c r="L139" s="11">
        <v>0</v>
      </c>
      <c r="N139" s="11">
        <f t="shared" si="41"/>
        <v>0</v>
      </c>
      <c r="P139" s="11">
        <v>0</v>
      </c>
      <c r="R139" s="11">
        <v>0</v>
      </c>
      <c r="T139" s="11">
        <f t="shared" si="40"/>
        <v>0</v>
      </c>
      <c r="V139" s="12" t="str">
        <f>IFERROR(T139/N139,"-")</f>
        <v>-</v>
      </c>
      <c r="X139" s="43" t="str">
        <f>IFERROR(T139/F139-1,"-")</f>
        <v>-</v>
      </c>
    </row>
    <row r="140" spans="2:24" x14ac:dyDescent="0.3">
      <c r="B140" s="40">
        <f>MAX(B$136:B139)+1</f>
        <v>5</v>
      </c>
      <c r="D140" s="10" t="s">
        <v>36</v>
      </c>
      <c r="F140" s="11">
        <v>50.837747414368096</v>
      </c>
      <c r="H140" s="11">
        <f t="shared" si="39"/>
        <v>-850.28631697190644</v>
      </c>
      <c r="J140" s="11">
        <v>901.12406438627454</v>
      </c>
      <c r="L140" s="11">
        <v>0</v>
      </c>
      <c r="N140" s="11">
        <f>J140+L140</f>
        <v>901.12406438627454</v>
      </c>
      <c r="P140" s="11">
        <v>0</v>
      </c>
      <c r="R140" s="11">
        <v>-4.7947499217916381</v>
      </c>
      <c r="T140" s="11">
        <f>N140+P140+R140</f>
        <v>896.32931446448288</v>
      </c>
      <c r="V140" s="12">
        <f>T140/N140</f>
        <v>0.99467914562346393</v>
      </c>
      <c r="X140" s="43">
        <f>T140/F140-1</f>
        <v>16.631176833203991</v>
      </c>
    </row>
    <row r="141" spans="2:24" x14ac:dyDescent="0.3">
      <c r="B141" s="40">
        <f>MAX(B$136:B140)+1</f>
        <v>6</v>
      </c>
      <c r="D141" s="10" t="s">
        <v>37</v>
      </c>
      <c r="F141" s="11">
        <v>56.198449008555571</v>
      </c>
      <c r="H141" s="11">
        <f t="shared" si="39"/>
        <v>-855.08820238255203</v>
      </c>
      <c r="J141" s="11">
        <v>911.28665139110763</v>
      </c>
      <c r="L141" s="11">
        <v>0</v>
      </c>
      <c r="N141" s="11">
        <f t="shared" si="41"/>
        <v>911.28665139110763</v>
      </c>
      <c r="P141" s="11">
        <v>0</v>
      </c>
      <c r="R141" s="11">
        <v>0</v>
      </c>
      <c r="T141" s="11">
        <f t="shared" si="40"/>
        <v>911.28665139110763</v>
      </c>
      <c r="V141" s="12">
        <f t="shared" si="37"/>
        <v>1</v>
      </c>
      <c r="X141" s="43">
        <f t="shared" si="38"/>
        <v>15.21551248242411</v>
      </c>
    </row>
    <row r="142" spans="2:24" x14ac:dyDescent="0.3">
      <c r="B142" s="40">
        <f>MAX(B$136:B141)+1</f>
        <v>7</v>
      </c>
      <c r="D142" s="10" t="s">
        <v>38</v>
      </c>
      <c r="F142" s="11">
        <v>446.87766345621651</v>
      </c>
      <c r="H142" s="11">
        <f t="shared" si="39"/>
        <v>-2151.7461834580072</v>
      </c>
      <c r="J142" s="11">
        <v>2598.6238469142236</v>
      </c>
      <c r="L142" s="11">
        <v>0</v>
      </c>
      <c r="N142" s="11">
        <f t="shared" si="41"/>
        <v>2598.6238469142236</v>
      </c>
      <c r="P142" s="11">
        <v>0</v>
      </c>
      <c r="R142" s="11">
        <v>0</v>
      </c>
      <c r="T142" s="11">
        <f t="shared" si="40"/>
        <v>2598.6238469142236</v>
      </c>
      <c r="V142" s="12">
        <f t="shared" si="37"/>
        <v>1</v>
      </c>
      <c r="X142" s="43">
        <f t="shared" si="38"/>
        <v>4.8150676559130092</v>
      </c>
    </row>
    <row r="143" spans="2:24" x14ac:dyDescent="0.3">
      <c r="B143" s="40">
        <f>MAX(B$136:B142)+1</f>
        <v>8</v>
      </c>
      <c r="D143" s="10" t="s">
        <v>39</v>
      </c>
      <c r="F143" s="11">
        <v>44.051124720468131</v>
      </c>
      <c r="H143" s="11">
        <f t="shared" si="39"/>
        <v>-421.7669685574445</v>
      </c>
      <c r="J143" s="11">
        <v>465.81809327791262</v>
      </c>
      <c r="L143" s="11">
        <v>0</v>
      </c>
      <c r="N143" s="11">
        <f t="shared" si="41"/>
        <v>465.81809327791262</v>
      </c>
      <c r="P143" s="11">
        <v>0</v>
      </c>
      <c r="R143" s="11">
        <v>0</v>
      </c>
      <c r="T143" s="11">
        <f t="shared" si="40"/>
        <v>465.81809327791262</v>
      </c>
      <c r="V143" s="12">
        <f t="shared" si="37"/>
        <v>1</v>
      </c>
      <c r="X143" s="43">
        <f t="shared" si="38"/>
        <v>9.5744880802435581</v>
      </c>
    </row>
    <row r="144" spans="2:24" x14ac:dyDescent="0.3">
      <c r="B144" s="40">
        <f>MAX(B$136:B143)+1</f>
        <v>9</v>
      </c>
      <c r="D144" s="10" t="s">
        <v>40</v>
      </c>
      <c r="F144" s="11">
        <v>1455.6771469999999</v>
      </c>
      <c r="H144" s="11">
        <f t="shared" si="39"/>
        <v>-510.42171148250009</v>
      </c>
      <c r="J144" s="11">
        <v>1966.0988584825</v>
      </c>
      <c r="L144" s="11">
        <v>0</v>
      </c>
      <c r="N144" s="11">
        <f t="shared" si="41"/>
        <v>1966.0988584825</v>
      </c>
      <c r="P144" s="11">
        <v>0</v>
      </c>
      <c r="R144" s="11">
        <v>4.746643173524685</v>
      </c>
      <c r="T144" s="11">
        <f t="shared" si="40"/>
        <v>1970.8455016560247</v>
      </c>
      <c r="V144" s="12">
        <f t="shared" si="37"/>
        <v>1.0024142444074193</v>
      </c>
      <c r="X144" s="43">
        <f>((T144/F144)-1)*-1</f>
        <v>-0.35390289372731698</v>
      </c>
    </row>
    <row r="145" spans="2:24" x14ac:dyDescent="0.3">
      <c r="B145" s="40">
        <f>MAX(B$136:B144)+1</f>
        <v>10</v>
      </c>
      <c r="D145" s="10" t="s">
        <v>41</v>
      </c>
      <c r="F145" s="11">
        <v>24147.616252371383</v>
      </c>
      <c r="H145" s="11">
        <f t="shared" si="39"/>
        <v>-6622.2820201623508</v>
      </c>
      <c r="J145" s="11">
        <v>30769.898272533734</v>
      </c>
      <c r="L145" s="11">
        <v>0</v>
      </c>
      <c r="N145" s="11">
        <f t="shared" si="41"/>
        <v>30769.898272533734</v>
      </c>
      <c r="P145" s="11">
        <v>0</v>
      </c>
      <c r="R145" s="11">
        <v>0</v>
      </c>
      <c r="T145" s="11">
        <f t="shared" si="40"/>
        <v>30769.898272533734</v>
      </c>
      <c r="V145" s="12">
        <f t="shared" si="37"/>
        <v>1</v>
      </c>
      <c r="X145" s="43">
        <f>T145/F145-1</f>
        <v>0.27424164567432285</v>
      </c>
    </row>
    <row r="146" spans="2:24" x14ac:dyDescent="0.3">
      <c r="B146" s="40">
        <f>MAX(B$136:B145)+1</f>
        <v>11</v>
      </c>
      <c r="D146" s="10" t="s">
        <v>42</v>
      </c>
      <c r="F146" s="11">
        <v>0</v>
      </c>
      <c r="H146" s="11">
        <f t="shared" si="39"/>
        <v>0</v>
      </c>
      <c r="J146" s="11">
        <v>0</v>
      </c>
      <c r="L146" s="11">
        <v>0</v>
      </c>
      <c r="N146" s="11">
        <f t="shared" si="41"/>
        <v>0</v>
      </c>
      <c r="P146" s="11">
        <v>0</v>
      </c>
      <c r="R146" s="11">
        <v>0</v>
      </c>
      <c r="T146" s="11">
        <f t="shared" si="40"/>
        <v>0</v>
      </c>
      <c r="V146" s="12" t="str">
        <f>IFERROR(T146/N146,"-")</f>
        <v>-</v>
      </c>
      <c r="X146" s="43" t="str">
        <f>IFERROR(T146/F146-1,"-")</f>
        <v>-</v>
      </c>
    </row>
    <row r="147" spans="2:24" x14ac:dyDescent="0.3">
      <c r="B147" s="40">
        <f>MAX(B$136:B146)+1</f>
        <v>12</v>
      </c>
      <c r="D147" s="2" t="s">
        <v>43</v>
      </c>
      <c r="F147" s="44">
        <f>SUM(F136:F146)</f>
        <v>464610.01520546351</v>
      </c>
      <c r="H147" s="44">
        <f>SUM(H136:H146)</f>
        <v>-96484.268105167299</v>
      </c>
      <c r="J147" s="44">
        <f>SUM(J136:J146)</f>
        <v>561094.28331063094</v>
      </c>
      <c r="L147" s="44">
        <f>SUM(L136:L146)</f>
        <v>0</v>
      </c>
      <c r="N147" s="44">
        <f>SUM(N136:N146)</f>
        <v>561094.28331063094</v>
      </c>
      <c r="P147" s="44">
        <f>SUM(P136:P146)</f>
        <v>0</v>
      </c>
      <c r="R147" s="44">
        <f>ROUND( SUM(R136:R146), 0)</f>
        <v>0</v>
      </c>
      <c r="T147" s="44">
        <f>SUM(T136:T146)</f>
        <v>561094.23520388268</v>
      </c>
      <c r="V147" s="45">
        <f>T147/N147</f>
        <v>0.9999999142626298</v>
      </c>
      <c r="X147" s="20">
        <f>T147/F147-1</f>
        <v>0.20766711185885889</v>
      </c>
    </row>
    <row r="148" spans="2:24" x14ac:dyDescent="0.3">
      <c r="B148" s="40"/>
      <c r="D148" s="41"/>
      <c r="F148" s="16"/>
      <c r="H148" s="16"/>
      <c r="J148" s="16"/>
      <c r="L148" s="47"/>
      <c r="N148" s="16"/>
      <c r="P148" s="47"/>
      <c r="R148" s="47"/>
      <c r="T148" s="16"/>
      <c r="V148" s="46"/>
      <c r="X148" s="54"/>
    </row>
    <row r="149" spans="2:24" x14ac:dyDescent="0.3">
      <c r="B149" s="40"/>
      <c r="D149" s="1" t="s">
        <v>44</v>
      </c>
      <c r="F149" s="16"/>
      <c r="H149" s="16"/>
      <c r="J149" s="16"/>
      <c r="L149" s="11"/>
      <c r="N149" s="16"/>
      <c r="P149" s="11"/>
      <c r="R149" s="11"/>
      <c r="T149" s="16"/>
      <c r="V149" s="12"/>
      <c r="X149" s="30"/>
    </row>
    <row r="150" spans="2:24" x14ac:dyDescent="0.3">
      <c r="B150" s="40">
        <v>13</v>
      </c>
      <c r="D150" s="10" t="s">
        <v>32</v>
      </c>
      <c r="F150" s="11">
        <v>1208945.4101602272</v>
      </c>
      <c r="H150" s="11">
        <f>F150-N150</f>
        <v>88106.84053224395</v>
      </c>
      <c r="J150" s="11">
        <v>1120838.5696279833</v>
      </c>
      <c r="L150" s="11">
        <v>0</v>
      </c>
      <c r="N150" s="11">
        <f t="shared" ref="N150:N160" si="42">J150+L150</f>
        <v>1120838.5696279833</v>
      </c>
      <c r="P150" s="11">
        <v>0</v>
      </c>
      <c r="R150" s="11">
        <v>0</v>
      </c>
      <c r="T150" s="11">
        <f t="shared" ref="T150:T160" si="43">N150+P150+R150</f>
        <v>1120838.5696279833</v>
      </c>
      <c r="V150" s="12">
        <f t="shared" ref="V150:V161" si="44">T150/N150</f>
        <v>1</v>
      </c>
      <c r="X150" s="43">
        <f>T150/F150-1</f>
        <v>-7.2879089321797208E-2</v>
      </c>
    </row>
    <row r="151" spans="2:24" x14ac:dyDescent="0.3">
      <c r="B151" s="40">
        <v>14</v>
      </c>
      <c r="D151" s="10" t="s">
        <v>33</v>
      </c>
      <c r="F151" s="11">
        <v>613479.0694451835</v>
      </c>
      <c r="H151" s="11">
        <f t="shared" ref="H151:H160" si="45">F151-N151</f>
        <v>41479.280991147039</v>
      </c>
      <c r="J151" s="11">
        <v>571999.78845403646</v>
      </c>
      <c r="L151" s="11">
        <v>0</v>
      </c>
      <c r="N151" s="11">
        <f t="shared" si="42"/>
        <v>571999.78845403646</v>
      </c>
      <c r="P151" s="11">
        <v>0</v>
      </c>
      <c r="R151" s="11">
        <v>0</v>
      </c>
      <c r="T151" s="11">
        <f t="shared" si="43"/>
        <v>571999.78845403646</v>
      </c>
      <c r="V151" s="12">
        <f t="shared" si="44"/>
        <v>1</v>
      </c>
      <c r="X151" s="43">
        <f t="shared" ref="X151:X153" si="46">T151/F151-1</f>
        <v>-6.7613196695789357E-2</v>
      </c>
    </row>
    <row r="152" spans="2:24" x14ac:dyDescent="0.3">
      <c r="B152" s="40">
        <v>15</v>
      </c>
      <c r="D152" s="10" t="s">
        <v>34</v>
      </c>
      <c r="F152" s="11">
        <v>38462.191647299776</v>
      </c>
      <c r="H152" s="11">
        <f t="shared" si="45"/>
        <v>-1598.4194317197544</v>
      </c>
      <c r="J152" s="11">
        <v>40060.611079019531</v>
      </c>
      <c r="L152" s="11">
        <v>0</v>
      </c>
      <c r="N152" s="11">
        <f t="shared" si="42"/>
        <v>40060.611079019531</v>
      </c>
      <c r="P152" s="11">
        <v>0</v>
      </c>
      <c r="R152" s="11">
        <v>0</v>
      </c>
      <c r="T152" s="11">
        <f t="shared" si="43"/>
        <v>40060.611079019531</v>
      </c>
      <c r="V152" s="12">
        <f t="shared" si="44"/>
        <v>1</v>
      </c>
      <c r="X152" s="43">
        <f t="shared" si="46"/>
        <v>4.1558199448885835E-2</v>
      </c>
    </row>
    <row r="153" spans="2:24" x14ac:dyDescent="0.3">
      <c r="B153" s="40">
        <v>16</v>
      </c>
      <c r="D153" s="10" t="s">
        <v>35</v>
      </c>
      <c r="F153" s="11">
        <v>2949.4055850023437</v>
      </c>
      <c r="H153" s="11">
        <f t="shared" si="45"/>
        <v>-5905.1526520574807</v>
      </c>
      <c r="J153" s="11">
        <v>8854.558237059824</v>
      </c>
      <c r="L153" s="11">
        <v>0</v>
      </c>
      <c r="N153" s="11">
        <f t="shared" si="42"/>
        <v>8854.558237059824</v>
      </c>
      <c r="P153" s="11">
        <v>0</v>
      </c>
      <c r="R153" s="11">
        <v>0</v>
      </c>
      <c r="T153" s="11">
        <f t="shared" si="43"/>
        <v>8854.558237059824</v>
      </c>
      <c r="V153" s="12">
        <f t="shared" si="44"/>
        <v>1</v>
      </c>
      <c r="X153" s="43">
        <f t="shared" si="46"/>
        <v>2.0021500881686261</v>
      </c>
    </row>
    <row r="154" spans="2:24" x14ac:dyDescent="0.3">
      <c r="B154" s="40">
        <v>17</v>
      </c>
      <c r="D154" s="10" t="s">
        <v>36</v>
      </c>
      <c r="F154" s="11">
        <v>0</v>
      </c>
      <c r="H154" s="11">
        <f t="shared" si="45"/>
        <v>0</v>
      </c>
      <c r="J154" s="11">
        <v>0</v>
      </c>
      <c r="L154" s="11">
        <v>0</v>
      </c>
      <c r="N154" s="11">
        <f t="shared" si="42"/>
        <v>0</v>
      </c>
      <c r="P154" s="11">
        <v>0</v>
      </c>
      <c r="R154" s="11">
        <v>0</v>
      </c>
      <c r="T154" s="11">
        <f t="shared" si="43"/>
        <v>0</v>
      </c>
      <c r="V154" s="12" t="str">
        <f>IFERROR(T154/N154,"-")</f>
        <v>-</v>
      </c>
      <c r="X154" s="43" t="str">
        <f>IFERROR(T154/F154-1,"-")</f>
        <v>-</v>
      </c>
    </row>
    <row r="155" spans="2:24" x14ac:dyDescent="0.3">
      <c r="B155" s="40">
        <v>18</v>
      </c>
      <c r="D155" s="10" t="s">
        <v>37</v>
      </c>
      <c r="F155" s="11">
        <v>1382.4813951743365</v>
      </c>
      <c r="H155" s="11">
        <f t="shared" si="45"/>
        <v>-1631.0915249733027</v>
      </c>
      <c r="J155" s="11">
        <v>3013.5729201476393</v>
      </c>
      <c r="L155" s="11">
        <v>0</v>
      </c>
      <c r="N155" s="11">
        <f t="shared" si="42"/>
        <v>3013.5729201476393</v>
      </c>
      <c r="P155" s="11">
        <v>0</v>
      </c>
      <c r="R155" s="11">
        <v>0</v>
      </c>
      <c r="T155" s="11">
        <f t="shared" si="43"/>
        <v>3013.5729201476393</v>
      </c>
      <c r="V155" s="12">
        <f t="shared" si="44"/>
        <v>1</v>
      </c>
      <c r="X155" s="43">
        <f>T155/F155-1</f>
        <v>1.1798289153595558</v>
      </c>
    </row>
    <row r="156" spans="2:24" x14ac:dyDescent="0.3">
      <c r="B156" s="40">
        <v>19</v>
      </c>
      <c r="D156" s="10" t="s">
        <v>38</v>
      </c>
      <c r="F156" s="11">
        <v>-589.57107682272897</v>
      </c>
      <c r="H156" s="11">
        <f t="shared" si="45"/>
        <v>-3576.0655549869339</v>
      </c>
      <c r="J156" s="11">
        <v>2986.4944781642048</v>
      </c>
      <c r="L156" s="11">
        <v>0</v>
      </c>
      <c r="N156" s="11">
        <f t="shared" si="42"/>
        <v>2986.4944781642048</v>
      </c>
      <c r="P156" s="11">
        <v>0</v>
      </c>
      <c r="R156" s="11">
        <v>0</v>
      </c>
      <c r="T156" s="11">
        <f t="shared" si="43"/>
        <v>2986.4944781642048</v>
      </c>
      <c r="V156" s="12">
        <f t="shared" si="44"/>
        <v>1</v>
      </c>
      <c r="X156" s="43">
        <f t="shared" ref="X156:X161" si="47">T156/F156-1</f>
        <v>-6.0655376350189885</v>
      </c>
    </row>
    <row r="157" spans="2:24" x14ac:dyDescent="0.3">
      <c r="B157" s="40">
        <v>20</v>
      </c>
      <c r="D157" s="10" t="s">
        <v>39</v>
      </c>
      <c r="F157" s="11">
        <v>788.93702183801406</v>
      </c>
      <c r="H157" s="11">
        <f t="shared" si="45"/>
        <v>-355.75745281972968</v>
      </c>
      <c r="J157" s="11">
        <v>1144.6944746577437</v>
      </c>
      <c r="L157" s="11">
        <v>0</v>
      </c>
      <c r="N157" s="11">
        <f t="shared" si="42"/>
        <v>1144.6944746577437</v>
      </c>
      <c r="P157" s="11">
        <v>0</v>
      </c>
      <c r="R157" s="11">
        <v>0</v>
      </c>
      <c r="T157" s="11">
        <f t="shared" si="43"/>
        <v>1144.6944746577437</v>
      </c>
      <c r="V157" s="12">
        <f t="shared" si="44"/>
        <v>1</v>
      </c>
      <c r="X157" s="43">
        <f t="shared" si="47"/>
        <v>0.45093263843913567</v>
      </c>
    </row>
    <row r="158" spans="2:24" x14ac:dyDescent="0.3">
      <c r="B158" s="40">
        <v>21</v>
      </c>
      <c r="D158" s="10" t="s">
        <v>40</v>
      </c>
      <c r="F158" s="11">
        <v>210.51814889499033</v>
      </c>
      <c r="H158" s="11">
        <f t="shared" si="45"/>
        <v>-477.76604619224725</v>
      </c>
      <c r="J158" s="11">
        <v>688.28419508723755</v>
      </c>
      <c r="L158" s="11">
        <v>0</v>
      </c>
      <c r="N158" s="11">
        <f t="shared" si="42"/>
        <v>688.28419508723755</v>
      </c>
      <c r="P158" s="11">
        <v>0</v>
      </c>
      <c r="R158" s="11">
        <v>0</v>
      </c>
      <c r="T158" s="11">
        <f t="shared" si="43"/>
        <v>688.28419508723755</v>
      </c>
      <c r="V158" s="12">
        <f t="shared" si="44"/>
        <v>1</v>
      </c>
      <c r="X158" s="43">
        <f t="shared" si="47"/>
        <v>2.2694767586549709</v>
      </c>
    </row>
    <row r="159" spans="2:24" x14ac:dyDescent="0.3">
      <c r="B159" s="40">
        <v>22</v>
      </c>
      <c r="D159" s="10" t="s">
        <v>41</v>
      </c>
      <c r="F159" s="11">
        <v>2679.7155357730512</v>
      </c>
      <c r="H159" s="11">
        <f t="shared" si="45"/>
        <v>28.556770827892706</v>
      </c>
      <c r="J159" s="11">
        <v>2651.1587649451585</v>
      </c>
      <c r="L159" s="11">
        <v>0</v>
      </c>
      <c r="N159" s="11">
        <f t="shared" si="42"/>
        <v>2651.1587649451585</v>
      </c>
      <c r="P159" s="11">
        <v>0</v>
      </c>
      <c r="R159" s="11">
        <v>0</v>
      </c>
      <c r="T159" s="11">
        <f t="shared" si="43"/>
        <v>2651.1587649451585</v>
      </c>
      <c r="V159" s="12">
        <f t="shared" si="44"/>
        <v>1</v>
      </c>
      <c r="X159" s="43">
        <f t="shared" si="47"/>
        <v>-1.0656642634888747E-2</v>
      </c>
    </row>
    <row r="160" spans="2:24" x14ac:dyDescent="0.3">
      <c r="B160" s="40">
        <v>23</v>
      </c>
      <c r="D160" s="10" t="s">
        <v>42</v>
      </c>
      <c r="F160" s="11">
        <v>287.33204807941672</v>
      </c>
      <c r="H160" s="11">
        <f t="shared" si="45"/>
        <v>-891.26792934341518</v>
      </c>
      <c r="J160" s="11">
        <v>1178.5999774228319</v>
      </c>
      <c r="L160" s="11">
        <v>0</v>
      </c>
      <c r="N160" s="11">
        <f t="shared" si="42"/>
        <v>1178.5999774228319</v>
      </c>
      <c r="P160" s="11">
        <v>0</v>
      </c>
      <c r="R160" s="11">
        <v>0</v>
      </c>
      <c r="T160" s="11">
        <f t="shared" si="43"/>
        <v>1178.5999774228319</v>
      </c>
      <c r="V160" s="12">
        <f t="shared" si="44"/>
        <v>1</v>
      </c>
      <c r="X160" s="43">
        <f t="shared" si="47"/>
        <v>3.1018744177714366</v>
      </c>
    </row>
    <row r="161" spans="2:24" x14ac:dyDescent="0.3">
      <c r="B161" s="40">
        <v>24</v>
      </c>
      <c r="D161" s="2" t="s">
        <v>43</v>
      </c>
      <c r="F161" s="44">
        <f>SUM(F150:F160)</f>
        <v>1868595.4899106498</v>
      </c>
      <c r="H161" s="44">
        <f>SUM(H150:H160)</f>
        <v>115179.157702126</v>
      </c>
      <c r="J161" s="44">
        <f>SUM(J150:J160)</f>
        <v>1753416.3322085235</v>
      </c>
      <c r="L161" s="44">
        <f>SUM(L150:L160)</f>
        <v>0</v>
      </c>
      <c r="N161" s="44">
        <f>SUM(N150:N160)</f>
        <v>1753416.3322085235</v>
      </c>
      <c r="P161" s="44">
        <f>SUM(P150:P160)</f>
        <v>0</v>
      </c>
      <c r="R161" s="44">
        <f>SUM(R150:R160)</f>
        <v>0</v>
      </c>
      <c r="T161" s="44">
        <f>SUM(T150:T160)</f>
        <v>1753416.3322085235</v>
      </c>
      <c r="V161" s="45">
        <f t="shared" si="44"/>
        <v>1</v>
      </c>
      <c r="X161" s="20">
        <f t="shared" si="47"/>
        <v>-6.1639428289337106E-2</v>
      </c>
    </row>
    <row r="162" spans="2:24" x14ac:dyDescent="0.3">
      <c r="B162" s="13"/>
      <c r="D162" s="40"/>
      <c r="F162" s="16"/>
      <c r="H162" s="16"/>
      <c r="J162" s="16"/>
      <c r="L162" s="11"/>
      <c r="N162" s="16"/>
      <c r="P162" s="11"/>
      <c r="R162" s="11"/>
      <c r="T162" s="16"/>
      <c r="V162" s="46"/>
      <c r="X162" s="31"/>
    </row>
    <row r="163" spans="2:24" x14ac:dyDescent="0.3">
      <c r="B163" s="40">
        <v>25</v>
      </c>
      <c r="D163" s="13" t="s">
        <v>45</v>
      </c>
      <c r="F163" s="44">
        <f>F147+F161</f>
        <v>2333205.5051161135</v>
      </c>
      <c r="H163" s="44">
        <f>H147+H161</f>
        <v>18694.889596958703</v>
      </c>
      <c r="J163" s="44">
        <f>J147+J161</f>
        <v>2314510.6155191544</v>
      </c>
      <c r="L163" s="44">
        <f>L147+L161</f>
        <v>0</v>
      </c>
      <c r="N163" s="44">
        <f>N147+N161</f>
        <v>2314510.6155191544</v>
      </c>
      <c r="P163" s="44">
        <f>P147+P161</f>
        <v>0</v>
      </c>
      <c r="R163" s="44">
        <f>ROUND(R147+R161,0)</f>
        <v>0</v>
      </c>
      <c r="T163" s="44">
        <f>T147+T161</f>
        <v>2314510.5674124062</v>
      </c>
      <c r="V163" s="45">
        <f>T163/N163</f>
        <v>0.99999997921515338</v>
      </c>
      <c r="X163" s="20">
        <f>T163/F163-1</f>
        <v>-8.0125551147184337E-3</v>
      </c>
    </row>
    <row r="164" spans="2:24" x14ac:dyDescent="0.3">
      <c r="B164" s="40"/>
      <c r="D164" s="41"/>
      <c r="F164" s="16"/>
      <c r="H164" s="16"/>
      <c r="J164" s="16"/>
      <c r="L164" s="16"/>
      <c r="N164" s="16"/>
      <c r="P164" s="47"/>
      <c r="R164" s="47"/>
      <c r="T164" s="16"/>
      <c r="V164" s="46"/>
      <c r="X164" s="31"/>
    </row>
    <row r="165" spans="2:24" x14ac:dyDescent="0.3">
      <c r="B165" s="40"/>
      <c r="D165" s="3" t="s">
        <v>46</v>
      </c>
      <c r="F165" s="16"/>
      <c r="H165" s="16"/>
      <c r="J165" s="16"/>
      <c r="L165" s="16"/>
      <c r="N165" s="16"/>
      <c r="P165" s="47"/>
      <c r="R165" s="47"/>
      <c r="T165" s="16"/>
      <c r="V165" s="46"/>
      <c r="X165" s="54"/>
    </row>
    <row r="166" spans="2:24" x14ac:dyDescent="0.3">
      <c r="B166" s="40">
        <f>MAX(B$136:B165)+1</f>
        <v>26</v>
      </c>
      <c r="D166" s="13" t="s">
        <v>47</v>
      </c>
      <c r="F166" s="11">
        <v>0</v>
      </c>
      <c r="H166" s="11">
        <f>F166-N166</f>
        <v>-10.793404878226456</v>
      </c>
      <c r="J166" s="11">
        <v>10.793404878226456</v>
      </c>
      <c r="L166" s="11">
        <v>0</v>
      </c>
      <c r="N166" s="11">
        <f>J166</f>
        <v>10.793404878226456</v>
      </c>
      <c r="P166" s="11">
        <v>0</v>
      </c>
      <c r="R166" s="11">
        <v>0</v>
      </c>
      <c r="T166" s="11">
        <v>10.793404878226456</v>
      </c>
      <c r="V166" s="32">
        <f>IFERROR(T166/N166,0)</f>
        <v>1</v>
      </c>
      <c r="X166" s="30">
        <f>IFERROR(T166/F166-1,0)</f>
        <v>0</v>
      </c>
    </row>
    <row r="167" spans="2:24" x14ac:dyDescent="0.3">
      <c r="B167" s="40">
        <f>MAX(B$136:B166)+1</f>
        <v>27</v>
      </c>
      <c r="D167" s="13" t="s">
        <v>48</v>
      </c>
      <c r="F167" s="11">
        <v>16203.307197464526</v>
      </c>
      <c r="H167" s="11">
        <f t="shared" ref="H167:H170" si="48">F167-N167</f>
        <v>-4085.7241045138708</v>
      </c>
      <c r="J167" s="11">
        <v>20289.031301978397</v>
      </c>
      <c r="L167" s="11">
        <v>0</v>
      </c>
      <c r="N167" s="11">
        <f t="shared" ref="N167:N168" si="49">J167</f>
        <v>20289.031301978397</v>
      </c>
      <c r="P167" s="11">
        <v>0</v>
      </c>
      <c r="R167" s="11">
        <v>0</v>
      </c>
      <c r="T167" s="11">
        <v>20289.002877664519</v>
      </c>
      <c r="V167" s="32">
        <f t="shared" ref="V167:V168" si="50">IFERROR(T167/N167,0)</f>
        <v>0.99999859903050792</v>
      </c>
      <c r="X167" s="30">
        <f>IFERROR(T167/F167-1,0)</f>
        <v>0.25215196073301116</v>
      </c>
    </row>
    <row r="168" spans="2:24" x14ac:dyDescent="0.3">
      <c r="B168" s="40">
        <f>MAX(B$136:B167)+1</f>
        <v>28</v>
      </c>
      <c r="D168" s="13" t="s">
        <v>49</v>
      </c>
      <c r="F168" s="11">
        <v>163.78497059175623</v>
      </c>
      <c r="H168" s="11">
        <f t="shared" si="48"/>
        <v>-126.90763655930772</v>
      </c>
      <c r="J168" s="11">
        <v>290.69260715106395</v>
      </c>
      <c r="L168" s="11">
        <v>0</v>
      </c>
      <c r="N168" s="11">
        <f t="shared" si="49"/>
        <v>290.69260715106395</v>
      </c>
      <c r="P168" s="11">
        <v>0</v>
      </c>
      <c r="R168" s="11">
        <v>0</v>
      </c>
      <c r="T168" s="11">
        <v>290.69260702952431</v>
      </c>
      <c r="V168" s="32">
        <f t="shared" si="50"/>
        <v>0.99999999958189634</v>
      </c>
      <c r="X168" s="43">
        <f t="shared" ref="X168:X170" si="51">IFERROR(T168/F168-1,0)</f>
        <v>0.77484299065567441</v>
      </c>
    </row>
    <row r="169" spans="2:24" x14ac:dyDescent="0.3">
      <c r="B169" s="40">
        <f>MAX(B$136:B168)+1</f>
        <v>29</v>
      </c>
      <c r="D169" s="13" t="s">
        <v>50</v>
      </c>
      <c r="F169" s="11">
        <v>38.32889733333333</v>
      </c>
      <c r="H169" s="11">
        <f t="shared" si="48"/>
        <v>-38.071741353484867</v>
      </c>
      <c r="J169" s="11">
        <v>76.400638686818198</v>
      </c>
      <c r="L169" s="11">
        <v>0</v>
      </c>
      <c r="N169" s="11">
        <f>J169</f>
        <v>76.400638686818198</v>
      </c>
      <c r="P169" s="11">
        <v>0</v>
      </c>
      <c r="R169" s="11">
        <v>0</v>
      </c>
      <c r="T169" s="11">
        <v>76.400410675845464</v>
      </c>
      <c r="V169" s="32">
        <f>IFERROR(T169/N169,0)</f>
        <v>0.99999701558813314</v>
      </c>
      <c r="X169" s="43">
        <f t="shared" si="51"/>
        <v>0.99328485793413734</v>
      </c>
    </row>
    <row r="170" spans="2:24" x14ac:dyDescent="0.3">
      <c r="B170" s="40">
        <f>MAX(B$136:B169)+1</f>
        <v>30</v>
      </c>
      <c r="D170" s="13" t="s">
        <v>51</v>
      </c>
      <c r="F170" s="11">
        <v>0</v>
      </c>
      <c r="H170" s="11">
        <f t="shared" si="48"/>
        <v>0</v>
      </c>
      <c r="J170" s="11">
        <v>0</v>
      </c>
      <c r="L170" s="11">
        <v>0</v>
      </c>
      <c r="N170" s="11">
        <f>J170</f>
        <v>0</v>
      </c>
      <c r="P170" s="11">
        <v>0</v>
      </c>
      <c r="R170" s="11">
        <v>0</v>
      </c>
      <c r="T170" s="11">
        <v>0</v>
      </c>
      <c r="V170" s="32">
        <f>IFERROR(T170/N170,0)</f>
        <v>0</v>
      </c>
      <c r="X170" s="18">
        <f t="shared" si="51"/>
        <v>0</v>
      </c>
    </row>
    <row r="171" spans="2:24" x14ac:dyDescent="0.3">
      <c r="B171" s="40">
        <f>MAX(B$136:B170)+1</f>
        <v>31</v>
      </c>
      <c r="D171" s="41" t="s">
        <v>52</v>
      </c>
      <c r="F171" s="44">
        <f>SUM(F166:F170)</f>
        <v>16405.421065389615</v>
      </c>
      <c r="H171" s="44">
        <f>SUM(H166:H170)</f>
        <v>-4261.4968873048892</v>
      </c>
      <c r="J171" s="44">
        <f>SUM(J166:J170)</f>
        <v>20666.917952694504</v>
      </c>
      <c r="L171" s="44">
        <f>SUM(L166:L170)</f>
        <v>0</v>
      </c>
      <c r="N171" s="44">
        <f>SUM(N166:N170)</f>
        <v>20666.917952694504</v>
      </c>
      <c r="P171" s="44">
        <f>SUM(P166:P170)</f>
        <v>0</v>
      </c>
      <c r="R171" s="44">
        <f>SUM(R166:R170)</f>
        <v>0</v>
      </c>
      <c r="T171" s="44">
        <f>SUM(T166:T170)</f>
        <v>20666.889300248113</v>
      </c>
      <c r="V171" s="45">
        <f>T171/N171</f>
        <v>0.99999861360816078</v>
      </c>
      <c r="X171" s="15">
        <f t="shared" ref="X171" si="52">T171/F171-1</f>
        <v>0.25975975976921939</v>
      </c>
    </row>
    <row r="172" spans="2:24" ht="11.9" customHeight="1" x14ac:dyDescent="0.3">
      <c r="B172" s="13"/>
      <c r="D172" s="40"/>
      <c r="F172" s="16"/>
      <c r="H172" s="16"/>
      <c r="J172" s="16"/>
      <c r="L172" s="16"/>
      <c r="N172" s="16"/>
      <c r="P172" s="11"/>
      <c r="R172" s="11"/>
      <c r="T172" s="16"/>
      <c r="V172" s="46"/>
      <c r="X172" s="31"/>
    </row>
    <row r="173" spans="2:24" ht="11.9" customHeight="1" x14ac:dyDescent="0.3">
      <c r="B173" s="40">
        <f>MAX(B$136:B171)+1</f>
        <v>32</v>
      </c>
      <c r="D173" s="22" t="s">
        <v>69</v>
      </c>
      <c r="F173" s="11">
        <v>0</v>
      </c>
      <c r="H173" s="11">
        <v>0</v>
      </c>
      <c r="J173" s="11">
        <v>0</v>
      </c>
      <c r="L173" s="11">
        <v>0</v>
      </c>
      <c r="N173" s="11">
        <f>J173</f>
        <v>0</v>
      </c>
      <c r="P173" s="11">
        <v>0</v>
      </c>
      <c r="R173" s="11">
        <v>0</v>
      </c>
      <c r="T173" s="11">
        <v>0</v>
      </c>
      <c r="V173" s="11">
        <v>0</v>
      </c>
      <c r="X173" s="30">
        <v>0</v>
      </c>
    </row>
    <row r="174" spans="2:24" ht="11.9" customHeight="1" x14ac:dyDescent="0.3">
      <c r="B174" s="40"/>
      <c r="D174" s="35"/>
      <c r="F174" s="47"/>
      <c r="H174" s="47"/>
      <c r="J174" s="47"/>
      <c r="L174" s="47"/>
      <c r="N174" s="47"/>
      <c r="P174" s="47"/>
      <c r="R174" s="47"/>
      <c r="T174" s="47"/>
      <c r="V174" s="46"/>
      <c r="X174" s="18"/>
    </row>
    <row r="175" spans="2:24" ht="12.9" thickBot="1" x14ac:dyDescent="0.35">
      <c r="B175" s="40">
        <f>MAX(B$136:B173)+1</f>
        <v>33</v>
      </c>
      <c r="D175" s="13" t="s">
        <v>54</v>
      </c>
      <c r="F175" s="50">
        <f>ROUND(F163+F171+F173,0)</f>
        <v>2349611</v>
      </c>
      <c r="H175" s="50">
        <f>ROUND(H163+H171+H173,0)</f>
        <v>14433</v>
      </c>
      <c r="J175" s="50">
        <f>ROUND(J163+J171+J173,0)</f>
        <v>2335178</v>
      </c>
      <c r="L175" s="50">
        <f>ROUND(L163+L171+L173,0)</f>
        <v>0</v>
      </c>
      <c r="N175" s="50">
        <f>ROUND(N163+N171+N173,0)</f>
        <v>2335178</v>
      </c>
      <c r="P175" s="50">
        <f>ROUND(P163+P171+P173,0)</f>
        <v>0</v>
      </c>
      <c r="R175" s="50">
        <f>ROUND(R163+R171+R173,0)</f>
        <v>0</v>
      </c>
      <c r="T175" s="50">
        <f>ROUND(T163+T171+T173,0)</f>
        <v>2335177</v>
      </c>
      <c r="V175" s="51">
        <f>T175/N175</f>
        <v>0.99999957176712007</v>
      </c>
      <c r="X175" s="33">
        <f>T175/F175-1</f>
        <v>-6.1431445460546907E-3</v>
      </c>
    </row>
    <row r="176" spans="2:24" ht="11.9" customHeight="1" thickTop="1" x14ac:dyDescent="0.3">
      <c r="B176" s="2"/>
      <c r="F176" s="13"/>
      <c r="H176" s="13"/>
      <c r="J176" s="13"/>
      <c r="L176" s="13"/>
      <c r="N176" s="13"/>
      <c r="P176" s="13"/>
      <c r="R176" s="13"/>
      <c r="T176" s="13"/>
      <c r="V176" s="13"/>
      <c r="X176" s="13"/>
    </row>
    <row r="177" spans="2:4" x14ac:dyDescent="0.3">
      <c r="B177" s="27" t="s">
        <v>55</v>
      </c>
      <c r="C177" s="52"/>
      <c r="D177" s="52"/>
    </row>
    <row r="178" spans="2:4" x14ac:dyDescent="0.3">
      <c r="B178" s="53" t="s">
        <v>56</v>
      </c>
      <c r="C178" s="52"/>
      <c r="D178" s="52" t="s">
        <v>57</v>
      </c>
    </row>
    <row r="179" spans="2:4" x14ac:dyDescent="0.3">
      <c r="B179" s="53" t="s">
        <v>58</v>
      </c>
      <c r="C179" s="52"/>
      <c r="D179" s="52" t="s">
        <v>70</v>
      </c>
    </row>
    <row r="180" spans="2:4" x14ac:dyDescent="0.3">
      <c r="B180" s="53" t="s">
        <v>60</v>
      </c>
      <c r="C180" s="52"/>
      <c r="D180" s="52" t="s">
        <v>61</v>
      </c>
    </row>
    <row r="181" spans="2:4" x14ac:dyDescent="0.3">
      <c r="B181" s="53" t="s">
        <v>62</v>
      </c>
      <c r="C181" s="52"/>
      <c r="D181" s="52" t="s">
        <v>63</v>
      </c>
    </row>
    <row r="182" spans="2:4" x14ac:dyDescent="0.3">
      <c r="B182" s="53" t="s">
        <v>64</v>
      </c>
      <c r="C182" s="52"/>
      <c r="D182" s="52" t="s">
        <v>65</v>
      </c>
    </row>
    <row r="183" spans="2:4" x14ac:dyDescent="0.3">
      <c r="B183" s="53"/>
      <c r="C183" s="52"/>
      <c r="D183" s="52"/>
    </row>
    <row r="184" spans="2:4" x14ac:dyDescent="0.3">
      <c r="B184" s="53"/>
      <c r="D184" s="52"/>
    </row>
    <row r="188" spans="2:4" x14ac:dyDescent="0.3">
      <c r="D188" s="52"/>
    </row>
    <row r="189" spans="2:4" x14ac:dyDescent="0.3">
      <c r="D189" s="52"/>
    </row>
    <row r="190" spans="2:4" x14ac:dyDescent="0.3">
      <c r="D190" s="52"/>
    </row>
  </sheetData>
  <mergeCells count="6">
    <mergeCell ref="B128:X128"/>
    <mergeCell ref="B5:X5"/>
    <mergeCell ref="B6:X6"/>
    <mergeCell ref="B66:X66"/>
    <mergeCell ref="B67:X67"/>
    <mergeCell ref="B127:X127"/>
  </mergeCells>
  <pageMargins left="0.7" right="0.7" top="0.75" bottom="0.75" header="0.3" footer="0.3"/>
  <pageSetup scale="56" orientation="landscape" r:id="rId1"/>
  <headerFooter>
    <oddHeader>&amp;R&amp;"Arial,Regular"&amp;10Filed: 2025-02-28
EB-2025-0064
Phase 3 Exhibit 8
Tab 2
Schedule 12
Attachment 1
Page &amp;P of &amp;N</oddHeader>
  </headerFooter>
  <rowBreaks count="2" manualBreakCount="2">
    <brk id="61" max="24" man="1"/>
    <brk id="122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88B92A66-127A-445C-A183-7C1692985A3B}"/>
</file>

<file path=customXml/itemProps2.xml><?xml version="1.0" encoding="utf-8"?>
<ds:datastoreItem xmlns:ds="http://schemas.openxmlformats.org/officeDocument/2006/customXml" ds:itemID="{EECE76AF-7410-4994-8F6B-4E652F3AC7FF}"/>
</file>

<file path=customXml/itemProps3.xml><?xml version="1.0" encoding="utf-8"?>
<ds:datastoreItem xmlns:ds="http://schemas.openxmlformats.org/officeDocument/2006/customXml" ds:itemID="{4A062722-DF1C-4970-8993-231B169B4C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8.2.12.1</vt:lpstr>
      <vt:lpstr>'8.2.12.1'!Print_Area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2025-02-28T15:46:29Z</dcterms:created>
  <dcterms:modified xsi:type="dcterms:W3CDTF">2025-02-28T15:46:38Z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2025-02-28T15:46:37Z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fe8ac2d5-d951-4522-ad76-29da0ddcb1d4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