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6_{EC53751C-D4D9-479A-AE49-0A728803C060}" xr6:coauthVersionLast="47" xr6:coauthVersionMax="47" xr10:uidLastSave="{00000000-0000-0000-0000-000000000000}"/>
  <bookViews>
    <workbookView xWindow="28680" yWindow="-120" windowWidth="29040" windowHeight="15720" firstSheet="2" activeTab="2" xr2:uid="{54A1A221-239F-41C7-9C74-50F2857D5CF3}"/>
  </bookViews>
  <sheets>
    <sheet name="8.2.12.10 p.1-7" sheetId="1" r:id="rId1"/>
    <sheet name="8.2.12.10 p.8-9" sheetId="2" r:id="rId2"/>
    <sheet name="8.2.10.10 p.10-12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2" hidden="1">{#N/A,#N/A,FALSE,"H3 Tab 1"}</definedName>
    <definedName name="paolo" localSheetId="1" hidden="1">{#N/A,#N/A,FALSE,"H3 Tab 1"}</definedName>
    <definedName name="paolo" hidden="1">{#N/A,#N/A,FALSE,"H3 Tab 1"}</definedName>
    <definedName name="_xlnm.Print_Area" localSheetId="2">'8.2.10.10 p.10-12'!$B$1:$R$218</definedName>
    <definedName name="_xlnm.Print_Area" localSheetId="0">'8.2.12.10 p.1-7'!$B$1:$R$496</definedName>
    <definedName name="_xlnm.Print_Area" localSheetId="1">'8.2.12.10 p.8-9'!$B$1:$R$143</definedName>
    <definedName name="_xlnm.Print_Titles" localSheetId="2">'8.2.10.10 p.10-12'!$1:$14</definedName>
    <definedName name="_xlnm.Print_Titles" localSheetId="0">'8.2.12.10 p.1-7'!$1:$14</definedName>
    <definedName name="_xlnm.Print_Titles" localSheetId="1">'8.2.12.10 p.8-9'!$1:$14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2" hidden="1">{#N/A,#N/A,FALSE,"H3 Tab 1"}</definedName>
    <definedName name="wrn.h3T1S1." localSheetId="0" hidden="1">{#N/A,#N/A,FALSE,"H3 Tab 1"}</definedName>
    <definedName name="wrn.h3T1S1." localSheetId="1" hidden="1">{#N/A,#N/A,FALSE,"H3 Tab 1"}</definedName>
    <definedName name="wrn.h3T1S1." hidden="1">{#N/A,#N/A,FALSE,"H3 Tab 1"}</definedName>
    <definedName name="wrn.H3T1S2." localSheetId="2" hidden="1">{#N/A,#N/A,FALSE,"H3 Tab 1"}</definedName>
    <definedName name="wrn.H3T1S2." localSheetId="0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2" hidden="1">{#N/A,#N/A,FALSE,"H3 Tab 2";#N/A,#N/A,FALSE,"H3 Tab 2"}</definedName>
    <definedName name="wrn.H3T2S3." localSheetId="0" hidden="1">{#N/A,#N/A,FALSE,"H3 Tab 2";#N/A,#N/A,FALSE,"H3 Tab 2"}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2" hidden="1">{#N/A,#N/A,FALSE,"RevProof"}</definedName>
    <definedName name="wrn.RevProof." localSheetId="0" hidden="1">{#N/A,#N/A,FALSE,"RevProof"}</definedName>
    <definedName name="wrn.RevProof." localSheetId="1" hidden="1">{#N/A,#N/A,FALSE,"RevProof"}</definedName>
    <definedName name="wrn.RevProof." hidden="1">{#N/A,#N/A,FALSE,"RevProof"}</definedName>
    <definedName name="wrn.Schedules." localSheetId="2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9" i="3" l="1"/>
  <c r="R209" i="3" s="1"/>
  <c r="J212" i="3"/>
  <c r="F212" i="3"/>
  <c r="N201" i="3"/>
  <c r="P201" i="3" s="1"/>
  <c r="R201" i="3" s="1"/>
  <c r="J204" i="3"/>
  <c r="N199" i="3"/>
  <c r="N192" i="3"/>
  <c r="P192" i="3" s="1"/>
  <c r="R192" i="3" s="1"/>
  <c r="J195" i="3"/>
  <c r="N190" i="3"/>
  <c r="N182" i="3"/>
  <c r="P182" i="3" s="1"/>
  <c r="J186" i="3"/>
  <c r="F184" i="3"/>
  <c r="J177" i="3"/>
  <c r="J168" i="3"/>
  <c r="N156" i="3"/>
  <c r="P156" i="3" s="1"/>
  <c r="R156" i="3" s="1"/>
  <c r="J159" i="3"/>
  <c r="N147" i="3"/>
  <c r="P147" i="3" s="1"/>
  <c r="R147" i="3" s="1"/>
  <c r="J150" i="3"/>
  <c r="N138" i="3"/>
  <c r="R138" i="3" s="1"/>
  <c r="N137" i="3"/>
  <c r="R137" i="3" s="1"/>
  <c r="N136" i="3"/>
  <c r="F139" i="3"/>
  <c r="N132" i="3"/>
  <c r="N129" i="3"/>
  <c r="R129" i="3" s="1"/>
  <c r="N128" i="3"/>
  <c r="R128" i="3" s="1"/>
  <c r="N127" i="3"/>
  <c r="F130" i="3"/>
  <c r="J121" i="3"/>
  <c r="N119" i="3"/>
  <c r="P119" i="3" s="1"/>
  <c r="R119" i="3" s="1"/>
  <c r="N118" i="3"/>
  <c r="P118" i="3" s="1"/>
  <c r="F111" i="3"/>
  <c r="N110" i="3"/>
  <c r="P110" i="3" s="1"/>
  <c r="R110" i="3" s="1"/>
  <c r="N107" i="3"/>
  <c r="N99" i="3"/>
  <c r="P99" i="3" s="1"/>
  <c r="R99" i="3" s="1"/>
  <c r="N98" i="3"/>
  <c r="P98" i="3" s="1"/>
  <c r="N97" i="3"/>
  <c r="F91" i="3"/>
  <c r="F81" i="3"/>
  <c r="N69" i="3"/>
  <c r="P69" i="3" s="1"/>
  <c r="F71" i="3"/>
  <c r="J61" i="3"/>
  <c r="F63" i="3"/>
  <c r="N59" i="3"/>
  <c r="P59" i="3" s="1"/>
  <c r="N58" i="3"/>
  <c r="P58" i="3" s="1"/>
  <c r="J63" i="3"/>
  <c r="F61" i="3"/>
  <c r="F53" i="3"/>
  <c r="F51" i="3"/>
  <c r="N50" i="3"/>
  <c r="P50" i="3" s="1"/>
  <c r="R50" i="3" s="1"/>
  <c r="N49" i="3"/>
  <c r="P49" i="3" s="1"/>
  <c r="N48" i="3"/>
  <c r="P48" i="3" s="1"/>
  <c r="N47" i="3"/>
  <c r="J43" i="3"/>
  <c r="J41" i="3"/>
  <c r="N38" i="3"/>
  <c r="P38" i="3" s="1"/>
  <c r="F41" i="3"/>
  <c r="J33" i="3"/>
  <c r="J31" i="3"/>
  <c r="F33" i="3"/>
  <c r="N29" i="3"/>
  <c r="P29" i="3" s="1"/>
  <c r="R29" i="3" s="1"/>
  <c r="N28" i="3"/>
  <c r="P28" i="3" s="1"/>
  <c r="N27" i="3"/>
  <c r="F31" i="3"/>
  <c r="N20" i="3"/>
  <c r="P20" i="3" s="1"/>
  <c r="R20" i="3" s="1"/>
  <c r="F23" i="3"/>
  <c r="N19" i="3"/>
  <c r="P19" i="3" s="1"/>
  <c r="R19" i="3" s="1"/>
  <c r="N18" i="3"/>
  <c r="P18" i="3" s="1"/>
  <c r="J23" i="3"/>
  <c r="B17" i="3"/>
  <c r="B18" i="3" s="1"/>
  <c r="B19" i="3" s="1"/>
  <c r="B20" i="3" s="1"/>
  <c r="B21" i="3" s="1"/>
  <c r="B23" i="3" s="1"/>
  <c r="B24" i="3" s="1"/>
  <c r="B27" i="3" s="1"/>
  <c r="B28" i="3" s="1"/>
  <c r="B29" i="3" s="1"/>
  <c r="B30" i="3" s="1"/>
  <c r="B31" i="3" s="1"/>
  <c r="B33" i="3" s="1"/>
  <c r="B34" i="3" s="1"/>
  <c r="B37" i="3" s="1"/>
  <c r="B38" i="3" s="1"/>
  <c r="B39" i="3" s="1"/>
  <c r="B40" i="3" s="1"/>
  <c r="B41" i="3" s="1"/>
  <c r="B43" i="3" s="1"/>
  <c r="B44" i="3" s="1"/>
  <c r="B47" i="3" s="1"/>
  <c r="B48" i="3" s="1"/>
  <c r="B49" i="3" s="1"/>
  <c r="B50" i="3" s="1"/>
  <c r="B51" i="3" s="1"/>
  <c r="B53" i="3" s="1"/>
  <c r="B54" i="3" s="1"/>
  <c r="B57" i="3" s="1"/>
  <c r="B58" i="3" s="1"/>
  <c r="B59" i="3" s="1"/>
  <c r="B60" i="3" s="1"/>
  <c r="B61" i="3" s="1"/>
  <c r="B63" i="3" s="1"/>
  <c r="B64" i="3" s="1"/>
  <c r="B67" i="3" s="1"/>
  <c r="B68" i="3" s="1"/>
  <c r="B69" i="3" s="1"/>
  <c r="B70" i="3" s="1"/>
  <c r="B71" i="3" s="1"/>
  <c r="B73" i="3" s="1"/>
  <c r="B74" i="3" s="1"/>
  <c r="B77" i="3" s="1"/>
  <c r="B78" i="3" s="1"/>
  <c r="B79" i="3" s="1"/>
  <c r="B80" i="3" s="1"/>
  <c r="B81" i="3" s="1"/>
  <c r="B83" i="3" s="1"/>
  <c r="B84" i="3" s="1"/>
  <c r="B87" i="3" s="1"/>
  <c r="B88" i="3" s="1"/>
  <c r="B89" i="3" s="1"/>
  <c r="B90" i="3" s="1"/>
  <c r="B91" i="3" s="1"/>
  <c r="B93" i="3" s="1"/>
  <c r="B94" i="3" s="1"/>
  <c r="B97" i="3" s="1"/>
  <c r="B98" i="3" s="1"/>
  <c r="B99" i="3" s="1"/>
  <c r="B100" i="3" s="1"/>
  <c r="B101" i="3" s="1"/>
  <c r="B103" i="3" s="1"/>
  <c r="B104" i="3" s="1"/>
  <c r="B107" i="3" s="1"/>
  <c r="B108" i="3" s="1"/>
  <c r="B109" i="3" s="1"/>
  <c r="B110" i="3" s="1"/>
  <c r="B111" i="3" s="1"/>
  <c r="B113" i="3" s="1"/>
  <c r="B114" i="3" s="1"/>
  <c r="B117" i="3" s="1"/>
  <c r="B118" i="3" s="1"/>
  <c r="B119" i="3" s="1"/>
  <c r="B120" i="3" s="1"/>
  <c r="B121" i="3" s="1"/>
  <c r="B123" i="3" s="1"/>
  <c r="B124" i="3" s="1"/>
  <c r="B127" i="3" s="1"/>
  <c r="B128" i="3" s="1"/>
  <c r="B129" i="3" s="1"/>
  <c r="B130" i="3" s="1"/>
  <c r="B132" i="3" s="1"/>
  <c r="B133" i="3" s="1"/>
  <c r="B136" i="3" s="1"/>
  <c r="B137" i="3" s="1"/>
  <c r="B138" i="3" s="1"/>
  <c r="B139" i="3" s="1"/>
  <c r="B141" i="3" s="1"/>
  <c r="B142" i="3" s="1"/>
  <c r="B145" i="3" s="1"/>
  <c r="B146" i="3" s="1"/>
  <c r="B147" i="3" s="1"/>
  <c r="B148" i="3" s="1"/>
  <c r="B150" i="3" s="1"/>
  <c r="B151" i="3" s="1"/>
  <c r="B154" i="3" s="1"/>
  <c r="B155" i="3" s="1"/>
  <c r="B156" i="3" s="1"/>
  <c r="B157" i="3" s="1"/>
  <c r="B159" i="3" s="1"/>
  <c r="B160" i="3" s="1"/>
  <c r="B163" i="3" s="1"/>
  <c r="B164" i="3" s="1"/>
  <c r="B165" i="3" s="1"/>
  <c r="B166" i="3" s="1"/>
  <c r="B168" i="3" s="1"/>
  <c r="B169" i="3" s="1"/>
  <c r="B172" i="3" s="1"/>
  <c r="B173" i="3" s="1"/>
  <c r="B174" i="3" s="1"/>
  <c r="B175" i="3" s="1"/>
  <c r="B177" i="3" s="1"/>
  <c r="B178" i="3" s="1"/>
  <c r="B181" i="3" s="1"/>
  <c r="B182" i="3" s="1"/>
  <c r="B183" i="3" s="1"/>
  <c r="B184" i="3" s="1"/>
  <c r="B186" i="3" s="1"/>
  <c r="B187" i="3" s="1"/>
  <c r="B190" i="3" s="1"/>
  <c r="B191" i="3" s="1"/>
  <c r="B192" i="3" s="1"/>
  <c r="B193" i="3" s="1"/>
  <c r="B195" i="3" s="1"/>
  <c r="B196" i="3" s="1"/>
  <c r="B199" i="3" s="1"/>
  <c r="B200" i="3" s="1"/>
  <c r="B201" i="3" s="1"/>
  <c r="B202" i="3" s="1"/>
  <c r="B204" i="3" s="1"/>
  <c r="B205" i="3" s="1"/>
  <c r="B208" i="3" s="1"/>
  <c r="B209" i="3" s="1"/>
  <c r="B210" i="3" s="1"/>
  <c r="B212" i="3" s="1"/>
  <c r="B213" i="3" s="1"/>
  <c r="F137" i="2"/>
  <c r="D132" i="2"/>
  <c r="N131" i="2"/>
  <c r="D131" i="2"/>
  <c r="N130" i="2"/>
  <c r="P130" i="2" s="1"/>
  <c r="N129" i="2"/>
  <c r="J137" i="2"/>
  <c r="F133" i="2"/>
  <c r="F123" i="2"/>
  <c r="N120" i="2"/>
  <c r="P120" i="2" s="1"/>
  <c r="R120" i="2" s="1"/>
  <c r="D120" i="2"/>
  <c r="F125" i="2"/>
  <c r="D119" i="2"/>
  <c r="N118" i="2"/>
  <c r="P118" i="2" s="1"/>
  <c r="N117" i="2"/>
  <c r="J123" i="2"/>
  <c r="F121" i="2"/>
  <c r="F113" i="2"/>
  <c r="N110" i="2"/>
  <c r="P110" i="2" s="1"/>
  <c r="R110" i="2" s="1"/>
  <c r="F111" i="2"/>
  <c r="D110" i="2"/>
  <c r="N109" i="2"/>
  <c r="P109" i="2" s="1"/>
  <c r="R109" i="2" s="1"/>
  <c r="D109" i="2"/>
  <c r="N108" i="2"/>
  <c r="P108" i="2" s="1"/>
  <c r="N107" i="2"/>
  <c r="J103" i="2"/>
  <c r="D100" i="2"/>
  <c r="N99" i="2"/>
  <c r="P99" i="2" s="1"/>
  <c r="R99" i="2" s="1"/>
  <c r="D99" i="2"/>
  <c r="D90" i="2"/>
  <c r="N89" i="2"/>
  <c r="P89" i="2" s="1"/>
  <c r="R89" i="2" s="1"/>
  <c r="F91" i="2"/>
  <c r="D89" i="2"/>
  <c r="N88" i="2"/>
  <c r="P88" i="2" s="1"/>
  <c r="J91" i="2"/>
  <c r="J83" i="2"/>
  <c r="J81" i="2"/>
  <c r="F81" i="2"/>
  <c r="N80" i="2"/>
  <c r="P80" i="2" s="1"/>
  <c r="R80" i="2" s="1"/>
  <c r="F83" i="2"/>
  <c r="D80" i="2"/>
  <c r="N79" i="2"/>
  <c r="P79" i="2" s="1"/>
  <c r="R79" i="2" s="1"/>
  <c r="D79" i="2"/>
  <c r="N78" i="2"/>
  <c r="P78" i="2" s="1"/>
  <c r="N77" i="2"/>
  <c r="J73" i="2"/>
  <c r="N70" i="2"/>
  <c r="P70" i="2" s="1"/>
  <c r="R70" i="2" s="1"/>
  <c r="F73" i="2"/>
  <c r="D70" i="2"/>
  <c r="D69" i="2"/>
  <c r="N68" i="2"/>
  <c r="P67" i="2"/>
  <c r="R67" i="2" s="1"/>
  <c r="N67" i="2"/>
  <c r="J71" i="2"/>
  <c r="F71" i="2"/>
  <c r="J63" i="2"/>
  <c r="D60" i="2"/>
  <c r="N59" i="2"/>
  <c r="P59" i="2" s="1"/>
  <c r="R59" i="2" s="1"/>
  <c r="D59" i="2"/>
  <c r="N58" i="2"/>
  <c r="P58" i="2" s="1"/>
  <c r="N57" i="2"/>
  <c r="F53" i="2"/>
  <c r="D50" i="2"/>
  <c r="N49" i="2"/>
  <c r="P49" i="2" s="1"/>
  <c r="R49" i="2" s="1"/>
  <c r="F51" i="2"/>
  <c r="D49" i="2"/>
  <c r="N48" i="2"/>
  <c r="P48" i="2" s="1"/>
  <c r="N47" i="2"/>
  <c r="N40" i="2"/>
  <c r="P40" i="2" s="1"/>
  <c r="R40" i="2" s="1"/>
  <c r="F43" i="2"/>
  <c r="D40" i="2"/>
  <c r="N39" i="2"/>
  <c r="P39" i="2" s="1"/>
  <c r="R39" i="2" s="1"/>
  <c r="D39" i="2"/>
  <c r="J43" i="2"/>
  <c r="N38" i="2"/>
  <c r="D38" i="2"/>
  <c r="N37" i="2"/>
  <c r="P37" i="2" s="1"/>
  <c r="R37" i="2" s="1"/>
  <c r="J33" i="2"/>
  <c r="J31" i="2"/>
  <c r="N30" i="2"/>
  <c r="N29" i="2"/>
  <c r="P29" i="2" s="1"/>
  <c r="R29" i="2" s="1"/>
  <c r="P28" i="2"/>
  <c r="N28" i="2"/>
  <c r="N27" i="2"/>
  <c r="P27" i="2" s="1"/>
  <c r="R27" i="2" s="1"/>
  <c r="F23" i="2"/>
  <c r="N19" i="2"/>
  <c r="P19" i="2" s="1"/>
  <c r="R19" i="2" s="1"/>
  <c r="N18" i="2"/>
  <c r="P18" i="2" s="1"/>
  <c r="B18" i="2"/>
  <c r="B19" i="2" s="1"/>
  <c r="B20" i="2" s="1"/>
  <c r="B21" i="2" s="1"/>
  <c r="B23" i="2" s="1"/>
  <c r="B24" i="2" s="1"/>
  <c r="B27" i="2" s="1"/>
  <c r="B28" i="2" s="1"/>
  <c r="B29" i="2" s="1"/>
  <c r="B30" i="2" s="1"/>
  <c r="B31" i="2" s="1"/>
  <c r="B33" i="2" s="1"/>
  <c r="B34" i="2" s="1"/>
  <c r="B37" i="2" s="1"/>
  <c r="B38" i="2" s="1"/>
  <c r="B39" i="2" s="1"/>
  <c r="B40" i="2" s="1"/>
  <c r="B41" i="2" s="1"/>
  <c r="B43" i="2" s="1"/>
  <c r="B44" i="2" s="1"/>
  <c r="B47" i="2" s="1"/>
  <c r="B48" i="2" s="1"/>
  <c r="B49" i="2" s="1"/>
  <c r="B50" i="2" s="1"/>
  <c r="B51" i="2" s="1"/>
  <c r="B53" i="2" s="1"/>
  <c r="B54" i="2" s="1"/>
  <c r="B57" i="2" s="1"/>
  <c r="B58" i="2" s="1"/>
  <c r="B59" i="2" s="1"/>
  <c r="B60" i="2" s="1"/>
  <c r="B61" i="2" s="1"/>
  <c r="B63" i="2" s="1"/>
  <c r="B64" i="2" s="1"/>
  <c r="B67" i="2" s="1"/>
  <c r="B68" i="2" s="1"/>
  <c r="B69" i="2" s="1"/>
  <c r="B70" i="2" s="1"/>
  <c r="B71" i="2" s="1"/>
  <c r="B73" i="2" s="1"/>
  <c r="B74" i="2" s="1"/>
  <c r="B77" i="2" s="1"/>
  <c r="B78" i="2" s="1"/>
  <c r="B79" i="2" s="1"/>
  <c r="B80" i="2" s="1"/>
  <c r="B81" i="2" s="1"/>
  <c r="B83" i="2" s="1"/>
  <c r="B84" i="2" s="1"/>
  <c r="B87" i="2" s="1"/>
  <c r="B88" i="2" s="1"/>
  <c r="B89" i="2" s="1"/>
  <c r="B90" i="2" s="1"/>
  <c r="B91" i="2" s="1"/>
  <c r="B93" i="2" s="1"/>
  <c r="B94" i="2" s="1"/>
  <c r="B97" i="2" s="1"/>
  <c r="B98" i="2" s="1"/>
  <c r="B99" i="2" s="1"/>
  <c r="B100" i="2" s="1"/>
  <c r="B101" i="2" s="1"/>
  <c r="B103" i="2" s="1"/>
  <c r="B104" i="2" s="1"/>
  <c r="B107" i="2" s="1"/>
  <c r="B108" i="2" s="1"/>
  <c r="B109" i="2" s="1"/>
  <c r="B110" i="2" s="1"/>
  <c r="B111" i="2" s="1"/>
  <c r="B113" i="2" s="1"/>
  <c r="B114" i="2" s="1"/>
  <c r="B117" i="2" s="1"/>
  <c r="B118" i="2" s="1"/>
  <c r="B119" i="2" s="1"/>
  <c r="B120" i="2" s="1"/>
  <c r="B121" i="2" s="1"/>
  <c r="B123" i="2" s="1"/>
  <c r="B124" i="2" s="1"/>
  <c r="B125" i="2" s="1"/>
  <c r="B126" i="2" s="1"/>
  <c r="B129" i="2" s="1"/>
  <c r="B130" i="2" s="1"/>
  <c r="B131" i="2" s="1"/>
  <c r="B132" i="2" s="1"/>
  <c r="B133" i="2" s="1"/>
  <c r="J23" i="2"/>
  <c r="N485" i="1"/>
  <c r="P485" i="1" s="1"/>
  <c r="R485" i="1" s="1"/>
  <c r="N484" i="1"/>
  <c r="P484" i="1" s="1"/>
  <c r="R484" i="1" s="1"/>
  <c r="D483" i="1"/>
  <c r="N482" i="1"/>
  <c r="F486" i="1"/>
  <c r="N473" i="1"/>
  <c r="P473" i="1" s="1"/>
  <c r="R473" i="1" s="1"/>
  <c r="N472" i="1"/>
  <c r="P472" i="1" s="1"/>
  <c r="R472" i="1" s="1"/>
  <c r="N459" i="1"/>
  <c r="P459" i="1" s="1"/>
  <c r="N449" i="1"/>
  <c r="P449" i="1" s="1"/>
  <c r="R449" i="1" s="1"/>
  <c r="N448" i="1"/>
  <c r="P448" i="1" s="1"/>
  <c r="R448" i="1" s="1"/>
  <c r="N447" i="1"/>
  <c r="P447" i="1" s="1"/>
  <c r="R447" i="1" s="1"/>
  <c r="N446" i="1"/>
  <c r="P446" i="1" s="1"/>
  <c r="R446" i="1" s="1"/>
  <c r="N437" i="1"/>
  <c r="P437" i="1" s="1"/>
  <c r="R437" i="1" s="1"/>
  <c r="N436" i="1"/>
  <c r="P436" i="1" s="1"/>
  <c r="R436" i="1" s="1"/>
  <c r="N435" i="1"/>
  <c r="P435" i="1" s="1"/>
  <c r="R435" i="1" s="1"/>
  <c r="N434" i="1"/>
  <c r="F438" i="1"/>
  <c r="N425" i="1"/>
  <c r="P425" i="1" s="1"/>
  <c r="R425" i="1" s="1"/>
  <c r="N424" i="1"/>
  <c r="P424" i="1" s="1"/>
  <c r="R424" i="1" s="1"/>
  <c r="J414" i="1"/>
  <c r="N413" i="1"/>
  <c r="P413" i="1" s="1"/>
  <c r="R413" i="1" s="1"/>
  <c r="N411" i="1"/>
  <c r="P411" i="1" s="1"/>
  <c r="N401" i="1"/>
  <c r="P401" i="1" s="1"/>
  <c r="R401" i="1" s="1"/>
  <c r="N400" i="1"/>
  <c r="P400" i="1" s="1"/>
  <c r="R400" i="1" s="1"/>
  <c r="N398" i="1"/>
  <c r="N389" i="1"/>
  <c r="P389" i="1" s="1"/>
  <c r="R389" i="1" s="1"/>
  <c r="N387" i="1"/>
  <c r="P387" i="1" s="1"/>
  <c r="J390" i="1"/>
  <c r="N377" i="1"/>
  <c r="P377" i="1" s="1"/>
  <c r="R377" i="1" s="1"/>
  <c r="N376" i="1"/>
  <c r="P376" i="1" s="1"/>
  <c r="R376" i="1" s="1"/>
  <c r="N374" i="1"/>
  <c r="F366" i="1"/>
  <c r="N363" i="1"/>
  <c r="P363" i="1" s="1"/>
  <c r="N362" i="1"/>
  <c r="N353" i="1"/>
  <c r="P353" i="1" s="1"/>
  <c r="R353" i="1" s="1"/>
  <c r="N352" i="1"/>
  <c r="P352" i="1" s="1"/>
  <c r="R352" i="1" s="1"/>
  <c r="N351" i="1"/>
  <c r="P351" i="1" s="1"/>
  <c r="F342" i="1"/>
  <c r="N340" i="1"/>
  <c r="P340" i="1" s="1"/>
  <c r="R340" i="1" s="1"/>
  <c r="N339" i="1"/>
  <c r="P339" i="1" s="1"/>
  <c r="N338" i="1"/>
  <c r="N331" i="1"/>
  <c r="P331" i="1" s="1"/>
  <c r="R331" i="1" s="1"/>
  <c r="J321" i="1"/>
  <c r="R320" i="1"/>
  <c r="N320" i="1"/>
  <c r="P320" i="1" s="1"/>
  <c r="P318" i="1"/>
  <c r="N318" i="1"/>
  <c r="N317" i="1"/>
  <c r="N308" i="1"/>
  <c r="P308" i="1" s="1"/>
  <c r="R308" i="1" s="1"/>
  <c r="N307" i="1"/>
  <c r="P307" i="1" s="1"/>
  <c r="R307" i="1" s="1"/>
  <c r="N294" i="1"/>
  <c r="P294" i="1" s="1"/>
  <c r="N284" i="1"/>
  <c r="P284" i="1" s="1"/>
  <c r="R284" i="1" s="1"/>
  <c r="N283" i="1"/>
  <c r="P283" i="1" s="1"/>
  <c r="R283" i="1" s="1"/>
  <c r="J273" i="1"/>
  <c r="N269" i="1"/>
  <c r="P269" i="1" s="1"/>
  <c r="R269" i="1" s="1"/>
  <c r="N260" i="1"/>
  <c r="P260" i="1" s="1"/>
  <c r="R260" i="1" s="1"/>
  <c r="N259" i="1"/>
  <c r="P259" i="1" s="1"/>
  <c r="R259" i="1" s="1"/>
  <c r="N258" i="1"/>
  <c r="P258" i="1" s="1"/>
  <c r="N257" i="1"/>
  <c r="F249" i="1"/>
  <c r="N247" i="1"/>
  <c r="P247" i="1" s="1"/>
  <c r="R247" i="1" s="1"/>
  <c r="N246" i="1"/>
  <c r="P246" i="1" s="1"/>
  <c r="N245" i="1"/>
  <c r="N236" i="1"/>
  <c r="P236" i="1" s="1"/>
  <c r="R236" i="1" s="1"/>
  <c r="N235" i="1"/>
  <c r="P235" i="1" s="1"/>
  <c r="R235" i="1" s="1"/>
  <c r="N234" i="1"/>
  <c r="P234" i="1" s="1"/>
  <c r="F225" i="1"/>
  <c r="N224" i="1"/>
  <c r="P224" i="1" s="1"/>
  <c r="R224" i="1" s="1"/>
  <c r="N223" i="1"/>
  <c r="P223" i="1" s="1"/>
  <c r="R223" i="1" s="1"/>
  <c r="N222" i="1"/>
  <c r="P222" i="1" s="1"/>
  <c r="N221" i="1"/>
  <c r="P212" i="1"/>
  <c r="R212" i="1" s="1"/>
  <c r="N212" i="1"/>
  <c r="N211" i="1"/>
  <c r="P211" i="1" s="1"/>
  <c r="R211" i="1" s="1"/>
  <c r="N210" i="1"/>
  <c r="P210" i="1" s="1"/>
  <c r="J201" i="1"/>
  <c r="N200" i="1"/>
  <c r="P200" i="1" s="1"/>
  <c r="R200" i="1" s="1"/>
  <c r="N199" i="1"/>
  <c r="P199" i="1" s="1"/>
  <c r="R199" i="1" s="1"/>
  <c r="N198" i="1"/>
  <c r="P198" i="1" s="1"/>
  <c r="F201" i="1"/>
  <c r="P197" i="1"/>
  <c r="R197" i="1" s="1"/>
  <c r="N197" i="1"/>
  <c r="N188" i="1"/>
  <c r="P188" i="1" s="1"/>
  <c r="R188" i="1" s="1"/>
  <c r="N187" i="1"/>
  <c r="P187" i="1" s="1"/>
  <c r="R187" i="1" s="1"/>
  <c r="N185" i="1"/>
  <c r="N176" i="1"/>
  <c r="P176" i="1" s="1"/>
  <c r="R176" i="1" s="1"/>
  <c r="N174" i="1"/>
  <c r="P174" i="1" s="1"/>
  <c r="J177" i="1"/>
  <c r="N173" i="1"/>
  <c r="P173" i="1" s="1"/>
  <c r="R173" i="1" s="1"/>
  <c r="N164" i="1"/>
  <c r="P164" i="1" s="1"/>
  <c r="R164" i="1" s="1"/>
  <c r="N163" i="1"/>
  <c r="P163" i="1" s="1"/>
  <c r="R163" i="1" s="1"/>
  <c r="N162" i="1"/>
  <c r="P162" i="1" s="1"/>
  <c r="N161" i="1"/>
  <c r="N151" i="1"/>
  <c r="P151" i="1" s="1"/>
  <c r="R151" i="1" s="1"/>
  <c r="P150" i="1"/>
  <c r="N150" i="1"/>
  <c r="N149" i="1"/>
  <c r="P149" i="1" s="1"/>
  <c r="R149" i="1" s="1"/>
  <c r="N140" i="1"/>
  <c r="P140" i="1" s="1"/>
  <c r="R140" i="1" s="1"/>
  <c r="N139" i="1"/>
  <c r="P139" i="1" s="1"/>
  <c r="R139" i="1" s="1"/>
  <c r="N138" i="1"/>
  <c r="P138" i="1" s="1"/>
  <c r="N137" i="1"/>
  <c r="N127" i="1"/>
  <c r="P127" i="1" s="1"/>
  <c r="R127" i="1" s="1"/>
  <c r="N126" i="1"/>
  <c r="P126" i="1" s="1"/>
  <c r="F129" i="1"/>
  <c r="N116" i="1"/>
  <c r="P116" i="1" s="1"/>
  <c r="R116" i="1" s="1"/>
  <c r="N115" i="1"/>
  <c r="P115" i="1" s="1"/>
  <c r="R115" i="1" s="1"/>
  <c r="N114" i="1"/>
  <c r="P114" i="1" s="1"/>
  <c r="J117" i="1"/>
  <c r="N104" i="1"/>
  <c r="P104" i="1" s="1"/>
  <c r="R104" i="1" s="1"/>
  <c r="N103" i="1"/>
  <c r="P103" i="1" s="1"/>
  <c r="R103" i="1" s="1"/>
  <c r="N102" i="1"/>
  <c r="P102" i="1" s="1"/>
  <c r="J105" i="1"/>
  <c r="F105" i="1"/>
  <c r="N92" i="1"/>
  <c r="P92" i="1" s="1"/>
  <c r="R92" i="1" s="1"/>
  <c r="N91" i="1"/>
  <c r="P91" i="1" s="1"/>
  <c r="R91" i="1" s="1"/>
  <c r="N90" i="1"/>
  <c r="P90" i="1" s="1"/>
  <c r="J93" i="1"/>
  <c r="F93" i="1"/>
  <c r="N80" i="1"/>
  <c r="P80" i="1" s="1"/>
  <c r="R80" i="1" s="1"/>
  <c r="F81" i="1"/>
  <c r="N79" i="1"/>
  <c r="P79" i="1" s="1"/>
  <c r="R79" i="1" s="1"/>
  <c r="N78" i="1"/>
  <c r="P78" i="1" s="1"/>
  <c r="N77" i="1"/>
  <c r="N68" i="1"/>
  <c r="P68" i="1" s="1"/>
  <c r="R68" i="1" s="1"/>
  <c r="N67" i="1"/>
  <c r="P67" i="1" s="1"/>
  <c r="R67" i="1" s="1"/>
  <c r="N66" i="1"/>
  <c r="P66" i="1" s="1"/>
  <c r="J69" i="1"/>
  <c r="F69" i="1"/>
  <c r="N56" i="1"/>
  <c r="P56" i="1" s="1"/>
  <c r="R56" i="1" s="1"/>
  <c r="F57" i="1"/>
  <c r="N55" i="1"/>
  <c r="P55" i="1" s="1"/>
  <c r="R55" i="1" s="1"/>
  <c r="N54" i="1"/>
  <c r="P54" i="1" s="1"/>
  <c r="N53" i="1"/>
  <c r="N44" i="1"/>
  <c r="P44" i="1" s="1"/>
  <c r="R44" i="1" s="1"/>
  <c r="N43" i="1"/>
  <c r="P43" i="1" s="1"/>
  <c r="R43" i="1" s="1"/>
  <c r="N42" i="1"/>
  <c r="P42" i="1" s="1"/>
  <c r="J45" i="1"/>
  <c r="F45" i="1"/>
  <c r="N32" i="1"/>
  <c r="P32" i="1" s="1"/>
  <c r="R32" i="1" s="1"/>
  <c r="F33" i="1"/>
  <c r="N31" i="1"/>
  <c r="P31" i="1" s="1"/>
  <c r="R31" i="1" s="1"/>
  <c r="N30" i="1"/>
  <c r="P30" i="1" s="1"/>
  <c r="N29" i="1"/>
  <c r="N20" i="1"/>
  <c r="P20" i="1" s="1"/>
  <c r="R20" i="1" s="1"/>
  <c r="N19" i="1"/>
  <c r="P19" i="1" s="1"/>
  <c r="R19" i="1" s="1"/>
  <c r="N18" i="1"/>
  <c r="P18" i="1" s="1"/>
  <c r="B18" i="1"/>
  <c r="B19" i="1" s="1"/>
  <c r="B20" i="1" s="1"/>
  <c r="B21" i="1" s="1"/>
  <c r="B23" i="1" s="1"/>
  <c r="B24" i="1" s="1"/>
  <c r="B25" i="1" s="1"/>
  <c r="B26" i="1" s="1"/>
  <c r="B29" i="1" s="1"/>
  <c r="B30" i="1" s="1"/>
  <c r="B31" i="1" s="1"/>
  <c r="B32" i="1" s="1"/>
  <c r="B33" i="1" s="1"/>
  <c r="B35" i="1" s="1"/>
  <c r="B36" i="1" s="1"/>
  <c r="B37" i="1" s="1"/>
  <c r="B38" i="1" s="1"/>
  <c r="B41" i="1" s="1"/>
  <c r="B42" i="1" s="1"/>
  <c r="B43" i="1" s="1"/>
  <c r="B44" i="1" s="1"/>
  <c r="B45" i="1" s="1"/>
  <c r="B47" i="1" s="1"/>
  <c r="B48" i="1" s="1"/>
  <c r="B49" i="1" s="1"/>
  <c r="B50" i="1" s="1"/>
  <c r="B53" i="1" s="1"/>
  <c r="B54" i="1" s="1"/>
  <c r="B55" i="1" s="1"/>
  <c r="B56" i="1" s="1"/>
  <c r="B57" i="1" s="1"/>
  <c r="B59" i="1" s="1"/>
  <c r="B60" i="1" s="1"/>
  <c r="B61" i="1" s="1"/>
  <c r="B62" i="1" s="1"/>
  <c r="B65" i="1" s="1"/>
  <c r="B66" i="1" s="1"/>
  <c r="B67" i="1" s="1"/>
  <c r="B68" i="1" s="1"/>
  <c r="B69" i="1" s="1"/>
  <c r="B71" i="1" s="1"/>
  <c r="B72" i="1" s="1"/>
  <c r="B73" i="1" s="1"/>
  <c r="B74" i="1" s="1"/>
  <c r="B77" i="1" s="1"/>
  <c r="B78" i="1" s="1"/>
  <c r="B79" i="1" s="1"/>
  <c r="B80" i="1" s="1"/>
  <c r="B81" i="1" s="1"/>
  <c r="B83" i="1" s="1"/>
  <c r="B84" i="1" s="1"/>
  <c r="B85" i="1" s="1"/>
  <c r="B86" i="1" s="1"/>
  <c r="B89" i="1" s="1"/>
  <c r="B90" i="1" s="1"/>
  <c r="B91" i="1" s="1"/>
  <c r="B92" i="1" s="1"/>
  <c r="B93" i="1" s="1"/>
  <c r="B95" i="1" s="1"/>
  <c r="B96" i="1" s="1"/>
  <c r="B97" i="1" s="1"/>
  <c r="B98" i="1" s="1"/>
  <c r="B101" i="1" s="1"/>
  <c r="B102" i="1" s="1"/>
  <c r="B103" i="1" s="1"/>
  <c r="B104" i="1" s="1"/>
  <c r="B105" i="1" s="1"/>
  <c r="B107" i="1" s="1"/>
  <c r="B108" i="1" s="1"/>
  <c r="B109" i="1" s="1"/>
  <c r="B110" i="1" s="1"/>
  <c r="B113" i="1" s="1"/>
  <c r="B114" i="1" s="1"/>
  <c r="B115" i="1" s="1"/>
  <c r="B116" i="1" s="1"/>
  <c r="B117" i="1" s="1"/>
  <c r="B119" i="1" s="1"/>
  <c r="B120" i="1" s="1"/>
  <c r="B121" i="1" s="1"/>
  <c r="B122" i="1" s="1"/>
  <c r="B125" i="1" s="1"/>
  <c r="B126" i="1" s="1"/>
  <c r="B127" i="1" s="1"/>
  <c r="B128" i="1" s="1"/>
  <c r="B129" i="1" s="1"/>
  <c r="B131" i="1" s="1"/>
  <c r="B132" i="1" s="1"/>
  <c r="B133" i="1" s="1"/>
  <c r="B134" i="1" s="1"/>
  <c r="B137" i="1" s="1"/>
  <c r="B138" i="1" s="1"/>
  <c r="B139" i="1" s="1"/>
  <c r="B140" i="1" s="1"/>
  <c r="B141" i="1" s="1"/>
  <c r="B143" i="1" s="1"/>
  <c r="B144" i="1" s="1"/>
  <c r="B145" i="1" s="1"/>
  <c r="B146" i="1" s="1"/>
  <c r="B149" i="1" s="1"/>
  <c r="B150" i="1" s="1"/>
  <c r="B151" i="1" s="1"/>
  <c r="B152" i="1" s="1"/>
  <c r="B153" i="1" s="1"/>
  <c r="B155" i="1" s="1"/>
  <c r="B156" i="1" s="1"/>
  <c r="B157" i="1" s="1"/>
  <c r="B158" i="1" s="1"/>
  <c r="B161" i="1" s="1"/>
  <c r="B162" i="1" s="1"/>
  <c r="B163" i="1" s="1"/>
  <c r="B164" i="1" s="1"/>
  <c r="B165" i="1" s="1"/>
  <c r="B167" i="1" s="1"/>
  <c r="B168" i="1" s="1"/>
  <c r="B169" i="1" s="1"/>
  <c r="B170" i="1" s="1"/>
  <c r="B173" i="1" s="1"/>
  <c r="B174" i="1" s="1"/>
  <c r="B175" i="1" s="1"/>
  <c r="B176" i="1" s="1"/>
  <c r="B177" i="1" s="1"/>
  <c r="B179" i="1" s="1"/>
  <c r="B180" i="1" s="1"/>
  <c r="B181" i="1" s="1"/>
  <c r="B182" i="1" s="1"/>
  <c r="B185" i="1" s="1"/>
  <c r="B186" i="1" s="1"/>
  <c r="B187" i="1" s="1"/>
  <c r="B188" i="1" s="1"/>
  <c r="B189" i="1" s="1"/>
  <c r="B191" i="1" s="1"/>
  <c r="B192" i="1" s="1"/>
  <c r="B193" i="1" s="1"/>
  <c r="B194" i="1" s="1"/>
  <c r="B197" i="1" s="1"/>
  <c r="B198" i="1" s="1"/>
  <c r="B199" i="1" s="1"/>
  <c r="B200" i="1" s="1"/>
  <c r="B201" i="1" s="1"/>
  <c r="B203" i="1" s="1"/>
  <c r="B204" i="1" s="1"/>
  <c r="B205" i="1" s="1"/>
  <c r="B206" i="1" s="1"/>
  <c r="B209" i="1" s="1"/>
  <c r="B210" i="1" s="1"/>
  <c r="B211" i="1" s="1"/>
  <c r="B212" i="1" s="1"/>
  <c r="B213" i="1" s="1"/>
  <c r="B215" i="1" s="1"/>
  <c r="B216" i="1" s="1"/>
  <c r="B217" i="1" s="1"/>
  <c r="B218" i="1" s="1"/>
  <c r="B221" i="1" s="1"/>
  <c r="B222" i="1" s="1"/>
  <c r="B223" i="1" s="1"/>
  <c r="B224" i="1" s="1"/>
  <c r="B225" i="1" s="1"/>
  <c r="B227" i="1" s="1"/>
  <c r="B228" i="1" s="1"/>
  <c r="B229" i="1" s="1"/>
  <c r="B230" i="1" s="1"/>
  <c r="B233" i="1" s="1"/>
  <c r="B234" i="1" s="1"/>
  <c r="B235" i="1" s="1"/>
  <c r="B236" i="1" s="1"/>
  <c r="B237" i="1" s="1"/>
  <c r="B239" i="1" s="1"/>
  <c r="B240" i="1" s="1"/>
  <c r="B241" i="1" s="1"/>
  <c r="B242" i="1" s="1"/>
  <c r="B245" i="1" s="1"/>
  <c r="B246" i="1" s="1"/>
  <c r="B247" i="1" s="1"/>
  <c r="B248" i="1" s="1"/>
  <c r="B249" i="1" s="1"/>
  <c r="B251" i="1" s="1"/>
  <c r="B252" i="1" s="1"/>
  <c r="B253" i="1" s="1"/>
  <c r="B254" i="1" s="1"/>
  <c r="B257" i="1" s="1"/>
  <c r="B258" i="1" s="1"/>
  <c r="B259" i="1" s="1"/>
  <c r="B260" i="1" s="1"/>
  <c r="B261" i="1" s="1"/>
  <c r="B263" i="1" s="1"/>
  <c r="B264" i="1" s="1"/>
  <c r="B265" i="1" s="1"/>
  <c r="B266" i="1" s="1"/>
  <c r="B269" i="1" s="1"/>
  <c r="B270" i="1" s="1"/>
  <c r="B271" i="1" s="1"/>
  <c r="B272" i="1" s="1"/>
  <c r="B273" i="1" s="1"/>
  <c r="B275" i="1" s="1"/>
  <c r="B276" i="1" s="1"/>
  <c r="B277" i="1" s="1"/>
  <c r="B278" i="1" s="1"/>
  <c r="B281" i="1" s="1"/>
  <c r="B282" i="1" s="1"/>
  <c r="B283" i="1" s="1"/>
  <c r="B284" i="1" s="1"/>
  <c r="B285" i="1" s="1"/>
  <c r="B287" i="1" s="1"/>
  <c r="B288" i="1" s="1"/>
  <c r="B289" i="1" s="1"/>
  <c r="B290" i="1" s="1"/>
  <c r="B293" i="1" s="1"/>
  <c r="B294" i="1" s="1"/>
  <c r="B295" i="1" s="1"/>
  <c r="B296" i="1" s="1"/>
  <c r="B297" i="1" s="1"/>
  <c r="B299" i="1" s="1"/>
  <c r="B300" i="1" s="1"/>
  <c r="B301" i="1" s="1"/>
  <c r="B302" i="1" s="1"/>
  <c r="B305" i="1" s="1"/>
  <c r="B306" i="1" s="1"/>
  <c r="B307" i="1" s="1"/>
  <c r="B308" i="1" s="1"/>
  <c r="B309" i="1" s="1"/>
  <c r="B311" i="1" s="1"/>
  <c r="B312" i="1" s="1"/>
  <c r="B313" i="1" s="1"/>
  <c r="B314" i="1" s="1"/>
  <c r="B317" i="1" s="1"/>
  <c r="B318" i="1" s="1"/>
  <c r="B319" i="1" s="1"/>
  <c r="B320" i="1" s="1"/>
  <c r="B321" i="1" s="1"/>
  <c r="B323" i="1" s="1"/>
  <c r="B324" i="1" s="1"/>
  <c r="B325" i="1" s="1"/>
  <c r="B326" i="1" s="1"/>
  <c r="B329" i="1" s="1"/>
  <c r="B330" i="1" s="1"/>
  <c r="B331" i="1" s="1"/>
  <c r="B332" i="1" s="1"/>
  <c r="B334" i="1" s="1"/>
  <c r="B335" i="1" s="1"/>
  <c r="B338" i="1" s="1"/>
  <c r="B339" i="1" s="1"/>
  <c r="B340" i="1" s="1"/>
  <c r="B341" i="1" s="1"/>
  <c r="B342" i="1" s="1"/>
  <c r="B344" i="1" s="1"/>
  <c r="B345" i="1" s="1"/>
  <c r="B346" i="1" s="1"/>
  <c r="B347" i="1" s="1"/>
  <c r="B350" i="1" s="1"/>
  <c r="B351" i="1" s="1"/>
  <c r="B352" i="1" s="1"/>
  <c r="B353" i="1" s="1"/>
  <c r="B354" i="1" s="1"/>
  <c r="B356" i="1" s="1"/>
  <c r="B357" i="1" s="1"/>
  <c r="B358" i="1" s="1"/>
  <c r="B359" i="1" s="1"/>
  <c r="B362" i="1" s="1"/>
  <c r="B363" i="1" s="1"/>
  <c r="B364" i="1" s="1"/>
  <c r="B365" i="1" s="1"/>
  <c r="B366" i="1" s="1"/>
  <c r="B368" i="1" s="1"/>
  <c r="B369" i="1" s="1"/>
  <c r="B370" i="1" s="1"/>
  <c r="B371" i="1" s="1"/>
  <c r="B374" i="1" s="1"/>
  <c r="B375" i="1" s="1"/>
  <c r="B376" i="1" s="1"/>
  <c r="B377" i="1" s="1"/>
  <c r="B378" i="1" s="1"/>
  <c r="B380" i="1" s="1"/>
  <c r="B381" i="1" s="1"/>
  <c r="B382" i="1" s="1"/>
  <c r="B383" i="1" s="1"/>
  <c r="B386" i="1" s="1"/>
  <c r="B387" i="1" s="1"/>
  <c r="B388" i="1" s="1"/>
  <c r="B389" i="1" s="1"/>
  <c r="B390" i="1" s="1"/>
  <c r="B392" i="1" s="1"/>
  <c r="B393" i="1" s="1"/>
  <c r="B394" i="1" s="1"/>
  <c r="B395" i="1" s="1"/>
  <c r="B398" i="1" s="1"/>
  <c r="B399" i="1" s="1"/>
  <c r="B400" i="1" s="1"/>
  <c r="B401" i="1" s="1"/>
  <c r="B402" i="1" s="1"/>
  <c r="B404" i="1" s="1"/>
  <c r="B405" i="1" s="1"/>
  <c r="B406" i="1" s="1"/>
  <c r="B407" i="1" s="1"/>
  <c r="B410" i="1" s="1"/>
  <c r="B411" i="1" s="1"/>
  <c r="B412" i="1" s="1"/>
  <c r="B413" i="1" s="1"/>
  <c r="B414" i="1" s="1"/>
  <c r="B416" i="1" s="1"/>
  <c r="B417" i="1" s="1"/>
  <c r="B418" i="1" s="1"/>
  <c r="B419" i="1" s="1"/>
  <c r="B422" i="1" s="1"/>
  <c r="B423" i="1" s="1"/>
  <c r="B424" i="1" s="1"/>
  <c r="B425" i="1" s="1"/>
  <c r="B426" i="1" s="1"/>
  <c r="B428" i="1" s="1"/>
  <c r="B429" i="1" s="1"/>
  <c r="B430" i="1" s="1"/>
  <c r="B431" i="1" s="1"/>
  <c r="B434" i="1" s="1"/>
  <c r="B435" i="1" s="1"/>
  <c r="B436" i="1" s="1"/>
  <c r="B437" i="1" s="1"/>
  <c r="B438" i="1" s="1"/>
  <c r="B440" i="1" s="1"/>
  <c r="B441" i="1" s="1"/>
  <c r="B442" i="1" s="1"/>
  <c r="B443" i="1" s="1"/>
  <c r="B446" i="1" s="1"/>
  <c r="B447" i="1" s="1"/>
  <c r="B448" i="1" s="1"/>
  <c r="B449" i="1" s="1"/>
  <c r="B450" i="1" s="1"/>
  <c r="B452" i="1" s="1"/>
  <c r="B453" i="1" s="1"/>
  <c r="B454" i="1" s="1"/>
  <c r="B455" i="1" s="1"/>
  <c r="B458" i="1" s="1"/>
  <c r="B459" i="1" s="1"/>
  <c r="B460" i="1" s="1"/>
  <c r="B461" i="1" s="1"/>
  <c r="B462" i="1" s="1"/>
  <c r="B464" i="1" s="1"/>
  <c r="B465" i="1" s="1"/>
  <c r="B466" i="1" s="1"/>
  <c r="B467" i="1" s="1"/>
  <c r="B470" i="1" s="1"/>
  <c r="B471" i="1" s="1"/>
  <c r="B472" i="1" s="1"/>
  <c r="B473" i="1" s="1"/>
  <c r="B474" i="1" s="1"/>
  <c r="B476" i="1" s="1"/>
  <c r="B477" i="1" s="1"/>
  <c r="B478" i="1" s="1"/>
  <c r="B479" i="1" s="1"/>
  <c r="B482" i="1" s="1"/>
  <c r="J21" i="1"/>
  <c r="F21" i="1"/>
  <c r="N63" i="2" l="1"/>
  <c r="P27" i="3"/>
  <c r="R27" i="3" s="1"/>
  <c r="N33" i="3"/>
  <c r="N53" i="3"/>
  <c r="P47" i="3"/>
  <c r="R47" i="3" s="1"/>
  <c r="R51" i="3"/>
  <c r="N51" i="3"/>
  <c r="P51" i="3" s="1"/>
  <c r="R101" i="3"/>
  <c r="P97" i="3"/>
  <c r="R97" i="3" s="1"/>
  <c r="N103" i="3"/>
  <c r="J81" i="3"/>
  <c r="N77" i="3"/>
  <c r="N78" i="3"/>
  <c r="P78" i="3" s="1"/>
  <c r="J93" i="3"/>
  <c r="N87" i="3"/>
  <c r="N88" i="3"/>
  <c r="P88" i="3" s="1"/>
  <c r="N100" i="3"/>
  <c r="P100" i="3" s="1"/>
  <c r="R100" i="3" s="1"/>
  <c r="R139" i="3"/>
  <c r="R136" i="3"/>
  <c r="N141" i="3"/>
  <c r="N173" i="3"/>
  <c r="P173" i="3" s="1"/>
  <c r="R193" i="3"/>
  <c r="P190" i="3"/>
  <c r="R190" i="3" s="1"/>
  <c r="N17" i="3"/>
  <c r="N40" i="3"/>
  <c r="P40" i="3" s="1"/>
  <c r="R40" i="3" s="1"/>
  <c r="J51" i="3"/>
  <c r="J53" i="3"/>
  <c r="N70" i="3"/>
  <c r="P70" i="3" s="1"/>
  <c r="R70" i="3" s="1"/>
  <c r="J91" i="3"/>
  <c r="F103" i="3"/>
  <c r="N164" i="3"/>
  <c r="P164" i="3" s="1"/>
  <c r="F175" i="3"/>
  <c r="N60" i="3"/>
  <c r="P60" i="3" s="1"/>
  <c r="R60" i="3" s="1"/>
  <c r="J71" i="3"/>
  <c r="N67" i="3"/>
  <c r="N108" i="3"/>
  <c r="P108" i="3" s="1"/>
  <c r="F121" i="3"/>
  <c r="N120" i="3"/>
  <c r="P120" i="3" s="1"/>
  <c r="R120" i="3" s="1"/>
  <c r="N155" i="3"/>
  <c r="P155" i="3" s="1"/>
  <c r="F166" i="3"/>
  <c r="N30" i="3"/>
  <c r="P30" i="3" s="1"/>
  <c r="R30" i="3" s="1"/>
  <c r="N68" i="3"/>
  <c r="P68" i="3" s="1"/>
  <c r="N90" i="3"/>
  <c r="P90" i="3" s="1"/>
  <c r="R90" i="3" s="1"/>
  <c r="P107" i="3"/>
  <c r="R107" i="3" s="1"/>
  <c r="J123" i="3"/>
  <c r="N117" i="3"/>
  <c r="F123" i="3"/>
  <c r="N146" i="3"/>
  <c r="P146" i="3" s="1"/>
  <c r="F157" i="3"/>
  <c r="N183" i="3"/>
  <c r="P183" i="3" s="1"/>
  <c r="R183" i="3" s="1"/>
  <c r="F21" i="3"/>
  <c r="N39" i="3"/>
  <c r="P39" i="3" s="1"/>
  <c r="F73" i="3"/>
  <c r="N80" i="3"/>
  <c r="P80" i="3" s="1"/>
  <c r="R80" i="3" s="1"/>
  <c r="J113" i="3"/>
  <c r="F148" i="3"/>
  <c r="N174" i="3"/>
  <c r="P174" i="3" s="1"/>
  <c r="R174" i="3" s="1"/>
  <c r="N200" i="3"/>
  <c r="P200" i="3" s="1"/>
  <c r="J103" i="3"/>
  <c r="J101" i="3"/>
  <c r="F43" i="3"/>
  <c r="J73" i="3"/>
  <c r="F83" i="3"/>
  <c r="J111" i="3"/>
  <c r="N130" i="3"/>
  <c r="N139" i="3"/>
  <c r="N165" i="3"/>
  <c r="P165" i="3" s="1"/>
  <c r="R165" i="3" s="1"/>
  <c r="J21" i="3"/>
  <c r="N37" i="3"/>
  <c r="N57" i="3"/>
  <c r="N79" i="3"/>
  <c r="P79" i="3" s="1"/>
  <c r="J83" i="3"/>
  <c r="N89" i="3"/>
  <c r="P89" i="3" s="1"/>
  <c r="R89" i="3" s="1"/>
  <c r="F101" i="3"/>
  <c r="N109" i="3"/>
  <c r="P109" i="3" s="1"/>
  <c r="R109" i="3" s="1"/>
  <c r="R130" i="3"/>
  <c r="R127" i="3"/>
  <c r="N191" i="3"/>
  <c r="P191" i="3" s="1"/>
  <c r="R202" i="3"/>
  <c r="P199" i="3"/>
  <c r="R199" i="3" s="1"/>
  <c r="F93" i="3"/>
  <c r="F132" i="3"/>
  <c r="F193" i="3"/>
  <c r="F202" i="3"/>
  <c r="J210" i="3"/>
  <c r="F150" i="3"/>
  <c r="F159" i="3"/>
  <c r="F168" i="3"/>
  <c r="F177" i="3"/>
  <c r="F186" i="3"/>
  <c r="F195" i="3"/>
  <c r="F204" i="3"/>
  <c r="F113" i="3"/>
  <c r="J130" i="3"/>
  <c r="J132" i="3"/>
  <c r="N145" i="3"/>
  <c r="J148" i="3"/>
  <c r="N154" i="3"/>
  <c r="J157" i="3"/>
  <c r="N163" i="3"/>
  <c r="J166" i="3"/>
  <c r="N172" i="3"/>
  <c r="J175" i="3"/>
  <c r="N181" i="3"/>
  <c r="J184" i="3"/>
  <c r="J193" i="3"/>
  <c r="J202" i="3"/>
  <c r="N208" i="3"/>
  <c r="F141" i="3"/>
  <c r="J139" i="3"/>
  <c r="J141" i="3"/>
  <c r="F210" i="3"/>
  <c r="N137" i="2"/>
  <c r="R111" i="2"/>
  <c r="N113" i="2"/>
  <c r="N111" i="2"/>
  <c r="P111" i="2" s="1"/>
  <c r="P107" i="2"/>
  <c r="R107" i="2" s="1"/>
  <c r="R31" i="2"/>
  <c r="R41" i="2"/>
  <c r="P68" i="2"/>
  <c r="R68" i="2" s="1"/>
  <c r="N135" i="2"/>
  <c r="P131" i="2"/>
  <c r="R131" i="2" s="1"/>
  <c r="N31" i="2"/>
  <c r="P30" i="2"/>
  <c r="R30" i="2" s="1"/>
  <c r="B137" i="2"/>
  <c r="B138" i="2" s="1"/>
  <c r="B135" i="2"/>
  <c r="B136" i="2" s="1"/>
  <c r="N43" i="2"/>
  <c r="N41" i="2"/>
  <c r="P38" i="2"/>
  <c r="P47" i="2"/>
  <c r="R47" i="2" s="1"/>
  <c r="N53" i="2"/>
  <c r="N83" i="2"/>
  <c r="N81" i="2"/>
  <c r="P81" i="2" s="1"/>
  <c r="P77" i="2"/>
  <c r="R77" i="2" s="1"/>
  <c r="R81" i="2"/>
  <c r="J51" i="2"/>
  <c r="N20" i="2"/>
  <c r="P20" i="2" s="1"/>
  <c r="R20" i="2" s="1"/>
  <c r="N33" i="2"/>
  <c r="N50" i="2"/>
  <c r="P50" i="2" s="1"/>
  <c r="R50" i="2" s="1"/>
  <c r="J53" i="2"/>
  <c r="P57" i="2"/>
  <c r="R57" i="2" s="1"/>
  <c r="N60" i="2"/>
  <c r="N61" i="2" s="1"/>
  <c r="P61" i="2" s="1"/>
  <c r="N69" i="2"/>
  <c r="P69" i="2" s="1"/>
  <c r="R69" i="2" s="1"/>
  <c r="N90" i="2"/>
  <c r="P90" i="2" s="1"/>
  <c r="R90" i="2" s="1"/>
  <c r="J93" i="2"/>
  <c r="N97" i="2"/>
  <c r="N17" i="2"/>
  <c r="N98" i="2"/>
  <c r="P98" i="2" s="1"/>
  <c r="F101" i="2"/>
  <c r="J125" i="2"/>
  <c r="P129" i="2"/>
  <c r="R129" i="2" s="1"/>
  <c r="F135" i="2"/>
  <c r="F103" i="2"/>
  <c r="F31" i="2"/>
  <c r="F41" i="2"/>
  <c r="J101" i="2"/>
  <c r="J111" i="2"/>
  <c r="J113" i="2"/>
  <c r="P117" i="2"/>
  <c r="R117" i="2" s="1"/>
  <c r="J133" i="2"/>
  <c r="F21" i="2"/>
  <c r="F33" i="2"/>
  <c r="F61" i="2"/>
  <c r="F63" i="2"/>
  <c r="N87" i="2"/>
  <c r="N100" i="2"/>
  <c r="P100" i="2" s="1"/>
  <c r="R100" i="2" s="1"/>
  <c r="N119" i="2"/>
  <c r="N132" i="2"/>
  <c r="P132" i="2" s="1"/>
  <c r="R132" i="2" s="1"/>
  <c r="J135" i="2"/>
  <c r="J41" i="2"/>
  <c r="J121" i="2"/>
  <c r="J21" i="2"/>
  <c r="J61" i="2"/>
  <c r="F93" i="2"/>
  <c r="R33" i="1"/>
  <c r="N33" i="1"/>
  <c r="P33" i="1" s="1"/>
  <c r="P29" i="1"/>
  <c r="R29" i="1" s="1"/>
  <c r="R57" i="1"/>
  <c r="N57" i="1"/>
  <c r="P57" i="1" s="1"/>
  <c r="P53" i="1"/>
  <c r="R53" i="1" s="1"/>
  <c r="B483" i="1"/>
  <c r="B484" i="1"/>
  <c r="B485" i="1" s="1"/>
  <c r="B486" i="1" s="1"/>
  <c r="B488" i="1" s="1"/>
  <c r="B489" i="1" s="1"/>
  <c r="B490" i="1" s="1"/>
  <c r="B491" i="1" s="1"/>
  <c r="R81" i="1"/>
  <c r="N81" i="1"/>
  <c r="P81" i="1" s="1"/>
  <c r="P77" i="1"/>
  <c r="R77" i="1" s="1"/>
  <c r="F213" i="1"/>
  <c r="N152" i="1"/>
  <c r="N209" i="1"/>
  <c r="J213" i="1"/>
  <c r="F117" i="1"/>
  <c r="J33" i="1"/>
  <c r="J57" i="1"/>
  <c r="J81" i="1"/>
  <c r="N175" i="1"/>
  <c r="J189" i="1"/>
  <c r="R201" i="1"/>
  <c r="J249" i="1"/>
  <c r="N272" i="1"/>
  <c r="F334" i="1"/>
  <c r="F332" i="1"/>
  <c r="N186" i="1"/>
  <c r="P186" i="1" s="1"/>
  <c r="N248" i="1"/>
  <c r="N101" i="1"/>
  <c r="N128" i="1"/>
  <c r="P128" i="1" s="1"/>
  <c r="R128" i="1" s="1"/>
  <c r="F141" i="1"/>
  <c r="J153" i="1"/>
  <c r="F153" i="1"/>
  <c r="R189" i="1"/>
  <c r="P185" i="1"/>
  <c r="R185" i="1" s="1"/>
  <c r="N261" i="1"/>
  <c r="P261" i="1" s="1"/>
  <c r="R261" i="1"/>
  <c r="P257" i="1"/>
  <c r="R257" i="1" s="1"/>
  <c r="J309" i="1"/>
  <c r="N305" i="1"/>
  <c r="J366" i="1"/>
  <c r="N364" i="1"/>
  <c r="P364" i="1" s="1"/>
  <c r="R364" i="1" s="1"/>
  <c r="R225" i="1"/>
  <c r="P221" i="1"/>
  <c r="R221" i="1" s="1"/>
  <c r="N225" i="1"/>
  <c r="P225" i="1" s="1"/>
  <c r="R141" i="1"/>
  <c r="P137" i="1"/>
  <c r="R137" i="1" s="1"/>
  <c r="N141" i="1"/>
  <c r="P141" i="1" s="1"/>
  <c r="F237" i="1"/>
  <c r="N296" i="1"/>
  <c r="P296" i="1" s="1"/>
  <c r="R296" i="1" s="1"/>
  <c r="P338" i="1"/>
  <c r="R338" i="1" s="1"/>
  <c r="N342" i="1"/>
  <c r="P342" i="1" s="1"/>
  <c r="R402" i="1"/>
  <c r="P398" i="1"/>
  <c r="R398" i="1" s="1"/>
  <c r="J474" i="1"/>
  <c r="N470" i="1"/>
  <c r="N17" i="1"/>
  <c r="N41" i="1"/>
  <c r="N65" i="1"/>
  <c r="N89" i="1"/>
  <c r="J129" i="1"/>
  <c r="N165" i="1"/>
  <c r="R165" i="1"/>
  <c r="P161" i="1"/>
  <c r="R161" i="1" s="1"/>
  <c r="J225" i="1"/>
  <c r="N233" i="1"/>
  <c r="N249" i="1"/>
  <c r="P249" i="1" s="1"/>
  <c r="F273" i="1"/>
  <c r="J342" i="1"/>
  <c r="N341" i="1"/>
  <c r="P341" i="1" s="1"/>
  <c r="R341" i="1" s="1"/>
  <c r="N375" i="1"/>
  <c r="P375" i="1" s="1"/>
  <c r="F177" i="1"/>
  <c r="N201" i="1"/>
  <c r="P201" i="1" s="1"/>
  <c r="N125" i="1"/>
  <c r="P245" i="1"/>
  <c r="R245" i="1" s="1"/>
  <c r="N271" i="1"/>
  <c r="P271" i="1" s="1"/>
  <c r="R271" i="1" s="1"/>
  <c r="N282" i="1"/>
  <c r="P282" i="1" s="1"/>
  <c r="P317" i="1"/>
  <c r="R317" i="1" s="1"/>
  <c r="J332" i="1"/>
  <c r="N329" i="1"/>
  <c r="N460" i="1"/>
  <c r="P460" i="1" s="1"/>
  <c r="R460" i="1" s="1"/>
  <c r="R486" i="1"/>
  <c r="P482" i="1"/>
  <c r="R482" i="1" s="1"/>
  <c r="J141" i="1"/>
  <c r="F165" i="1"/>
  <c r="J237" i="1"/>
  <c r="F261" i="1"/>
  <c r="N270" i="1"/>
  <c r="F297" i="1"/>
  <c r="N378" i="1"/>
  <c r="P378" i="1" s="1"/>
  <c r="R378" i="1"/>
  <c r="P374" i="1"/>
  <c r="R374" i="1" s="1"/>
  <c r="N412" i="1"/>
  <c r="P412" i="1" s="1"/>
  <c r="R412" i="1" s="1"/>
  <c r="N423" i="1"/>
  <c r="P423" i="1" s="1"/>
  <c r="J285" i="1"/>
  <c r="N330" i="1"/>
  <c r="P330" i="1" s="1"/>
  <c r="N399" i="1"/>
  <c r="P399" i="1" s="1"/>
  <c r="F414" i="1"/>
  <c r="N461" i="1"/>
  <c r="P461" i="1" s="1"/>
  <c r="R461" i="1" s="1"/>
  <c r="J165" i="1"/>
  <c r="F189" i="1"/>
  <c r="J261" i="1"/>
  <c r="N281" i="1"/>
  <c r="J297" i="1"/>
  <c r="N350" i="1"/>
  <c r="F354" i="1"/>
  <c r="F390" i="1"/>
  <c r="R438" i="1"/>
  <c r="P434" i="1"/>
  <c r="R434" i="1" s="1"/>
  <c r="N438" i="1"/>
  <c r="P438" i="1" s="1"/>
  <c r="N450" i="1"/>
  <c r="R450" i="1"/>
  <c r="J462" i="1"/>
  <c r="N113" i="1"/>
  <c r="N295" i="1"/>
  <c r="P295" i="1" s="1"/>
  <c r="R295" i="1" s="1"/>
  <c r="F321" i="1"/>
  <c r="N319" i="1"/>
  <c r="R321" i="1" s="1"/>
  <c r="N388" i="1"/>
  <c r="P388" i="1" s="1"/>
  <c r="R388" i="1" s="1"/>
  <c r="F402" i="1"/>
  <c r="F426" i="1"/>
  <c r="N306" i="1"/>
  <c r="P306" i="1" s="1"/>
  <c r="P362" i="1"/>
  <c r="R362" i="1" s="1"/>
  <c r="N365" i="1"/>
  <c r="N366" i="1" s="1"/>
  <c r="P366" i="1" s="1"/>
  <c r="J402" i="1"/>
  <c r="N422" i="1"/>
  <c r="J426" i="1"/>
  <c r="N471" i="1"/>
  <c r="P471" i="1" s="1"/>
  <c r="N483" i="1"/>
  <c r="P483" i="1" s="1"/>
  <c r="N386" i="1"/>
  <c r="N458" i="1"/>
  <c r="J486" i="1"/>
  <c r="N293" i="1"/>
  <c r="J354" i="1"/>
  <c r="F378" i="1"/>
  <c r="N410" i="1"/>
  <c r="J438" i="1"/>
  <c r="F450" i="1"/>
  <c r="F462" i="1"/>
  <c r="F285" i="1"/>
  <c r="F309" i="1"/>
  <c r="J378" i="1"/>
  <c r="J450" i="1"/>
  <c r="F474" i="1"/>
  <c r="N193" i="3" l="1"/>
  <c r="P193" i="3"/>
  <c r="N101" i="3"/>
  <c r="P101" i="3" s="1"/>
  <c r="N133" i="2"/>
  <c r="P133" i="2" s="1"/>
  <c r="R63" i="2"/>
  <c r="P31" i="2"/>
  <c r="R133" i="2"/>
  <c r="P63" i="2"/>
  <c r="N402" i="1"/>
  <c r="P402" i="1" s="1"/>
  <c r="R141" i="3"/>
  <c r="N121" i="3"/>
  <c r="P121" i="3" s="1"/>
  <c r="R121" i="3"/>
  <c r="N123" i="3"/>
  <c r="P117" i="3"/>
  <c r="R117" i="3" s="1"/>
  <c r="N73" i="3"/>
  <c r="P67" i="3"/>
  <c r="R67" i="3" s="1"/>
  <c r="R71" i="3"/>
  <c r="N71" i="3"/>
  <c r="P71" i="3" s="1"/>
  <c r="N83" i="3"/>
  <c r="N81" i="3"/>
  <c r="P81" i="3" s="1"/>
  <c r="R81" i="3"/>
  <c r="P77" i="3"/>
  <c r="R77" i="3" s="1"/>
  <c r="R53" i="3"/>
  <c r="P53" i="3"/>
  <c r="R157" i="3"/>
  <c r="N159" i="3"/>
  <c r="P154" i="3"/>
  <c r="R154" i="3" s="1"/>
  <c r="N157" i="3"/>
  <c r="P157" i="3" s="1"/>
  <c r="R21" i="3"/>
  <c r="P17" i="3"/>
  <c r="R17" i="3" s="1"/>
  <c r="N23" i="3"/>
  <c r="N21" i="3"/>
  <c r="P21" i="3" s="1"/>
  <c r="R132" i="3"/>
  <c r="R33" i="3"/>
  <c r="P33" i="3"/>
  <c r="R61" i="3"/>
  <c r="N61" i="3"/>
  <c r="P61" i="3" s="1"/>
  <c r="P57" i="3"/>
  <c r="R57" i="3" s="1"/>
  <c r="N63" i="3"/>
  <c r="N31" i="3"/>
  <c r="P31" i="3" s="1"/>
  <c r="R175" i="3"/>
  <c r="N177" i="3"/>
  <c r="P172" i="3"/>
  <c r="R172" i="3" s="1"/>
  <c r="N175" i="3"/>
  <c r="P175" i="3" s="1"/>
  <c r="R184" i="3"/>
  <c r="N186" i="3"/>
  <c r="P181" i="3"/>
  <c r="R181" i="3" s="1"/>
  <c r="N184" i="3"/>
  <c r="P184" i="3" s="1"/>
  <c r="R166" i="3"/>
  <c r="N168" i="3"/>
  <c r="P163" i="3"/>
  <c r="R163" i="3" s="1"/>
  <c r="N166" i="3"/>
  <c r="P166" i="3" s="1"/>
  <c r="R148" i="3"/>
  <c r="N150" i="3"/>
  <c r="P145" i="3"/>
  <c r="R145" i="3" s="1"/>
  <c r="N148" i="3"/>
  <c r="P148" i="3" s="1"/>
  <c r="N43" i="3"/>
  <c r="N41" i="3"/>
  <c r="P41" i="3" s="1"/>
  <c r="R41" i="3"/>
  <c r="P37" i="3"/>
  <c r="R37" i="3" s="1"/>
  <c r="N111" i="3"/>
  <c r="P111" i="3" s="1"/>
  <c r="N195" i="3"/>
  <c r="R31" i="3"/>
  <c r="N202" i="3"/>
  <c r="P202" i="3" s="1"/>
  <c r="N113" i="3"/>
  <c r="R210" i="3"/>
  <c r="R208" i="3"/>
  <c r="N212" i="3"/>
  <c r="R212" i="3" s="1"/>
  <c r="N210" i="3"/>
  <c r="N204" i="3"/>
  <c r="N91" i="3"/>
  <c r="P91" i="3" s="1"/>
  <c r="N93" i="3"/>
  <c r="R91" i="3"/>
  <c r="P87" i="3"/>
  <c r="R87" i="3" s="1"/>
  <c r="P103" i="3"/>
  <c r="R103" i="3"/>
  <c r="R111" i="3"/>
  <c r="P17" i="2"/>
  <c r="R17" i="2" s="1"/>
  <c r="R21" i="2"/>
  <c r="N23" i="2"/>
  <c r="N21" i="2"/>
  <c r="P21" i="2" s="1"/>
  <c r="R53" i="2"/>
  <c r="P53" i="2"/>
  <c r="R101" i="2"/>
  <c r="N103" i="2"/>
  <c r="N101" i="2"/>
  <c r="P101" i="2" s="1"/>
  <c r="P97" i="2"/>
  <c r="R97" i="2" s="1"/>
  <c r="R51" i="2"/>
  <c r="R33" i="2"/>
  <c r="P33" i="2"/>
  <c r="P87" i="2"/>
  <c r="R87" i="2" s="1"/>
  <c r="R91" i="2"/>
  <c r="N93" i="2"/>
  <c r="N91" i="2"/>
  <c r="P91" i="2" s="1"/>
  <c r="N125" i="2"/>
  <c r="P41" i="2"/>
  <c r="R71" i="2"/>
  <c r="P119" i="2"/>
  <c r="R119" i="2" s="1"/>
  <c r="N123" i="2"/>
  <c r="R121" i="2"/>
  <c r="R43" i="2"/>
  <c r="P43" i="2"/>
  <c r="R61" i="2"/>
  <c r="P60" i="2"/>
  <c r="R60" i="2" s="1"/>
  <c r="R83" i="2"/>
  <c r="P83" i="2"/>
  <c r="P135" i="2"/>
  <c r="R135" i="2"/>
  <c r="R113" i="2"/>
  <c r="P113" i="2"/>
  <c r="R137" i="2"/>
  <c r="P137" i="2"/>
  <c r="N71" i="2"/>
  <c r="P71" i="2" s="1"/>
  <c r="N51" i="2"/>
  <c r="P51" i="2" s="1"/>
  <c r="N73" i="2"/>
  <c r="N121" i="2"/>
  <c r="P121" i="2" s="1"/>
  <c r="P152" i="1"/>
  <c r="R152" i="1" s="1"/>
  <c r="R153" i="1"/>
  <c r="R285" i="1"/>
  <c r="P281" i="1"/>
  <c r="R281" i="1" s="1"/>
  <c r="N285" i="1"/>
  <c r="P285" i="1" s="1"/>
  <c r="N486" i="1"/>
  <c r="P486" i="1" s="1"/>
  <c r="N153" i="1"/>
  <c r="P153" i="1" s="1"/>
  <c r="R105" i="1"/>
  <c r="N105" i="1"/>
  <c r="P105" i="1" s="1"/>
  <c r="P101" i="1"/>
  <c r="R101" i="1" s="1"/>
  <c r="P17" i="1"/>
  <c r="R17" i="1" s="1"/>
  <c r="R21" i="1"/>
  <c r="N21" i="1"/>
  <c r="P21" i="1" s="1"/>
  <c r="P248" i="1"/>
  <c r="R248" i="1" s="1"/>
  <c r="R249" i="1"/>
  <c r="J334" i="1"/>
  <c r="P293" i="1"/>
  <c r="R293" i="1" s="1"/>
  <c r="R297" i="1"/>
  <c r="N297" i="1"/>
  <c r="P297" i="1" s="1"/>
  <c r="P270" i="1"/>
  <c r="N273" i="1"/>
  <c r="P273" i="1" s="1"/>
  <c r="P89" i="1"/>
  <c r="R89" i="1" s="1"/>
  <c r="R93" i="1"/>
  <c r="N93" i="1"/>
  <c r="P93" i="1" s="1"/>
  <c r="R474" i="1"/>
  <c r="P470" i="1"/>
  <c r="R470" i="1" s="1"/>
  <c r="N474" i="1"/>
  <c r="P474" i="1" s="1"/>
  <c r="R342" i="1"/>
  <c r="P272" i="1"/>
  <c r="R272" i="1" s="1"/>
  <c r="R273" i="1"/>
  <c r="P175" i="1"/>
  <c r="R175" i="1" s="1"/>
  <c r="R177" i="1"/>
  <c r="N177" i="1"/>
  <c r="P177" i="1" s="1"/>
  <c r="P329" i="1"/>
  <c r="R329" i="1" s="1"/>
  <c r="R332" i="1"/>
  <c r="N332" i="1"/>
  <c r="P332" i="1" s="1"/>
  <c r="P65" i="1"/>
  <c r="R65" i="1" s="1"/>
  <c r="R69" i="1"/>
  <c r="N69" i="1"/>
  <c r="P69" i="1" s="1"/>
  <c r="R414" i="1"/>
  <c r="P410" i="1"/>
  <c r="R410" i="1" s="1"/>
  <c r="N414" i="1"/>
  <c r="P414" i="1" s="1"/>
  <c r="P41" i="1"/>
  <c r="R41" i="1" s="1"/>
  <c r="R45" i="1"/>
  <c r="N45" i="1"/>
  <c r="P45" i="1" s="1"/>
  <c r="P365" i="1"/>
  <c r="R365" i="1" s="1"/>
  <c r="R366" i="1"/>
  <c r="P113" i="1"/>
  <c r="R113" i="1" s="1"/>
  <c r="R117" i="1"/>
  <c r="N117" i="1"/>
  <c r="P117" i="1" s="1"/>
  <c r="R129" i="1"/>
  <c r="N129" i="1"/>
  <c r="P129" i="1" s="1"/>
  <c r="P125" i="1"/>
  <c r="R125" i="1" s="1"/>
  <c r="P458" i="1"/>
  <c r="R458" i="1" s="1"/>
  <c r="R462" i="1"/>
  <c r="N462" i="1"/>
  <c r="P462" i="1" s="1"/>
  <c r="P450" i="1"/>
  <c r="R354" i="1"/>
  <c r="P350" i="1"/>
  <c r="R350" i="1" s="1"/>
  <c r="N354" i="1"/>
  <c r="P354" i="1" s="1"/>
  <c r="R237" i="1"/>
  <c r="P233" i="1"/>
  <c r="R233" i="1" s="1"/>
  <c r="N237" i="1"/>
  <c r="P237" i="1" s="1"/>
  <c r="R390" i="1"/>
  <c r="N390" i="1"/>
  <c r="P390" i="1" s="1"/>
  <c r="P386" i="1"/>
  <c r="R386" i="1" s="1"/>
  <c r="R426" i="1"/>
  <c r="P422" i="1"/>
  <c r="R422" i="1" s="1"/>
  <c r="N426" i="1"/>
  <c r="P426" i="1" s="1"/>
  <c r="P319" i="1"/>
  <c r="R319" i="1" s="1"/>
  <c r="N321" i="1"/>
  <c r="P321" i="1" s="1"/>
  <c r="P165" i="1"/>
  <c r="R309" i="1"/>
  <c r="P305" i="1"/>
  <c r="R305" i="1" s="1"/>
  <c r="N309" i="1"/>
  <c r="P309" i="1" s="1"/>
  <c r="N189" i="1"/>
  <c r="P189" i="1" s="1"/>
  <c r="R213" i="1"/>
  <c r="P209" i="1"/>
  <c r="R209" i="1" s="1"/>
  <c r="N213" i="1"/>
  <c r="P213" i="1" s="1"/>
  <c r="R93" i="3" l="1"/>
  <c r="P93" i="3"/>
  <c r="R113" i="3"/>
  <c r="P113" i="3"/>
  <c r="R43" i="3"/>
  <c r="P43" i="3"/>
  <c r="R63" i="3"/>
  <c r="P63" i="3"/>
  <c r="R23" i="3"/>
  <c r="P23" i="3"/>
  <c r="R73" i="3"/>
  <c r="P73" i="3"/>
  <c r="P186" i="3"/>
  <c r="R186" i="3"/>
  <c r="P204" i="3"/>
  <c r="R204" i="3"/>
  <c r="P123" i="3"/>
  <c r="R123" i="3"/>
  <c r="P150" i="3"/>
  <c r="R150" i="3"/>
  <c r="P83" i="3"/>
  <c r="R83" i="3"/>
  <c r="P195" i="3"/>
  <c r="R195" i="3"/>
  <c r="P168" i="3"/>
  <c r="R168" i="3"/>
  <c r="P177" i="3"/>
  <c r="R177" i="3"/>
  <c r="P159" i="3"/>
  <c r="R159" i="3"/>
  <c r="R125" i="2"/>
  <c r="P125" i="2"/>
  <c r="R93" i="2"/>
  <c r="P93" i="2"/>
  <c r="R123" i="2"/>
  <c r="P123" i="2"/>
  <c r="R23" i="2"/>
  <c r="P23" i="2"/>
  <c r="P103" i="2"/>
  <c r="R103" i="2"/>
  <c r="R73" i="2"/>
  <c r="P73" i="2"/>
  <c r="N334" i="1"/>
  <c r="R334" i="1" l="1"/>
  <c r="P334" i="1"/>
</calcChain>
</file>

<file path=xl/sharedStrings.xml><?xml version="1.0" encoding="utf-8"?>
<sst xmlns="http://schemas.openxmlformats.org/spreadsheetml/2006/main" count="829" uniqueCount="178">
  <si>
    <t xml:space="preserve"> </t>
  </si>
  <si>
    <t>Calculation of Sales Service and Direct Purchase Bill Impacts for Typical Small and Large Customers - Two Rate Zones - With One Rate Zone Distribution</t>
  </si>
  <si>
    <t>EGD Rate Zone</t>
  </si>
  <si>
    <t>EB-2024-0166 -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</si>
  <si>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</si>
  <si>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</si>
  <si>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</si>
  <si>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</si>
  <si>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</si>
  <si>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</si>
  <si>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</si>
  <si>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</si>
  <si>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</si>
  <si>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</si>
  <si>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</si>
  <si>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</si>
  <si>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</si>
  <si>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</si>
  <si>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</si>
  <si>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</si>
  <si>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</si>
  <si>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</si>
  <si>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</si>
  <si>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</si>
  <si>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</si>
  <si>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</si>
  <si>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</si>
  <si>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 xml:space="preserve">Small Rate 1 to Rate E01 South </t>
  </si>
  <si>
    <r>
      <t>Demand 24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</si>
  <si>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</si>
  <si>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</si>
  <si>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</si>
  <si>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</si>
  <si>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</si>
  <si>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</si>
  <si>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</si>
  <si>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</si>
  <si>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</si>
  <si>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Small Rate 1 to Rate E01 North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</si>
  <si>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</si>
  <si>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Large Rate 1 to Rate E01 South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</si>
  <si>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</si>
  <si>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Large Rate 1 to Rate E01 North</t>
  </si>
  <si>
    <t>Small Rate 6 to Rate E01 South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</si>
  <si>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</si>
  <si>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Small Rate 6 to Rate E01 North</t>
  </si>
  <si>
    <r>
      <t>Demand 51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5,048 m</t>
    </r>
    <r>
      <rPr>
        <vertAlign val="superscript"/>
        <sz val="10"/>
        <rFont val="Arial"/>
        <family val="2"/>
      </rPr>
      <t xml:space="preserve">3 </t>
    </r>
  </si>
  <si>
    <t>Average Rate 6 to Rate E02 South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</si>
  <si>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</si>
  <si>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 xml:space="preserve">Average Rate 6 to Rate E02 North </t>
  </si>
  <si>
    <t>Large Rate 6 to Rate E02 South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</si>
  <si>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>3</t>
    </r>
  </si>
  <si>
    <t>Large Rate 6 to Rate E02 North</t>
  </si>
  <si>
    <r>
      <t>Demand 3,097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339,124 m</t>
    </r>
    <r>
      <rPr>
        <vertAlign val="superscript"/>
        <sz val="10"/>
        <rFont val="Arial"/>
        <family val="2"/>
      </rPr>
      <t>3</t>
    </r>
  </si>
  <si>
    <t>Small Rate 100 to Rate E10 South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</si>
  <si>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</si>
  <si>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 xml:space="preserve">Small Rate 100 to Rate E10 North </t>
  </si>
  <si>
    <t>Average Rate 100 to Rate E10 South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</si>
  <si>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</si>
  <si>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Average Rate 100 to Rate E10 North</t>
  </si>
  <si>
    <t>Large Rate 100 to Rate E10 South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</si>
  <si>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</si>
  <si>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>Large Rate 100 to Rate E10 North</t>
  </si>
  <si>
    <t>Small Rate 110 to Rate E10 South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</si>
  <si>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</si>
  <si>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Small Rate 110 to Rate E10 North</t>
  </si>
  <si>
    <t>Average Rate 110 to Rate E10 South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</si>
  <si>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</si>
  <si>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Average Rate 110 to Rate E10 North</t>
  </si>
  <si>
    <r>
      <t>Demand 36,413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9,976,120 m</t>
    </r>
    <r>
      <rPr>
        <vertAlign val="superscript"/>
        <sz val="10"/>
        <rFont val="Arial"/>
        <family val="2"/>
      </rPr>
      <t xml:space="preserve">3 </t>
    </r>
  </si>
  <si>
    <t>Large Rate 110 to Rate E10 South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</si>
  <si>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</si>
  <si>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Large Rate 110 to Rate E10 North</t>
  </si>
  <si>
    <t xml:space="preserve">Small Rate 115 to Rate E10 South 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</si>
  <si>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</si>
  <si>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t>Small Rate 115 to Rate E10 North</t>
  </si>
  <si>
    <t>Large Rate 115 to Rate E10 South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</si>
  <si>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</si>
  <si>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Large Rate 115 to Rate E10 North</t>
  </si>
  <si>
    <r>
      <t>Demand 238,928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69,832,850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</si>
  <si>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125 to Rate E24</t>
  </si>
  <si>
    <r>
      <t>Demand 2,315,000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206,000,000 m</t>
    </r>
    <r>
      <rPr>
        <vertAlign val="superscript"/>
        <sz val="10"/>
        <rFont val="Arial"/>
        <family val="2"/>
      </rPr>
      <t xml:space="preserve">3 </t>
    </r>
  </si>
  <si>
    <t>Total Bill - Unbundled Direct Purchase</t>
  </si>
  <si>
    <t xml:space="preserve">   Unbundled Direct Purchase Impact</t>
  </si>
  <si>
    <t xml:space="preserve">Average Rate 135 to Rate E34 South 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</si>
  <si>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</si>
  <si>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Average Rate 135 to Rate E34 North</t>
  </si>
  <si>
    <r>
      <t>Demand 8,180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</si>
  <si>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Small Rate 145 to Rate E30 South</t>
  </si>
  <si>
    <t>Small Rate 145 to Rate E30 North</t>
  </si>
  <si>
    <t>Large Rate 145 to Rate E30 South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</si>
  <si>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</si>
  <si>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Large Rate 145 to Rate E30 North</t>
  </si>
  <si>
    <t>Small Rate 170 to Rate E30 South</t>
  </si>
  <si>
    <t>Small Rate 170 to Rate E30 North</t>
  </si>
  <si>
    <t>Average Rate 170 to Rate E30 South</t>
  </si>
  <si>
    <t>Average Rate 170 to Rate E30 North</t>
  </si>
  <si>
    <t>Large Rate 170 to Rate E30 South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</si>
  <si>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</si>
  <si>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 xml:space="preserve">Large Rate 170 to Rate E30 North </t>
  </si>
  <si>
    <t>Average Rate 200 to Rate E62 North (3)</t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</si>
  <si>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</si>
  <si>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</si>
  <si>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</si>
  <si>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</si>
  <si>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</si>
  <si>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</si>
  <si>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</si>
  <si>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</si>
  <si>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</si>
  <si>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</si>
  <si>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>Small Rate 01 to Rate E01 North</t>
  </si>
  <si>
    <t>Demand 20 m³ Annual Volume 2,200 m³</t>
  </si>
  <si>
    <t xml:space="preserve">Total Bill - Sales Service </t>
  </si>
  <si>
    <t>Total Bill - Bundled Direct Purchase</t>
  </si>
  <si>
    <t xml:space="preserve">   Bundled Direct Purchase Impact</t>
  </si>
  <si>
    <t>Large Rate 01 to Rate E02 North</t>
  </si>
  <si>
    <t>Demand 365 m³ Annual Volume 40,000 m³</t>
  </si>
  <si>
    <t>Small Rate 10 to Rate E02 North</t>
  </si>
  <si>
    <t>Demand 548 m³ Annual Volume 60,000 m³</t>
  </si>
  <si>
    <t>Average Rate 10 to Rate E02 North</t>
  </si>
  <si>
    <t>Demand 850 m³ Annual Volume 93,000 m³</t>
  </si>
  <si>
    <t>Large Rate 10 to Rate E02 North</t>
  </si>
  <si>
    <t>Demand 2,285 m³ Annual Volume 250,000 m³</t>
  </si>
  <si>
    <t>Small Rate 20 to Rate E10 North</t>
  </si>
  <si>
    <t>Demand 14,000 m³ Annual Volume 3,000,000 m³</t>
  </si>
  <si>
    <t>Large Rate 20 to Rate E10 North</t>
  </si>
  <si>
    <t>Demand 60,000 m³ Annual Volume 15,000,000 m³</t>
  </si>
  <si>
    <t>Small Rate 20 to Rate E22</t>
  </si>
  <si>
    <t>Large Rate 20 to Rate E22</t>
  </si>
  <si>
    <t>Average Rate 25 to Rate E30 North</t>
  </si>
  <si>
    <t>Demand 20,776 m³ Annual Volume 2,275,000 m³</t>
  </si>
  <si>
    <t>Small Rate 100 to Rate E22</t>
  </si>
  <si>
    <t>Demand 100,000 m³ Annual Volume 27,000,000 m³</t>
  </si>
  <si>
    <t>Large Rate 100 to Rate E22</t>
  </si>
  <si>
    <t>Demand 850,000 m³ Annual Volume 240,000,000 m³</t>
  </si>
  <si>
    <t>Gas Supply charges based on Union North East Zone.</t>
  </si>
  <si>
    <t>Union South Rate Zone</t>
  </si>
  <si>
    <t>Small Rate M1 to Rate E01 South</t>
  </si>
  <si>
    <t>Large Rate M1 to Rate E02 South</t>
  </si>
  <si>
    <t>Small Rate M2 to Rate E02 South</t>
  </si>
  <si>
    <t>Demand 613 m³ Annual Volume 60,000 m³</t>
  </si>
  <si>
    <t>Average Rate M2 to Rate E02 South</t>
  </si>
  <si>
    <t>Demand 746 m³ Annual Volume 73,000 m³</t>
  </si>
  <si>
    <t>Large Rate M2 to Rate E02 South</t>
  </si>
  <si>
    <t>Demand 2,556 m³ Annual Volume 250,000 m³</t>
  </si>
  <si>
    <t>Small Rate M4 to Rate E10 South</t>
  </si>
  <si>
    <t>Demand 4,800 m³ Annual Volume 875,000 m³</t>
  </si>
  <si>
    <t>Large Rate M4 to Rate E10 South</t>
  </si>
  <si>
    <t>Demand 50,000 m³ Annual Volume 12,000,000 m³</t>
  </si>
  <si>
    <t>Small Rate M5 to Rate E30 South</t>
  </si>
  <si>
    <t>Demand 7,500 m³ Annual Volume 825,000 m³</t>
  </si>
  <si>
    <t>Large Rate M5 to Rate E30 South</t>
  </si>
  <si>
    <t>Demand 70,000 m³ Annual Volume 6,500,000 m³</t>
  </si>
  <si>
    <t>Small Rate M7 to Rate E10 South</t>
  </si>
  <si>
    <t>Demand 165,000 m³ Annual Volume 36,000,000 m³</t>
  </si>
  <si>
    <t>Large Rate M7 to Rate E10 South</t>
  </si>
  <si>
    <t>Demand 720,000 m³ Annual Volume 52,000,000 m³</t>
  </si>
  <si>
    <t>Small Rate M9 to Rate E62 South (3)</t>
  </si>
  <si>
    <t>Demand 56,439 m³ Annual Volume 6,950,000 m³</t>
  </si>
  <si>
    <t>Large Rate M9 to Rate E62 South (3)</t>
  </si>
  <si>
    <t>Demand 168,100 m³ Annual Volume 20,178,000 m³</t>
  </si>
  <si>
    <t>Small Rate T1 to Rate E20</t>
  </si>
  <si>
    <t>Demand 25,750 m³ Annual Volume 7,537,000 m³</t>
  </si>
  <si>
    <t>Average Rate T1 to Rate E20</t>
  </si>
  <si>
    <t>Demand 48,750 m³ Annual Volume 11,565,938 m³</t>
  </si>
  <si>
    <t>Large Rate T1 to Rate E20</t>
  </si>
  <si>
    <t>Demand 133,000 m³ Annual Volume 25,624,080 m³</t>
  </si>
  <si>
    <t>Small Rate T2 to Rate E20</t>
  </si>
  <si>
    <t>Demand 190,000 m³ Annual Volume 59,256,000 m³</t>
  </si>
  <si>
    <t>Average Rate T2 to Rate E20</t>
  </si>
  <si>
    <t>Demand 669,000 m³ Annual Volume 197,789,850 m³</t>
  </si>
  <si>
    <t>Large Rate T2 to Rate E20</t>
  </si>
  <si>
    <t>Demand 1,200,000 m³ Annual Volume 370,089,000 m³</t>
  </si>
  <si>
    <t>Large Rate T2 to Rate E24</t>
  </si>
  <si>
    <t>Large Rate T3 to Rate E64 (3)</t>
  </si>
  <si>
    <t>Demand 2,350,000 m³ Annual Volume 272,712,000 m³</t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</si>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</sst>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;\(0.00\)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0.0000"/>
    <numFmt numFmtId="169" formatCode="_(* #,##0_);_(* \(#,##0\);_(* &quot;-&quot;??_);_(@_)"/>
    <numFmt numFmtId="170" formatCode="0.0%;\(0.0%\)"/>
    <numFmt numFmtId="171" formatCode="0.0%"/>
    <numFmt numFmtId="172" formatCode="###0.0%;\(###0.0%\)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3" applyFont="1" applyAlignment="1">
      <alignment horizontal="center"/>
    </xf>
    <xf numFmtId="0" fontId="3" fillId="0" borderId="0" xfId="3" applyFont="1"/>
    <xf numFmtId="0" fontId="4" fillId="0" borderId="0" xfId="3" applyFont="1"/>
    <xf numFmtId="164" fontId="3" fillId="0" borderId="0" xfId="4" applyNumberFormat="1" applyAlignment="1">
      <alignment horizontal="right"/>
    </xf>
    <xf numFmtId="166" fontId="3" fillId="0" borderId="0" xfId="5" applyNumberFormat="1" applyFont="1" applyFill="1"/>
    <xf numFmtId="0" fontId="3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3" fillId="0" borderId="0" xfId="5" applyNumberFormat="1" applyFont="1" applyFill="1" applyBorder="1" applyAlignment="1"/>
    <xf numFmtId="0" fontId="3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/>
    <xf numFmtId="0" fontId="3" fillId="0" borderId="1" xfId="3" applyFont="1" applyBorder="1" applyAlignment="1">
      <alignment horizontal="center"/>
    </xf>
    <xf numFmtId="0" fontId="3" fillId="0" borderId="1" xfId="3" applyFont="1" applyBorder="1"/>
    <xf numFmtId="166" fontId="3" fillId="0" borderId="0" xfId="5" applyNumberFormat="1" applyFont="1" applyFill="1" applyBorder="1"/>
    <xf numFmtId="3" fontId="3" fillId="0" borderId="0" xfId="3" applyNumberFormat="1" applyFont="1"/>
    <xf numFmtId="168" fontId="3" fillId="0" borderId="0" xfId="3" applyNumberFormat="1" applyFont="1"/>
    <xf numFmtId="169" fontId="3" fillId="0" borderId="0" xfId="3" applyNumberFormat="1" applyFont="1"/>
    <xf numFmtId="170" fontId="2" fillId="0" borderId="0" xfId="2" applyNumberFormat="1" applyFont="1" applyFill="1" applyAlignment="1">
      <alignment horizontal="right"/>
    </xf>
    <xf numFmtId="171" fontId="3" fillId="0" borderId="0" xfId="6" applyNumberFormat="1" applyFont="1" applyFill="1"/>
    <xf numFmtId="4" fontId="3" fillId="0" borderId="0" xfId="3" applyNumberFormat="1" applyFont="1"/>
    <xf numFmtId="165" fontId="3" fillId="0" borderId="0" xfId="3" applyNumberFormat="1" applyFont="1"/>
    <xf numFmtId="3" fontId="3" fillId="0" borderId="2" xfId="3" applyNumberFormat="1" applyFont="1" applyBorder="1"/>
    <xf numFmtId="168" fontId="3" fillId="0" borderId="2" xfId="3" applyNumberFormat="1" applyFont="1" applyBorder="1"/>
    <xf numFmtId="169" fontId="3" fillId="0" borderId="2" xfId="3" applyNumberFormat="1" applyFont="1" applyBorder="1"/>
    <xf numFmtId="170" fontId="2" fillId="0" borderId="2" xfId="2" applyNumberFormat="1" applyFont="1" applyFill="1" applyBorder="1" applyAlignment="1">
      <alignment horizontal="right"/>
    </xf>
    <xf numFmtId="170" fontId="3" fillId="0" borderId="0" xfId="3" applyNumberFormat="1" applyFont="1"/>
    <xf numFmtId="171" fontId="3" fillId="0" borderId="0" xfId="3" applyNumberFormat="1" applyFont="1"/>
    <xf numFmtId="167" fontId="3" fillId="0" borderId="0" xfId="3" applyNumberFormat="1" applyFont="1"/>
    <xf numFmtId="43" fontId="3" fillId="0" borderId="0" xfId="3" applyNumberFormat="1" applyFont="1"/>
    <xf numFmtId="169" fontId="3" fillId="0" borderId="0" xfId="3" applyNumberFormat="1" applyFont="1" applyAlignment="1">
      <alignment horizontal="center"/>
    </xf>
    <xf numFmtId="170" fontId="3" fillId="0" borderId="0" xfId="3" applyNumberFormat="1" applyFont="1" applyAlignment="1">
      <alignment horizontal="center"/>
    </xf>
    <xf numFmtId="170" fontId="3" fillId="0" borderId="2" xfId="3" applyNumberFormat="1" applyFont="1" applyBorder="1"/>
    <xf numFmtId="170" fontId="3" fillId="0" borderId="3" xfId="3" applyNumberFormat="1" applyFont="1" applyBorder="1"/>
    <xf numFmtId="166" fontId="3" fillId="0" borderId="0" xfId="3" applyNumberFormat="1" applyFont="1"/>
    <xf numFmtId="170" fontId="3" fillId="0" borderId="0" xfId="6" applyNumberFormat="1" applyFont="1" applyFill="1"/>
    <xf numFmtId="170" fontId="3" fillId="0" borderId="0" xfId="6" applyNumberFormat="1" applyFont="1" applyFill="1" applyAlignment="1">
      <alignment horizontal="right"/>
    </xf>
    <xf numFmtId="170" fontId="3" fillId="0" borderId="0" xfId="6" applyNumberFormat="1" applyFont="1" applyFill="1" applyBorder="1"/>
    <xf numFmtId="43" fontId="3" fillId="0" borderId="0" xfId="3" applyNumberFormat="1" applyFont="1" applyAlignment="1">
      <alignment horizontal="center"/>
    </xf>
    <xf numFmtId="0" fontId="4" fillId="0" borderId="0" xfId="4" applyFont="1"/>
    <xf numFmtId="0" fontId="3" fillId="0" borderId="0" xfId="3" applyFont="1" applyAlignment="1">
      <alignment vertical="top" wrapText="1"/>
    </xf>
    <xf numFmtId="0" fontId="2" fillId="0" borderId="0" xfId="0" quotePrefix="1" applyFont="1" applyAlignment="1">
      <alignment horizontal="center" vertical="top"/>
    </xf>
    <xf numFmtId="0" fontId="3" fillId="0" borderId="0" xfId="3" quotePrefix="1" applyFont="1"/>
    <xf numFmtId="0" fontId="3" fillId="0" borderId="0" xfId="7" quotePrefix="1" applyFont="1" applyAlignment="1">
      <alignment horizontal="left" vertical="top"/>
    </xf>
    <xf numFmtId="0" fontId="3" fillId="0" borderId="0" xfId="3" quotePrefix="1" applyFont="1" applyAlignment="1">
      <alignment horizontal="left"/>
    </xf>
    <xf numFmtId="3" fontId="3" fillId="0" borderId="0" xfId="7" quotePrefix="1" applyNumberFormat="1" applyFont="1"/>
    <xf numFmtId="172" fontId="3" fillId="0" borderId="0" xfId="4" applyNumberFormat="1" applyAlignment="1">
      <alignment horizontal="right"/>
    </xf>
    <xf numFmtId="0" fontId="3" fillId="0" borderId="0" xfId="3" applyFont="1" applyAlignment="1">
      <alignment horizontal="right"/>
    </xf>
    <xf numFmtId="172" fontId="3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Continuous"/>
    </xf>
    <xf numFmtId="0" fontId="3" fillId="0" borderId="0" xfId="3" applyFont="1" applyAlignment="1">
      <alignment horizontal="centerContinuous"/>
    </xf>
    <xf numFmtId="172" fontId="3" fillId="0" borderId="0" xfId="3" applyNumberFormat="1" applyFont="1" applyAlignment="1">
      <alignment horizontal="centerContinuous"/>
    </xf>
    <xf numFmtId="172" fontId="3" fillId="0" borderId="0" xfId="5" applyNumberFormat="1" applyFont="1" applyFill="1" applyBorder="1" applyAlignment="1">
      <alignment horizontal="center"/>
    </xf>
    <xf numFmtId="172" fontId="3" fillId="0" borderId="0" xfId="3" applyNumberFormat="1" applyFont="1" applyAlignment="1">
      <alignment horizontal="center"/>
    </xf>
    <xf numFmtId="172" fontId="3" fillId="0" borderId="1" xfId="3" applyNumberFormat="1" applyFont="1" applyBorder="1" applyAlignment="1">
      <alignment horizontal="center"/>
    </xf>
    <xf numFmtId="169" fontId="3" fillId="0" borderId="0" xfId="1" applyNumberFormat="1" applyFont="1"/>
    <xf numFmtId="169" fontId="3" fillId="0" borderId="2" xfId="1" applyNumberFormat="1" applyFont="1" applyBorder="1"/>
    <xf numFmtId="0" fontId="3" fillId="0" borderId="0" xfId="7" applyFont="1"/>
    <xf numFmtId="3" fontId="3" fillId="0" borderId="2" xfId="7" applyNumberFormat="1" applyFont="1" applyBorder="1"/>
    <xf numFmtId="0" fontId="3" fillId="0" borderId="0" xfId="7" applyFont="1" applyAlignment="1">
      <alignment horizontal="center"/>
    </xf>
    <xf numFmtId="168" fontId="3" fillId="0" borderId="2" xfId="7" applyNumberFormat="1" applyFont="1" applyBorder="1"/>
    <xf numFmtId="4" fontId="3" fillId="0" borderId="0" xfId="7" applyNumberFormat="1" applyFont="1"/>
    <xf numFmtId="168" fontId="6" fillId="0" borderId="2" xfId="7" applyNumberFormat="1" applyFont="1" applyBorder="1"/>
    <xf numFmtId="168" fontId="3" fillId="0" borderId="0" xfId="7" applyNumberFormat="1" applyFont="1"/>
    <xf numFmtId="169" fontId="3" fillId="0" borderId="2" xfId="1" applyNumberFormat="1" applyFont="1" applyFill="1" applyBorder="1"/>
    <xf numFmtId="170" fontId="3" fillId="0" borderId="0" xfId="7" applyNumberFormat="1" applyFont="1"/>
    <xf numFmtId="170" fontId="3" fillId="0" borderId="2" xfId="7" applyNumberFormat="1" applyFont="1" applyBorder="1"/>
    <xf numFmtId="171" fontId="3" fillId="0" borderId="0" xfId="7" applyNumberFormat="1" applyFont="1"/>
    <xf numFmtId="43" fontId="3" fillId="0" borderId="0" xfId="7" applyNumberFormat="1" applyFont="1"/>
    <xf numFmtId="172" fontId="3" fillId="0" borderId="0" xfId="3" applyNumberFormat="1" applyFont="1"/>
    <xf numFmtId="164" fontId="3" fillId="0" borderId="0" xfId="3" applyNumberFormat="1" applyFont="1" applyAlignment="1">
      <alignment horizontal="right"/>
    </xf>
    <xf numFmtId="172" fontId="3" fillId="0" borderId="0" xfId="3" applyNumberFormat="1" applyFont="1" applyAlignment="1">
      <alignment vertical="top" wrapText="1"/>
    </xf>
    <xf numFmtId="0" fontId="3" fillId="0" borderId="0" xfId="0" applyFont="1" applyAlignment="1">
      <alignment horizontal="left"/>
    </xf>
    <xf numFmtId="169" fontId="3" fillId="0" borderId="0" xfId="1" applyNumberFormat="1" applyFont="1" applyAlignment="1">
      <alignment horizontal="left"/>
    </xf>
    <xf numFmtId="170" fontId="2" fillId="0" borderId="0" xfId="2" applyNumberFormat="1" applyFont="1" applyFill="1" applyBorder="1" applyAlignment="1">
      <alignment horizontal="right"/>
    </xf>
    <xf numFmtId="169" fontId="3" fillId="0" borderId="0" xfId="1" applyNumberFormat="1" applyFont="1" applyAlignment="1">
      <alignment horizontal="center"/>
    </xf>
    <xf numFmtId="169" fontId="3" fillId="0" borderId="0" xfId="1" applyNumberFormat="1" applyFont="1" applyFill="1"/>
    <xf numFmtId="170" fontId="3" fillId="0" borderId="0" xfId="3" applyNumberFormat="1" applyFont="1" applyAlignment="1">
      <alignment vertical="top" wrapText="1"/>
    </xf>
    <xf numFmtId="0" fontId="4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</cellXfs>
  <cellStyles count="8">
    <cellStyle name="Comma" xfId="1" builtinId="3"/>
    <cellStyle name="Comma 2" xfId="5" xr:uid="{49B30F9F-C125-4AD9-80A2-3C1526084DE7}"/>
    <cellStyle name="Normal" xfId="0" builtinId="0"/>
    <cellStyle name="Normal 10" xfId="4" xr:uid="{73C19166-CC58-4486-A26A-5D6459EF23B6}"/>
    <cellStyle name="Normal 2" xfId="3" xr:uid="{EC7AE83A-DDCB-4C7F-B1D1-FC632CB0B54E}"/>
    <cellStyle name="Normal 4" xfId="7" xr:uid="{B722E744-5D04-4BD2-8053-17710D03A5C6}"/>
    <cellStyle name="Percent" xfId="2" builtinId="5"/>
    <cellStyle name="Percent 2" xfId="6" xr:uid="{0A82BB15-8570-4A1C-BAFB-F6381C7D1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C302-1945-4F74-AEA5-3352832E5133}">
  <sheetPr>
    <pageSetUpPr fitToPage="1"/>
  </sheetPr>
  <dimension ref="A1:U496"/>
  <sheetViews>
    <sheetView zoomScale="95" zoomScaleNormal="95" zoomScaleSheetLayoutView="80" workbookViewId="0">
      <selection activeCell="W18" sqref="W18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" style="1" customWidth="1"/>
    <col min="3" max="3" width="1.69140625" style="2" customWidth="1"/>
    <col min="4" max="4" width="38.84375" style="2" customWidth="1"/>
    <col min="5" max="5" width="1.69140625" style="2" customWidth="1"/>
    <col min="6" max="6" width="16.3046875" style="2" customWidth="1"/>
    <col min="7" max="7" width="1.69140625" style="2" customWidth="1"/>
    <col min="8" max="8" width="16.3046875" style="2" customWidth="1"/>
    <col min="9" max="9" width="1.69140625" style="2" customWidth="1"/>
    <col min="10" max="10" width="15.69140625" style="2" customWidth="1"/>
    <col min="11" max="11" width="1.69140625" style="2" customWidth="1"/>
    <col min="12" max="12" width="15.69140625" style="2" customWidth="1"/>
    <col min="13" max="13" width="1.69140625" style="2" customWidth="1"/>
    <col min="14" max="14" width="15.69140625" style="2" customWidth="1"/>
    <col min="15" max="15" width="1.69140625" style="2" customWidth="1" outlineLevel="1"/>
    <col min="16" max="16" width="15.69140625" style="2" customWidth="1" outlineLevel="1"/>
    <col min="17" max="17" width="1.69140625" style="2" customWidth="1"/>
    <col min="18" max="18" width="15.69140625" style="2" customWidth="1"/>
    <col min="19" max="19" width="9.3828125" style="2" customWidth="1"/>
    <col min="20" max="20" width="3.53515625" style="2" customWidth="1"/>
    <col min="21" max="21" width="12.3828125" style="2" bestFit="1" customWidth="1"/>
    <col min="22" max="16384" width="9.15234375" style="2"/>
  </cols>
  <sheetData>
    <row r="1" spans="2:18" x14ac:dyDescent="0.3"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"/>
      <c r="Q1" s="4"/>
      <c r="R1" s="4"/>
    </row>
    <row r="2" spans="2:18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4"/>
      <c r="Q2" s="4"/>
      <c r="R2" s="4"/>
    </row>
    <row r="3" spans="2:18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4"/>
      <c r="Q3" s="4"/>
      <c r="R3" s="4"/>
    </row>
    <row r="4" spans="2:18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" t="s">
        <v>0</v>
      </c>
      <c r="Q4" s="4"/>
      <c r="R4" s="4"/>
    </row>
    <row r="5" spans="2:18" x14ac:dyDescent="0.3"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4"/>
      <c r="Q5" s="4"/>
      <c r="R5" s="4"/>
    </row>
    <row r="6" spans="2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x14ac:dyDescent="0.3">
      <c r="B7" s="78" t="s">
        <v>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2:18" x14ac:dyDescent="0.3">
      <c r="B8" s="78" t="s">
        <v>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2:18" ht="12.75" customHeight="1" x14ac:dyDescent="0.3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9"/>
    </row>
    <row r="10" spans="2:18" x14ac:dyDescent="0.3">
      <c r="F10" s="79" t="s">
        <v>3</v>
      </c>
      <c r="G10" s="79"/>
      <c r="H10" s="79"/>
      <c r="J10" s="79" t="s">
        <v>4</v>
      </c>
      <c r="K10" s="79"/>
      <c r="L10" s="79"/>
      <c r="M10" s="79"/>
      <c r="N10" s="79"/>
      <c r="P10" s="79" t="s">
        <v>5</v>
      </c>
      <c r="Q10" s="79"/>
      <c r="R10" s="79"/>
    </row>
    <row r="11" spans="2:18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1" t="s">
        <v>8</v>
      </c>
      <c r="Q11" s="1"/>
      <c r="R11" s="1" t="s">
        <v>9</v>
      </c>
    </row>
    <row r="12" spans="2:18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1" t="s">
        <v>14</v>
      </c>
      <c r="R12" s="1" t="s">
        <v>14</v>
      </c>
    </row>
    <row r="13" spans="2:18" ht="14.15" x14ac:dyDescent="0.3">
      <c r="B13" s="11" t="s">
        <v>15</v>
      </c>
      <c r="D13" s="12" t="s">
        <v>16</v>
      </c>
      <c r="F13" s="11" t="s">
        <v>17</v>
      </c>
      <c r="G13" s="1"/>
      <c r="H13" s="11" t="s">
        <v>18</v>
      </c>
      <c r="J13" s="11" t="s">
        <v>17</v>
      </c>
      <c r="K13" s="1"/>
      <c r="L13" s="11" t="s">
        <v>18</v>
      </c>
      <c r="N13" s="11" t="s">
        <v>17</v>
      </c>
      <c r="P13" s="11" t="s">
        <v>19</v>
      </c>
      <c r="Q13" s="1"/>
      <c r="R13" s="11" t="s">
        <v>19</v>
      </c>
    </row>
    <row r="14" spans="2:18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1" t="s">
        <v>25</v>
      </c>
      <c r="Q14" s="1"/>
      <c r="R14" s="1" t="s">
        <v>26</v>
      </c>
    </row>
    <row r="15" spans="2:18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13.2" customHeight="1" x14ac:dyDescent="0.3">
      <c r="D16" s="3" t="s">
        <v>27</v>
      </c>
      <c r="F16" s="2" t="s">
        <v>28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21" x14ac:dyDescent="0.3">
      <c r="B17" s="1">
        <v>1</v>
      </c>
      <c r="D17" s="2" t="s">
        <v>29</v>
      </c>
      <c r="F17" s="14">
        <v>551.81863599999997</v>
      </c>
      <c r="G17" s="1"/>
      <c r="H17" s="15">
        <v>22.992443166666664</v>
      </c>
      <c r="I17" s="1"/>
      <c r="J17" s="14">
        <v>528.57622310524391</v>
      </c>
      <c r="K17" s="1"/>
      <c r="L17" s="15">
        <v>22.02400929605183</v>
      </c>
      <c r="M17" s="15"/>
      <c r="N17" s="16">
        <f>J17-F17</f>
        <v>-23.242412894756058</v>
      </c>
      <c r="O17" s="15"/>
      <c r="P17" s="17">
        <f>N17/F17</f>
        <v>-4.2119659211284882E-2</v>
      </c>
      <c r="Q17" s="17"/>
      <c r="R17" s="17">
        <f>P17</f>
        <v>-4.2119659211284882E-2</v>
      </c>
    </row>
    <row r="18" spans="2:21" outlineLevel="1" x14ac:dyDescent="0.3">
      <c r="B18" s="1">
        <f>MAX(B$17:B17)+1</f>
        <v>2</v>
      </c>
      <c r="D18" s="2" t="s">
        <v>30</v>
      </c>
      <c r="F18" s="14">
        <v>366</v>
      </c>
      <c r="G18" s="19"/>
      <c r="H18" s="15">
        <v>15.25</v>
      </c>
      <c r="I18" s="15"/>
      <c r="J18" s="14">
        <v>366</v>
      </c>
      <c r="K18" s="19"/>
      <c r="L18" s="15">
        <v>15.25</v>
      </c>
      <c r="M18" s="15"/>
      <c r="N18" s="16">
        <f>J18-F18</f>
        <v>0</v>
      </c>
      <c r="O18" s="15"/>
      <c r="P18" s="17">
        <f>IFERROR(N18/F18,"100.0%")</f>
        <v>0</v>
      </c>
      <c r="Q18" s="17"/>
      <c r="R18" s="17">
        <v>0</v>
      </c>
    </row>
    <row r="19" spans="2:21" outlineLevel="1" x14ac:dyDescent="0.3">
      <c r="B19" s="1">
        <f>B18+1</f>
        <v>3</v>
      </c>
      <c r="D19" s="2" t="s">
        <v>31</v>
      </c>
      <c r="F19" s="14">
        <v>117.1344</v>
      </c>
      <c r="G19" s="19"/>
      <c r="H19" s="15">
        <v>4.8806000000000003</v>
      </c>
      <c r="I19" s="15"/>
      <c r="J19" s="14">
        <v>16.038086374709387</v>
      </c>
      <c r="K19" s="19"/>
      <c r="L19" s="15">
        <v>0.66825359894622449</v>
      </c>
      <c r="M19" s="15"/>
      <c r="N19" s="16">
        <f>J19-F19</f>
        <v>-101.09631362529061</v>
      </c>
      <c r="O19" s="15"/>
      <c r="P19" s="17">
        <f>IFERROR(N19/F19,"100.0%")</f>
        <v>-0.8630796215739408</v>
      </c>
      <c r="Q19" s="17"/>
      <c r="R19" s="17">
        <f>P19</f>
        <v>-0.8630796215739408</v>
      </c>
    </row>
    <row r="20" spans="2:21" x14ac:dyDescent="0.3">
      <c r="B20" s="1">
        <f>B19+1</f>
        <v>4</v>
      </c>
      <c r="D20" s="2" t="s">
        <v>32</v>
      </c>
      <c r="F20" s="14">
        <v>251.58239999999998</v>
      </c>
      <c r="G20" s="1"/>
      <c r="H20" s="15">
        <v>10.4826</v>
      </c>
      <c r="I20" s="1"/>
      <c r="J20" s="14">
        <v>362.24886849789141</v>
      </c>
      <c r="K20" s="1"/>
      <c r="L20" s="15">
        <v>15.093702854078808</v>
      </c>
      <c r="N20" s="16">
        <f>J20-F20</f>
        <v>110.66646849789143</v>
      </c>
      <c r="P20" s="17">
        <f>N20/F20</f>
        <v>0.4398815994198777</v>
      </c>
      <c r="Q20" s="17"/>
      <c r="R20" s="17">
        <f>P20</f>
        <v>0.4398815994198777</v>
      </c>
    </row>
    <row r="21" spans="2:21" x14ac:dyDescent="0.3">
      <c r="B21" s="1">
        <f>B20+1</f>
        <v>5</v>
      </c>
      <c r="D21" s="2" t="s">
        <v>33</v>
      </c>
      <c r="F21" s="21">
        <f>SUM(F17:F20)</f>
        <v>1286.5354359999999</v>
      </c>
      <c r="G21" s="1"/>
      <c r="H21" s="22">
        <v>53.60564316666666</v>
      </c>
      <c r="I21" s="1"/>
      <c r="J21" s="21">
        <f>SUM(J17:J20)</f>
        <v>1272.8631779778448</v>
      </c>
      <c r="K21" s="1"/>
      <c r="L21" s="22">
        <v>53.035965749076865</v>
      </c>
      <c r="N21" s="23">
        <f>SUM(N17:N20)</f>
        <v>-13.672258022155233</v>
      </c>
      <c r="P21" s="24">
        <f>N21/F21</f>
        <v>-1.0627191167515758E-2</v>
      </c>
      <c r="Q21" s="25"/>
      <c r="R21" s="24">
        <f>(N17+N20+N19)/(F17+F20+F19)</f>
        <v>-1.4852505930206508E-2</v>
      </c>
      <c r="S21" s="27"/>
      <c r="U21" s="20"/>
    </row>
    <row r="22" spans="2:21" ht="9.75" customHeight="1" x14ac:dyDescent="0.3">
      <c r="F22" s="14"/>
      <c r="G22" s="1"/>
      <c r="H22" s="15"/>
      <c r="I22" s="1"/>
      <c r="J22" s="14"/>
      <c r="K22" s="1"/>
      <c r="L22" s="15"/>
      <c r="N22" s="16"/>
      <c r="P22" s="25"/>
      <c r="Q22" s="25"/>
      <c r="R22" s="25"/>
    </row>
    <row r="23" spans="2:21" x14ac:dyDescent="0.3">
      <c r="B23" s="1">
        <f>B21+1</f>
        <v>6</v>
      </c>
      <c r="D23" s="2" t="s">
        <v>34</v>
      </c>
      <c r="F23" s="21">
        <v>1397.2019044978913</v>
      </c>
      <c r="G23" s="26"/>
      <c r="H23" s="22">
        <v>58.216746020745468</v>
      </c>
      <c r="I23" s="26"/>
      <c r="J23" s="21">
        <v>1335.0689098099838</v>
      </c>
      <c r="K23" s="26"/>
      <c r="L23" s="22">
        <v>55.627871242082662</v>
      </c>
      <c r="M23" s="26"/>
      <c r="N23" s="23">
        <v>-62.132994687907484</v>
      </c>
      <c r="P23" s="24">
        <v>-4.4469589175256709E-2</v>
      </c>
      <c r="Q23" s="25"/>
      <c r="R23" s="24">
        <v>-6.0252986749632732E-2</v>
      </c>
    </row>
    <row r="24" spans="2:21" x14ac:dyDescent="0.3">
      <c r="B24" s="1">
        <f>B23+1</f>
        <v>7</v>
      </c>
      <c r="D24" s="2" t="s">
        <v>35</v>
      </c>
      <c r="F24" s="26"/>
      <c r="G24" s="26"/>
      <c r="H24" s="26"/>
      <c r="I24" s="26"/>
      <c r="J24" s="26"/>
      <c r="K24" s="26"/>
      <c r="L24" s="26"/>
      <c r="M24" s="26"/>
      <c r="N24" s="16"/>
      <c r="P24" s="24">
        <v>-6.0034603046381606E-2</v>
      </c>
      <c r="Q24" s="25"/>
      <c r="R24" s="24">
        <v>-9.2880951792118763E-2</v>
      </c>
    </row>
    <row r="25" spans="2:21" x14ac:dyDescent="0.3">
      <c r="B25" s="1">
        <f t="shared" ref="B25:B26" si="0">B24+1</f>
        <v>8</v>
      </c>
      <c r="D25" s="2" t="s">
        <v>36</v>
      </c>
      <c r="F25" s="21">
        <v>1302.6275044978913</v>
      </c>
      <c r="G25" s="26"/>
      <c r="H25" s="22">
        <v>54.276146020745472</v>
      </c>
      <c r="I25" s="26"/>
      <c r="J25" s="21">
        <v>1272.8631779778448</v>
      </c>
      <c r="K25" s="26"/>
      <c r="L25" s="22">
        <v>53.035965749076865</v>
      </c>
      <c r="M25" s="26"/>
      <c r="N25" s="23">
        <v>-29.764326520046669</v>
      </c>
      <c r="P25" s="24">
        <v>-2.284945344488145E-2</v>
      </c>
      <c r="Q25" s="25"/>
      <c r="R25" s="24">
        <v>-3.1778189704137268E-2</v>
      </c>
    </row>
    <row r="26" spans="2:21" x14ac:dyDescent="0.3">
      <c r="B26" s="1">
        <f t="shared" si="0"/>
        <v>9</v>
      </c>
      <c r="D26" s="2" t="s">
        <v>37</v>
      </c>
      <c r="F26" s="26"/>
      <c r="G26" s="26"/>
      <c r="H26" s="26"/>
      <c r="I26" s="26"/>
      <c r="J26" s="26"/>
      <c r="K26" s="26"/>
      <c r="L26" s="26"/>
      <c r="M26" s="26"/>
      <c r="N26" s="16"/>
      <c r="P26" s="17">
        <v>-3.1651427819173329E-2</v>
      </c>
      <c r="Q26" s="25"/>
      <c r="R26" s="17">
        <v>-5.182004457430181E-2</v>
      </c>
    </row>
    <row r="27" spans="2:21" ht="9.75" customHeight="1" x14ac:dyDescent="0.3">
      <c r="F27" s="1"/>
      <c r="G27" s="1"/>
      <c r="H27" s="1"/>
      <c r="I27" s="1"/>
      <c r="J27" s="1"/>
      <c r="K27" s="1"/>
      <c r="L27" s="1"/>
      <c r="M27" s="1"/>
      <c r="N27" s="29"/>
      <c r="O27" s="1"/>
      <c r="P27" s="30"/>
      <c r="Q27" s="30"/>
      <c r="R27" s="25"/>
    </row>
    <row r="28" spans="2:21" ht="14.15" x14ac:dyDescent="0.3">
      <c r="D28" s="3" t="s">
        <v>38</v>
      </c>
      <c r="F28" s="2" t="s">
        <v>39</v>
      </c>
      <c r="I28" s="1"/>
      <c r="J28" s="1"/>
      <c r="K28" s="1"/>
      <c r="L28" s="1"/>
      <c r="M28" s="1"/>
      <c r="N28" s="1"/>
      <c r="O28" s="1"/>
      <c r="P28" s="30"/>
      <c r="Q28" s="30"/>
      <c r="R28" s="30"/>
    </row>
    <row r="29" spans="2:21" x14ac:dyDescent="0.3">
      <c r="B29" s="1">
        <f>B26+1</f>
        <v>10</v>
      </c>
      <c r="D29" s="2" t="s">
        <v>29</v>
      </c>
      <c r="F29" s="14">
        <v>551.81863599999997</v>
      </c>
      <c r="G29" s="1"/>
      <c r="H29" s="15">
        <v>22.992443166666664</v>
      </c>
      <c r="I29" s="1"/>
      <c r="J29" s="14">
        <v>523.92698006530372</v>
      </c>
      <c r="K29" s="1"/>
      <c r="L29" s="15">
        <v>21.830290836054324</v>
      </c>
      <c r="M29" s="15"/>
      <c r="N29" s="16">
        <f>J29-F29</f>
        <v>-27.891655934696246</v>
      </c>
      <c r="O29" s="15"/>
      <c r="P29" s="17">
        <f>N29/F29</f>
        <v>-5.0544969153046598E-2</v>
      </c>
      <c r="Q29" s="17"/>
      <c r="R29" s="17">
        <f>P29</f>
        <v>-5.0544969153046598E-2</v>
      </c>
    </row>
    <row r="30" spans="2:21" outlineLevel="1" x14ac:dyDescent="0.3">
      <c r="B30" s="1">
        <f>B29+1</f>
        <v>11</v>
      </c>
      <c r="D30" s="2" t="s">
        <v>30</v>
      </c>
      <c r="F30" s="14">
        <v>366</v>
      </c>
      <c r="G30" s="19"/>
      <c r="H30" s="15">
        <v>15.25</v>
      </c>
      <c r="I30" s="15"/>
      <c r="J30" s="14">
        <v>366</v>
      </c>
      <c r="K30" s="19"/>
      <c r="L30" s="15">
        <v>15.25</v>
      </c>
      <c r="M30" s="15"/>
      <c r="N30" s="16">
        <f>J30-F30</f>
        <v>0</v>
      </c>
      <c r="O30" s="15"/>
      <c r="P30" s="17">
        <f>IFERROR(N30/F30,"100.0%")</f>
        <v>0</v>
      </c>
      <c r="Q30" s="17"/>
      <c r="R30" s="17">
        <v>0</v>
      </c>
    </row>
    <row r="31" spans="2:21" outlineLevel="1" x14ac:dyDescent="0.3">
      <c r="B31" s="1">
        <f>B30+1</f>
        <v>12</v>
      </c>
      <c r="D31" s="2" t="s">
        <v>31</v>
      </c>
      <c r="F31" s="14">
        <v>117.1344</v>
      </c>
      <c r="G31" s="19"/>
      <c r="H31" s="15">
        <v>4.8806000000000003</v>
      </c>
      <c r="I31" s="15"/>
      <c r="J31" s="14">
        <v>199.53410100651135</v>
      </c>
      <c r="K31" s="19"/>
      <c r="L31" s="15">
        <v>8.3139208752713056</v>
      </c>
      <c r="M31" s="15"/>
      <c r="N31" s="16">
        <f>J31-F31</f>
        <v>82.39970100651135</v>
      </c>
      <c r="O31" s="15"/>
      <c r="P31" s="17">
        <f>IFERROR(N31/F31,"100.0%")</f>
        <v>0.70346286835047045</v>
      </c>
      <c r="Q31" s="17"/>
      <c r="R31" s="17">
        <f>P31</f>
        <v>0.70346286835047045</v>
      </c>
    </row>
    <row r="32" spans="2:21" x14ac:dyDescent="0.3">
      <c r="B32" s="1">
        <f>B31+1</f>
        <v>13</v>
      </c>
      <c r="D32" s="2" t="s">
        <v>32</v>
      </c>
      <c r="F32" s="14">
        <v>251.58239999999998</v>
      </c>
      <c r="G32" s="1"/>
      <c r="H32" s="15">
        <v>10.4826</v>
      </c>
      <c r="I32" s="1"/>
      <c r="J32" s="14">
        <v>271.98654794004955</v>
      </c>
      <c r="K32" s="1"/>
      <c r="L32" s="15">
        <v>11.332772830835399</v>
      </c>
      <c r="N32" s="16">
        <f>J32-F32</f>
        <v>20.404147940049569</v>
      </c>
      <c r="P32" s="17">
        <f>N32/F32</f>
        <v>8.1103240687939893E-2</v>
      </c>
      <c r="Q32" s="17"/>
      <c r="R32" s="17">
        <f>P32</f>
        <v>8.1103240687939893E-2</v>
      </c>
    </row>
    <row r="33" spans="2:21" x14ac:dyDescent="0.3">
      <c r="B33" s="1">
        <f>B32+1</f>
        <v>14</v>
      </c>
      <c r="D33" s="2" t="s">
        <v>33</v>
      </c>
      <c r="F33" s="21">
        <f>SUM(F29:F32)</f>
        <v>1286.5354359999999</v>
      </c>
      <c r="G33" s="1"/>
      <c r="H33" s="22">
        <v>53.60564316666666</v>
      </c>
      <c r="I33" s="1"/>
      <c r="J33" s="21">
        <f>SUM(J29:J32)</f>
        <v>1361.4476290118646</v>
      </c>
      <c r="K33" s="1"/>
      <c r="L33" s="22">
        <v>56.726984542161027</v>
      </c>
      <c r="N33" s="23">
        <f>SUM(N29:N32)</f>
        <v>74.912193011864673</v>
      </c>
      <c r="P33" s="31">
        <f>N33/F33</f>
        <v>5.8227850485623685E-2</v>
      </c>
      <c r="Q33" s="25"/>
      <c r="R33" s="31">
        <f>(N29+N32+N31)/(F29+F32+F31)</f>
        <v>8.1378934565930899E-2</v>
      </c>
      <c r="S33" s="27"/>
      <c r="U33" s="20"/>
    </row>
    <row r="34" spans="2:21" ht="9.75" customHeight="1" x14ac:dyDescent="0.3">
      <c r="F34" s="14"/>
      <c r="G34" s="1"/>
      <c r="H34" s="15"/>
      <c r="I34" s="1"/>
      <c r="J34" s="14"/>
      <c r="K34" s="1"/>
      <c r="L34" s="15"/>
      <c r="N34" s="16"/>
      <c r="P34" s="25"/>
      <c r="Q34" s="25"/>
      <c r="R34" s="25"/>
    </row>
    <row r="35" spans="2:21" x14ac:dyDescent="0.3">
      <c r="B35" s="1">
        <f>B33+1</f>
        <v>15</v>
      </c>
      <c r="D35" s="2" t="s">
        <v>34</v>
      </c>
      <c r="F35" s="21">
        <v>1306.9395839400495</v>
      </c>
      <c r="G35" s="26"/>
      <c r="H35" s="22">
        <v>54.455815997502064</v>
      </c>
      <c r="I35" s="26"/>
      <c r="J35" s="21">
        <v>1423.6533608440038</v>
      </c>
      <c r="K35" s="26"/>
      <c r="L35" s="22">
        <v>59.318890035166824</v>
      </c>
      <c r="M35" s="26"/>
      <c r="N35" s="23">
        <v>116.71377690395425</v>
      </c>
      <c r="P35" s="31">
        <v>8.9303115720235179E-2</v>
      </c>
      <c r="Q35" s="25"/>
      <c r="R35" s="31">
        <v>0.12403960774530501</v>
      </c>
    </row>
    <row r="36" spans="2:21" x14ac:dyDescent="0.3">
      <c r="B36" s="1">
        <f>B35+1</f>
        <v>16</v>
      </c>
      <c r="D36" s="2" t="s">
        <v>35</v>
      </c>
      <c r="F36" s="26"/>
      <c r="G36" s="26"/>
      <c r="H36" s="26"/>
      <c r="I36" s="26"/>
      <c r="J36" s="26"/>
      <c r="K36" s="26"/>
      <c r="L36" s="26"/>
      <c r="M36" s="26"/>
      <c r="N36" s="16"/>
      <c r="P36" s="31">
        <v>0.11277205133388707</v>
      </c>
      <c r="Q36" s="25"/>
      <c r="R36" s="31">
        <v>0.17447230317070309</v>
      </c>
    </row>
    <row r="37" spans="2:21" x14ac:dyDescent="0.3">
      <c r="B37" s="1">
        <f t="shared" ref="B37:B38" si="1">B36+1</f>
        <v>17</v>
      </c>
      <c r="D37" s="2" t="s">
        <v>36</v>
      </c>
      <c r="F37" s="21">
        <v>1212.3651839400495</v>
      </c>
      <c r="G37" s="26"/>
      <c r="H37" s="22">
        <v>50.515215997502061</v>
      </c>
      <c r="I37" s="26"/>
      <c r="J37" s="21">
        <v>1361.4476290118646</v>
      </c>
      <c r="K37" s="26"/>
      <c r="L37" s="22">
        <v>56.726984542161027</v>
      </c>
      <c r="M37" s="26"/>
      <c r="N37" s="23">
        <v>149.0824450718151</v>
      </c>
      <c r="P37" s="31">
        <v>0.12296826653114043</v>
      </c>
      <c r="Q37" s="25"/>
      <c r="R37" s="31">
        <v>0.17614434986301969</v>
      </c>
    </row>
    <row r="38" spans="2:21" x14ac:dyDescent="0.3">
      <c r="B38" s="1">
        <f t="shared" si="1"/>
        <v>18</v>
      </c>
      <c r="D38" s="2" t="s">
        <v>37</v>
      </c>
      <c r="F38" s="26"/>
      <c r="G38" s="26"/>
      <c r="H38" s="26"/>
      <c r="I38" s="26"/>
      <c r="J38" s="26"/>
      <c r="K38" s="26"/>
      <c r="L38" s="26"/>
      <c r="M38" s="26"/>
      <c r="N38" s="16"/>
      <c r="P38" s="32">
        <v>0.15853448745491822</v>
      </c>
      <c r="Q38" s="25"/>
      <c r="R38" s="32">
        <v>0.25955430046986483</v>
      </c>
    </row>
    <row r="39" spans="2:21" ht="9.75" customHeight="1" x14ac:dyDescent="0.3">
      <c r="F39" s="1"/>
      <c r="G39" s="1"/>
      <c r="H39" s="1"/>
      <c r="I39" s="1"/>
      <c r="J39" s="1"/>
      <c r="K39" s="1"/>
      <c r="L39" s="1"/>
      <c r="M39" s="1"/>
      <c r="N39" s="29"/>
      <c r="O39" s="1"/>
      <c r="P39" s="30"/>
      <c r="Q39" s="30"/>
      <c r="R39" s="25"/>
    </row>
    <row r="40" spans="2:21" ht="14.15" x14ac:dyDescent="0.3">
      <c r="D40" s="3" t="s">
        <v>40</v>
      </c>
      <c r="F40" s="2" t="s">
        <v>41</v>
      </c>
      <c r="N40" s="16"/>
      <c r="P40" s="25"/>
      <c r="Q40" s="25"/>
      <c r="R40" s="25"/>
      <c r="S40" s="7"/>
    </row>
    <row r="41" spans="2:21" x14ac:dyDescent="0.3">
      <c r="B41" s="1">
        <f>B38+1</f>
        <v>19</v>
      </c>
      <c r="D41" s="2" t="s">
        <v>29</v>
      </c>
      <c r="F41" s="14">
        <v>821.31923199999994</v>
      </c>
      <c r="G41" s="19"/>
      <c r="H41" s="15">
        <v>16.270190808240887</v>
      </c>
      <c r="I41" s="15"/>
      <c r="J41" s="14">
        <v>726.51963078752101</v>
      </c>
      <c r="K41" s="19"/>
      <c r="L41" s="15">
        <v>14.39222723430113</v>
      </c>
      <c r="M41" s="15"/>
      <c r="N41" s="16">
        <f>J41-F41</f>
        <v>-94.799601212478933</v>
      </c>
      <c r="O41" s="15"/>
      <c r="P41" s="17">
        <f>N41/F41</f>
        <v>-0.11542357407317955</v>
      </c>
      <c r="Q41" s="17"/>
      <c r="R41" s="17">
        <f>P41</f>
        <v>-0.11542357407317955</v>
      </c>
      <c r="S41" s="15"/>
    </row>
    <row r="42" spans="2:21" outlineLevel="1" x14ac:dyDescent="0.3">
      <c r="B42" s="1">
        <f>B41+1</f>
        <v>20</v>
      </c>
      <c r="D42" s="2" t="s">
        <v>30</v>
      </c>
      <c r="F42" s="14">
        <v>769.82</v>
      </c>
      <c r="G42" s="19"/>
      <c r="H42" s="15">
        <v>15.25</v>
      </c>
      <c r="I42" s="15"/>
      <c r="J42" s="14">
        <v>769.82</v>
      </c>
      <c r="K42" s="19"/>
      <c r="L42" s="15">
        <v>15.25</v>
      </c>
      <c r="M42" s="15"/>
      <c r="N42" s="16">
        <f>J42-F42</f>
        <v>0</v>
      </c>
      <c r="O42" s="15"/>
      <c r="P42" s="17">
        <f>IFERROR(N42/F42,"100.0%")</f>
        <v>0</v>
      </c>
      <c r="Q42" s="17"/>
      <c r="R42" s="17">
        <v>0</v>
      </c>
      <c r="S42" s="15"/>
    </row>
    <row r="43" spans="2:21" outlineLevel="1" x14ac:dyDescent="0.3">
      <c r="B43" s="1">
        <f t="shared" ref="B43:B44" si="2">B42+1</f>
        <v>21</v>
      </c>
      <c r="D43" s="2" t="s">
        <v>31</v>
      </c>
      <c r="F43" s="14">
        <v>246.37268800000001</v>
      </c>
      <c r="G43" s="19"/>
      <c r="H43" s="15">
        <v>4.8806000000000003</v>
      </c>
      <c r="I43" s="15"/>
      <c r="J43" s="14">
        <v>33.733441674805412</v>
      </c>
      <c r="K43" s="19"/>
      <c r="L43" s="15">
        <v>0.66825359894622449</v>
      </c>
      <c r="M43" s="15"/>
      <c r="N43" s="16">
        <f>J43-F43</f>
        <v>-212.63924632519459</v>
      </c>
      <c r="O43" s="15"/>
      <c r="P43" s="17">
        <f>IFERROR(N43/F43,"100.0%")</f>
        <v>-0.8630796215739408</v>
      </c>
      <c r="Q43" s="17"/>
      <c r="R43" s="17">
        <f>P43</f>
        <v>-0.8630796215739408</v>
      </c>
      <c r="S43" s="15"/>
    </row>
    <row r="44" spans="2:21" x14ac:dyDescent="0.3">
      <c r="B44" s="1">
        <f t="shared" si="2"/>
        <v>22</v>
      </c>
      <c r="D44" s="2" t="s">
        <v>32</v>
      </c>
      <c r="F44" s="14">
        <v>529.16164800000001</v>
      </c>
      <c r="G44" s="19"/>
      <c r="H44" s="15">
        <v>10.4826</v>
      </c>
      <c r="J44" s="14">
        <v>761.93012007389814</v>
      </c>
      <c r="K44" s="19"/>
      <c r="L44" s="15">
        <v>15.093702854078806</v>
      </c>
      <c r="N44" s="16">
        <f>J44-F44</f>
        <v>232.76847207389812</v>
      </c>
      <c r="P44" s="17">
        <f>N44/F44</f>
        <v>0.43988159941987731</v>
      </c>
      <c r="Q44" s="17"/>
      <c r="R44" s="17">
        <f>P44</f>
        <v>0.43988159941987731</v>
      </c>
    </row>
    <row r="45" spans="2:21" x14ac:dyDescent="0.3">
      <c r="B45" s="1">
        <f>B44+1</f>
        <v>23</v>
      </c>
      <c r="D45" s="2" t="s">
        <v>33</v>
      </c>
      <c r="F45" s="21">
        <f>SUM(F41:F44)</f>
        <v>2366.6735680000002</v>
      </c>
      <c r="G45" s="19"/>
      <c r="H45" s="22">
        <v>46.88339080824089</v>
      </c>
      <c r="J45" s="21">
        <f>SUM(J41:J44)</f>
        <v>2292.0031925362246</v>
      </c>
      <c r="K45" s="19"/>
      <c r="L45" s="22">
        <v>45.40418368732616</v>
      </c>
      <c r="N45" s="23">
        <f>SUM(N41:N44)</f>
        <v>-74.670375463775372</v>
      </c>
      <c r="P45" s="24">
        <f>N45/F45</f>
        <v>-3.1550770868192399E-2</v>
      </c>
      <c r="Q45" s="25"/>
      <c r="R45" s="24">
        <f>(N41+N44+N43)/(F41+F44+F43)</f>
        <v>-4.6760940990536334E-2</v>
      </c>
      <c r="S45" s="27"/>
      <c r="U45" s="33"/>
    </row>
    <row r="46" spans="2:21" ht="9.75" customHeight="1" x14ac:dyDescent="0.3">
      <c r="F46" s="14"/>
      <c r="G46" s="19"/>
      <c r="H46" s="15"/>
      <c r="I46" s="1"/>
      <c r="J46" s="14"/>
      <c r="K46" s="1"/>
      <c r="L46" s="15"/>
      <c r="N46" s="16"/>
      <c r="P46" s="25"/>
      <c r="Q46" s="25"/>
      <c r="R46" s="25"/>
      <c r="U46" s="33"/>
    </row>
    <row r="47" spans="2:21" x14ac:dyDescent="0.3">
      <c r="B47" s="1">
        <f>B45+1</f>
        <v>24</v>
      </c>
      <c r="D47" s="2" t="s">
        <v>34</v>
      </c>
      <c r="F47" s="21">
        <v>2599.4420400738982</v>
      </c>
      <c r="G47" s="26"/>
      <c r="H47" s="22">
        <v>51.494493662319698</v>
      </c>
      <c r="I47" s="26"/>
      <c r="J47" s="21">
        <v>2422.8425818231572</v>
      </c>
      <c r="K47" s="26"/>
      <c r="L47" s="22">
        <v>47.996089180331957</v>
      </c>
      <c r="M47" s="26"/>
      <c r="N47" s="23">
        <v>-176.59945825074075</v>
      </c>
      <c r="P47" s="24">
        <v>-6.7937447932372552E-2</v>
      </c>
      <c r="Q47" s="25"/>
      <c r="R47" s="24">
        <v>-9.6522371496797196E-2</v>
      </c>
      <c r="U47" s="33"/>
    </row>
    <row r="48" spans="2:21" x14ac:dyDescent="0.3">
      <c r="B48" s="1">
        <f>B47+1</f>
        <v>25</v>
      </c>
      <c r="D48" s="2" t="s">
        <v>35</v>
      </c>
      <c r="F48" s="26"/>
      <c r="G48" s="26"/>
      <c r="H48" s="26"/>
      <c r="I48" s="26"/>
      <c r="J48" s="26"/>
      <c r="K48" s="26"/>
      <c r="L48" s="26"/>
      <c r="M48" s="26"/>
      <c r="N48" s="16"/>
      <c r="P48" s="24">
        <v>-9.610792524858329E-2</v>
      </c>
      <c r="Q48" s="25"/>
      <c r="R48" s="24">
        <v>-0.16540301087109543</v>
      </c>
      <c r="U48" s="33"/>
    </row>
    <row r="49" spans="2:21" x14ac:dyDescent="0.3">
      <c r="B49" s="1">
        <f t="shared" ref="B49:B50" si="3">B48+1</f>
        <v>26</v>
      </c>
      <c r="D49" s="2" t="s">
        <v>36</v>
      </c>
      <c r="F49" s="21">
        <v>2400.5205520738982</v>
      </c>
      <c r="G49" s="26"/>
      <c r="H49" s="22">
        <v>47.553893662319695</v>
      </c>
      <c r="I49" s="26"/>
      <c r="J49" s="21">
        <v>2292.0031925362246</v>
      </c>
      <c r="K49" s="26"/>
      <c r="L49" s="22">
        <v>45.40418368732616</v>
      </c>
      <c r="M49" s="26"/>
      <c r="N49" s="23">
        <v>-108.51735953767351</v>
      </c>
      <c r="P49" s="24">
        <v>-4.5205761493656599E-2</v>
      </c>
      <c r="Q49" s="25"/>
      <c r="R49" s="24">
        <v>-6.6546466424913464E-2</v>
      </c>
      <c r="U49" s="33"/>
    </row>
    <row r="50" spans="2:21" x14ac:dyDescent="0.3">
      <c r="B50" s="1">
        <f t="shared" si="3"/>
        <v>27</v>
      </c>
      <c r="D50" s="2" t="s">
        <v>37</v>
      </c>
      <c r="F50" s="26"/>
      <c r="G50" s="26"/>
      <c r="H50" s="26"/>
      <c r="I50" s="26"/>
      <c r="J50" s="26"/>
      <c r="K50" s="26"/>
      <c r="L50" s="26"/>
      <c r="M50" s="26"/>
      <c r="N50" s="16"/>
      <c r="P50" s="17">
        <v>-6.622604246823377E-2</v>
      </c>
      <c r="Q50" s="25"/>
      <c r="R50" s="17">
        <v>-0.1249091308135974</v>
      </c>
      <c r="U50" s="33"/>
    </row>
    <row r="51" spans="2:21" ht="9.75" customHeight="1" x14ac:dyDescent="0.3">
      <c r="F51" s="1"/>
      <c r="G51" s="1"/>
      <c r="H51" s="1"/>
      <c r="I51" s="1"/>
      <c r="J51" s="1"/>
      <c r="K51" s="1"/>
      <c r="L51" s="1"/>
      <c r="M51" s="1"/>
      <c r="N51" s="29"/>
      <c r="O51" s="1"/>
      <c r="P51" s="30"/>
      <c r="Q51" s="30"/>
      <c r="R51" s="30"/>
    </row>
    <row r="52" spans="2:21" ht="14.15" x14ac:dyDescent="0.3">
      <c r="D52" s="3" t="s">
        <v>42</v>
      </c>
      <c r="F52" s="2" t="s">
        <v>41</v>
      </c>
      <c r="N52" s="16"/>
      <c r="P52" s="25"/>
      <c r="Q52" s="25"/>
      <c r="R52" s="25"/>
      <c r="S52" s="7"/>
    </row>
    <row r="53" spans="2:21" x14ac:dyDescent="0.3">
      <c r="B53" s="1">
        <f>B50+1</f>
        <v>28</v>
      </c>
      <c r="D53" s="2" t="s">
        <v>29</v>
      </c>
      <c r="F53" s="14">
        <v>821.31923199999994</v>
      </c>
      <c r="G53" s="19"/>
      <c r="H53" s="15">
        <v>16.270190808240887</v>
      </c>
      <c r="I53" s="15"/>
      <c r="J53" s="14">
        <v>716.74072292684707</v>
      </c>
      <c r="K53" s="19"/>
      <c r="L53" s="15">
        <v>14.198508774303626</v>
      </c>
      <c r="M53" s="15"/>
      <c r="N53" s="16">
        <f>J53-F53</f>
        <v>-104.57850907315287</v>
      </c>
      <c r="O53" s="15"/>
      <c r="P53" s="17">
        <f>N53/F53</f>
        <v>-0.12732991630853821</v>
      </c>
      <c r="Q53" s="17"/>
      <c r="R53" s="17">
        <f>P53</f>
        <v>-0.12732991630853821</v>
      </c>
      <c r="S53" s="15"/>
    </row>
    <row r="54" spans="2:21" outlineLevel="1" x14ac:dyDescent="0.3">
      <c r="B54" s="1">
        <f>B53+1</f>
        <v>29</v>
      </c>
      <c r="D54" s="2" t="s">
        <v>30</v>
      </c>
      <c r="F54" s="14">
        <v>769.82</v>
      </c>
      <c r="G54" s="19"/>
      <c r="H54" s="15">
        <v>15.25</v>
      </c>
      <c r="I54" s="15"/>
      <c r="J54" s="14">
        <v>769.82</v>
      </c>
      <c r="K54" s="19"/>
      <c r="L54" s="15">
        <v>15.25</v>
      </c>
      <c r="M54" s="15"/>
      <c r="N54" s="16">
        <f>J54-F54</f>
        <v>0</v>
      </c>
      <c r="O54" s="15"/>
      <c r="P54" s="17">
        <f>IFERROR(N54/F54,"100.0%")</f>
        <v>0</v>
      </c>
      <c r="Q54" s="17"/>
      <c r="R54" s="17">
        <v>0</v>
      </c>
      <c r="S54" s="15"/>
    </row>
    <row r="55" spans="2:21" outlineLevel="1" x14ac:dyDescent="0.3">
      <c r="B55" s="1">
        <f t="shared" ref="B55:B56" si="4">B54+1</f>
        <v>30</v>
      </c>
      <c r="D55" s="2" t="s">
        <v>31</v>
      </c>
      <c r="F55" s="14">
        <v>246.37268800000001</v>
      </c>
      <c r="G55" s="19"/>
      <c r="H55" s="15">
        <v>4.8806000000000003</v>
      </c>
      <c r="I55" s="15"/>
      <c r="J55" s="14">
        <v>419.68672578369552</v>
      </c>
      <c r="K55" s="19"/>
      <c r="L55" s="15">
        <v>8.3139208752713056</v>
      </c>
      <c r="M55" s="15"/>
      <c r="N55" s="16">
        <f>J55-F55</f>
        <v>173.31403778369551</v>
      </c>
      <c r="O55" s="15"/>
      <c r="P55" s="17">
        <f>IFERROR(N55/F55,"100.0%")</f>
        <v>0.70346286835047034</v>
      </c>
      <c r="Q55" s="17"/>
      <c r="R55" s="17">
        <f>P55</f>
        <v>0.70346286835047034</v>
      </c>
      <c r="S55" s="15"/>
    </row>
    <row r="56" spans="2:21" x14ac:dyDescent="0.3">
      <c r="B56" s="1">
        <f t="shared" si="4"/>
        <v>31</v>
      </c>
      <c r="D56" s="2" t="s">
        <v>32</v>
      </c>
      <c r="F56" s="14">
        <v>529.16164800000001</v>
      </c>
      <c r="G56" s="19"/>
      <c r="H56" s="15">
        <v>10.4826</v>
      </c>
      <c r="J56" s="14">
        <v>572.07837250057094</v>
      </c>
      <c r="K56" s="19"/>
      <c r="L56" s="15">
        <v>11.332772830835399</v>
      </c>
      <c r="N56" s="16">
        <f>J56-F56</f>
        <v>42.916724500570922</v>
      </c>
      <c r="P56" s="17">
        <f>N56/F56</f>
        <v>8.1103240687939879E-2</v>
      </c>
      <c r="Q56" s="17"/>
      <c r="R56" s="17">
        <f>P56</f>
        <v>8.1103240687939879E-2</v>
      </c>
    </row>
    <row r="57" spans="2:21" x14ac:dyDescent="0.3">
      <c r="B57" s="1">
        <f>B56+1</f>
        <v>32</v>
      </c>
      <c r="D57" s="2" t="s">
        <v>33</v>
      </c>
      <c r="F57" s="21">
        <f>SUM(F53:F56)</f>
        <v>2366.6735680000002</v>
      </c>
      <c r="G57" s="19"/>
      <c r="H57" s="22">
        <v>46.88339080824089</v>
      </c>
      <c r="J57" s="21">
        <f>SUM(J53:J56)</f>
        <v>2478.3258212111136</v>
      </c>
      <c r="K57" s="19"/>
      <c r="L57" s="22">
        <v>49.095202480410336</v>
      </c>
      <c r="N57" s="23">
        <f>SUM(N53:N56)</f>
        <v>111.65225321111356</v>
      </c>
      <c r="P57" s="31">
        <f>N57/F57</f>
        <v>4.7176870828648874E-2</v>
      </c>
      <c r="Q57" s="25"/>
      <c r="R57" s="31">
        <f>(N53+N56+N55)/(F53+F56+F55)</f>
        <v>6.9920157645358721E-2</v>
      </c>
      <c r="S57" s="27"/>
      <c r="U57" s="33"/>
    </row>
    <row r="58" spans="2:21" ht="9.75" customHeight="1" x14ac:dyDescent="0.3">
      <c r="F58" s="14"/>
      <c r="G58" s="19"/>
      <c r="H58" s="15"/>
      <c r="I58" s="1"/>
      <c r="J58" s="14"/>
      <c r="K58" s="1"/>
      <c r="L58" s="15"/>
      <c r="N58" s="16"/>
      <c r="P58" s="25"/>
      <c r="Q58" s="25"/>
      <c r="R58" s="25"/>
      <c r="U58" s="33"/>
    </row>
    <row r="59" spans="2:21" x14ac:dyDescent="0.3">
      <c r="B59" s="1">
        <f>B57+1</f>
        <v>33</v>
      </c>
      <c r="D59" s="2" t="s">
        <v>34</v>
      </c>
      <c r="F59" s="21">
        <v>2409.5902925005707</v>
      </c>
      <c r="G59" s="26"/>
      <c r="H59" s="22">
        <v>47.73356363907628</v>
      </c>
      <c r="I59" s="26"/>
      <c r="J59" s="21">
        <v>2609.1652104980462</v>
      </c>
      <c r="K59" s="26"/>
      <c r="L59" s="22">
        <v>51.687107973416133</v>
      </c>
      <c r="M59" s="26"/>
      <c r="N59" s="23">
        <v>199.57491799747527</v>
      </c>
      <c r="P59" s="31">
        <v>8.2825249843766949E-2</v>
      </c>
      <c r="Q59" s="25"/>
      <c r="R59" s="31">
        <v>0.12170907041688939</v>
      </c>
      <c r="U59" s="33"/>
    </row>
    <row r="60" spans="2:21" x14ac:dyDescent="0.3">
      <c r="B60" s="1">
        <f>B59+1</f>
        <v>34</v>
      </c>
      <c r="D60" s="2" t="s">
        <v>35</v>
      </c>
      <c r="F60" s="26"/>
      <c r="G60" s="26"/>
      <c r="H60" s="26"/>
      <c r="I60" s="26"/>
      <c r="J60" s="26"/>
      <c r="K60" s="26"/>
      <c r="L60" s="26"/>
      <c r="M60" s="26"/>
      <c r="N60" s="16"/>
      <c r="P60" s="31">
        <v>0.10861149569983485</v>
      </c>
      <c r="Q60" s="25"/>
      <c r="R60" s="31">
        <v>0.18692182104129371</v>
      </c>
      <c r="U60" s="33"/>
    </row>
    <row r="61" spans="2:21" x14ac:dyDescent="0.3">
      <c r="B61" s="1">
        <f t="shared" ref="B61:B62" si="5">B60+1</f>
        <v>35</v>
      </c>
      <c r="D61" s="2" t="s">
        <v>36</v>
      </c>
      <c r="F61" s="21">
        <v>2210.6688045005708</v>
      </c>
      <c r="G61" s="26"/>
      <c r="H61" s="22">
        <v>43.792963639076284</v>
      </c>
      <c r="I61" s="26"/>
      <c r="J61" s="21">
        <v>2478.3258212111136</v>
      </c>
      <c r="K61" s="26"/>
      <c r="L61" s="22">
        <v>49.095202480410336</v>
      </c>
      <c r="M61" s="26"/>
      <c r="N61" s="23">
        <v>267.65701671054262</v>
      </c>
      <c r="P61" s="31">
        <v>0.12107513172739191</v>
      </c>
      <c r="Q61" s="25"/>
      <c r="R61" s="31">
        <v>0.18576343046855517</v>
      </c>
      <c r="U61" s="33"/>
    </row>
    <row r="62" spans="2:21" x14ac:dyDescent="0.3">
      <c r="B62" s="1">
        <f t="shared" si="5"/>
        <v>36</v>
      </c>
      <c r="D62" s="2" t="s">
        <v>37</v>
      </c>
      <c r="F62" s="26"/>
      <c r="G62" s="26"/>
      <c r="H62" s="26"/>
      <c r="I62" s="26"/>
      <c r="J62" s="26"/>
      <c r="K62" s="26"/>
      <c r="L62" s="26"/>
      <c r="M62" s="26"/>
      <c r="N62" s="16"/>
      <c r="P62" s="32">
        <v>0.16334589259370375</v>
      </c>
      <c r="Q62" s="25"/>
      <c r="R62" s="32">
        <v>0.30808716186895119</v>
      </c>
      <c r="U62" s="33"/>
    </row>
    <row r="63" spans="2:21" ht="9.75" customHeight="1" x14ac:dyDescent="0.3">
      <c r="F63" s="1"/>
      <c r="G63" s="1"/>
      <c r="H63" s="1"/>
      <c r="I63" s="1"/>
      <c r="J63" s="1"/>
      <c r="K63" s="1"/>
      <c r="L63" s="1"/>
      <c r="M63" s="1"/>
      <c r="N63" s="29"/>
      <c r="O63" s="1"/>
      <c r="P63" s="30"/>
      <c r="Q63" s="30"/>
      <c r="R63" s="30"/>
    </row>
    <row r="64" spans="2:21" ht="14.15" x14ac:dyDescent="0.3">
      <c r="D64" s="3" t="s">
        <v>43</v>
      </c>
      <c r="F64" s="2" t="s">
        <v>44</v>
      </c>
      <c r="I64" s="1"/>
      <c r="J64" s="1"/>
      <c r="K64" s="1"/>
      <c r="L64" s="1"/>
      <c r="M64" s="1"/>
      <c r="N64" s="29"/>
      <c r="O64" s="1"/>
      <c r="P64" s="30"/>
      <c r="Q64" s="30"/>
      <c r="R64" s="30"/>
    </row>
    <row r="65" spans="2:21" x14ac:dyDescent="0.3">
      <c r="B65" s="1">
        <f>B62+1</f>
        <v>37</v>
      </c>
      <c r="D65" s="2" t="s">
        <v>29</v>
      </c>
      <c r="F65" s="14">
        <v>1523.9974030000001</v>
      </c>
      <c r="G65" s="1"/>
      <c r="H65" s="15">
        <v>30.190122880348653</v>
      </c>
      <c r="I65" s="1"/>
      <c r="J65" s="14">
        <v>726.51963078752101</v>
      </c>
      <c r="K65" s="1"/>
      <c r="L65" s="15">
        <v>14.39222723430113</v>
      </c>
      <c r="M65" s="15"/>
      <c r="N65" s="16">
        <f>J65-F65</f>
        <v>-797.47777221247907</v>
      </c>
      <c r="O65" s="15"/>
      <c r="P65" s="17">
        <f>N65/F65</f>
        <v>-0.523280269797467</v>
      </c>
      <c r="Q65" s="17"/>
      <c r="R65" s="17">
        <f>P65</f>
        <v>-0.523280269797467</v>
      </c>
    </row>
    <row r="66" spans="2:21" outlineLevel="1" x14ac:dyDescent="0.3">
      <c r="B66" s="1">
        <f>B65+1</f>
        <v>38</v>
      </c>
      <c r="D66" s="2" t="s">
        <v>30</v>
      </c>
      <c r="F66" s="14">
        <v>769.82</v>
      </c>
      <c r="G66" s="19"/>
      <c r="H66" s="15">
        <v>15.25</v>
      </c>
      <c r="I66" s="15"/>
      <c r="J66" s="14">
        <v>769.82</v>
      </c>
      <c r="K66" s="19"/>
      <c r="L66" s="15">
        <v>15.25</v>
      </c>
      <c r="M66" s="15"/>
      <c r="N66" s="16">
        <f>J66-F66</f>
        <v>0</v>
      </c>
      <c r="O66" s="15"/>
      <c r="P66" s="17">
        <f>IFERROR(N66/F66,"100.0%")</f>
        <v>0</v>
      </c>
      <c r="Q66" s="17"/>
      <c r="R66" s="17">
        <v>0</v>
      </c>
    </row>
    <row r="67" spans="2:21" outlineLevel="1" x14ac:dyDescent="0.3">
      <c r="B67" s="1">
        <f>B66+1</f>
        <v>39</v>
      </c>
      <c r="D67" s="2" t="s">
        <v>31</v>
      </c>
      <c r="F67" s="14">
        <v>246.37268800000001</v>
      </c>
      <c r="G67" s="19"/>
      <c r="H67" s="15">
        <v>4.8806000000000003</v>
      </c>
      <c r="I67" s="15"/>
      <c r="J67" s="14">
        <v>33.733441674805412</v>
      </c>
      <c r="K67" s="19"/>
      <c r="L67" s="15">
        <v>0.67</v>
      </c>
      <c r="M67" s="15"/>
      <c r="N67" s="16">
        <f>J67-F67</f>
        <v>-212.63924632519459</v>
      </c>
      <c r="O67" s="15"/>
      <c r="P67" s="17">
        <f>IFERROR(N67/F67,"100.0%")</f>
        <v>-0.8630796215739408</v>
      </c>
      <c r="Q67" s="17"/>
      <c r="R67" s="17">
        <f>P67</f>
        <v>-0.8630796215739408</v>
      </c>
    </row>
    <row r="68" spans="2:21" x14ac:dyDescent="0.3">
      <c r="B68" s="1">
        <f>B67+1</f>
        <v>40</v>
      </c>
      <c r="D68" s="2" t="s">
        <v>32</v>
      </c>
      <c r="F68" s="14">
        <v>530.36812000000009</v>
      </c>
      <c r="G68" s="1"/>
      <c r="H68" s="15">
        <v>10.506500000000003</v>
      </c>
      <c r="I68" s="1"/>
      <c r="J68" s="14">
        <v>761.93012007389814</v>
      </c>
      <c r="K68" s="1"/>
      <c r="L68" s="15">
        <v>15.093702854078806</v>
      </c>
      <c r="N68" s="16">
        <f>J68-F68</f>
        <v>231.56200007389805</v>
      </c>
      <c r="P68" s="17">
        <f>N68/F68</f>
        <v>0.4366061822756202</v>
      </c>
      <c r="Q68" s="17"/>
      <c r="R68" s="17">
        <f>P68</f>
        <v>0.4366061822756202</v>
      </c>
    </row>
    <row r="69" spans="2:21" x14ac:dyDescent="0.3">
      <c r="B69" s="1">
        <f>B68+1</f>
        <v>41</v>
      </c>
      <c r="D69" s="2" t="s">
        <v>33</v>
      </c>
      <c r="F69" s="21">
        <f>SUM(F65:F68)</f>
        <v>3070.558211</v>
      </c>
      <c r="G69" s="1"/>
      <c r="H69" s="22">
        <v>60.82722288034865</v>
      </c>
      <c r="I69" s="1"/>
      <c r="J69" s="21">
        <f>SUM(J65:J68)</f>
        <v>2292.0031925362246</v>
      </c>
      <c r="K69" s="1"/>
      <c r="L69" s="22">
        <v>45.40418368732616</v>
      </c>
      <c r="N69" s="23">
        <f>SUM(N65:N68)</f>
        <v>-778.55501846377558</v>
      </c>
      <c r="P69" s="24">
        <f>N69/F69</f>
        <v>-0.25355487991553843</v>
      </c>
      <c r="Q69" s="25"/>
      <c r="R69" s="24">
        <f>(N65+N68+N67)/(F65+F68+F67)</f>
        <v>-0.3383935706989375</v>
      </c>
      <c r="S69" s="27"/>
      <c r="U69" s="20"/>
    </row>
    <row r="70" spans="2:21" ht="9.75" customHeight="1" x14ac:dyDescent="0.3">
      <c r="F70" s="14"/>
      <c r="G70" s="1"/>
      <c r="H70" s="15"/>
      <c r="I70" s="1"/>
      <c r="J70" s="14"/>
      <c r="K70" s="1"/>
      <c r="L70" s="15"/>
      <c r="N70" s="16"/>
      <c r="P70" s="25"/>
      <c r="Q70" s="25"/>
      <c r="R70" s="25"/>
    </row>
    <row r="71" spans="2:21" x14ac:dyDescent="0.3">
      <c r="B71" s="1">
        <f>B69+1</f>
        <v>42</v>
      </c>
      <c r="D71" s="2" t="s">
        <v>34</v>
      </c>
      <c r="F71" s="21">
        <v>3302.1202110738982</v>
      </c>
      <c r="G71" s="26"/>
      <c r="H71" s="22">
        <v>65.414425734427468</v>
      </c>
      <c r="I71" s="26"/>
      <c r="J71" s="21">
        <v>2422.8425818231572</v>
      </c>
      <c r="K71" s="26"/>
      <c r="L71" s="22">
        <v>47.996089180331957</v>
      </c>
      <c r="M71" s="26"/>
      <c r="N71" s="23">
        <v>-879.27762925074092</v>
      </c>
      <c r="P71" s="24">
        <v>-0.26627668680928696</v>
      </c>
      <c r="Q71" s="25"/>
      <c r="R71" s="24">
        <v>-0.34722487697375221</v>
      </c>
    </row>
    <row r="72" spans="2:21" x14ac:dyDescent="0.3">
      <c r="B72" s="1">
        <f>B71+1</f>
        <v>43</v>
      </c>
      <c r="D72" s="2" t="s">
        <v>35</v>
      </c>
      <c r="F72" s="26"/>
      <c r="G72" s="26"/>
      <c r="H72" s="26"/>
      <c r="I72" s="26"/>
      <c r="J72" s="26"/>
      <c r="K72" s="26"/>
      <c r="L72" s="26"/>
      <c r="M72" s="26"/>
      <c r="N72" s="16"/>
      <c r="P72" s="24">
        <v>-0.34614638973912165</v>
      </c>
      <c r="Q72" s="25"/>
      <c r="R72" s="24">
        <v>-0.49666317439540436</v>
      </c>
    </row>
    <row r="73" spans="2:21" x14ac:dyDescent="0.3">
      <c r="B73" s="1">
        <f t="shared" ref="B73:B74" si="6">B72+1</f>
        <v>44</v>
      </c>
      <c r="D73" s="2" t="s">
        <v>36</v>
      </c>
      <c r="F73" s="21">
        <v>3103.1987230738982</v>
      </c>
      <c r="G73" s="26"/>
      <c r="H73" s="22">
        <v>61.473825734427457</v>
      </c>
      <c r="I73" s="26"/>
      <c r="J73" s="21">
        <v>2292.0031925362246</v>
      </c>
      <c r="K73" s="26"/>
      <c r="L73" s="22">
        <v>45.40418368732616</v>
      </c>
      <c r="M73" s="26"/>
      <c r="N73" s="23">
        <v>-811.19553053767368</v>
      </c>
      <c r="P73" s="24">
        <v>-0.2614062465629457</v>
      </c>
      <c r="Q73" s="25"/>
      <c r="R73" s="24">
        <v>-0.34764846465602367</v>
      </c>
    </row>
    <row r="74" spans="2:21" x14ac:dyDescent="0.3">
      <c r="B74" s="1">
        <f t="shared" si="6"/>
        <v>45</v>
      </c>
      <c r="D74" s="2" t="s">
        <v>37</v>
      </c>
      <c r="F74" s="26"/>
      <c r="G74" s="26"/>
      <c r="H74" s="26"/>
      <c r="I74" s="26"/>
      <c r="J74" s="26"/>
      <c r="K74" s="26"/>
      <c r="L74" s="26"/>
      <c r="M74" s="26"/>
      <c r="N74" s="16"/>
      <c r="P74" s="17">
        <v>-0.34647691832463945</v>
      </c>
      <c r="Q74" s="25"/>
      <c r="R74" s="17">
        <v>-0.51620875731414151</v>
      </c>
    </row>
    <row r="75" spans="2:21" ht="9.75" customHeight="1" x14ac:dyDescent="0.3">
      <c r="F75" s="1"/>
      <c r="G75" s="1"/>
      <c r="H75" s="1"/>
      <c r="I75" s="1"/>
      <c r="J75" s="1"/>
      <c r="K75" s="1"/>
      <c r="L75" s="1"/>
      <c r="M75" s="1"/>
      <c r="N75" s="29"/>
      <c r="O75" s="1"/>
      <c r="P75" s="30"/>
      <c r="Q75" s="30"/>
      <c r="R75" s="30"/>
    </row>
    <row r="76" spans="2:21" ht="14.15" x14ac:dyDescent="0.3">
      <c r="D76" s="3" t="s">
        <v>45</v>
      </c>
      <c r="F76" s="2" t="s">
        <v>46</v>
      </c>
      <c r="I76" s="1"/>
      <c r="J76" s="1"/>
      <c r="K76" s="1"/>
      <c r="L76" s="1"/>
      <c r="M76" s="1"/>
      <c r="N76" s="29"/>
      <c r="O76" s="1"/>
      <c r="P76" s="30"/>
      <c r="Q76" s="30"/>
      <c r="R76" s="30"/>
    </row>
    <row r="77" spans="2:21" x14ac:dyDescent="0.3">
      <c r="B77" s="1">
        <f>B74+1</f>
        <v>46</v>
      </c>
      <c r="D77" s="2" t="s">
        <v>29</v>
      </c>
      <c r="F77" s="14">
        <v>1523.9974030000001</v>
      </c>
      <c r="G77" s="1"/>
      <c r="H77" s="15">
        <v>30.190122880348653</v>
      </c>
      <c r="I77" s="1"/>
      <c r="J77" s="14">
        <v>716.74072292684707</v>
      </c>
      <c r="K77" s="1"/>
      <c r="L77" s="15">
        <v>14.198508774303626</v>
      </c>
      <c r="M77" s="15"/>
      <c r="N77" s="16">
        <f>J77-F77</f>
        <v>-807.25668007315301</v>
      </c>
      <c r="O77" s="15"/>
      <c r="P77" s="17">
        <f>N77/F77</f>
        <v>-0.52969688693961181</v>
      </c>
      <c r="Q77" s="17"/>
      <c r="R77" s="17">
        <f>P77</f>
        <v>-0.52969688693961181</v>
      </c>
    </row>
    <row r="78" spans="2:21" outlineLevel="1" x14ac:dyDescent="0.3">
      <c r="B78" s="1">
        <f>B77+1</f>
        <v>47</v>
      </c>
      <c r="D78" s="2" t="s">
        <v>30</v>
      </c>
      <c r="F78" s="14">
        <v>769.82</v>
      </c>
      <c r="G78" s="19"/>
      <c r="H78" s="15">
        <v>15.25</v>
      </c>
      <c r="I78" s="15"/>
      <c r="J78" s="14">
        <v>769.82</v>
      </c>
      <c r="K78" s="19"/>
      <c r="L78" s="15">
        <v>15.25</v>
      </c>
      <c r="M78" s="15"/>
      <c r="N78" s="16">
        <f>J78-F78</f>
        <v>0</v>
      </c>
      <c r="O78" s="15"/>
      <c r="P78" s="17">
        <f>IFERROR(N78/F78,"100.0%")</f>
        <v>0</v>
      </c>
      <c r="Q78" s="17"/>
      <c r="R78" s="17">
        <v>0</v>
      </c>
    </row>
    <row r="79" spans="2:21" outlineLevel="1" x14ac:dyDescent="0.3">
      <c r="B79" s="1">
        <f>B78+1</f>
        <v>48</v>
      </c>
      <c r="D79" s="2" t="s">
        <v>31</v>
      </c>
      <c r="F79" s="14">
        <v>246.37268800000001</v>
      </c>
      <c r="G79" s="19"/>
      <c r="H79" s="15">
        <v>4.8806000000000003</v>
      </c>
      <c r="I79" s="15"/>
      <c r="J79" s="14">
        <v>419.68672578369552</v>
      </c>
      <c r="K79" s="19"/>
      <c r="L79" s="15">
        <v>8.31</v>
      </c>
      <c r="M79" s="15"/>
      <c r="N79" s="16">
        <f>J79-F79</f>
        <v>173.31403778369551</v>
      </c>
      <c r="O79" s="15"/>
      <c r="P79" s="17">
        <f>IFERROR(N79/F79,"100.0%")</f>
        <v>0.70346286835047034</v>
      </c>
      <c r="Q79" s="17"/>
      <c r="R79" s="17">
        <f>P79</f>
        <v>0.70346286835047034</v>
      </c>
    </row>
    <row r="80" spans="2:21" x14ac:dyDescent="0.3">
      <c r="B80" s="1">
        <f>B79+1</f>
        <v>49</v>
      </c>
      <c r="D80" s="2" t="s">
        <v>32</v>
      </c>
      <c r="F80" s="14">
        <v>530.36812000000009</v>
      </c>
      <c r="G80" s="1"/>
      <c r="H80" s="15">
        <v>10.506500000000003</v>
      </c>
      <c r="I80" s="1"/>
      <c r="J80" s="14">
        <v>572.07837250057094</v>
      </c>
      <c r="K80" s="1"/>
      <c r="L80" s="15">
        <v>11.332772830835399</v>
      </c>
      <c r="N80" s="16">
        <f>J80-F80</f>
        <v>41.710252500570846</v>
      </c>
      <c r="P80" s="17">
        <f>N80/F80</f>
        <v>7.8643966195726167E-2</v>
      </c>
      <c r="Q80" s="17"/>
      <c r="R80" s="17">
        <f>P80</f>
        <v>7.8643966195726167E-2</v>
      </c>
    </row>
    <row r="81" spans="2:21" x14ac:dyDescent="0.3">
      <c r="B81" s="1">
        <f>B80+1</f>
        <v>50</v>
      </c>
      <c r="D81" s="2" t="s">
        <v>33</v>
      </c>
      <c r="F81" s="21">
        <f>SUM(F77:F80)</f>
        <v>3070.558211</v>
      </c>
      <c r="G81" s="1"/>
      <c r="H81" s="22">
        <v>60.82722288034865</v>
      </c>
      <c r="I81" s="1"/>
      <c r="J81" s="21">
        <f>SUM(J77:J80)</f>
        <v>2478.3258212111136</v>
      </c>
      <c r="K81" s="1"/>
      <c r="L81" s="22">
        <v>49.095202480410336</v>
      </c>
      <c r="N81" s="23">
        <f>SUM(N77:N80)</f>
        <v>-592.23238978888662</v>
      </c>
      <c r="P81" s="24">
        <f>N81/F81</f>
        <v>-0.19287450329626291</v>
      </c>
      <c r="Q81" s="25"/>
      <c r="R81" s="24">
        <f>(N77+N80+N79)/(F77+F80+F79)</f>
        <v>-0.25740972482544061</v>
      </c>
      <c r="S81" s="27"/>
      <c r="U81" s="20"/>
    </row>
    <row r="82" spans="2:21" ht="9.75" customHeight="1" x14ac:dyDescent="0.3">
      <c r="F82" s="14"/>
      <c r="G82" s="1"/>
      <c r="H82" s="15"/>
      <c r="I82" s="1"/>
      <c r="J82" s="14"/>
      <c r="K82" s="1"/>
      <c r="L82" s="15"/>
      <c r="N82" s="16"/>
      <c r="P82" s="25"/>
      <c r="Q82" s="25"/>
      <c r="R82" s="25"/>
    </row>
    <row r="83" spans="2:21" x14ac:dyDescent="0.3">
      <c r="B83" s="1">
        <f>B81+1</f>
        <v>51</v>
      </c>
      <c r="D83" s="2" t="s">
        <v>34</v>
      </c>
      <c r="F83" s="21">
        <v>3112.2684635005708</v>
      </c>
      <c r="G83" s="26"/>
      <c r="H83" s="22">
        <v>61.65349571118405</v>
      </c>
      <c r="I83" s="26"/>
      <c r="J83" s="21">
        <v>2609.1652104980462</v>
      </c>
      <c r="K83" s="26"/>
      <c r="L83" s="22">
        <v>51.687107973416133</v>
      </c>
      <c r="M83" s="26"/>
      <c r="N83" s="23">
        <v>-503.10325300252487</v>
      </c>
      <c r="P83" s="24">
        <v>-0.16165162449920914</v>
      </c>
      <c r="Q83" s="25"/>
      <c r="R83" s="24">
        <v>-0.2147766582026244</v>
      </c>
    </row>
    <row r="84" spans="2:21" x14ac:dyDescent="0.3">
      <c r="B84" s="1">
        <f>B83+1</f>
        <v>52</v>
      </c>
      <c r="D84" s="2" t="s">
        <v>35</v>
      </c>
      <c r="F84" s="26"/>
      <c r="G84" s="26"/>
      <c r="H84" s="26"/>
      <c r="I84" s="26"/>
      <c r="J84" s="26"/>
      <c r="K84" s="26"/>
      <c r="L84" s="26"/>
      <c r="M84" s="26"/>
      <c r="N84" s="16"/>
      <c r="P84" s="24">
        <v>-0.19805732444396221</v>
      </c>
      <c r="Q84" s="25"/>
      <c r="R84" s="24">
        <v>-0.28417970658233677</v>
      </c>
    </row>
    <row r="85" spans="2:21" x14ac:dyDescent="0.3">
      <c r="B85" s="1">
        <f t="shared" ref="B85:B86" si="7">B84+1</f>
        <v>53</v>
      </c>
      <c r="D85" s="2" t="s">
        <v>36</v>
      </c>
      <c r="F85" s="21">
        <v>2913.3469755005708</v>
      </c>
      <c r="G85" s="26"/>
      <c r="H85" s="22">
        <v>57.712895711184053</v>
      </c>
      <c r="I85" s="26"/>
      <c r="J85" s="21">
        <v>2478.3258212111136</v>
      </c>
      <c r="K85" s="26"/>
      <c r="L85" s="22">
        <v>49.095202480410336</v>
      </c>
      <c r="M85" s="26"/>
      <c r="N85" s="23">
        <v>-435.02115428945751</v>
      </c>
      <c r="P85" s="24">
        <v>-0.14932006312592144</v>
      </c>
      <c r="Q85" s="25"/>
      <c r="R85" s="24">
        <v>-0.2029464332670077</v>
      </c>
    </row>
    <row r="86" spans="2:21" x14ac:dyDescent="0.3">
      <c r="B86" s="1">
        <f t="shared" si="7"/>
        <v>54</v>
      </c>
      <c r="D86" s="2" t="s">
        <v>37</v>
      </c>
      <c r="F86" s="26"/>
      <c r="G86" s="26"/>
      <c r="H86" s="26"/>
      <c r="I86" s="26"/>
      <c r="J86" s="26"/>
      <c r="K86" s="26"/>
      <c r="L86" s="26"/>
      <c r="M86" s="26"/>
      <c r="N86" s="16"/>
      <c r="P86" s="17">
        <v>-0.18580574383137427</v>
      </c>
      <c r="Q86" s="25"/>
      <c r="R86" s="17">
        <v>-0.27682811481010144</v>
      </c>
    </row>
    <row r="87" spans="2:21" ht="9.75" customHeight="1" x14ac:dyDescent="0.3">
      <c r="F87" s="1"/>
      <c r="G87" s="1"/>
      <c r="H87" s="1"/>
      <c r="I87" s="1"/>
      <c r="J87" s="1"/>
      <c r="K87" s="1"/>
      <c r="L87" s="1"/>
      <c r="M87" s="1"/>
      <c r="N87" s="29"/>
      <c r="O87" s="1"/>
      <c r="P87" s="30"/>
      <c r="Q87" s="30"/>
      <c r="R87" s="30"/>
    </row>
    <row r="88" spans="2:21" ht="14.15" x14ac:dyDescent="0.3">
      <c r="D88" s="3" t="s">
        <v>47</v>
      </c>
      <c r="F88" s="2" t="s">
        <v>48</v>
      </c>
      <c r="I88" s="1"/>
      <c r="J88" s="1"/>
      <c r="K88" s="1"/>
      <c r="L88" s="1"/>
      <c r="M88" s="1"/>
      <c r="N88" s="29"/>
      <c r="O88" s="1"/>
      <c r="P88" s="30"/>
      <c r="Q88" s="30"/>
      <c r="R88" s="30"/>
    </row>
    <row r="89" spans="2:21" x14ac:dyDescent="0.3">
      <c r="B89" s="1">
        <f>B86+1</f>
        <v>55</v>
      </c>
      <c r="D89" s="2" t="s">
        <v>29</v>
      </c>
      <c r="F89" s="14">
        <v>3046.0360350000001</v>
      </c>
      <c r="G89" s="1"/>
      <c r="H89" s="15">
        <v>13.474458263292933</v>
      </c>
      <c r="I89" s="1"/>
      <c r="J89" s="14">
        <v>1889.842159960974</v>
      </c>
      <c r="K89" s="1"/>
      <c r="L89" s="15">
        <v>8.3599140049587444</v>
      </c>
      <c r="M89" s="15"/>
      <c r="N89" s="16">
        <f>J89-F89</f>
        <v>-1156.1938750390261</v>
      </c>
      <c r="O89" s="15"/>
      <c r="P89" s="17">
        <f>N89/F89</f>
        <v>-0.37957327548130143</v>
      </c>
      <c r="Q89" s="17"/>
      <c r="R89" s="17">
        <f>P89</f>
        <v>-0.37957327548130143</v>
      </c>
    </row>
    <row r="90" spans="2:21" outlineLevel="1" x14ac:dyDescent="0.3">
      <c r="B90" s="1">
        <f>B89+1</f>
        <v>56</v>
      </c>
      <c r="D90" s="2" t="s">
        <v>30</v>
      </c>
      <c r="F90" s="14">
        <v>3447.415</v>
      </c>
      <c r="G90" s="19"/>
      <c r="H90" s="15">
        <v>15.25</v>
      </c>
      <c r="I90" s="15"/>
      <c r="J90" s="14">
        <v>3447.415</v>
      </c>
      <c r="K90" s="19"/>
      <c r="L90" s="15">
        <v>15.25</v>
      </c>
      <c r="M90" s="15"/>
      <c r="N90" s="16">
        <f>J90-F90</f>
        <v>0</v>
      </c>
      <c r="O90" s="15"/>
      <c r="P90" s="17">
        <f>IFERROR(N90/F90,"100.0%")</f>
        <v>0</v>
      </c>
      <c r="Q90" s="17"/>
      <c r="R90" s="17">
        <v>0</v>
      </c>
    </row>
    <row r="91" spans="2:21" outlineLevel="1" x14ac:dyDescent="0.3">
      <c r="B91" s="1">
        <f>B90+1</f>
        <v>57</v>
      </c>
      <c r="D91" s="2" t="s">
        <v>31</v>
      </c>
      <c r="F91" s="14">
        <v>1103.308436</v>
      </c>
      <c r="G91" s="19"/>
      <c r="H91" s="15">
        <v>4.8806000000000003</v>
      </c>
      <c r="I91" s="15"/>
      <c r="J91" s="14">
        <v>139.43616398847269</v>
      </c>
      <c r="K91" s="19"/>
      <c r="L91" s="15">
        <v>0.62</v>
      </c>
      <c r="M91" s="15"/>
      <c r="N91" s="16">
        <f>J91-F91</f>
        <v>-963.87227201152734</v>
      </c>
      <c r="O91" s="15"/>
      <c r="P91" s="17">
        <f>IFERROR(N91/F91,"100.0%")</f>
        <v>-0.87361996025880773</v>
      </c>
      <c r="Q91" s="17"/>
      <c r="R91" s="17">
        <f>P91</f>
        <v>-0.87361996025880773</v>
      </c>
    </row>
    <row r="92" spans="2:21" x14ac:dyDescent="0.3">
      <c r="B92" s="1">
        <f>B91+1</f>
        <v>58</v>
      </c>
      <c r="D92" s="2" t="s">
        <v>32</v>
      </c>
      <c r="F92" s="14">
        <v>2375.0993900000003</v>
      </c>
      <c r="G92" s="1"/>
      <c r="H92" s="15">
        <v>10.506500000000003</v>
      </c>
      <c r="I92" s="1"/>
      <c r="J92" s="14">
        <v>3412.082467193055</v>
      </c>
      <c r="K92" s="1"/>
      <c r="L92" s="15">
        <v>15.093702854078806</v>
      </c>
      <c r="N92" s="16">
        <f>J92-F92</f>
        <v>1036.9830771930547</v>
      </c>
      <c r="P92" s="17">
        <f>N92/F92</f>
        <v>0.43660618227562026</v>
      </c>
      <c r="Q92" s="17"/>
      <c r="R92" s="17">
        <f>P92</f>
        <v>0.43660618227562026</v>
      </c>
    </row>
    <row r="93" spans="2:21" x14ac:dyDescent="0.3">
      <c r="B93" s="1">
        <f>B92+1</f>
        <v>59</v>
      </c>
      <c r="D93" s="2" t="s">
        <v>33</v>
      </c>
      <c r="F93" s="21">
        <f>SUM(F89:F92)</f>
        <v>9971.8588610000006</v>
      </c>
      <c r="G93" s="1"/>
      <c r="H93" s="22">
        <v>44.111558263292935</v>
      </c>
      <c r="I93" s="1"/>
      <c r="J93" s="21">
        <f>SUM(J89:J92)</f>
        <v>8888.7757911425015</v>
      </c>
      <c r="K93" s="1"/>
      <c r="L93" s="22">
        <v>39.320427280998416</v>
      </c>
      <c r="N93" s="23">
        <f>SUM(N89:N92)</f>
        <v>-1083.0830698574987</v>
      </c>
      <c r="P93" s="24">
        <f>N93/F93</f>
        <v>-0.10861395903761163</v>
      </c>
      <c r="Q93" s="25"/>
      <c r="R93" s="24">
        <f>(N89+N92+N91)/(F89+F92+F91)</f>
        <v>-0.16600389135565261</v>
      </c>
      <c r="S93" s="27"/>
      <c r="U93" s="20"/>
    </row>
    <row r="94" spans="2:21" ht="9.75" customHeight="1" x14ac:dyDescent="0.3">
      <c r="F94" s="14"/>
      <c r="G94" s="1"/>
      <c r="H94" s="15"/>
      <c r="I94" s="1"/>
      <c r="J94" s="14"/>
      <c r="K94" s="1"/>
      <c r="L94" s="15"/>
      <c r="N94" s="16"/>
      <c r="P94" s="25"/>
      <c r="Q94" s="25"/>
      <c r="R94" s="25"/>
    </row>
    <row r="95" spans="2:21" x14ac:dyDescent="0.3">
      <c r="B95" s="1">
        <f>B93+1</f>
        <v>60</v>
      </c>
      <c r="D95" s="2" t="s">
        <v>34</v>
      </c>
      <c r="F95" s="21">
        <v>11008.841938193054</v>
      </c>
      <c r="G95" s="26"/>
      <c r="H95" s="22">
        <v>48.698761117371738</v>
      </c>
      <c r="I95" s="26"/>
      <c r="J95" s="21">
        <v>9474.7019468913932</v>
      </c>
      <c r="K95" s="26"/>
      <c r="L95" s="22">
        <v>187.69219387661238</v>
      </c>
      <c r="M95" s="26"/>
      <c r="N95" s="23">
        <v>-1534.1399913016626</v>
      </c>
      <c r="P95" s="24">
        <v>-0.13935525643067503</v>
      </c>
      <c r="Q95" s="25"/>
      <c r="R95" s="24">
        <v>-0.20289027505544793</v>
      </c>
    </row>
    <row r="96" spans="2:21" x14ac:dyDescent="0.3">
      <c r="B96" s="1">
        <f>B95+1</f>
        <v>61</v>
      </c>
      <c r="D96" s="2" t="s">
        <v>35</v>
      </c>
      <c r="F96" s="26"/>
      <c r="G96" s="26"/>
      <c r="H96" s="26"/>
      <c r="I96" s="26"/>
      <c r="J96" s="26"/>
      <c r="K96" s="26"/>
      <c r="L96" s="26"/>
      <c r="M96" s="26"/>
      <c r="N96" s="16"/>
      <c r="P96" s="24">
        <v>-0.2019466322657858</v>
      </c>
      <c r="Q96" s="25"/>
      <c r="R96" s="24">
        <v>-0.36973068927486075</v>
      </c>
    </row>
    <row r="97" spans="2:21" x14ac:dyDescent="0.3">
      <c r="B97" s="1">
        <f t="shared" ref="B97:B98" si="8">B96+1</f>
        <v>62</v>
      </c>
      <c r="D97" s="2" t="s">
        <v>36</v>
      </c>
      <c r="F97" s="21">
        <v>10118.029902193055</v>
      </c>
      <c r="G97" s="26"/>
      <c r="H97" s="22">
        <v>44.758161117371735</v>
      </c>
      <c r="I97" s="26"/>
      <c r="J97" s="21">
        <v>8888.7757911425015</v>
      </c>
      <c r="K97" s="26"/>
      <c r="L97" s="22">
        <v>176.08509887366287</v>
      </c>
      <c r="M97" s="26"/>
      <c r="N97" s="23">
        <v>-1229.2541110505535</v>
      </c>
      <c r="P97" s="24">
        <v>-0.12149144872403631</v>
      </c>
      <c r="Q97" s="25"/>
      <c r="R97" s="24">
        <v>-0.18427898013516258</v>
      </c>
    </row>
    <row r="98" spans="2:21" x14ac:dyDescent="0.3">
      <c r="B98" s="1">
        <f t="shared" si="8"/>
        <v>63</v>
      </c>
      <c r="D98" s="2" t="s">
        <v>37</v>
      </c>
      <c r="F98" s="26"/>
      <c r="G98" s="26"/>
      <c r="H98" s="26"/>
      <c r="I98" s="26"/>
      <c r="J98" s="26"/>
      <c r="K98" s="26"/>
      <c r="L98" s="26"/>
      <c r="M98" s="26"/>
      <c r="N98" s="16"/>
      <c r="P98" s="17">
        <v>-0.1833080445329428</v>
      </c>
      <c r="Q98" s="25"/>
      <c r="R98" s="17">
        <v>-0.37724163732332266</v>
      </c>
    </row>
    <row r="99" spans="2:21" ht="9.75" customHeight="1" x14ac:dyDescent="0.3">
      <c r="F99" s="1"/>
      <c r="G99" s="1"/>
      <c r="H99" s="1"/>
      <c r="I99" s="1"/>
      <c r="J99" s="1"/>
      <c r="K99" s="1"/>
      <c r="L99" s="1"/>
      <c r="M99" s="1"/>
      <c r="N99" s="29"/>
      <c r="O99" s="1"/>
      <c r="P99" s="30"/>
      <c r="Q99" s="30"/>
      <c r="R99" s="25"/>
    </row>
    <row r="100" spans="2:21" ht="14.15" x14ac:dyDescent="0.3">
      <c r="D100" s="3" t="s">
        <v>49</v>
      </c>
      <c r="F100" s="2" t="s">
        <v>48</v>
      </c>
      <c r="I100" s="1"/>
      <c r="J100" s="1"/>
      <c r="K100" s="1"/>
      <c r="L100" s="1"/>
      <c r="M100" s="1"/>
      <c r="N100" s="29"/>
      <c r="O100" s="1"/>
      <c r="P100" s="30"/>
      <c r="Q100" s="30"/>
      <c r="R100" s="30"/>
    </row>
    <row r="101" spans="2:21" x14ac:dyDescent="0.3">
      <c r="B101" s="1">
        <f>B98+1</f>
        <v>64</v>
      </c>
      <c r="D101" s="2" t="s">
        <v>29</v>
      </c>
      <c r="F101" s="14">
        <v>3046.0360350000001</v>
      </c>
      <c r="G101" s="1"/>
      <c r="H101" s="15">
        <v>13.474458263292933</v>
      </c>
      <c r="I101" s="1"/>
      <c r="J101" s="14">
        <v>1907.7904332876537</v>
      </c>
      <c r="K101" s="1"/>
      <c r="L101" s="15">
        <v>8.4393100649723696</v>
      </c>
      <c r="M101" s="15"/>
      <c r="N101" s="16">
        <f>J101-F101</f>
        <v>-1138.2456017123463</v>
      </c>
      <c r="O101" s="15"/>
      <c r="P101" s="17">
        <f>N101/F101</f>
        <v>-0.37368093766242866</v>
      </c>
      <c r="Q101" s="17"/>
      <c r="R101" s="17">
        <f>P101</f>
        <v>-0.37368093766242866</v>
      </c>
    </row>
    <row r="102" spans="2:21" outlineLevel="1" x14ac:dyDescent="0.3">
      <c r="B102" s="1">
        <f>B101+1</f>
        <v>65</v>
      </c>
      <c r="D102" s="2" t="s">
        <v>30</v>
      </c>
      <c r="F102" s="14">
        <v>3447.415</v>
      </c>
      <c r="G102" s="19"/>
      <c r="H102" s="15">
        <v>15.25</v>
      </c>
      <c r="I102" s="15"/>
      <c r="J102" s="14">
        <v>3447.415</v>
      </c>
      <c r="K102" s="19"/>
      <c r="L102" s="15">
        <v>15.25</v>
      </c>
      <c r="M102" s="15"/>
      <c r="N102" s="16">
        <f>J102-F102</f>
        <v>0</v>
      </c>
      <c r="O102" s="15"/>
      <c r="P102" s="17">
        <f>IFERROR(N102/F102,"100.0%")</f>
        <v>0</v>
      </c>
      <c r="Q102" s="17"/>
      <c r="R102" s="17">
        <v>0</v>
      </c>
    </row>
    <row r="103" spans="2:21" outlineLevel="1" x14ac:dyDescent="0.3">
      <c r="B103" s="1">
        <f>B102+1</f>
        <v>66</v>
      </c>
      <c r="D103" s="2" t="s">
        <v>31</v>
      </c>
      <c r="F103" s="14">
        <v>1103.308436</v>
      </c>
      <c r="G103" s="19"/>
      <c r="H103" s="15">
        <v>4.8806000000000003</v>
      </c>
      <c r="I103" s="15"/>
      <c r="J103" s="14">
        <v>2091.0874602226359</v>
      </c>
      <c r="K103" s="19"/>
      <c r="L103" s="15">
        <v>9.25</v>
      </c>
      <c r="M103" s="15"/>
      <c r="N103" s="16">
        <f>J103-F103</f>
        <v>987.77902422263583</v>
      </c>
      <c r="O103" s="15"/>
      <c r="P103" s="17">
        <f>IFERROR(N103/F103,"100.0%")</f>
        <v>0.89528820046349744</v>
      </c>
      <c r="Q103" s="17"/>
      <c r="R103" s="17">
        <f>P103</f>
        <v>0.89528820046349744</v>
      </c>
    </row>
    <row r="104" spans="2:21" x14ac:dyDescent="0.3">
      <c r="B104" s="1">
        <f>B103+1</f>
        <v>67</v>
      </c>
      <c r="D104" s="2" t="s">
        <v>32</v>
      </c>
      <c r="F104" s="14">
        <v>2375.0993900000003</v>
      </c>
      <c r="G104" s="1"/>
      <c r="H104" s="15">
        <v>10.506500000000003</v>
      </c>
      <c r="I104" s="1"/>
      <c r="J104" s="14">
        <v>2561.8866261386502</v>
      </c>
      <c r="K104" s="1"/>
      <c r="L104" s="15">
        <v>11.332772830835399</v>
      </c>
      <c r="N104" s="16">
        <f>J104-F104</f>
        <v>186.78723613864986</v>
      </c>
      <c r="P104" s="17">
        <f>N104/F104</f>
        <v>7.8643966195726167E-2</v>
      </c>
      <c r="Q104" s="17"/>
      <c r="R104" s="17">
        <f>P104</f>
        <v>7.8643966195726167E-2</v>
      </c>
    </row>
    <row r="105" spans="2:21" x14ac:dyDescent="0.3">
      <c r="B105" s="1">
        <f>B104+1</f>
        <v>68</v>
      </c>
      <c r="D105" s="2" t="s">
        <v>33</v>
      </c>
      <c r="F105" s="21">
        <f>SUM(F101:F104)</f>
        <v>9971.8588610000006</v>
      </c>
      <c r="G105" s="1"/>
      <c r="H105" s="22">
        <v>44.111558263292935</v>
      </c>
      <c r="I105" s="1"/>
      <c r="J105" s="21">
        <f>SUM(J101:J104)</f>
        <v>10008.17951964894</v>
      </c>
      <c r="K105" s="1"/>
      <c r="L105" s="22">
        <v>44.272226486989915</v>
      </c>
      <c r="N105" s="23">
        <f>SUM(N101:N104)</f>
        <v>36.320658648939343</v>
      </c>
      <c r="P105" s="31">
        <f>N105/F105</f>
        <v>3.6423157562919042E-3</v>
      </c>
      <c r="Q105" s="25"/>
      <c r="R105" s="31">
        <f>(N101+N104+N103)/(F101+F104+F103)</f>
        <v>5.5668589419623701E-3</v>
      </c>
      <c r="S105" s="27"/>
      <c r="U105" s="20"/>
    </row>
    <row r="106" spans="2:21" ht="9.75" customHeight="1" x14ac:dyDescent="0.3">
      <c r="F106" s="14"/>
      <c r="G106" s="1"/>
      <c r="H106" s="15"/>
      <c r="I106" s="1"/>
      <c r="J106" s="14"/>
      <c r="K106" s="1"/>
      <c r="L106" s="15"/>
      <c r="N106" s="16"/>
      <c r="P106" s="25"/>
      <c r="Q106" s="25"/>
      <c r="R106" s="25"/>
    </row>
    <row r="107" spans="2:21" x14ac:dyDescent="0.3">
      <c r="B107" s="1">
        <f>B105+1</f>
        <v>69</v>
      </c>
      <c r="D107" s="2" t="s">
        <v>34</v>
      </c>
      <c r="F107" s="21">
        <v>10158.646097138651</v>
      </c>
      <c r="G107" s="26"/>
      <c r="H107" s="22">
        <v>201.24100826344397</v>
      </c>
      <c r="I107" s="26"/>
      <c r="J107" s="21">
        <v>10594.10567539783</v>
      </c>
      <c r="K107" s="26"/>
      <c r="L107" s="22">
        <v>209.86738659662896</v>
      </c>
      <c r="M107" s="26"/>
      <c r="N107" s="23">
        <v>435.45957825918026</v>
      </c>
      <c r="P107" s="31">
        <v>4.2865906942248393E-2</v>
      </c>
      <c r="Q107" s="25"/>
      <c r="R107" s="31">
        <v>6.4885200935017651E-2</v>
      </c>
    </row>
    <row r="108" spans="2:21" x14ac:dyDescent="0.3">
      <c r="B108" s="1">
        <f>B107+1</f>
        <v>70</v>
      </c>
      <c r="D108" s="2" t="s">
        <v>35</v>
      </c>
      <c r="F108" s="26"/>
      <c r="G108" s="26"/>
      <c r="H108" s="26"/>
      <c r="I108" s="26"/>
      <c r="J108" s="26"/>
      <c r="K108" s="26"/>
      <c r="L108" s="26"/>
      <c r="M108" s="26"/>
      <c r="N108" s="16"/>
      <c r="P108" s="31">
        <v>5.7321754087583152E-2</v>
      </c>
      <c r="Q108" s="25"/>
      <c r="R108" s="31">
        <v>0.10494659609551135</v>
      </c>
    </row>
    <row r="109" spans="2:21" x14ac:dyDescent="0.3">
      <c r="B109" s="1">
        <f t="shared" ref="B109:B110" si="9">B108+1</f>
        <v>71</v>
      </c>
      <c r="D109" s="2" t="s">
        <v>36</v>
      </c>
      <c r="F109" s="21">
        <v>9267.8340611386502</v>
      </c>
      <c r="G109" s="26"/>
      <c r="H109" s="22">
        <v>183.59417712239798</v>
      </c>
      <c r="I109" s="26"/>
      <c r="J109" s="21">
        <v>10008.17951964894</v>
      </c>
      <c r="K109" s="26"/>
      <c r="L109" s="22">
        <v>198.26029159367948</v>
      </c>
      <c r="M109" s="26"/>
      <c r="N109" s="23">
        <v>740.34545851028952</v>
      </c>
      <c r="P109" s="31">
        <v>7.9883331275282923E-2</v>
      </c>
      <c r="Q109" s="25"/>
      <c r="R109" s="31">
        <v>0.12719796473992295</v>
      </c>
    </row>
    <row r="110" spans="2:21" x14ac:dyDescent="0.3">
      <c r="B110" s="1">
        <f t="shared" si="9"/>
        <v>72</v>
      </c>
      <c r="D110" s="2" t="s">
        <v>37</v>
      </c>
      <c r="F110" s="26"/>
      <c r="G110" s="26"/>
      <c r="H110" s="26"/>
      <c r="I110" s="26"/>
      <c r="J110" s="26"/>
      <c r="K110" s="26"/>
      <c r="L110" s="26"/>
      <c r="M110" s="26"/>
      <c r="N110" s="16"/>
      <c r="P110" s="32">
        <v>0.11040132146670928</v>
      </c>
      <c r="Q110" s="25"/>
      <c r="R110" s="32">
        <v>0.22720211422731765</v>
      </c>
    </row>
    <row r="111" spans="2:21" ht="9.75" customHeight="1" x14ac:dyDescent="0.3">
      <c r="F111" s="1"/>
      <c r="G111" s="1"/>
      <c r="H111" s="1"/>
      <c r="I111" s="1"/>
      <c r="J111" s="1"/>
      <c r="K111" s="1"/>
      <c r="L111" s="1"/>
      <c r="M111" s="1"/>
      <c r="N111" s="29"/>
      <c r="O111" s="1"/>
      <c r="P111" s="30"/>
      <c r="Q111" s="30"/>
      <c r="R111" s="25"/>
    </row>
    <row r="112" spans="2:21" ht="14.15" x14ac:dyDescent="0.3">
      <c r="D112" s="3" t="s">
        <v>50</v>
      </c>
      <c r="F112" s="2" t="s">
        <v>51</v>
      </c>
      <c r="N112" s="16"/>
      <c r="P112" s="25"/>
      <c r="Q112" s="25"/>
      <c r="R112" s="25"/>
      <c r="S112" s="7"/>
    </row>
    <row r="113" spans="2:21" x14ac:dyDescent="0.3">
      <c r="B113" s="1">
        <f>B110+1</f>
        <v>73</v>
      </c>
      <c r="D113" s="2" t="s">
        <v>29</v>
      </c>
      <c r="F113" s="14">
        <v>23793.785721999997</v>
      </c>
      <c r="G113" s="19"/>
      <c r="H113" s="15">
        <v>7.0162494314763917</v>
      </c>
      <c r="I113" s="15"/>
      <c r="J113" s="14">
        <v>23461.551101254416</v>
      </c>
      <c r="K113" s="19"/>
      <c r="L113" s="15">
        <v>6.9182809536495249</v>
      </c>
      <c r="M113" s="15"/>
      <c r="N113" s="16">
        <f>J113-F113</f>
        <v>-332.2346207455812</v>
      </c>
      <c r="O113" s="15"/>
      <c r="P113" s="17">
        <f>N113/F113</f>
        <v>-1.3963083665092999E-2</v>
      </c>
      <c r="Q113" s="17"/>
      <c r="R113" s="17">
        <f>P113</f>
        <v>-1.3963083665092999E-2</v>
      </c>
      <c r="S113" s="15"/>
    </row>
    <row r="114" spans="2:21" outlineLevel="1" x14ac:dyDescent="0.3">
      <c r="B114" s="1">
        <f>B113+1</f>
        <v>74</v>
      </c>
      <c r="D114" s="2" t="s">
        <v>30</v>
      </c>
      <c r="F114" s="14">
        <v>51716.41</v>
      </c>
      <c r="G114" s="19"/>
      <c r="H114" s="15">
        <v>15.25</v>
      </c>
      <c r="I114" s="15"/>
      <c r="J114" s="14">
        <v>51716.41</v>
      </c>
      <c r="K114" s="19"/>
      <c r="L114" s="15">
        <v>15.25</v>
      </c>
      <c r="M114" s="15"/>
      <c r="N114" s="16">
        <f>J114-F114</f>
        <v>0</v>
      </c>
      <c r="O114" s="15"/>
      <c r="P114" s="17">
        <f>IFERROR(N114/F114,"100.0%")</f>
        <v>0</v>
      </c>
      <c r="Q114" s="17"/>
      <c r="R114" s="17">
        <v>0</v>
      </c>
      <c r="S114" s="15"/>
    </row>
    <row r="115" spans="2:21" outlineLevel="1" x14ac:dyDescent="0.3">
      <c r="B115" s="1">
        <f t="shared" ref="B115:B116" si="10">B114+1</f>
        <v>75</v>
      </c>
      <c r="D115" s="2" t="s">
        <v>31</v>
      </c>
      <c r="F115" s="14">
        <v>16551.285943999999</v>
      </c>
      <c r="G115" s="19"/>
      <c r="H115" s="15">
        <v>4.8805999999999994</v>
      </c>
      <c r="I115" s="15"/>
      <c r="J115" s="14">
        <v>2091.7521753705569</v>
      </c>
      <c r="K115" s="19"/>
      <c r="L115" s="15">
        <v>0.616810421960863</v>
      </c>
      <c r="N115" s="16">
        <f>J115-F115</f>
        <v>-14459.533768629442</v>
      </c>
      <c r="P115" s="17">
        <f>N115/F115</f>
        <v>-0.87361996025880773</v>
      </c>
      <c r="Q115" s="17"/>
      <c r="R115" s="17">
        <f>P115</f>
        <v>-0.87361996025880773</v>
      </c>
      <c r="S115" s="15"/>
    </row>
    <row r="116" spans="2:21" x14ac:dyDescent="0.3">
      <c r="B116" s="1">
        <f t="shared" si="10"/>
        <v>76</v>
      </c>
      <c r="D116" s="2" t="s">
        <v>32</v>
      </c>
      <c r="F116" s="14">
        <v>35630.06306</v>
      </c>
      <c r="G116" s="19"/>
      <c r="H116" s="15">
        <v>10.506500000000001</v>
      </c>
      <c r="J116" s="14">
        <v>51186.368866866214</v>
      </c>
      <c r="K116" s="19"/>
      <c r="L116" s="15">
        <v>15.093702854078808</v>
      </c>
      <c r="N116" s="16">
        <f>J116-F116</f>
        <v>15556.305806866214</v>
      </c>
      <c r="P116" s="17">
        <f>N116/F116</f>
        <v>0.43660618227562054</v>
      </c>
      <c r="Q116" s="17"/>
      <c r="R116" s="17">
        <f>P116</f>
        <v>0.43660618227562054</v>
      </c>
    </row>
    <row r="117" spans="2:21" x14ac:dyDescent="0.3">
      <c r="B117" s="1">
        <f>B116+1</f>
        <v>77</v>
      </c>
      <c r="D117" s="2" t="s">
        <v>33</v>
      </c>
      <c r="F117" s="21">
        <f>SUM(F113:F116)</f>
        <v>127691.54472600001</v>
      </c>
      <c r="G117" s="19"/>
      <c r="H117" s="22">
        <v>37.653349431476393</v>
      </c>
      <c r="J117" s="21">
        <f>SUM(J113:J116)</f>
        <v>128456.08214349119</v>
      </c>
      <c r="K117" s="19"/>
      <c r="L117" s="22">
        <v>37.878794229689191</v>
      </c>
      <c r="N117" s="23">
        <f>SUM(N113:N116)</f>
        <v>764.53741749119035</v>
      </c>
      <c r="P117" s="31">
        <f>N117/F117</f>
        <v>5.9873769961177273E-3</v>
      </c>
      <c r="Q117" s="25"/>
      <c r="R117" s="31">
        <f>(N113+N116+N115)/(F113+F116+F115)</f>
        <v>1.0062995218744278E-2</v>
      </c>
      <c r="S117" s="27"/>
      <c r="U117" s="33"/>
    </row>
    <row r="118" spans="2:21" ht="9.75" customHeight="1" x14ac:dyDescent="0.3">
      <c r="F118" s="14"/>
      <c r="G118" s="19"/>
      <c r="H118" s="15"/>
      <c r="I118" s="1"/>
      <c r="J118" s="21"/>
      <c r="K118" s="1"/>
      <c r="L118" s="15"/>
      <c r="N118" s="16"/>
      <c r="P118" s="25"/>
      <c r="Q118" s="25"/>
      <c r="R118" s="25"/>
      <c r="U118" s="33"/>
    </row>
    <row r="119" spans="2:21" x14ac:dyDescent="0.3">
      <c r="B119" s="1">
        <f>B117+1</f>
        <v>78</v>
      </c>
      <c r="D119" s="2" t="s">
        <v>34</v>
      </c>
      <c r="F119" s="21">
        <v>143247.85053286623</v>
      </c>
      <c r="G119" s="26"/>
      <c r="H119" s="22">
        <v>42.240552285555204</v>
      </c>
      <c r="I119" s="26"/>
      <c r="J119" s="21">
        <v>137245.85572759219</v>
      </c>
      <c r="K119" s="26"/>
      <c r="L119" s="22">
        <v>40.470699722695002</v>
      </c>
      <c r="M119" s="26"/>
      <c r="N119" s="23">
        <v>-6001.9948052740347</v>
      </c>
      <c r="P119" s="24">
        <v>-4.1899370796471117E-2</v>
      </c>
      <c r="Q119" s="25"/>
      <c r="R119" s="24">
        <v>-6.5573039933954691E-2</v>
      </c>
      <c r="U119" s="33"/>
    </row>
    <row r="120" spans="2:21" x14ac:dyDescent="0.3">
      <c r="B120" s="1">
        <f>B119+1</f>
        <v>79</v>
      </c>
      <c r="D120" s="2" t="s">
        <v>35</v>
      </c>
      <c r="F120" s="26"/>
      <c r="G120" s="26"/>
      <c r="H120" s="26"/>
      <c r="I120" s="26"/>
      <c r="J120" s="26"/>
      <c r="K120" s="26"/>
      <c r="L120" s="26"/>
      <c r="M120" s="26"/>
      <c r="N120" s="16"/>
      <c r="P120" s="24">
        <v>-6.5195505184777847E-2</v>
      </c>
      <c r="Q120" s="25"/>
      <c r="R120" s="24">
        <v>-0.14876649259572627</v>
      </c>
      <c r="U120" s="33"/>
    </row>
    <row r="121" spans="2:21" x14ac:dyDescent="0.3">
      <c r="B121" s="1">
        <f t="shared" ref="B121:B122" si="11">B120+1</f>
        <v>80</v>
      </c>
      <c r="D121" s="2" t="s">
        <v>36</v>
      </c>
      <c r="F121" s="21">
        <v>129884.33018886621</v>
      </c>
      <c r="G121" s="26"/>
      <c r="H121" s="22">
        <v>38.2999522855552</v>
      </c>
      <c r="I121" s="26"/>
      <c r="J121" s="21">
        <v>128456.08214349119</v>
      </c>
      <c r="K121" s="26"/>
      <c r="L121" s="22">
        <v>37.878794229689191</v>
      </c>
      <c r="M121" s="26"/>
      <c r="N121" s="23">
        <v>-1428.2480453750245</v>
      </c>
      <c r="P121" s="24">
        <v>-1.0996307586128316E-2</v>
      </c>
      <c r="Q121" s="25"/>
      <c r="R121" s="24">
        <v>-1.8271536992722187E-2</v>
      </c>
      <c r="U121" s="33"/>
    </row>
    <row r="122" spans="2:21" x14ac:dyDescent="0.3">
      <c r="B122" s="1">
        <f t="shared" si="11"/>
        <v>81</v>
      </c>
      <c r="D122" s="2" t="s">
        <v>37</v>
      </c>
      <c r="F122" s="26"/>
      <c r="G122" s="26"/>
      <c r="H122" s="26"/>
      <c r="I122" s="26"/>
      <c r="J122" s="26"/>
      <c r="K122" s="26"/>
      <c r="L122" s="26"/>
      <c r="M122" s="26"/>
      <c r="N122" s="16"/>
      <c r="P122" s="17">
        <v>-1.8148475784921736E-2</v>
      </c>
      <c r="Q122" s="25"/>
      <c r="R122" s="17">
        <v>-5.2934244896825904E-2</v>
      </c>
      <c r="U122" s="33"/>
    </row>
    <row r="123" spans="2:21" ht="9.75" customHeight="1" x14ac:dyDescent="0.3">
      <c r="F123" s="1"/>
      <c r="G123" s="1"/>
      <c r="H123" s="1"/>
      <c r="I123" s="1"/>
      <c r="J123" s="1"/>
      <c r="K123" s="1"/>
      <c r="L123" s="1"/>
      <c r="M123" s="1"/>
      <c r="N123" s="29"/>
      <c r="O123" s="1"/>
      <c r="P123" s="30"/>
      <c r="Q123" s="30"/>
      <c r="R123" s="30"/>
    </row>
    <row r="124" spans="2:21" ht="14.15" x14ac:dyDescent="0.3">
      <c r="D124" s="3" t="s">
        <v>52</v>
      </c>
      <c r="F124" s="2" t="s">
        <v>53</v>
      </c>
      <c r="N124" s="16"/>
      <c r="P124" s="25"/>
      <c r="Q124" s="25"/>
      <c r="R124" s="25"/>
      <c r="S124" s="7"/>
    </row>
    <row r="125" spans="2:21" x14ac:dyDescent="0.3">
      <c r="B125" s="1">
        <f>B122+1</f>
        <v>82</v>
      </c>
      <c r="D125" s="2" t="s">
        <v>29</v>
      </c>
      <c r="F125" s="14">
        <v>23793.785721999997</v>
      </c>
      <c r="G125" s="19"/>
      <c r="H125" s="15">
        <v>7.0162494314763917</v>
      </c>
      <c r="I125" s="15"/>
      <c r="J125" s="14">
        <v>23730.802195815009</v>
      </c>
      <c r="K125" s="19"/>
      <c r="L125" s="15">
        <v>6.9976770136631465</v>
      </c>
      <c r="M125" s="15"/>
      <c r="N125" s="16">
        <f>J125-F125</f>
        <v>-62.983526184987568</v>
      </c>
      <c r="O125" s="15"/>
      <c r="P125" s="17">
        <f>N125/F125</f>
        <v>-2.6470578041203549E-3</v>
      </c>
      <c r="Q125" s="17"/>
      <c r="R125" s="17">
        <f>P125</f>
        <v>-2.6470578041203549E-3</v>
      </c>
      <c r="S125" s="15"/>
    </row>
    <row r="126" spans="2:21" outlineLevel="1" x14ac:dyDescent="0.3">
      <c r="B126" s="1">
        <f>B125+1</f>
        <v>83</v>
      </c>
      <c r="D126" s="2" t="s">
        <v>30</v>
      </c>
      <c r="F126" s="14">
        <v>51716.41</v>
      </c>
      <c r="G126" s="19"/>
      <c r="H126" s="15">
        <v>15.25</v>
      </c>
      <c r="I126" s="15"/>
      <c r="J126" s="14">
        <v>51716.41</v>
      </c>
      <c r="K126" s="19"/>
      <c r="L126" s="15">
        <v>15.25</v>
      </c>
      <c r="M126" s="15"/>
      <c r="N126" s="16">
        <f>J126-F126</f>
        <v>0</v>
      </c>
      <c r="O126" s="15"/>
      <c r="P126" s="17">
        <f>IFERROR(N126/F126,"100.0%")</f>
        <v>0</v>
      </c>
      <c r="Q126" s="17"/>
      <c r="R126" s="17">
        <v>0</v>
      </c>
      <c r="S126" s="15"/>
    </row>
    <row r="127" spans="2:21" outlineLevel="1" x14ac:dyDescent="0.3">
      <c r="B127" s="1">
        <f t="shared" ref="B127:B128" si="12">B126+1</f>
        <v>84</v>
      </c>
      <c r="D127" s="2" t="s">
        <v>31</v>
      </c>
      <c r="F127" s="14">
        <v>16551.285943999999</v>
      </c>
      <c r="G127" s="19"/>
      <c r="H127" s="15">
        <v>4.8805999999999994</v>
      </c>
      <c r="I127" s="15"/>
      <c r="J127" s="14">
        <v>31369.456952160537</v>
      </c>
      <c r="K127" s="19"/>
      <c r="L127" s="15">
        <v>9.2501435911821446</v>
      </c>
      <c r="N127" s="16">
        <f>J127-F127</f>
        <v>14818.171008160538</v>
      </c>
      <c r="P127" s="17">
        <f>N127/F127</f>
        <v>0.89528820046349733</v>
      </c>
      <c r="Q127" s="17"/>
      <c r="R127" s="17">
        <f>P127</f>
        <v>0.89528820046349733</v>
      </c>
      <c r="S127" s="15"/>
    </row>
    <row r="128" spans="2:21" x14ac:dyDescent="0.3">
      <c r="B128" s="1">
        <f t="shared" si="12"/>
        <v>85</v>
      </c>
      <c r="D128" s="2" t="s">
        <v>32</v>
      </c>
      <c r="F128" s="14">
        <v>35630.06306</v>
      </c>
      <c r="G128" s="19"/>
      <c r="H128" s="15">
        <v>10.506500000000001</v>
      </c>
      <c r="J128" s="14">
        <v>38432.152534842236</v>
      </c>
      <c r="K128" s="19"/>
      <c r="L128" s="15">
        <v>11.332772830835399</v>
      </c>
      <c r="N128" s="16">
        <f>J128-F128</f>
        <v>2802.0894748422361</v>
      </c>
      <c r="P128" s="17">
        <f>N128/F128</f>
        <v>7.8643966195726292E-2</v>
      </c>
      <c r="Q128" s="17"/>
      <c r="R128" s="17">
        <f>P128</f>
        <v>7.8643966195726292E-2</v>
      </c>
    </row>
    <row r="129" spans="2:21" x14ac:dyDescent="0.3">
      <c r="B129" s="1">
        <f>B128+1</f>
        <v>86</v>
      </c>
      <c r="D129" s="2" t="s">
        <v>33</v>
      </c>
      <c r="F129" s="21">
        <f>SUM(F125:F128)</f>
        <v>127691.54472600001</v>
      </c>
      <c r="G129" s="19"/>
      <c r="H129" s="22">
        <v>37.653349431476393</v>
      </c>
      <c r="J129" s="21">
        <f>SUM(J125:J128)</f>
        <v>145248.82168281777</v>
      </c>
      <c r="K129" s="19"/>
      <c r="L129" s="22">
        <v>42.830593435680683</v>
      </c>
      <c r="N129" s="23">
        <f>SUM(N125:N128)</f>
        <v>17557.276956817786</v>
      </c>
      <c r="P129" s="31">
        <f>N129/F129</f>
        <v>0.13749756880529654</v>
      </c>
      <c r="Q129" s="25"/>
      <c r="R129" s="31">
        <f>(N125+N128+N127)/(F125+F128+F127)</f>
        <v>0.23109240964345909</v>
      </c>
      <c r="S129" s="27"/>
      <c r="U129" s="33"/>
    </row>
    <row r="130" spans="2:21" ht="9.75" customHeight="1" x14ac:dyDescent="0.3">
      <c r="F130" s="14"/>
      <c r="G130" s="19"/>
      <c r="H130" s="15"/>
      <c r="I130" s="1"/>
      <c r="J130" s="21"/>
      <c r="K130" s="1"/>
      <c r="L130" s="15"/>
      <c r="N130" s="16"/>
      <c r="P130" s="25"/>
      <c r="Q130" s="25"/>
      <c r="R130" s="25"/>
      <c r="U130" s="33"/>
    </row>
    <row r="131" spans="2:21" x14ac:dyDescent="0.3">
      <c r="B131" s="1">
        <f>B129+1</f>
        <v>87</v>
      </c>
      <c r="D131" s="2" t="s">
        <v>34</v>
      </c>
      <c r="F131" s="21">
        <v>130493.63420084224</v>
      </c>
      <c r="G131" s="26"/>
      <c r="H131" s="22">
        <v>38.479622262311793</v>
      </c>
      <c r="I131" s="26"/>
      <c r="J131" s="21">
        <v>154038.59526691877</v>
      </c>
      <c r="K131" s="26"/>
      <c r="L131" s="22">
        <v>45.422498928686487</v>
      </c>
      <c r="M131" s="26"/>
      <c r="N131" s="23">
        <v>23544.961066076543</v>
      </c>
      <c r="P131" s="31">
        <v>0.18042995898051692</v>
      </c>
      <c r="Q131" s="25"/>
      <c r="R131" s="31">
        <v>0.29888030842580532</v>
      </c>
      <c r="U131" s="33"/>
    </row>
    <row r="132" spans="2:21" x14ac:dyDescent="0.3">
      <c r="B132" s="1">
        <f>B131+1</f>
        <v>88</v>
      </c>
      <c r="D132" s="2" t="s">
        <v>35</v>
      </c>
      <c r="F132" s="26"/>
      <c r="G132" s="26"/>
      <c r="H132" s="26"/>
      <c r="I132" s="26"/>
      <c r="J132" s="26"/>
      <c r="K132" s="26"/>
      <c r="L132" s="26"/>
      <c r="M132" s="26"/>
      <c r="N132" s="16"/>
      <c r="P132" s="31">
        <v>0.25575257577862914</v>
      </c>
      <c r="Q132" s="25"/>
      <c r="R132" s="31">
        <v>0.58358952144131615</v>
      </c>
      <c r="U132" s="33"/>
    </row>
    <row r="133" spans="2:21" x14ac:dyDescent="0.3">
      <c r="B133" s="1">
        <f t="shared" ref="B133:B134" si="13">B132+1</f>
        <v>89</v>
      </c>
      <c r="D133" s="2" t="s">
        <v>36</v>
      </c>
      <c r="F133" s="21">
        <v>117130.11385684225</v>
      </c>
      <c r="G133" s="26"/>
      <c r="H133" s="22">
        <v>34.539022262311789</v>
      </c>
      <c r="I133" s="26"/>
      <c r="J133" s="21">
        <v>145248.82168281777</v>
      </c>
      <c r="K133" s="26"/>
      <c r="L133" s="22">
        <v>42.830593435680683</v>
      </c>
      <c r="M133" s="26"/>
      <c r="N133" s="23">
        <v>28118.707825975551</v>
      </c>
      <c r="P133" s="31">
        <v>0.24006386487716178</v>
      </c>
      <c r="Q133" s="25"/>
      <c r="R133" s="31">
        <v>0.42985958855828271</v>
      </c>
      <c r="U133" s="33"/>
    </row>
    <row r="134" spans="2:21" x14ac:dyDescent="0.3">
      <c r="B134" s="1">
        <f t="shared" si="13"/>
        <v>90</v>
      </c>
      <c r="D134" s="2" t="s">
        <v>37</v>
      </c>
      <c r="F134" s="26"/>
      <c r="G134" s="26"/>
      <c r="H134" s="26"/>
      <c r="I134" s="26"/>
      <c r="J134" s="26"/>
      <c r="K134" s="26"/>
      <c r="L134" s="26"/>
      <c r="M134" s="26"/>
      <c r="N134" s="16"/>
      <c r="P134" s="32">
        <v>0.35729906281720886</v>
      </c>
      <c r="Q134" s="25"/>
      <c r="R134" s="32">
        <v>1.0421457050561933</v>
      </c>
      <c r="U134" s="33"/>
    </row>
    <row r="135" spans="2:21" ht="9.75" customHeight="1" x14ac:dyDescent="0.3">
      <c r="F135" s="1"/>
      <c r="G135" s="1"/>
      <c r="H135" s="1"/>
      <c r="I135" s="1"/>
      <c r="J135" s="1"/>
      <c r="K135" s="1"/>
      <c r="L135" s="1"/>
      <c r="M135" s="1"/>
      <c r="N135" s="29"/>
      <c r="O135" s="1"/>
      <c r="P135" s="30"/>
      <c r="Q135" s="30"/>
      <c r="R135" s="30"/>
    </row>
    <row r="136" spans="2:21" ht="14.15" x14ac:dyDescent="0.3">
      <c r="D136" s="3" t="s">
        <v>54</v>
      </c>
      <c r="F136" s="2" t="s">
        <v>55</v>
      </c>
      <c r="I136" s="1"/>
      <c r="J136" s="1"/>
      <c r="K136" s="1"/>
      <c r="L136" s="1"/>
      <c r="M136" s="1"/>
      <c r="N136" s="29"/>
      <c r="O136" s="1"/>
      <c r="P136" s="30"/>
      <c r="Q136" s="30"/>
      <c r="R136" s="30"/>
    </row>
    <row r="137" spans="2:21" x14ac:dyDescent="0.3">
      <c r="B137" s="1">
        <f>B134+1</f>
        <v>91</v>
      </c>
      <c r="D137" s="2" t="s">
        <v>29</v>
      </c>
      <c r="F137" s="14">
        <v>25578.106867999999</v>
      </c>
      <c r="G137" s="1"/>
      <c r="H137" s="15">
        <v>7.5409822481927433</v>
      </c>
      <c r="I137" s="1"/>
      <c r="J137" s="14">
        <v>28181.86890605342</v>
      </c>
      <c r="K137" s="1"/>
      <c r="L137" s="15">
        <v>8.3086279308387727</v>
      </c>
      <c r="M137" s="15"/>
      <c r="N137" s="16">
        <f>J137-F137</f>
        <v>2603.7620380534208</v>
      </c>
      <c r="O137" s="15"/>
      <c r="P137" s="17">
        <f>N137/F137</f>
        <v>0.10179651103541636</v>
      </c>
      <c r="Q137" s="17"/>
      <c r="R137" s="17">
        <f>P137</f>
        <v>0.10179651103541636</v>
      </c>
    </row>
    <row r="138" spans="2:21" outlineLevel="1" x14ac:dyDescent="0.3">
      <c r="B138" s="1">
        <f>B137+1</f>
        <v>92</v>
      </c>
      <c r="D138" s="2" t="s">
        <v>30</v>
      </c>
      <c r="F138" s="14">
        <v>51726.17</v>
      </c>
      <c r="G138" s="19"/>
      <c r="H138" s="15">
        <v>15.25</v>
      </c>
      <c r="I138" s="15"/>
      <c r="J138" s="14">
        <v>51726.17</v>
      </c>
      <c r="K138" s="19"/>
      <c r="L138" s="15">
        <v>15.25</v>
      </c>
      <c r="M138" s="15"/>
      <c r="N138" s="16">
        <f>J138-F138</f>
        <v>0</v>
      </c>
      <c r="O138" s="15"/>
      <c r="P138" s="17">
        <f>IFERROR(N138/F138,"100.0%")</f>
        <v>0</v>
      </c>
      <c r="Q138" s="17"/>
      <c r="R138" s="17">
        <v>0</v>
      </c>
    </row>
    <row r="139" spans="2:21" outlineLevel="1" x14ac:dyDescent="0.3">
      <c r="B139" s="1">
        <f t="shared" ref="B139:B140" si="14">B138+1</f>
        <v>93</v>
      </c>
      <c r="D139" s="2" t="s">
        <v>31</v>
      </c>
      <c r="F139" s="14">
        <v>16554.409528</v>
      </c>
      <c r="G139" s="19"/>
      <c r="H139" s="15">
        <v>4.8806000000000003</v>
      </c>
      <c r="I139" s="15"/>
      <c r="J139" s="14">
        <v>1350.787748501637</v>
      </c>
      <c r="K139" s="19"/>
      <c r="L139" s="15">
        <v>0.39824160893122312</v>
      </c>
      <c r="N139" s="16">
        <f>J139-F139</f>
        <v>-15203.621779498364</v>
      </c>
      <c r="P139" s="17">
        <f>N139/F139</f>
        <v>-0.91840314532409484</v>
      </c>
      <c r="Q139" s="17"/>
      <c r="R139" s="17">
        <f>P139</f>
        <v>-0.91840314532409484</v>
      </c>
    </row>
    <row r="140" spans="2:21" x14ac:dyDescent="0.3">
      <c r="B140" s="1">
        <f t="shared" si="14"/>
        <v>94</v>
      </c>
      <c r="D140" s="2" t="s">
        <v>32</v>
      </c>
      <c r="F140" s="14">
        <v>35636.787219999998</v>
      </c>
      <c r="G140" s="1"/>
      <c r="H140" s="15">
        <v>10.506499999999999</v>
      </c>
      <c r="I140" s="1"/>
      <c r="J140" s="14">
        <v>51196.028836692822</v>
      </c>
      <c r="K140" s="1"/>
      <c r="L140" s="15">
        <v>15.093702854078806</v>
      </c>
      <c r="N140" s="16">
        <f>J140-F140</f>
        <v>15559.241616692823</v>
      </c>
      <c r="P140" s="17">
        <f>N140/F140</f>
        <v>0.43660618227562054</v>
      </c>
      <c r="Q140" s="17"/>
      <c r="R140" s="17">
        <f>P140</f>
        <v>0.43660618227562054</v>
      </c>
    </row>
    <row r="141" spans="2:21" x14ac:dyDescent="0.3">
      <c r="B141" s="1">
        <f>B140+1</f>
        <v>95</v>
      </c>
      <c r="D141" s="2" t="s">
        <v>33</v>
      </c>
      <c r="F141" s="21">
        <f>SUM(F137:F140)</f>
        <v>129495.473616</v>
      </c>
      <c r="G141" s="1"/>
      <c r="H141" s="22">
        <v>38.178082248192744</v>
      </c>
      <c r="I141" s="1"/>
      <c r="J141" s="21">
        <f>SUM(J137:J140)</f>
        <v>132454.85549124787</v>
      </c>
      <c r="K141" s="1"/>
      <c r="L141" s="22">
        <v>39.050572393848803</v>
      </c>
      <c r="N141" s="23">
        <f>SUM(N137:N140)</f>
        <v>2959.3818752478801</v>
      </c>
      <c r="P141" s="31">
        <f>N141/F141</f>
        <v>2.2853168474625582E-2</v>
      </c>
      <c r="Q141" s="25"/>
      <c r="R141" s="31">
        <f>(N137+N140+N139)/(F137+F140+F139)</f>
        <v>3.8053341583979758E-2</v>
      </c>
      <c r="S141" s="27"/>
      <c r="U141" s="20"/>
    </row>
    <row r="142" spans="2:21" ht="9.75" customHeight="1" x14ac:dyDescent="0.3">
      <c r="F142" s="14"/>
      <c r="G142" s="1"/>
      <c r="H142" s="15"/>
      <c r="I142" s="1"/>
      <c r="J142" s="14"/>
      <c r="K142" s="1"/>
      <c r="L142" s="15"/>
      <c r="N142" s="16"/>
      <c r="P142" s="25"/>
      <c r="Q142" s="25"/>
      <c r="R142" s="25"/>
    </row>
    <row r="143" spans="2:21" x14ac:dyDescent="0.3">
      <c r="B143" s="1">
        <f>B141+1</f>
        <v>96</v>
      </c>
      <c r="D143" s="2" t="s">
        <v>34</v>
      </c>
      <c r="F143" s="21">
        <v>145054.71523269283</v>
      </c>
      <c r="G143" s="26"/>
      <c r="H143" s="22">
        <v>42.765285102271555</v>
      </c>
      <c r="I143" s="26"/>
      <c r="J143" s="21">
        <v>141246.28789486439</v>
      </c>
      <c r="K143" s="26"/>
      <c r="L143" s="22">
        <v>41.6424778868546</v>
      </c>
      <c r="M143" s="26"/>
      <c r="N143" s="23">
        <v>-3808.4273378284324</v>
      </c>
      <c r="P143" s="24">
        <v>-2.625510885129833E-2</v>
      </c>
      <c r="Q143" s="25"/>
      <c r="R143" s="24">
        <v>-4.0806672045867777E-2</v>
      </c>
    </row>
    <row r="144" spans="2:21" x14ac:dyDescent="0.3">
      <c r="B144" s="1">
        <f>B143+1</f>
        <v>97</v>
      </c>
      <c r="D144" s="2" t="s">
        <v>35</v>
      </c>
      <c r="F144" s="26"/>
      <c r="G144" s="26"/>
      <c r="H144" s="26"/>
      <c r="I144" s="26"/>
      <c r="J144" s="26"/>
      <c r="K144" s="26"/>
      <c r="L144" s="26"/>
      <c r="M144" s="26"/>
      <c r="N144" s="16"/>
      <c r="P144" s="24">
        <v>-4.0576184091904541E-2</v>
      </c>
      <c r="Q144" s="25"/>
      <c r="R144" s="24">
        <v>-9.0391641981061421E-2</v>
      </c>
    </row>
    <row r="145" spans="2:21" x14ac:dyDescent="0.3">
      <c r="B145" s="1">
        <f t="shared" ref="B145:B146" si="15">B144+1</f>
        <v>98</v>
      </c>
      <c r="D145" s="2" t="s">
        <v>36</v>
      </c>
      <c r="F145" s="21">
        <v>131688.67290469282</v>
      </c>
      <c r="G145" s="26"/>
      <c r="H145" s="22">
        <v>38.824685102271552</v>
      </c>
      <c r="I145" s="26"/>
      <c r="J145" s="21">
        <v>132454.85549124787</v>
      </c>
      <c r="K145" s="26"/>
      <c r="L145" s="22">
        <v>39.050572393848803</v>
      </c>
      <c r="M145" s="26"/>
      <c r="N145" s="23">
        <v>766.18258655505815</v>
      </c>
      <c r="P145" s="24">
        <v>5.8181358324536255E-3</v>
      </c>
      <c r="Q145" s="25"/>
      <c r="R145" s="24">
        <v>9.581773440337029E-3</v>
      </c>
    </row>
    <row r="146" spans="2:21" x14ac:dyDescent="0.3">
      <c r="B146" s="1">
        <f t="shared" si="15"/>
        <v>99</v>
      </c>
      <c r="D146" s="2" t="s">
        <v>37</v>
      </c>
      <c r="F146" s="26"/>
      <c r="G146" s="26"/>
      <c r="H146" s="26"/>
      <c r="I146" s="26"/>
      <c r="J146" s="26"/>
      <c r="K146" s="26"/>
      <c r="L146" s="26"/>
      <c r="M146" s="26"/>
      <c r="N146" s="16"/>
      <c r="P146" s="32">
        <v>9.5186659032816586E-3</v>
      </c>
      <c r="Q146" s="25"/>
      <c r="R146" s="32">
        <v>2.663456719596248E-2</v>
      </c>
    </row>
    <row r="147" spans="2:21" ht="9.75" customHeight="1" x14ac:dyDescent="0.3">
      <c r="F147" s="1"/>
      <c r="G147" s="1"/>
      <c r="H147" s="1"/>
      <c r="I147" s="1"/>
      <c r="J147" s="1"/>
      <c r="K147" s="1"/>
      <c r="L147" s="1"/>
      <c r="M147" s="1"/>
      <c r="N147" s="29"/>
      <c r="O147" s="1"/>
      <c r="P147" s="30"/>
      <c r="Q147" s="30"/>
      <c r="R147" s="25"/>
    </row>
    <row r="148" spans="2:21" ht="14.15" x14ac:dyDescent="0.3">
      <c r="D148" s="3" t="s">
        <v>56</v>
      </c>
      <c r="F148" s="2" t="s">
        <v>55</v>
      </c>
      <c r="I148" s="1"/>
      <c r="J148" s="1"/>
      <c r="K148" s="1"/>
      <c r="L148" s="1"/>
      <c r="M148" s="1"/>
      <c r="N148" s="29"/>
      <c r="O148" s="1"/>
      <c r="P148" s="30"/>
      <c r="Q148" s="30"/>
      <c r="R148" s="30"/>
    </row>
    <row r="149" spans="2:21" x14ac:dyDescent="0.3">
      <c r="B149" s="1">
        <f>B146+1</f>
        <v>100</v>
      </c>
      <c r="D149" s="2" t="s">
        <v>29</v>
      </c>
      <c r="F149" s="14">
        <v>25578.106867999999</v>
      </c>
      <c r="G149" s="1"/>
      <c r="H149" s="15">
        <v>7.5409822481927433</v>
      </c>
      <c r="I149" s="1"/>
      <c r="J149" s="14">
        <v>24726.707928078296</v>
      </c>
      <c r="K149" s="1"/>
      <c r="L149" s="15">
        <v>7.2899713221217421</v>
      </c>
      <c r="M149" s="15"/>
      <c r="N149" s="16">
        <f>J149-F149</f>
        <v>-851.39893992170255</v>
      </c>
      <c r="O149" s="15"/>
      <c r="P149" s="17">
        <f>N149/F149</f>
        <v>-3.3286237496601527E-2</v>
      </c>
      <c r="Q149" s="17"/>
      <c r="R149" s="17">
        <f>P149</f>
        <v>-3.3286237496601527E-2</v>
      </c>
    </row>
    <row r="150" spans="2:21" outlineLevel="1" x14ac:dyDescent="0.3">
      <c r="B150" s="1">
        <f>B149+1</f>
        <v>101</v>
      </c>
      <c r="D150" s="2" t="s">
        <v>30</v>
      </c>
      <c r="F150" s="14">
        <v>51726.17</v>
      </c>
      <c r="G150" s="19"/>
      <c r="H150" s="15">
        <v>15.25</v>
      </c>
      <c r="I150" s="15"/>
      <c r="J150" s="14">
        <v>51726.17</v>
      </c>
      <c r="K150" s="19"/>
      <c r="L150" s="15">
        <v>15.25</v>
      </c>
      <c r="M150" s="15"/>
      <c r="N150" s="16">
        <f>J150-F150</f>
        <v>0</v>
      </c>
      <c r="O150" s="15"/>
      <c r="P150" s="17">
        <f>IFERROR(N150/F150,"100.0%")</f>
        <v>0</v>
      </c>
      <c r="Q150" s="17"/>
      <c r="R150" s="17">
        <v>0</v>
      </c>
    </row>
    <row r="151" spans="2:21" outlineLevel="1" x14ac:dyDescent="0.3">
      <c r="B151" s="1">
        <f t="shared" ref="B151:B152" si="16">B150+1</f>
        <v>102</v>
      </c>
      <c r="D151" s="2" t="s">
        <v>31</v>
      </c>
      <c r="F151" s="14">
        <v>16554.409528</v>
      </c>
      <c r="G151" s="19"/>
      <c r="H151" s="15">
        <v>4.8806000000000003</v>
      </c>
      <c r="I151" s="15"/>
      <c r="J151" s="14">
        <v>19081.602753558833</v>
      </c>
      <c r="K151" s="19"/>
      <c r="L151" s="15">
        <v>5.6256715312920358</v>
      </c>
      <c r="N151" s="16">
        <f>J151-F151</f>
        <v>2527.1932255588326</v>
      </c>
      <c r="P151" s="17">
        <f>N151/F151</f>
        <v>0.15265982282752869</v>
      </c>
      <c r="Q151" s="17"/>
      <c r="R151" s="17">
        <f>P151</f>
        <v>0.15265982282752869</v>
      </c>
    </row>
    <row r="152" spans="2:21" x14ac:dyDescent="0.3">
      <c r="B152" s="1">
        <f t="shared" si="16"/>
        <v>103</v>
      </c>
      <c r="D152" s="2" t="s">
        <v>32</v>
      </c>
      <c r="F152" s="14">
        <v>35636.787219999998</v>
      </c>
      <c r="G152" s="1"/>
      <c r="H152" s="15">
        <v>10.506499999999999</v>
      </c>
      <c r="I152" s="1"/>
      <c r="J152" s="14">
        <v>38439.405509453973</v>
      </c>
      <c r="K152" s="1"/>
      <c r="L152" s="15">
        <v>11.332772830835399</v>
      </c>
      <c r="N152" s="16">
        <f>J152-F152</f>
        <v>2802.6182894539743</v>
      </c>
      <c r="P152" s="17">
        <f>N152/F152</f>
        <v>7.8643966195726389E-2</v>
      </c>
      <c r="Q152" s="17"/>
      <c r="R152" s="17">
        <f>P152</f>
        <v>7.8643966195726389E-2</v>
      </c>
    </row>
    <row r="153" spans="2:21" x14ac:dyDescent="0.3">
      <c r="B153" s="1">
        <f>B152+1</f>
        <v>104</v>
      </c>
      <c r="D153" s="2" t="s">
        <v>33</v>
      </c>
      <c r="F153" s="21">
        <f>SUM(F149:F152)</f>
        <v>129495.473616</v>
      </c>
      <c r="G153" s="1"/>
      <c r="H153" s="22">
        <v>38.178082248192744</v>
      </c>
      <c r="I153" s="1"/>
      <c r="J153" s="21">
        <f>SUM(J149:J152)</f>
        <v>133973.88619109109</v>
      </c>
      <c r="K153" s="1"/>
      <c r="L153" s="22">
        <v>39.498415684249174</v>
      </c>
      <c r="N153" s="23">
        <f>SUM(N149:N152)</f>
        <v>4478.4125750911044</v>
      </c>
      <c r="P153" s="31">
        <f>N153/F153</f>
        <v>3.4583545277969988E-2</v>
      </c>
      <c r="Q153" s="25"/>
      <c r="R153" s="31">
        <f>(N149+N152+N151)/(F149+F152+F151)</f>
        <v>5.7585864433145451E-2</v>
      </c>
      <c r="S153" s="27"/>
      <c r="U153" s="20"/>
    </row>
    <row r="154" spans="2:21" ht="9.75" customHeight="1" x14ac:dyDescent="0.3">
      <c r="F154" s="14"/>
      <c r="G154" s="1"/>
      <c r="H154" s="15"/>
      <c r="I154" s="1"/>
      <c r="J154" s="14"/>
      <c r="K154" s="1"/>
      <c r="L154" s="15"/>
      <c r="N154" s="16"/>
      <c r="P154" s="25"/>
      <c r="Q154" s="25"/>
      <c r="R154" s="25"/>
    </row>
    <row r="155" spans="2:21" x14ac:dyDescent="0.3">
      <c r="B155" s="1">
        <f>B153+1</f>
        <v>105</v>
      </c>
      <c r="D155" s="2" t="s">
        <v>34</v>
      </c>
      <c r="F155" s="21">
        <v>132298.09190545397</v>
      </c>
      <c r="G155" s="26"/>
      <c r="H155" s="22">
        <v>39.004355079028144</v>
      </c>
      <c r="I155" s="26"/>
      <c r="J155" s="21">
        <v>142765.31859470761</v>
      </c>
      <c r="K155" s="26"/>
      <c r="L155" s="22">
        <v>42.090321177254978</v>
      </c>
      <c r="M155" s="26"/>
      <c r="N155" s="23">
        <v>10467.226689253639</v>
      </c>
      <c r="P155" s="31">
        <v>7.911850079239223E-2</v>
      </c>
      <c r="Q155" s="25"/>
      <c r="R155" s="31">
        <v>0.1299115925463</v>
      </c>
    </row>
    <row r="156" spans="2:21" x14ac:dyDescent="0.3">
      <c r="B156" s="1">
        <f>B155+1</f>
        <v>106</v>
      </c>
      <c r="D156" s="2" t="s">
        <v>35</v>
      </c>
      <c r="F156" s="26"/>
      <c r="G156" s="26"/>
      <c r="H156" s="26"/>
      <c r="I156" s="26"/>
      <c r="J156" s="26"/>
      <c r="K156" s="26"/>
      <c r="L156" s="26"/>
      <c r="M156" s="26"/>
      <c r="N156" s="16"/>
      <c r="P156" s="31">
        <v>0.11152112916956106</v>
      </c>
      <c r="Q156" s="25"/>
      <c r="R156" s="31">
        <v>0.24843583019995888</v>
      </c>
    </row>
    <row r="157" spans="2:21" x14ac:dyDescent="0.3">
      <c r="B157" s="1">
        <f t="shared" ref="B157:B158" si="17">B156+1</f>
        <v>107</v>
      </c>
      <c r="D157" s="2" t="s">
        <v>36</v>
      </c>
      <c r="F157" s="21">
        <v>118932.04957745396</v>
      </c>
      <c r="G157" s="26"/>
      <c r="H157" s="22">
        <v>35.063755079028134</v>
      </c>
      <c r="I157" s="26"/>
      <c r="J157" s="21">
        <v>133973.88619109109</v>
      </c>
      <c r="K157" s="26"/>
      <c r="L157" s="22">
        <v>39.498415684249174</v>
      </c>
      <c r="M157" s="26"/>
      <c r="N157" s="23">
        <v>15041.83661363713</v>
      </c>
      <c r="P157" s="31">
        <v>0.12647420663377371</v>
      </c>
      <c r="Q157" s="25"/>
      <c r="R157" s="31">
        <v>0.22381727176565847</v>
      </c>
    </row>
    <row r="158" spans="2:21" x14ac:dyDescent="0.3">
      <c r="B158" s="1">
        <f t="shared" si="17"/>
        <v>108</v>
      </c>
      <c r="D158" s="2" t="s">
        <v>37</v>
      </c>
      <c r="F158" s="26"/>
      <c r="G158" s="26"/>
      <c r="H158" s="26"/>
      <c r="I158" s="26"/>
      <c r="J158" s="26"/>
      <c r="K158" s="26"/>
      <c r="L158" s="26"/>
      <c r="M158" s="26"/>
      <c r="N158" s="16"/>
      <c r="P158" s="32">
        <v>0.18687218922675494</v>
      </c>
      <c r="Q158" s="25"/>
      <c r="R158" s="32">
        <v>0.52289469255357091</v>
      </c>
    </row>
    <row r="159" spans="2:21" ht="9.75" customHeight="1" x14ac:dyDescent="0.3">
      <c r="F159" s="1"/>
      <c r="G159" s="1"/>
      <c r="H159" s="1"/>
      <c r="I159" s="1"/>
      <c r="J159" s="1"/>
      <c r="K159" s="1"/>
      <c r="L159" s="1"/>
      <c r="M159" s="1"/>
      <c r="N159" s="29"/>
      <c r="O159" s="1"/>
      <c r="P159" s="30"/>
      <c r="Q159" s="30"/>
      <c r="R159" s="30"/>
    </row>
    <row r="160" spans="2:21" ht="14.15" x14ac:dyDescent="0.3">
      <c r="D160" s="3" t="s">
        <v>57</v>
      </c>
      <c r="F160" s="2" t="s">
        <v>58</v>
      </c>
      <c r="I160" s="1"/>
      <c r="J160" s="1"/>
      <c r="K160" s="1"/>
      <c r="L160" s="1"/>
      <c r="M160" s="1"/>
      <c r="N160" s="29"/>
      <c r="O160" s="1"/>
      <c r="P160" s="30"/>
      <c r="Q160" s="30"/>
      <c r="R160" s="30"/>
    </row>
    <row r="161" spans="2:21" x14ac:dyDescent="0.3">
      <c r="B161" s="1">
        <f>B158+1</f>
        <v>109</v>
      </c>
      <c r="D161" s="2" t="s">
        <v>29</v>
      </c>
      <c r="F161" s="14">
        <v>91321.835427999991</v>
      </c>
      <c r="G161" s="1"/>
      <c r="H161" s="15">
        <v>15.256744095147242</v>
      </c>
      <c r="I161" s="1"/>
      <c r="J161" s="14">
        <v>116275.55196022129</v>
      </c>
      <c r="K161" s="1"/>
      <c r="L161" s="15">
        <v>19.425653596042096</v>
      </c>
      <c r="M161" s="15"/>
      <c r="N161" s="16">
        <f>J161-F161</f>
        <v>24953.716532221297</v>
      </c>
      <c r="O161" s="15"/>
      <c r="P161" s="17">
        <f>N161/F161</f>
        <v>0.27325027377373856</v>
      </c>
      <c r="Q161" s="17"/>
      <c r="R161" s="17">
        <f>P161</f>
        <v>0.27325027377373856</v>
      </c>
    </row>
    <row r="162" spans="2:21" outlineLevel="1" x14ac:dyDescent="0.3">
      <c r="B162" s="1">
        <f>B161+1</f>
        <v>110</v>
      </c>
      <c r="D162" s="2" t="s">
        <v>30</v>
      </c>
      <c r="F162" s="14">
        <v>91281.467499999999</v>
      </c>
      <c r="G162" s="19"/>
      <c r="H162" s="15">
        <v>15.25</v>
      </c>
      <c r="I162" s="15"/>
      <c r="J162" s="14">
        <v>91281.467499999999</v>
      </c>
      <c r="K162" s="19"/>
      <c r="L162" s="15">
        <v>15.25</v>
      </c>
      <c r="M162" s="15"/>
      <c r="N162" s="16">
        <f>J162-F162</f>
        <v>0</v>
      </c>
      <c r="O162" s="15"/>
      <c r="P162" s="17">
        <f>IFERROR(N162/F162,"100.0%")</f>
        <v>0</v>
      </c>
      <c r="Q162" s="17"/>
      <c r="R162" s="17">
        <v>0</v>
      </c>
    </row>
    <row r="163" spans="2:21" outlineLevel="1" x14ac:dyDescent="0.3">
      <c r="B163" s="1">
        <f t="shared" ref="B163:B164" si="18">B162+1</f>
        <v>111</v>
      </c>
      <c r="D163" s="2" t="s">
        <v>31</v>
      </c>
      <c r="F163" s="14">
        <v>29213.661002000001</v>
      </c>
      <c r="G163" s="19"/>
      <c r="H163" s="15">
        <v>4.8806000000000003</v>
      </c>
      <c r="I163" s="15"/>
      <c r="J163" s="14">
        <v>2383.7428513313539</v>
      </c>
      <c r="K163" s="19"/>
      <c r="L163" s="15">
        <v>0.39824160893122301</v>
      </c>
      <c r="N163" s="16">
        <f>J163-F163</f>
        <v>-26829.918150668647</v>
      </c>
      <c r="P163" s="17">
        <f>N163/F163</f>
        <v>-0.91840314532409484</v>
      </c>
      <c r="Q163" s="17"/>
      <c r="R163" s="17">
        <f>P163</f>
        <v>-0.91840314532409484</v>
      </c>
    </row>
    <row r="164" spans="2:21" x14ac:dyDescent="0.3">
      <c r="B164" s="1">
        <f t="shared" si="18"/>
        <v>112</v>
      </c>
      <c r="D164" s="2" t="s">
        <v>32</v>
      </c>
      <c r="F164" s="14">
        <v>62888.441855000005</v>
      </c>
      <c r="G164" s="1"/>
      <c r="H164" s="15">
        <v>10.506500000000001</v>
      </c>
      <c r="I164" s="1"/>
      <c r="J164" s="14">
        <v>90345.924362573889</v>
      </c>
      <c r="K164" s="1"/>
      <c r="L164" s="15">
        <v>15.093702854078806</v>
      </c>
      <c r="N164" s="16">
        <f>J164-F164</f>
        <v>27457.482507573885</v>
      </c>
      <c r="P164" s="17">
        <f>N164/F164</f>
        <v>0.43660618227562037</v>
      </c>
      <c r="Q164" s="17"/>
      <c r="R164" s="17">
        <f>P164</f>
        <v>0.43660618227562037</v>
      </c>
    </row>
    <row r="165" spans="2:21" x14ac:dyDescent="0.3">
      <c r="B165" s="1">
        <f>B164+1</f>
        <v>113</v>
      </c>
      <c r="D165" s="2" t="s">
        <v>33</v>
      </c>
      <c r="F165" s="21">
        <f>SUM(F161:F164)</f>
        <v>274705.40578500001</v>
      </c>
      <c r="G165" s="1"/>
      <c r="H165" s="22">
        <v>45.893844095147244</v>
      </c>
      <c r="I165" s="1"/>
      <c r="J165" s="21">
        <f>SUM(J161:J164)</f>
        <v>300286.68667412654</v>
      </c>
      <c r="K165" s="1"/>
      <c r="L165" s="22">
        <v>50.167598059052118</v>
      </c>
      <c r="N165" s="23">
        <f>SUM(N161:N164)</f>
        <v>25581.280889126534</v>
      </c>
      <c r="P165" s="31">
        <f>N165/F165</f>
        <v>9.312259733668253E-2</v>
      </c>
      <c r="Q165" s="25"/>
      <c r="R165" s="31">
        <f>(N161+N164+N163)/(F161+F164+F163)</f>
        <v>0.13946533439587866</v>
      </c>
      <c r="S165" s="27"/>
      <c r="U165" s="20"/>
    </row>
    <row r="166" spans="2:21" ht="9.75" customHeight="1" x14ac:dyDescent="0.3">
      <c r="F166" s="14"/>
      <c r="G166" s="1"/>
      <c r="H166" s="15"/>
      <c r="I166" s="1"/>
      <c r="J166" s="14"/>
      <c r="K166" s="1"/>
      <c r="L166" s="15"/>
      <c r="N166" s="16"/>
      <c r="P166" s="25"/>
      <c r="Q166" s="25"/>
      <c r="R166" s="25"/>
    </row>
    <row r="167" spans="2:21" x14ac:dyDescent="0.3">
      <c r="B167" s="1">
        <f>B165+1</f>
        <v>114</v>
      </c>
      <c r="D167" s="2" t="s">
        <v>34</v>
      </c>
      <c r="F167" s="21">
        <v>302162.88829257386</v>
      </c>
      <c r="G167" s="26"/>
      <c r="H167" s="22">
        <v>50.481046949226048</v>
      </c>
      <c r="I167" s="26"/>
      <c r="J167" s="21">
        <v>315800.97762644652</v>
      </c>
      <c r="K167" s="26"/>
      <c r="L167" s="22">
        <v>52.759503552057922</v>
      </c>
      <c r="M167" s="26"/>
      <c r="N167" s="23">
        <v>13638.089333872675</v>
      </c>
      <c r="P167" s="31">
        <v>4.5134892014493139E-2</v>
      </c>
      <c r="Q167" s="25"/>
      <c r="R167" s="31">
        <v>6.4671839191027189E-2</v>
      </c>
    </row>
    <row r="168" spans="2:21" x14ac:dyDescent="0.3">
      <c r="B168" s="1">
        <f>B167+1</f>
        <v>115</v>
      </c>
      <c r="D168" s="2" t="s">
        <v>35</v>
      </c>
      <c r="F168" s="26"/>
      <c r="G168" s="26"/>
      <c r="H168" s="26"/>
      <c r="I168" s="26"/>
      <c r="J168" s="26"/>
      <c r="K168" s="26"/>
      <c r="L168" s="26"/>
      <c r="M168" s="26"/>
      <c r="N168" s="16"/>
      <c r="P168" s="31">
        <v>6.4386199673694258E-2</v>
      </c>
      <c r="Q168" s="25"/>
      <c r="R168" s="31">
        <v>0.11314583452844434</v>
      </c>
    </row>
    <row r="169" spans="2:21" x14ac:dyDescent="0.3">
      <c r="B169" s="1">
        <f t="shared" ref="B169:B170" si="19">B168+1</f>
        <v>116</v>
      </c>
      <c r="D169" s="2" t="s">
        <v>36</v>
      </c>
      <c r="F169" s="21">
        <v>278575.7570905739</v>
      </c>
      <c r="G169" s="26"/>
      <c r="H169" s="22">
        <v>46.540446949226052</v>
      </c>
      <c r="I169" s="26"/>
      <c r="J169" s="21">
        <v>300286.68667412654</v>
      </c>
      <c r="K169" s="26"/>
      <c r="L169" s="22">
        <v>50.167598059052118</v>
      </c>
      <c r="M169" s="26"/>
      <c r="N169" s="23">
        <v>21710.92958355265</v>
      </c>
      <c r="P169" s="31">
        <v>7.7935459317422698E-2</v>
      </c>
      <c r="Q169" s="25"/>
      <c r="R169" s="31">
        <v>0.1159188015342744</v>
      </c>
    </row>
    <row r="170" spans="2:21" x14ac:dyDescent="0.3">
      <c r="B170" s="1">
        <f t="shared" si="19"/>
        <v>117</v>
      </c>
      <c r="D170" s="2" t="s">
        <v>37</v>
      </c>
      <c r="F170" s="26"/>
      <c r="G170" s="26"/>
      <c r="H170" s="26"/>
      <c r="I170" s="26"/>
      <c r="J170" s="26"/>
      <c r="K170" s="26"/>
      <c r="L170" s="26"/>
      <c r="M170" s="26"/>
      <c r="N170" s="16"/>
      <c r="P170" s="32">
        <v>0.11534265992217002</v>
      </c>
      <c r="Q170" s="25"/>
      <c r="R170" s="32">
        <v>0.22394322516417473</v>
      </c>
    </row>
    <row r="171" spans="2:21" ht="9.75" customHeight="1" x14ac:dyDescent="0.3">
      <c r="F171" s="1"/>
      <c r="G171" s="1"/>
      <c r="H171" s="1"/>
      <c r="I171" s="1"/>
      <c r="J171" s="1"/>
      <c r="K171" s="1"/>
      <c r="L171" s="1"/>
      <c r="M171" s="1"/>
      <c r="N171" s="29"/>
      <c r="O171" s="1"/>
      <c r="P171" s="30"/>
      <c r="Q171" s="30"/>
      <c r="R171" s="30"/>
    </row>
    <row r="172" spans="2:21" ht="14.15" x14ac:dyDescent="0.3">
      <c r="D172" s="3" t="s">
        <v>59</v>
      </c>
      <c r="F172" s="2" t="s">
        <v>58</v>
      </c>
      <c r="I172" s="1"/>
      <c r="J172" s="1"/>
      <c r="K172" s="1"/>
      <c r="L172" s="1"/>
      <c r="M172" s="1"/>
      <c r="N172" s="29"/>
      <c r="O172" s="1"/>
      <c r="P172" s="30"/>
      <c r="Q172" s="30"/>
      <c r="R172" s="30"/>
    </row>
    <row r="173" spans="2:21" x14ac:dyDescent="0.3">
      <c r="B173" s="1">
        <f>B170+1</f>
        <v>118</v>
      </c>
      <c r="D173" s="2" t="s">
        <v>29</v>
      </c>
      <c r="F173" s="14">
        <v>91321.835427999991</v>
      </c>
      <c r="G173" s="1"/>
      <c r="H173" s="15">
        <v>15.256744095147242</v>
      </c>
      <c r="I173" s="1"/>
      <c r="J173" s="14">
        <v>98959.342581796009</v>
      </c>
      <c r="K173" s="1"/>
      <c r="L173" s="15">
        <v>16.532709384546092</v>
      </c>
      <c r="M173" s="15"/>
      <c r="N173" s="16">
        <f>J173-F173</f>
        <v>7637.5071537960175</v>
      </c>
      <c r="O173" s="15"/>
      <c r="P173" s="34">
        <f>N173/F173</f>
        <v>8.3632869597957044E-2</v>
      </c>
      <c r="Q173" s="34"/>
      <c r="R173" s="34">
        <f>P173</f>
        <v>8.3632869597957044E-2</v>
      </c>
    </row>
    <row r="174" spans="2:21" outlineLevel="1" x14ac:dyDescent="0.3">
      <c r="B174" s="1">
        <f>B173+1</f>
        <v>119</v>
      </c>
      <c r="D174" s="2" t="s">
        <v>30</v>
      </c>
      <c r="F174" s="14">
        <v>91281.467499999999</v>
      </c>
      <c r="G174" s="19"/>
      <c r="H174" s="15">
        <v>15.25</v>
      </c>
      <c r="I174" s="15"/>
      <c r="J174" s="14">
        <v>91281.467499999999</v>
      </c>
      <c r="K174" s="19"/>
      <c r="L174" s="15">
        <v>15.25</v>
      </c>
      <c r="M174" s="15"/>
      <c r="N174" s="16">
        <f>J174-F174</f>
        <v>0</v>
      </c>
      <c r="O174" s="15"/>
      <c r="P174" s="35">
        <f>IFERROR(N174/F174,"100.0%")</f>
        <v>0</v>
      </c>
      <c r="Q174" s="34"/>
      <c r="R174" s="35">
        <v>0</v>
      </c>
    </row>
    <row r="175" spans="2:21" outlineLevel="1" x14ac:dyDescent="0.3">
      <c r="B175" s="1">
        <f t="shared" ref="B175:B176" si="20">B174+1</f>
        <v>120</v>
      </c>
      <c r="D175" s="2" t="s">
        <v>31</v>
      </c>
      <c r="F175" s="14">
        <v>29213.661002000001</v>
      </c>
      <c r="G175" s="19"/>
      <c r="H175" s="15">
        <v>4.8806000000000003</v>
      </c>
      <c r="I175" s="15"/>
      <c r="J175" s="14">
        <v>33673.413314708807</v>
      </c>
      <c r="K175" s="19"/>
      <c r="L175" s="15">
        <v>5.6256715312920367</v>
      </c>
      <c r="N175" s="16">
        <f>J175-F175</f>
        <v>4459.7523127088061</v>
      </c>
      <c r="P175" s="34">
        <f>N175/F175</f>
        <v>0.15265982282752874</v>
      </c>
      <c r="Q175" s="34"/>
      <c r="R175" s="34">
        <f>P175</f>
        <v>0.15265982282752874</v>
      </c>
    </row>
    <row r="176" spans="2:21" x14ac:dyDescent="0.3">
      <c r="B176" s="1">
        <f t="shared" si="20"/>
        <v>121</v>
      </c>
      <c r="D176" s="2" t="s">
        <v>32</v>
      </c>
      <c r="F176" s="14">
        <v>62888.441855000005</v>
      </c>
      <c r="G176" s="1"/>
      <c r="H176" s="15">
        <v>10.506500000000001</v>
      </c>
      <c r="I176" s="1"/>
      <c r="J176" s="14">
        <v>67834.238350346524</v>
      </c>
      <c r="K176" s="1"/>
      <c r="L176" s="15">
        <v>11.332772830835399</v>
      </c>
      <c r="N176" s="16">
        <f>J176-F176</f>
        <v>4945.7964953465198</v>
      </c>
      <c r="P176" s="34">
        <f>N176/F176</f>
        <v>7.8643966195726306E-2</v>
      </c>
      <c r="Q176" s="34"/>
      <c r="R176" s="34">
        <f>P176</f>
        <v>7.8643966195726306E-2</v>
      </c>
    </row>
    <row r="177" spans="2:21" x14ac:dyDescent="0.3">
      <c r="B177" s="1">
        <f>B176+1</f>
        <v>122</v>
      </c>
      <c r="D177" s="2" t="s">
        <v>33</v>
      </c>
      <c r="F177" s="21">
        <f>SUM(F173:F176)</f>
        <v>274705.40578500001</v>
      </c>
      <c r="G177" s="1"/>
      <c r="H177" s="22">
        <v>45.893844095147244</v>
      </c>
      <c r="I177" s="1"/>
      <c r="J177" s="21">
        <f>SUM(J173:J176)</f>
        <v>291748.46174685133</v>
      </c>
      <c r="K177" s="1"/>
      <c r="L177" s="22">
        <v>48.741153746673525</v>
      </c>
      <c r="N177" s="23">
        <f>SUM(N173:N176)</f>
        <v>17043.055961851343</v>
      </c>
      <c r="P177" s="31">
        <f>N177/F177</f>
        <v>6.204121070405947E-2</v>
      </c>
      <c r="Q177" s="25"/>
      <c r="R177" s="31">
        <f>(N173+N176+N175)/(F173+F176+F175)</f>
        <v>9.2916203420353047E-2</v>
      </c>
      <c r="S177" s="27"/>
      <c r="U177" s="20"/>
    </row>
    <row r="178" spans="2:21" ht="9.75" customHeight="1" x14ac:dyDescent="0.3">
      <c r="F178" s="14"/>
      <c r="G178" s="1"/>
      <c r="H178" s="15"/>
      <c r="I178" s="1"/>
      <c r="J178" s="14"/>
      <c r="K178" s="1"/>
      <c r="L178" s="15"/>
      <c r="N178" s="16"/>
      <c r="P178" s="25"/>
      <c r="Q178" s="25"/>
      <c r="R178" s="25"/>
    </row>
    <row r="179" spans="2:21" x14ac:dyDescent="0.3">
      <c r="B179" s="1">
        <f>B177+1</f>
        <v>123</v>
      </c>
      <c r="D179" s="2" t="s">
        <v>34</v>
      </c>
      <c r="F179" s="21">
        <v>279651.20228034654</v>
      </c>
      <c r="G179" s="26"/>
      <c r="H179" s="22">
        <v>46.720116925982644</v>
      </c>
      <c r="I179" s="26"/>
      <c r="J179" s="21">
        <v>307262.75269917137</v>
      </c>
      <c r="K179" s="26"/>
      <c r="L179" s="22">
        <v>51.333059239679322</v>
      </c>
      <c r="M179" s="26"/>
      <c r="N179" s="23">
        <v>27611.550418824838</v>
      </c>
      <c r="P179" s="31">
        <v>9.8735675704854059E-2</v>
      </c>
      <c r="Q179" s="25"/>
      <c r="R179" s="31">
        <v>0.14658167062252336</v>
      </c>
    </row>
    <row r="180" spans="2:21" x14ac:dyDescent="0.3">
      <c r="B180" s="1">
        <f>B179+1</f>
        <v>124</v>
      </c>
      <c r="D180" s="2" t="s">
        <v>35</v>
      </c>
      <c r="F180" s="26"/>
      <c r="G180" s="26"/>
      <c r="H180" s="26"/>
      <c r="I180" s="26"/>
      <c r="J180" s="26"/>
      <c r="K180" s="26"/>
      <c r="L180" s="26"/>
      <c r="M180" s="26"/>
      <c r="N180" s="16"/>
      <c r="P180" s="31">
        <v>0.13035570856331288</v>
      </c>
      <c r="Q180" s="25"/>
      <c r="R180" s="31">
        <v>0.22907401750205608</v>
      </c>
    </row>
    <row r="181" spans="2:21" x14ac:dyDescent="0.3">
      <c r="B181" s="1">
        <f t="shared" ref="B181:B182" si="21">B180+1</f>
        <v>125</v>
      </c>
      <c r="D181" s="2" t="s">
        <v>36</v>
      </c>
      <c r="F181" s="21">
        <v>256064.07107834652</v>
      </c>
      <c r="G181" s="26"/>
      <c r="H181" s="22">
        <v>42.779516925982641</v>
      </c>
      <c r="I181" s="26"/>
      <c r="J181" s="21">
        <v>291748.46174685133</v>
      </c>
      <c r="K181" s="26"/>
      <c r="L181" s="22">
        <v>48.741153746673525</v>
      </c>
      <c r="M181" s="26"/>
      <c r="N181" s="23">
        <v>35684.390668504828</v>
      </c>
      <c r="P181" s="31">
        <v>0.13935727303806972</v>
      </c>
      <c r="Q181" s="25"/>
      <c r="R181" s="31">
        <v>0.21655435642839899</v>
      </c>
    </row>
    <row r="182" spans="2:21" x14ac:dyDescent="0.3">
      <c r="B182" s="1">
        <f t="shared" si="21"/>
        <v>126</v>
      </c>
      <c r="D182" s="2" t="s">
        <v>37</v>
      </c>
      <c r="F182" s="26"/>
      <c r="G182" s="26"/>
      <c r="H182" s="26"/>
      <c r="I182" s="26"/>
      <c r="J182" s="26"/>
      <c r="K182" s="26"/>
      <c r="L182" s="26"/>
      <c r="M182" s="26"/>
      <c r="N182" s="16"/>
      <c r="P182" s="32">
        <v>0.18957882579681337</v>
      </c>
      <c r="Q182" s="25"/>
      <c r="R182" s="32">
        <v>0.36807624950233503</v>
      </c>
    </row>
    <row r="183" spans="2:21" ht="9.75" customHeight="1" x14ac:dyDescent="0.3">
      <c r="F183" s="1"/>
      <c r="G183" s="1"/>
      <c r="H183" s="1"/>
      <c r="I183" s="1"/>
      <c r="J183" s="1"/>
      <c r="K183" s="1"/>
      <c r="L183" s="1"/>
      <c r="M183" s="1"/>
      <c r="N183" s="29"/>
      <c r="O183" s="1"/>
      <c r="P183" s="30"/>
      <c r="Q183" s="30"/>
      <c r="R183" s="25"/>
    </row>
    <row r="184" spans="2:21" ht="14.15" x14ac:dyDescent="0.3">
      <c r="D184" s="3" t="s">
        <v>60</v>
      </c>
      <c r="F184" s="2" t="s">
        <v>61</v>
      </c>
      <c r="N184" s="16"/>
      <c r="P184" s="25"/>
      <c r="Q184" s="25"/>
      <c r="R184" s="25"/>
      <c r="S184" s="7"/>
    </row>
    <row r="185" spans="2:21" x14ac:dyDescent="0.3">
      <c r="B185" s="1">
        <f>B182+1</f>
        <v>127</v>
      </c>
      <c r="D185" s="2" t="s">
        <v>29</v>
      </c>
      <c r="F185" s="14">
        <v>189322.8</v>
      </c>
      <c r="G185" s="19"/>
      <c r="H185" s="15">
        <v>12.62152</v>
      </c>
      <c r="I185" s="15"/>
      <c r="J185" s="14">
        <v>202514.38799571234</v>
      </c>
      <c r="K185" s="19"/>
      <c r="L185" s="15">
        <v>13.500959199714154</v>
      </c>
      <c r="M185" s="15"/>
      <c r="N185" s="16">
        <f>J185-F185</f>
        <v>13191.587995712354</v>
      </c>
      <c r="O185" s="15"/>
      <c r="P185" s="17">
        <f>N185/F185</f>
        <v>6.9677756697620968E-2</v>
      </c>
      <c r="Q185" s="17"/>
      <c r="R185" s="17">
        <f>P185</f>
        <v>6.9677756697620968E-2</v>
      </c>
      <c r="S185" s="15"/>
    </row>
    <row r="186" spans="2:21" outlineLevel="1" x14ac:dyDescent="0.3">
      <c r="B186" s="1">
        <f>B185+1</f>
        <v>128</v>
      </c>
      <c r="D186" s="2" t="s">
        <v>30</v>
      </c>
      <c r="F186" s="14">
        <v>228750</v>
      </c>
      <c r="G186" s="19"/>
      <c r="H186" s="15">
        <v>15.25</v>
      </c>
      <c r="I186" s="15"/>
      <c r="J186" s="14">
        <v>228750</v>
      </c>
      <c r="K186" s="19"/>
      <c r="L186" s="15">
        <v>15.25</v>
      </c>
      <c r="M186" s="15"/>
      <c r="N186" s="16">
        <f>J186-F186</f>
        <v>0</v>
      </c>
      <c r="O186" s="15"/>
      <c r="P186" s="17">
        <f>IFERROR(N186/F186,"100.0%")</f>
        <v>0</v>
      </c>
      <c r="Q186" s="17"/>
      <c r="R186" s="17">
        <v>0</v>
      </c>
      <c r="S186" s="15"/>
    </row>
    <row r="187" spans="2:21" outlineLevel="1" x14ac:dyDescent="0.3">
      <c r="B187" s="1">
        <f>B186+1</f>
        <v>129</v>
      </c>
      <c r="D187" s="2" t="s">
        <v>31</v>
      </c>
      <c r="F187" s="14">
        <v>73209</v>
      </c>
      <c r="G187" s="19"/>
      <c r="H187" s="15">
        <v>4.8806000000000003</v>
      </c>
      <c r="I187" s="15"/>
      <c r="J187" s="14">
        <v>5973.6241339683465</v>
      </c>
      <c r="K187" s="19"/>
      <c r="L187" s="15">
        <v>0.39824160893122312</v>
      </c>
      <c r="N187" s="16">
        <f>J187-F187</f>
        <v>-67235.375866031653</v>
      </c>
      <c r="P187" s="17">
        <f>N187/F187</f>
        <v>-0.91840314532409473</v>
      </c>
      <c r="Q187" s="17"/>
      <c r="R187" s="17">
        <f>P187</f>
        <v>-0.91840314532409473</v>
      </c>
      <c r="S187" s="15"/>
    </row>
    <row r="188" spans="2:21" x14ac:dyDescent="0.3">
      <c r="B188" s="1">
        <f>B187+1</f>
        <v>130</v>
      </c>
      <c r="D188" s="2" t="s">
        <v>32</v>
      </c>
      <c r="F188" s="14">
        <v>157597.50000000003</v>
      </c>
      <c r="G188" s="19"/>
      <c r="H188" s="15">
        <v>10.506500000000003</v>
      </c>
      <c r="J188" s="14">
        <v>226405.54281118209</v>
      </c>
      <c r="K188" s="19"/>
      <c r="L188" s="15">
        <v>15.093702854078806</v>
      </c>
      <c r="N188" s="16">
        <f>J188-F188</f>
        <v>68808.042811182066</v>
      </c>
      <c r="P188" s="17">
        <f>N188/F188</f>
        <v>0.4366061822756202</v>
      </c>
      <c r="Q188" s="17"/>
      <c r="R188" s="17">
        <f>P188</f>
        <v>0.4366061822756202</v>
      </c>
    </row>
    <row r="189" spans="2:21" x14ac:dyDescent="0.3">
      <c r="B189" s="1">
        <f>B188+1</f>
        <v>131</v>
      </c>
      <c r="D189" s="2" t="s">
        <v>33</v>
      </c>
      <c r="F189" s="21">
        <f>SUM(F185:F188)</f>
        <v>648879.30000000005</v>
      </c>
      <c r="G189" s="19"/>
      <c r="H189" s="22">
        <v>43.258620000000001</v>
      </c>
      <c r="J189" s="21">
        <f>SUM(J185:J188)</f>
        <v>663643.55494086281</v>
      </c>
      <c r="K189" s="19"/>
      <c r="L189" s="22">
        <v>44.242903662724189</v>
      </c>
      <c r="N189" s="23">
        <f>SUM(N185:N188)</f>
        <v>14764.254940862767</v>
      </c>
      <c r="P189" s="31">
        <f>N189/F189</f>
        <v>2.2753468851391571E-2</v>
      </c>
      <c r="Q189" s="25"/>
      <c r="R189" s="31">
        <f>(N185+N188+N187)/(F185+F188+F187)</f>
        <v>3.5142169186635555E-2</v>
      </c>
      <c r="S189" s="27"/>
      <c r="U189" s="33"/>
    </row>
    <row r="190" spans="2:21" ht="9.75" customHeight="1" x14ac:dyDescent="0.3">
      <c r="F190" s="14"/>
      <c r="G190" s="19"/>
      <c r="H190" s="15"/>
      <c r="I190" s="1"/>
      <c r="J190" s="14"/>
      <c r="K190" s="1"/>
      <c r="L190" s="15"/>
      <c r="N190" s="16"/>
      <c r="P190" s="25"/>
      <c r="Q190" s="25"/>
      <c r="R190" s="25"/>
      <c r="U190" s="33"/>
    </row>
    <row r="191" spans="2:21" x14ac:dyDescent="0.3">
      <c r="B191" s="1">
        <f>B189+1</f>
        <v>132</v>
      </c>
      <c r="D191" s="2" t="s">
        <v>34</v>
      </c>
      <c r="F191" s="21">
        <v>717687.34281118214</v>
      </c>
      <c r="G191" s="19"/>
      <c r="H191" s="22">
        <v>47.845822854078811</v>
      </c>
      <c r="I191" s="1"/>
      <c r="J191" s="21">
        <v>702522.13733594981</v>
      </c>
      <c r="K191" s="26"/>
      <c r="L191" s="22">
        <v>46.834809155729992</v>
      </c>
      <c r="M191" s="26"/>
      <c r="N191" s="23">
        <v>-15165.205475232317</v>
      </c>
      <c r="P191" s="24">
        <v>-2.1130657558805745E-2</v>
      </c>
      <c r="Q191" s="25"/>
      <c r="R191" s="24">
        <v>-3.1016664401288772E-2</v>
      </c>
      <c r="U191" s="33"/>
    </row>
    <row r="192" spans="2:21" x14ac:dyDescent="0.3">
      <c r="B192" s="1">
        <f>B191+1</f>
        <v>133</v>
      </c>
      <c r="D192" s="2" t="s">
        <v>35</v>
      </c>
      <c r="F192" s="26"/>
      <c r="G192" s="19"/>
      <c r="H192" s="26"/>
      <c r="I192" s="1"/>
      <c r="J192" s="26"/>
      <c r="K192" s="26"/>
      <c r="L192" s="26"/>
      <c r="M192" s="26"/>
      <c r="N192" s="16"/>
      <c r="P192" s="24">
        <v>-3.0868649062986492E-2</v>
      </c>
      <c r="Q192" s="25"/>
      <c r="R192" s="24">
        <v>-5.7765213491212559E-2</v>
      </c>
      <c r="U192" s="33"/>
    </row>
    <row r="193" spans="2:21" x14ac:dyDescent="0.3">
      <c r="B193" s="1">
        <f t="shared" ref="B193:B194" si="22">B192+1</f>
        <v>134</v>
      </c>
      <c r="D193" s="2" t="s">
        <v>36</v>
      </c>
      <c r="F193" s="21">
        <v>658578.34281118214</v>
      </c>
      <c r="G193" s="19"/>
      <c r="H193" s="22">
        <v>43.905222854078808</v>
      </c>
      <c r="I193" s="1"/>
      <c r="J193" s="21">
        <v>663643.55494086281</v>
      </c>
      <c r="K193" s="26"/>
      <c r="L193" s="22">
        <v>44.242903662724189</v>
      </c>
      <c r="M193" s="26"/>
      <c r="N193" s="23">
        <v>5065.2121296807009</v>
      </c>
      <c r="P193" s="24">
        <v>7.6911307287444823E-3</v>
      </c>
      <c r="Q193" s="25"/>
      <c r="R193" s="24">
        <v>1.1784267404408419E-2</v>
      </c>
      <c r="U193" s="33"/>
    </row>
    <row r="194" spans="2:21" x14ac:dyDescent="0.3">
      <c r="B194" s="1">
        <f t="shared" si="22"/>
        <v>135</v>
      </c>
      <c r="D194" s="2" t="s">
        <v>37</v>
      </c>
      <c r="F194" s="26"/>
      <c r="G194" s="26"/>
      <c r="H194" s="26"/>
      <c r="I194" s="26"/>
      <c r="J194" s="26"/>
      <c r="K194" s="26"/>
      <c r="L194" s="26"/>
      <c r="M194" s="26"/>
      <c r="N194" s="16"/>
      <c r="P194" s="32">
        <v>1.1720339941987791E-2</v>
      </c>
      <c r="Q194" s="25"/>
      <c r="R194" s="32">
        <v>2.4899923360020122E-2</v>
      </c>
      <c r="U194" s="33"/>
    </row>
    <row r="195" spans="2:21" ht="9.75" customHeight="1" x14ac:dyDescent="0.3">
      <c r="F195" s="1"/>
      <c r="G195" s="1"/>
      <c r="H195" s="1"/>
      <c r="I195" s="1"/>
      <c r="J195" s="1"/>
      <c r="K195" s="1"/>
      <c r="L195" s="1"/>
      <c r="M195" s="1"/>
      <c r="N195" s="29"/>
      <c r="O195" s="1"/>
      <c r="P195" s="30"/>
      <c r="Q195" s="30"/>
      <c r="R195" s="30"/>
    </row>
    <row r="196" spans="2:21" ht="14.15" x14ac:dyDescent="0.3">
      <c r="D196" s="3" t="s">
        <v>62</v>
      </c>
      <c r="F196" s="2" t="s">
        <v>61</v>
      </c>
      <c r="N196" s="16"/>
      <c r="P196" s="25"/>
      <c r="Q196" s="25"/>
      <c r="R196" s="25"/>
      <c r="S196" s="7"/>
    </row>
    <row r="197" spans="2:21" x14ac:dyDescent="0.3">
      <c r="B197" s="1">
        <f>B194+1</f>
        <v>136</v>
      </c>
      <c r="D197" s="2" t="s">
        <v>29</v>
      </c>
      <c r="F197" s="14">
        <v>189322.8</v>
      </c>
      <c r="G197" s="19"/>
      <c r="H197" s="15">
        <v>12.62152</v>
      </c>
      <c r="I197" s="15"/>
      <c r="J197" s="14">
        <v>179981.93418984121</v>
      </c>
      <c r="K197" s="19"/>
      <c r="L197" s="15">
        <v>11.998795612656082</v>
      </c>
      <c r="M197" s="15"/>
      <c r="N197" s="16">
        <f>J197-F197</f>
        <v>-9340.8658101587789</v>
      </c>
      <c r="O197" s="15"/>
      <c r="P197" s="17">
        <f>N197/F197</f>
        <v>-4.9338303733933678E-2</v>
      </c>
      <c r="Q197" s="17"/>
      <c r="R197" s="17">
        <f>P197</f>
        <v>-4.9338303733933678E-2</v>
      </c>
      <c r="S197" s="15"/>
    </row>
    <row r="198" spans="2:21" outlineLevel="1" x14ac:dyDescent="0.3">
      <c r="B198" s="1">
        <f>B197+1</f>
        <v>137</v>
      </c>
      <c r="D198" s="2" t="s">
        <v>30</v>
      </c>
      <c r="F198" s="14">
        <v>228750</v>
      </c>
      <c r="G198" s="19"/>
      <c r="H198" s="15">
        <v>15.25</v>
      </c>
      <c r="I198" s="15"/>
      <c r="J198" s="14">
        <v>228750</v>
      </c>
      <c r="K198" s="19"/>
      <c r="L198" s="15">
        <v>15.25</v>
      </c>
      <c r="M198" s="15"/>
      <c r="N198" s="16">
        <f>J198-F198</f>
        <v>0</v>
      </c>
      <c r="O198" s="15"/>
      <c r="P198" s="17">
        <f>IFERROR(N198/F198,"100.0%")</f>
        <v>0</v>
      </c>
      <c r="Q198" s="17"/>
      <c r="R198" s="17">
        <v>0</v>
      </c>
      <c r="S198" s="15"/>
    </row>
    <row r="199" spans="2:21" outlineLevel="1" x14ac:dyDescent="0.3">
      <c r="B199" s="1">
        <f>B198+1</f>
        <v>138</v>
      </c>
      <c r="D199" s="2" t="s">
        <v>31</v>
      </c>
      <c r="F199" s="14">
        <v>73209</v>
      </c>
      <c r="G199" s="19"/>
      <c r="H199" s="15">
        <v>4.8806000000000003</v>
      </c>
      <c r="I199" s="15"/>
      <c r="J199" s="14">
        <v>84385.072969380548</v>
      </c>
      <c r="K199" s="19"/>
      <c r="L199" s="15">
        <v>5.6256715312920358</v>
      </c>
      <c r="N199" s="16">
        <f>J199-F199</f>
        <v>11176.072969380548</v>
      </c>
      <c r="P199" s="17">
        <f>N199/F199</f>
        <v>0.15265982282752869</v>
      </c>
      <c r="Q199" s="17"/>
      <c r="R199" s="17">
        <f>P199</f>
        <v>0.15265982282752869</v>
      </c>
      <c r="S199" s="15"/>
    </row>
    <row r="200" spans="2:21" x14ac:dyDescent="0.3">
      <c r="B200" s="1">
        <f>B199+1</f>
        <v>139</v>
      </c>
      <c r="D200" s="2" t="s">
        <v>32</v>
      </c>
      <c r="F200" s="14">
        <v>157597.50000000003</v>
      </c>
      <c r="G200" s="19"/>
      <c r="H200" s="15">
        <v>10.506500000000003</v>
      </c>
      <c r="J200" s="14">
        <v>169991.592462531</v>
      </c>
      <c r="K200" s="19"/>
      <c r="L200" s="15">
        <v>11.332772830835399</v>
      </c>
      <c r="N200" s="16">
        <f>J200-F200</f>
        <v>12394.092462530971</v>
      </c>
      <c r="P200" s="17">
        <f>N200/F200</f>
        <v>7.864396619572625E-2</v>
      </c>
      <c r="Q200" s="17"/>
      <c r="R200" s="17">
        <f>P200</f>
        <v>7.864396619572625E-2</v>
      </c>
    </row>
    <row r="201" spans="2:21" x14ac:dyDescent="0.3">
      <c r="B201" s="1">
        <f>B200+1</f>
        <v>140</v>
      </c>
      <c r="D201" s="2" t="s">
        <v>33</v>
      </c>
      <c r="F201" s="21">
        <f>SUM(F197:F200)</f>
        <v>648879.30000000005</v>
      </c>
      <c r="G201" s="19"/>
      <c r="H201" s="22">
        <v>43.258620000000001</v>
      </c>
      <c r="J201" s="21">
        <f>SUM(J197:J200)</f>
        <v>663108.59962175274</v>
      </c>
      <c r="K201" s="19"/>
      <c r="L201" s="22">
        <v>44.207239974783519</v>
      </c>
      <c r="N201" s="23">
        <f>SUM(N197:N200)</f>
        <v>14229.29962175274</v>
      </c>
      <c r="P201" s="31">
        <f>N201/F201</f>
        <v>2.1929039224633518E-2</v>
      </c>
      <c r="Q201" s="25"/>
      <c r="R201" s="31">
        <f>(N197+N200+N199)/(F197+F200+F199)</f>
        <v>3.386885804382779E-2</v>
      </c>
      <c r="S201" s="27"/>
      <c r="U201" s="33"/>
    </row>
    <row r="202" spans="2:21" ht="9.75" customHeight="1" x14ac:dyDescent="0.3">
      <c r="F202" s="14"/>
      <c r="G202" s="19"/>
      <c r="H202" s="15"/>
      <c r="I202" s="1"/>
      <c r="J202" s="14"/>
      <c r="K202" s="1"/>
      <c r="L202" s="15"/>
      <c r="N202" s="16"/>
      <c r="P202" s="25"/>
      <c r="Q202" s="25"/>
      <c r="R202" s="25"/>
      <c r="U202" s="33"/>
    </row>
    <row r="203" spans="2:21" x14ac:dyDescent="0.3">
      <c r="B203" s="1">
        <f>B201+1</f>
        <v>141</v>
      </c>
      <c r="D203" s="2" t="s">
        <v>34</v>
      </c>
      <c r="F203" s="21">
        <v>661273.39246253099</v>
      </c>
      <c r="G203" s="19"/>
      <c r="H203" s="22">
        <v>44.0848928308354</v>
      </c>
      <c r="I203" s="1"/>
      <c r="J203" s="21">
        <v>701987.18201683974</v>
      </c>
      <c r="K203" s="26"/>
      <c r="L203" s="22">
        <v>46.799145467789316</v>
      </c>
      <c r="M203" s="26"/>
      <c r="N203" s="23">
        <v>40713.789554308736</v>
      </c>
      <c r="P203" s="31">
        <v>6.1568770221789408E-2</v>
      </c>
      <c r="Q203" s="25"/>
      <c r="R203" s="31">
        <v>9.4130838386586743E-2</v>
      </c>
      <c r="U203" s="33"/>
    </row>
    <row r="204" spans="2:21" x14ac:dyDescent="0.3">
      <c r="B204" s="1">
        <f>B203+1</f>
        <v>142</v>
      </c>
      <c r="D204" s="2" t="s">
        <v>35</v>
      </c>
      <c r="F204" s="26"/>
      <c r="G204" s="19"/>
      <c r="H204" s="26"/>
      <c r="I204" s="1"/>
      <c r="J204" s="26"/>
      <c r="K204" s="26"/>
      <c r="L204" s="26"/>
      <c r="M204" s="26"/>
      <c r="N204" s="16"/>
      <c r="P204" s="31">
        <v>8.2872578537020375E-2</v>
      </c>
      <c r="Q204" s="25"/>
      <c r="R204" s="31">
        <v>0.15508136368359465</v>
      </c>
      <c r="U204" s="33"/>
    </row>
    <row r="205" spans="2:21" x14ac:dyDescent="0.3">
      <c r="B205" s="1">
        <f t="shared" ref="B205:B206" si="23">B204+1</f>
        <v>143</v>
      </c>
      <c r="D205" s="2" t="s">
        <v>36</v>
      </c>
      <c r="F205" s="21">
        <v>602164.39246253099</v>
      </c>
      <c r="G205" s="19"/>
      <c r="H205" s="22">
        <v>40.144292830835397</v>
      </c>
      <c r="I205" s="1"/>
      <c r="J205" s="21">
        <v>663108.59962175274</v>
      </c>
      <c r="K205" s="26"/>
      <c r="L205" s="22">
        <v>44.207239974783519</v>
      </c>
      <c r="M205" s="26"/>
      <c r="N205" s="23">
        <v>60944.207159221769</v>
      </c>
      <c r="P205" s="31">
        <v>0.10120858676148632</v>
      </c>
      <c r="Q205" s="25"/>
      <c r="R205" s="31">
        <v>0.16320797588254987</v>
      </c>
      <c r="U205" s="33"/>
    </row>
    <row r="206" spans="2:21" x14ac:dyDescent="0.3">
      <c r="B206" s="1">
        <f t="shared" si="23"/>
        <v>144</v>
      </c>
      <c r="D206" s="2" t="s">
        <v>37</v>
      </c>
      <c r="F206" s="26"/>
      <c r="G206" s="26"/>
      <c r="H206" s="26"/>
      <c r="I206" s="26"/>
      <c r="J206" s="26"/>
      <c r="K206" s="26"/>
      <c r="L206" s="26"/>
      <c r="M206" s="26"/>
      <c r="N206" s="16"/>
      <c r="P206" s="32">
        <v>0.14101814635076934</v>
      </c>
      <c r="Q206" s="25"/>
      <c r="R206" s="32">
        <v>0.2995937877131854</v>
      </c>
      <c r="U206" s="33"/>
    </row>
    <row r="207" spans="2:21" ht="9.75" customHeight="1" x14ac:dyDescent="0.3">
      <c r="F207" s="1"/>
      <c r="G207" s="1"/>
      <c r="H207" s="1"/>
      <c r="I207" s="1"/>
      <c r="J207" s="1"/>
      <c r="K207" s="1"/>
      <c r="L207" s="1"/>
      <c r="M207" s="1"/>
      <c r="N207" s="29"/>
      <c r="O207" s="1"/>
      <c r="P207" s="30"/>
      <c r="Q207" s="30"/>
      <c r="R207" s="30"/>
    </row>
    <row r="208" spans="2:21" ht="14.15" x14ac:dyDescent="0.3">
      <c r="D208" s="3" t="s">
        <v>63</v>
      </c>
      <c r="F208" s="2" t="s">
        <v>64</v>
      </c>
      <c r="I208" s="1"/>
      <c r="J208" s="1"/>
      <c r="K208" s="1"/>
      <c r="L208" s="1"/>
      <c r="M208" s="1"/>
      <c r="N208" s="29"/>
      <c r="O208" s="1"/>
      <c r="P208" s="30"/>
      <c r="Q208" s="30"/>
      <c r="R208" s="30"/>
    </row>
    <row r="209" spans="2:21" x14ac:dyDescent="0.3">
      <c r="B209" s="1">
        <f>B206+1</f>
        <v>145</v>
      </c>
      <c r="D209" s="2" t="s">
        <v>29</v>
      </c>
      <c r="F209" s="14">
        <v>25839.143152000004</v>
      </c>
      <c r="G209" s="1"/>
      <c r="H209" s="15">
        <v>4.3168266850215851</v>
      </c>
      <c r="I209" s="1"/>
      <c r="J209" s="14">
        <v>30580.709027576297</v>
      </c>
      <c r="K209" s="1"/>
      <c r="L209" s="15">
        <v>5.108978266057707</v>
      </c>
      <c r="M209" s="15"/>
      <c r="N209" s="16">
        <f>J209-F209</f>
        <v>4741.5658755762925</v>
      </c>
      <c r="O209" s="15"/>
      <c r="P209" s="17">
        <f>N209/F209</f>
        <v>0.18350321632895497</v>
      </c>
      <c r="Q209" s="17"/>
      <c r="R209" s="17">
        <f>P209</f>
        <v>0.18350321632895497</v>
      </c>
    </row>
    <row r="210" spans="2:21" outlineLevel="1" x14ac:dyDescent="0.3">
      <c r="B210" s="1">
        <f>B209+1</f>
        <v>146</v>
      </c>
      <c r="D210" s="2" t="s">
        <v>30</v>
      </c>
      <c r="F210" s="14">
        <v>91281.62</v>
      </c>
      <c r="G210" s="19"/>
      <c r="H210" s="15">
        <v>15.25</v>
      </c>
      <c r="I210" s="15"/>
      <c r="J210" s="14">
        <v>91281.62</v>
      </c>
      <c r="K210" s="19"/>
      <c r="L210" s="15">
        <v>15.25</v>
      </c>
      <c r="M210" s="15"/>
      <c r="N210" s="16">
        <f>J210-F210</f>
        <v>0</v>
      </c>
      <c r="O210" s="15"/>
      <c r="P210" s="17">
        <f>IFERROR(N210/F210,"100.0%")</f>
        <v>0</v>
      </c>
      <c r="Q210" s="17"/>
      <c r="R210" s="17">
        <v>0</v>
      </c>
    </row>
    <row r="211" spans="2:21" outlineLevel="1" x14ac:dyDescent="0.3">
      <c r="B211" s="1">
        <f t="shared" ref="B211:B212" si="24">B210+1</f>
        <v>147</v>
      </c>
      <c r="D211" s="2" t="s">
        <v>31</v>
      </c>
      <c r="F211" s="14">
        <v>29213.709808</v>
      </c>
      <c r="G211" s="19"/>
      <c r="H211" s="15">
        <v>4.8806000000000003</v>
      </c>
      <c r="I211" s="15"/>
      <c r="J211" s="14">
        <v>2383.7468337474434</v>
      </c>
      <c r="K211" s="19"/>
      <c r="L211" s="15">
        <v>0.39824160893122312</v>
      </c>
      <c r="N211" s="16">
        <f>J211-F211</f>
        <v>-26829.962974252558</v>
      </c>
      <c r="P211" s="17">
        <f>N211/F211</f>
        <v>-0.91840314532409484</v>
      </c>
      <c r="Q211" s="17"/>
      <c r="R211" s="17">
        <f>P211</f>
        <v>-0.91840314532409484</v>
      </c>
    </row>
    <row r="212" spans="2:21" x14ac:dyDescent="0.3">
      <c r="B212" s="1">
        <f t="shared" si="24"/>
        <v>148</v>
      </c>
      <c r="D212" s="2" t="s">
        <v>32</v>
      </c>
      <c r="F212" s="14">
        <v>62511.449079999999</v>
      </c>
      <c r="G212" s="1"/>
      <c r="H212" s="15">
        <v>10.4435</v>
      </c>
      <c r="I212" s="1"/>
      <c r="J212" s="14">
        <v>90346.075299602424</v>
      </c>
      <c r="K212" s="1"/>
      <c r="L212" s="15">
        <v>15.093702854078806</v>
      </c>
      <c r="N212" s="16">
        <f>J212-F212</f>
        <v>27834.626219602425</v>
      </c>
      <c r="P212" s="17">
        <f>N212/F212</f>
        <v>0.44527245215481454</v>
      </c>
      <c r="Q212" s="17"/>
      <c r="R212" s="17">
        <f>P212</f>
        <v>0.44527245215481454</v>
      </c>
    </row>
    <row r="213" spans="2:21" x14ac:dyDescent="0.3">
      <c r="B213" s="1">
        <f>B212+1</f>
        <v>149</v>
      </c>
      <c r="D213" s="2" t="s">
        <v>33</v>
      </c>
      <c r="F213" s="21">
        <f>SUM(F209:F212)</f>
        <v>208845.92203999998</v>
      </c>
      <c r="G213" s="1"/>
      <c r="H213" s="22">
        <v>34.890926685021576</v>
      </c>
      <c r="I213" s="1"/>
      <c r="J213" s="21">
        <f>SUM(J209:J212)</f>
        <v>214592.15116092615</v>
      </c>
      <c r="K213" s="1"/>
      <c r="L213" s="22">
        <v>35.850922729067733</v>
      </c>
      <c r="N213" s="23">
        <f>SUM(N209:N212)</f>
        <v>5746.2291209261602</v>
      </c>
      <c r="P213" s="31">
        <f>N213/F213</f>
        <v>2.7514203125429439E-2</v>
      </c>
      <c r="Q213" s="25"/>
      <c r="R213" s="31">
        <f>(N209+N212+N211)/(F209+F212+F211)</f>
        <v>4.8877329437732445E-2</v>
      </c>
      <c r="S213" s="27"/>
      <c r="U213" s="20"/>
    </row>
    <row r="214" spans="2:21" ht="9.75" customHeight="1" x14ac:dyDescent="0.3">
      <c r="F214" s="14"/>
      <c r="G214" s="1"/>
      <c r="H214" s="15"/>
      <c r="I214" s="1"/>
      <c r="J214" s="14"/>
      <c r="K214" s="1"/>
      <c r="L214" s="15"/>
      <c r="N214" s="16"/>
      <c r="P214" s="25"/>
      <c r="Q214" s="25"/>
      <c r="R214" s="25"/>
    </row>
    <row r="215" spans="2:21" x14ac:dyDescent="0.3">
      <c r="B215" s="1">
        <f>B213+1</f>
        <v>150</v>
      </c>
      <c r="D215" s="2" t="s">
        <v>34</v>
      </c>
      <c r="F215" s="21">
        <v>236680.54825960239</v>
      </c>
      <c r="G215" s="26"/>
      <c r="H215" s="22">
        <v>39.541129539100382</v>
      </c>
      <c r="I215" s="26"/>
      <c r="J215" s="21">
        <v>230106.46803230111</v>
      </c>
      <c r="K215" s="26"/>
      <c r="L215" s="22">
        <v>38.44282822207353</v>
      </c>
      <c r="M215" s="26"/>
      <c r="N215" s="23">
        <v>-6574.0802273013105</v>
      </c>
      <c r="P215" s="24">
        <v>-2.7776174576419135E-2</v>
      </c>
      <c r="Q215" s="25"/>
      <c r="R215" s="24">
        <v>-4.5214089993590757E-2</v>
      </c>
    </row>
    <row r="216" spans="2:21" x14ac:dyDescent="0.3">
      <c r="B216" s="1">
        <f>B215+1</f>
        <v>151</v>
      </c>
      <c r="D216" s="2" t="s">
        <v>35</v>
      </c>
      <c r="F216" s="26"/>
      <c r="G216" s="26"/>
      <c r="H216" s="26"/>
      <c r="I216" s="26"/>
      <c r="J216" s="26"/>
      <c r="K216" s="26"/>
      <c r="L216" s="26"/>
      <c r="M216" s="26"/>
      <c r="N216" s="16"/>
      <c r="P216" s="24">
        <v>-4.4925027536733005E-2</v>
      </c>
      <c r="Q216" s="25"/>
      <c r="R216" s="24">
        <v>-0.1194139790008316</v>
      </c>
    </row>
    <row r="217" spans="2:21" x14ac:dyDescent="0.3">
      <c r="B217" s="1">
        <f t="shared" ref="B217:B218" si="25">B216+1</f>
        <v>152</v>
      </c>
      <c r="D217" s="2" t="s">
        <v>36</v>
      </c>
      <c r="F217" s="21">
        <v>213093.37765160244</v>
      </c>
      <c r="G217" s="26"/>
      <c r="H217" s="22">
        <v>35.600529539100393</v>
      </c>
      <c r="I217" s="26"/>
      <c r="J217" s="21">
        <v>214592.15116092615</v>
      </c>
      <c r="K217" s="26"/>
      <c r="L217" s="22">
        <v>35.850922729067733</v>
      </c>
      <c r="M217" s="26"/>
      <c r="N217" s="23">
        <v>1498.7735093237366</v>
      </c>
      <c r="P217" s="31">
        <v>7.0334119522670489E-3</v>
      </c>
      <c r="Q217" s="25"/>
      <c r="R217" s="31">
        <v>1.2304013489489455E-2</v>
      </c>
    </row>
    <row r="218" spans="2:21" x14ac:dyDescent="0.3">
      <c r="B218" s="1">
        <f t="shared" si="25"/>
        <v>153</v>
      </c>
      <c r="D218" s="2" t="s">
        <v>37</v>
      </c>
      <c r="F218" s="26"/>
      <c r="G218" s="26"/>
      <c r="H218" s="26"/>
      <c r="I218" s="26"/>
      <c r="J218" s="26"/>
      <c r="K218" s="26"/>
      <c r="L218" s="26"/>
      <c r="M218" s="26"/>
      <c r="N218" s="16"/>
      <c r="P218" s="32">
        <v>1.22102358308921E-2</v>
      </c>
      <c r="Q218" s="25"/>
      <c r="R218" s="32">
        <v>4.7632004053090954E-2</v>
      </c>
    </row>
    <row r="219" spans="2:21" ht="9.75" customHeight="1" x14ac:dyDescent="0.3">
      <c r="F219" s="1"/>
      <c r="G219" s="1"/>
      <c r="H219" s="1"/>
      <c r="I219" s="1"/>
      <c r="J219" s="1"/>
      <c r="K219" s="1"/>
      <c r="L219" s="1"/>
      <c r="M219" s="1"/>
      <c r="N219" s="29"/>
      <c r="O219" s="1"/>
      <c r="P219" s="30"/>
      <c r="Q219" s="30"/>
      <c r="R219" s="25"/>
    </row>
    <row r="220" spans="2:21" ht="14.15" x14ac:dyDescent="0.3">
      <c r="D220" s="3" t="s">
        <v>65</v>
      </c>
      <c r="F220" s="2" t="s">
        <v>64</v>
      </c>
      <c r="I220" s="1"/>
      <c r="J220" s="1"/>
      <c r="K220" s="1"/>
      <c r="L220" s="1"/>
      <c r="M220" s="1"/>
      <c r="N220" s="29"/>
      <c r="O220" s="1"/>
      <c r="P220" s="30"/>
      <c r="Q220" s="30"/>
      <c r="R220" s="30"/>
    </row>
    <row r="221" spans="2:21" x14ac:dyDescent="0.3">
      <c r="B221" s="1">
        <f>B218+1</f>
        <v>154</v>
      </c>
      <c r="D221" s="2" t="s">
        <v>29</v>
      </c>
      <c r="F221" s="14">
        <v>25839.143152000004</v>
      </c>
      <c r="G221" s="1"/>
      <c r="H221" s="15">
        <v>4.3168266850215851</v>
      </c>
      <c r="I221" s="1"/>
      <c r="J221" s="14">
        <v>26694.783051991228</v>
      </c>
      <c r="K221" s="1"/>
      <c r="L221" s="15">
        <v>4.459774503814308</v>
      </c>
      <c r="M221" s="15"/>
      <c r="N221" s="16">
        <f>J221-F221</f>
        <v>855.6398999912235</v>
      </c>
      <c r="O221" s="15"/>
      <c r="P221" s="34">
        <f>N221/F221</f>
        <v>3.3114097280930739E-2</v>
      </c>
      <c r="Q221" s="34"/>
      <c r="R221" s="34">
        <f>P221</f>
        <v>3.3114097280930739E-2</v>
      </c>
    </row>
    <row r="222" spans="2:21" outlineLevel="1" x14ac:dyDescent="0.3">
      <c r="B222" s="1">
        <f>B221+1</f>
        <v>155</v>
      </c>
      <c r="D222" s="2" t="s">
        <v>30</v>
      </c>
      <c r="F222" s="14">
        <v>91281.62</v>
      </c>
      <c r="G222" s="19"/>
      <c r="H222" s="15">
        <v>15.25</v>
      </c>
      <c r="I222" s="15"/>
      <c r="J222" s="14">
        <v>91281.62</v>
      </c>
      <c r="K222" s="19"/>
      <c r="L222" s="15">
        <v>15.25</v>
      </c>
      <c r="M222" s="15"/>
      <c r="N222" s="16">
        <f>J222-F222</f>
        <v>0</v>
      </c>
      <c r="O222" s="15"/>
      <c r="P222" s="35">
        <f>IFERROR(N222/F222,"100.0%")</f>
        <v>0</v>
      </c>
      <c r="Q222" s="34"/>
      <c r="R222" s="35">
        <v>0</v>
      </c>
    </row>
    <row r="223" spans="2:21" outlineLevel="1" x14ac:dyDescent="0.3">
      <c r="B223" s="1">
        <f t="shared" ref="B223:B224" si="26">B222+1</f>
        <v>156</v>
      </c>
      <c r="D223" s="2" t="s">
        <v>31</v>
      </c>
      <c r="F223" s="14">
        <v>29213.709808</v>
      </c>
      <c r="G223" s="19"/>
      <c r="H223" s="15">
        <v>4.8806000000000003</v>
      </c>
      <c r="I223" s="15"/>
      <c r="J223" s="14">
        <v>33673.469571424117</v>
      </c>
      <c r="K223" s="19"/>
      <c r="L223" s="15">
        <v>5.6256715312920358</v>
      </c>
      <c r="N223" s="16">
        <f>J223-F223</f>
        <v>4459.7597634241174</v>
      </c>
      <c r="P223" s="34">
        <f>N223/F223</f>
        <v>0.15265982282752871</v>
      </c>
      <c r="Q223" s="34"/>
      <c r="R223" s="34">
        <f>P223</f>
        <v>0.15265982282752871</v>
      </c>
    </row>
    <row r="224" spans="2:21" x14ac:dyDescent="0.3">
      <c r="B224" s="1">
        <f t="shared" si="26"/>
        <v>157</v>
      </c>
      <c r="D224" s="2" t="s">
        <v>32</v>
      </c>
      <c r="F224" s="14">
        <v>62511.449079999999</v>
      </c>
      <c r="G224" s="1"/>
      <c r="H224" s="15">
        <v>10.4435</v>
      </c>
      <c r="I224" s="1"/>
      <c r="J224" s="14">
        <v>67834.351678074832</v>
      </c>
      <c r="K224" s="1"/>
      <c r="L224" s="15">
        <v>11.332772830835399</v>
      </c>
      <c r="N224" s="16">
        <f>J224-F224</f>
        <v>5322.9025980748338</v>
      </c>
      <c r="P224" s="34">
        <f>N224/F224</f>
        <v>8.5150843188145683E-2</v>
      </c>
      <c r="Q224" s="34"/>
      <c r="R224" s="34">
        <f>P224</f>
        <v>8.5150843188145683E-2</v>
      </c>
    </row>
    <row r="225" spans="2:21" x14ac:dyDescent="0.3">
      <c r="B225" s="1">
        <f>B224+1</f>
        <v>158</v>
      </c>
      <c r="D225" s="2" t="s">
        <v>33</v>
      </c>
      <c r="F225" s="21">
        <f>SUM(F221:F224)</f>
        <v>208845.92203999998</v>
      </c>
      <c r="G225" s="1"/>
      <c r="H225" s="22">
        <v>34.890926685021576</v>
      </c>
      <c r="I225" s="1"/>
      <c r="J225" s="21">
        <f>SUM(J221:J224)</f>
        <v>219484.22430149018</v>
      </c>
      <c r="K225" s="1"/>
      <c r="L225" s="22">
        <v>36.668218865941746</v>
      </c>
      <c r="N225" s="23">
        <f>SUM(N221:N224)</f>
        <v>10638.302261490175</v>
      </c>
      <c r="P225" s="31">
        <f>N225/F225</f>
        <v>5.0938520405740241E-2</v>
      </c>
      <c r="Q225" s="25"/>
      <c r="R225" s="31">
        <f>(N221+N224+N223)/(F221+F224+F223)</f>
        <v>9.0489222297008204E-2</v>
      </c>
      <c r="S225" s="27"/>
      <c r="U225" s="20"/>
    </row>
    <row r="226" spans="2:21" ht="9.75" customHeight="1" x14ac:dyDescent="0.3">
      <c r="F226" s="14"/>
      <c r="G226" s="1"/>
      <c r="H226" s="15"/>
      <c r="I226" s="1"/>
      <c r="J226" s="14"/>
      <c r="K226" s="1"/>
      <c r="L226" s="15"/>
      <c r="N226" s="16"/>
      <c r="P226" s="25"/>
      <c r="Q226" s="25"/>
      <c r="R226" s="25"/>
    </row>
    <row r="227" spans="2:21" x14ac:dyDescent="0.3">
      <c r="B227" s="1">
        <f>B225+1</f>
        <v>159</v>
      </c>
      <c r="D227" s="2" t="s">
        <v>34</v>
      </c>
      <c r="F227" s="21">
        <v>214168.82463807482</v>
      </c>
      <c r="G227" s="26"/>
      <c r="H227" s="22">
        <v>35.780199515856978</v>
      </c>
      <c r="I227" s="26"/>
      <c r="J227" s="21">
        <v>234998.54117286511</v>
      </c>
      <c r="K227" s="26"/>
      <c r="L227" s="22">
        <v>39.260124358947543</v>
      </c>
      <c r="M227" s="26"/>
      <c r="N227" s="23">
        <v>20829.716534790288</v>
      </c>
      <c r="P227" s="31">
        <v>9.7258396827785518E-2</v>
      </c>
      <c r="Q227" s="25"/>
      <c r="R227" s="31">
        <v>0.1695027289141908</v>
      </c>
    </row>
    <row r="228" spans="2:21" x14ac:dyDescent="0.3">
      <c r="B228" s="1">
        <f>B227+1</f>
        <v>160</v>
      </c>
      <c r="D228" s="2" t="s">
        <v>35</v>
      </c>
      <c r="F228" s="26"/>
      <c r="G228" s="26"/>
      <c r="H228" s="26"/>
      <c r="I228" s="26"/>
      <c r="J228" s="26"/>
      <c r="K228" s="26"/>
      <c r="L228" s="26"/>
      <c r="M228" s="26"/>
      <c r="N228" s="16"/>
      <c r="P228" s="31">
        <v>0.14234319578602656</v>
      </c>
      <c r="Q228" s="25"/>
      <c r="R228" s="31">
        <v>0.378358530300412</v>
      </c>
    </row>
    <row r="229" spans="2:21" x14ac:dyDescent="0.3">
      <c r="B229" s="1">
        <f t="shared" ref="B229:B230" si="27">B228+1</f>
        <v>161</v>
      </c>
      <c r="D229" s="2" t="s">
        <v>36</v>
      </c>
      <c r="F229" s="21">
        <v>190581.65403007483</v>
      </c>
      <c r="G229" s="26"/>
      <c r="H229" s="22">
        <v>31.839599515856982</v>
      </c>
      <c r="I229" s="26"/>
      <c r="J229" s="21">
        <v>219484.22430149018</v>
      </c>
      <c r="K229" s="26"/>
      <c r="L229" s="22">
        <v>36.668218865941746</v>
      </c>
      <c r="M229" s="26"/>
      <c r="N229" s="23">
        <v>28902.570271415341</v>
      </c>
      <c r="P229" s="31">
        <v>0.15165452529263052</v>
      </c>
      <c r="Q229" s="25"/>
      <c r="R229" s="31">
        <v>0.29106304498004165</v>
      </c>
    </row>
    <row r="230" spans="2:21" x14ac:dyDescent="0.3">
      <c r="B230" s="1">
        <f t="shared" si="27"/>
        <v>162</v>
      </c>
      <c r="D230" s="2" t="s">
        <v>37</v>
      </c>
      <c r="F230" s="26"/>
      <c r="G230" s="26"/>
      <c r="H230" s="26"/>
      <c r="I230" s="26"/>
      <c r="J230" s="26"/>
      <c r="K230" s="26"/>
      <c r="L230" s="26"/>
      <c r="M230" s="26"/>
      <c r="N230" s="16"/>
      <c r="P230" s="32">
        <v>0.2354639956854776</v>
      </c>
      <c r="Q230" s="25"/>
      <c r="R230" s="32">
        <v>0.91854261884704536</v>
      </c>
    </row>
    <row r="231" spans="2:21" ht="9.75" customHeight="1" x14ac:dyDescent="0.3">
      <c r="F231" s="1"/>
      <c r="G231" s="1"/>
      <c r="H231" s="1"/>
      <c r="I231" s="1"/>
      <c r="J231" s="1"/>
      <c r="K231" s="1"/>
      <c r="L231" s="1"/>
      <c r="M231" s="1"/>
      <c r="N231" s="29"/>
      <c r="O231" s="1"/>
      <c r="P231" s="30"/>
      <c r="Q231" s="30"/>
      <c r="R231" s="25"/>
    </row>
    <row r="232" spans="2:21" ht="14.15" x14ac:dyDescent="0.3">
      <c r="D232" s="3" t="s">
        <v>66</v>
      </c>
      <c r="F232" s="2" t="s">
        <v>67</v>
      </c>
      <c r="N232" s="16"/>
      <c r="P232" s="25"/>
      <c r="Q232" s="25"/>
      <c r="R232" s="25"/>
      <c r="S232" s="7"/>
    </row>
    <row r="233" spans="2:21" x14ac:dyDescent="0.3">
      <c r="B233" s="1">
        <f>B230+1</f>
        <v>163</v>
      </c>
      <c r="D233" s="2" t="s">
        <v>29</v>
      </c>
      <c r="F233" s="14">
        <v>248846.93973200003</v>
      </c>
      <c r="G233" s="19"/>
      <c r="H233" s="15">
        <v>2.4944260868153152</v>
      </c>
      <c r="I233" s="15"/>
      <c r="J233" s="14">
        <v>240755.18997106692</v>
      </c>
      <c r="K233" s="19"/>
      <c r="L233" s="15">
        <v>2.4133148956815567</v>
      </c>
      <c r="M233" s="15"/>
      <c r="N233" s="16">
        <f>J233-F233</f>
        <v>-8091.749760933104</v>
      </c>
      <c r="O233" s="15"/>
      <c r="P233" s="17">
        <f>N233/F233</f>
        <v>-3.2516975172158645E-2</v>
      </c>
      <c r="Q233" s="17"/>
      <c r="R233" s="17">
        <f>P233</f>
        <v>-3.2516975172158645E-2</v>
      </c>
      <c r="S233" s="15"/>
    </row>
    <row r="234" spans="2:21" outlineLevel="1" x14ac:dyDescent="0.3">
      <c r="B234" s="1">
        <f>B233+1</f>
        <v>164</v>
      </c>
      <c r="D234" s="2" t="s">
        <v>30</v>
      </c>
      <c r="F234" s="14">
        <v>1521358.3</v>
      </c>
      <c r="G234" s="19"/>
      <c r="H234" s="15">
        <v>15.25</v>
      </c>
      <c r="I234" s="15"/>
      <c r="J234" s="14">
        <v>1521358.3</v>
      </c>
      <c r="K234" s="19"/>
      <c r="L234" s="15">
        <v>15.25</v>
      </c>
      <c r="M234" s="15"/>
      <c r="N234" s="16">
        <f>J234-F234</f>
        <v>0</v>
      </c>
      <c r="O234" s="15"/>
      <c r="P234" s="17">
        <f>IFERROR(N234/F234,"100.0%")</f>
        <v>0</v>
      </c>
      <c r="Q234" s="17"/>
      <c r="R234" s="17">
        <v>0</v>
      </c>
      <c r="S234" s="15"/>
    </row>
    <row r="235" spans="2:21" outlineLevel="1" x14ac:dyDescent="0.3">
      <c r="B235" s="1">
        <f t="shared" ref="B235:B236" si="28">B234+1</f>
        <v>165</v>
      </c>
      <c r="D235" s="2" t="s">
        <v>31</v>
      </c>
      <c r="F235" s="14">
        <v>486894.51272</v>
      </c>
      <c r="G235" s="19"/>
      <c r="H235" s="15">
        <v>4.8806000000000003</v>
      </c>
      <c r="I235" s="15"/>
      <c r="J235" s="14">
        <v>39729.060796909529</v>
      </c>
      <c r="K235" s="19"/>
      <c r="L235" s="15">
        <v>0.39824160893122301</v>
      </c>
      <c r="N235" s="16">
        <f>J235-F235</f>
        <v>-447165.4519230905</v>
      </c>
      <c r="P235" s="17">
        <f>N235/F235</f>
        <v>-0.91840314532409484</v>
      </c>
      <c r="Q235" s="17"/>
      <c r="R235" s="17">
        <f>P235</f>
        <v>-0.91840314532409484</v>
      </c>
      <c r="S235" s="15"/>
    </row>
    <row r="236" spans="2:21" x14ac:dyDescent="0.3">
      <c r="B236" s="1">
        <f t="shared" si="28"/>
        <v>166</v>
      </c>
      <c r="D236" s="2" t="s">
        <v>32</v>
      </c>
      <c r="F236" s="14">
        <v>1041856.0922</v>
      </c>
      <c r="G236" s="19"/>
      <c r="H236" s="15">
        <v>10.4435</v>
      </c>
      <c r="J236" s="14">
        <v>1505765.9091663265</v>
      </c>
      <c r="K236" s="19"/>
      <c r="L236" s="15">
        <v>15.093702854078806</v>
      </c>
      <c r="N236" s="16">
        <f>J236-F236</f>
        <v>463909.81696632656</v>
      </c>
      <c r="P236" s="17">
        <f>N236/F236</f>
        <v>0.44527245215481459</v>
      </c>
      <c r="Q236" s="17"/>
      <c r="R236" s="17">
        <f>P236</f>
        <v>0.44527245215481459</v>
      </c>
    </row>
    <row r="237" spans="2:21" x14ac:dyDescent="0.3">
      <c r="B237" s="1">
        <f>B236+1</f>
        <v>167</v>
      </c>
      <c r="D237" s="2" t="s">
        <v>33</v>
      </c>
      <c r="F237" s="21">
        <f>SUM(F233:F236)</f>
        <v>3298955.8446519999</v>
      </c>
      <c r="G237" s="19"/>
      <c r="H237" s="22">
        <v>33.068526086815311</v>
      </c>
      <c r="J237" s="21">
        <f>SUM(J233:J236)</f>
        <v>3307608.4599343031</v>
      </c>
      <c r="K237" s="19"/>
      <c r="L237" s="22">
        <v>33.155259358691588</v>
      </c>
      <c r="N237" s="23">
        <f>SUM(N233:N236)</f>
        <v>8652.6152823029552</v>
      </c>
      <c r="P237" s="31">
        <f>N237/F237</f>
        <v>2.6228345239388017E-3</v>
      </c>
      <c r="Q237" s="25"/>
      <c r="R237" s="31">
        <f>(N233+N236+N235)/(F233+F236+F235)</f>
        <v>4.8675895780430304E-3</v>
      </c>
      <c r="S237" s="27"/>
      <c r="U237" s="33"/>
    </row>
    <row r="238" spans="2:21" ht="9.75" customHeight="1" x14ac:dyDescent="0.3">
      <c r="F238" s="14"/>
      <c r="G238" s="19"/>
      <c r="H238" s="15"/>
      <c r="I238" s="1"/>
      <c r="J238" s="14"/>
      <c r="K238" s="1"/>
      <c r="L238" s="15"/>
      <c r="N238" s="16"/>
      <c r="P238" s="25"/>
      <c r="Q238" s="25"/>
      <c r="R238" s="25"/>
      <c r="U238" s="33"/>
    </row>
    <row r="239" spans="2:21" x14ac:dyDescent="0.3">
      <c r="B239" s="1">
        <f>B237+1</f>
        <v>168</v>
      </c>
      <c r="D239" s="2" t="s">
        <v>34</v>
      </c>
      <c r="F239" s="21">
        <v>3762865.6616183268</v>
      </c>
      <c r="G239" s="26"/>
      <c r="H239" s="22">
        <v>37.718728940894124</v>
      </c>
      <c r="I239" s="26"/>
      <c r="J239" s="21">
        <v>3566180.062203153</v>
      </c>
      <c r="K239" s="26"/>
      <c r="L239" s="22">
        <v>35.747164851697384</v>
      </c>
      <c r="M239" s="26"/>
      <c r="N239" s="23">
        <v>-196685.59941517346</v>
      </c>
      <c r="P239" s="24">
        <v>-5.2270162451290715E-2</v>
      </c>
      <c r="Q239" s="25"/>
      <c r="R239" s="24">
        <v>-8.7747023624838841E-2</v>
      </c>
      <c r="U239" s="33"/>
    </row>
    <row r="240" spans="2:21" x14ac:dyDescent="0.3">
      <c r="B240" s="1">
        <f>B239+1</f>
        <v>169</v>
      </c>
      <c r="D240" s="2" t="s">
        <v>35</v>
      </c>
      <c r="F240" s="26"/>
      <c r="G240" s="26"/>
      <c r="H240" s="26"/>
      <c r="I240" s="26"/>
      <c r="J240" s="26"/>
      <c r="K240" s="26"/>
      <c r="L240" s="26"/>
      <c r="M240" s="26"/>
      <c r="N240" s="16"/>
      <c r="P240" s="24">
        <v>-8.7140853744502908E-2</v>
      </c>
      <c r="Q240" s="25"/>
      <c r="R240" s="24">
        <v>-0.26732977836124477</v>
      </c>
      <c r="U240" s="33"/>
    </row>
    <row r="241" spans="2:21" x14ac:dyDescent="0.3">
      <c r="B241" s="1">
        <f t="shared" ref="B241:B242" si="29">B240+1</f>
        <v>170</v>
      </c>
      <c r="D241" s="2" t="s">
        <v>36</v>
      </c>
      <c r="F241" s="21">
        <v>3369746.6768983267</v>
      </c>
      <c r="G241" s="26"/>
      <c r="H241" s="22">
        <v>33.778128940894121</v>
      </c>
      <c r="I241" s="26"/>
      <c r="J241" s="21">
        <v>3307608.4599343031</v>
      </c>
      <c r="K241" s="26"/>
      <c r="L241" s="22">
        <v>33.155259358691588</v>
      </c>
      <c r="M241" s="26"/>
      <c r="N241" s="23">
        <v>-62138.216964023566</v>
      </c>
      <c r="P241" s="24">
        <v>-1.8440026186543643E-2</v>
      </c>
      <c r="Q241" s="25"/>
      <c r="R241" s="24">
        <v>-3.3617511200916612E-2</v>
      </c>
      <c r="U241" s="33"/>
    </row>
    <row r="242" spans="2:21" x14ac:dyDescent="0.3">
      <c r="B242" s="1">
        <f t="shared" si="29"/>
        <v>171</v>
      </c>
      <c r="D242" s="2" t="s">
        <v>37</v>
      </c>
      <c r="F242" s="26"/>
      <c r="G242" s="26"/>
      <c r="H242" s="26"/>
      <c r="I242" s="26"/>
      <c r="J242" s="26"/>
      <c r="K242" s="26"/>
      <c r="L242" s="26"/>
      <c r="M242" s="26"/>
      <c r="N242" s="16"/>
      <c r="P242" s="17">
        <v>-3.3336297262138756E-2</v>
      </c>
      <c r="Q242" s="25"/>
      <c r="R242" s="17">
        <v>-0.18136060187573047</v>
      </c>
      <c r="U242" s="33"/>
    </row>
    <row r="243" spans="2:21" ht="9.75" customHeight="1" x14ac:dyDescent="0.3">
      <c r="F243" s="1"/>
      <c r="G243" s="1"/>
      <c r="H243" s="1"/>
      <c r="I243" s="1"/>
      <c r="J243" s="1"/>
      <c r="K243" s="1"/>
      <c r="L243" s="1"/>
      <c r="M243" s="1"/>
      <c r="N243" s="29"/>
      <c r="O243" s="1"/>
      <c r="P243" s="30"/>
      <c r="Q243" s="30"/>
      <c r="R243" s="30"/>
    </row>
    <row r="244" spans="2:21" ht="14.15" x14ac:dyDescent="0.3">
      <c r="D244" s="3" t="s">
        <v>68</v>
      </c>
      <c r="F244" s="2" t="s">
        <v>69</v>
      </c>
      <c r="N244" s="16"/>
      <c r="P244" s="25"/>
      <c r="Q244" s="25"/>
      <c r="R244" s="25"/>
      <c r="S244" s="7"/>
    </row>
    <row r="245" spans="2:21" x14ac:dyDescent="0.3">
      <c r="B245" s="1">
        <f>B242+1</f>
        <v>172</v>
      </c>
      <c r="D245" s="2" t="s">
        <v>29</v>
      </c>
      <c r="F245" s="14">
        <v>248846.93973200003</v>
      </c>
      <c r="G245" s="19"/>
      <c r="H245" s="15">
        <v>2.4944260868153152</v>
      </c>
      <c r="I245" s="15"/>
      <c r="J245" s="14">
        <v>217152.60181200283</v>
      </c>
      <c r="K245" s="19"/>
      <c r="L245" s="15">
        <v>2.176724035115885</v>
      </c>
      <c r="M245" s="15"/>
      <c r="N245" s="16">
        <f>J245-F245</f>
        <v>-31694.337919997197</v>
      </c>
      <c r="O245" s="15"/>
      <c r="P245" s="17">
        <f>N245/F245</f>
        <v>-0.12736478878997248</v>
      </c>
      <c r="Q245" s="17"/>
      <c r="R245" s="17">
        <f>P245</f>
        <v>-0.12736478878997248</v>
      </c>
      <c r="S245" s="15"/>
    </row>
    <row r="246" spans="2:21" outlineLevel="1" x14ac:dyDescent="0.3">
      <c r="B246" s="1">
        <f>B245+1</f>
        <v>173</v>
      </c>
      <c r="D246" s="2" t="s">
        <v>30</v>
      </c>
      <c r="F246" s="14">
        <v>1521358.3</v>
      </c>
      <c r="G246" s="19"/>
      <c r="H246" s="15">
        <v>15.25</v>
      </c>
      <c r="I246" s="15"/>
      <c r="J246" s="14">
        <v>1521358.3</v>
      </c>
      <c r="K246" s="19"/>
      <c r="L246" s="15">
        <v>15.25</v>
      </c>
      <c r="M246" s="15"/>
      <c r="N246" s="16">
        <f>J246-F246</f>
        <v>0</v>
      </c>
      <c r="O246" s="15"/>
      <c r="P246" s="17">
        <f>IFERROR(N246/F246,"100.0%")</f>
        <v>0</v>
      </c>
      <c r="Q246" s="17"/>
      <c r="R246" s="17">
        <v>0</v>
      </c>
      <c r="S246" s="15"/>
    </row>
    <row r="247" spans="2:21" outlineLevel="1" x14ac:dyDescent="0.3">
      <c r="B247" s="1">
        <f t="shared" ref="B247:B248" si="30">B246+1</f>
        <v>174</v>
      </c>
      <c r="D247" s="2" t="s">
        <v>31</v>
      </c>
      <c r="F247" s="14">
        <v>486894.51272</v>
      </c>
      <c r="G247" s="19"/>
      <c r="H247" s="15">
        <v>4.8806000000000003</v>
      </c>
      <c r="I247" s="15"/>
      <c r="J247" s="14">
        <v>561223.74276753108</v>
      </c>
      <c r="K247" s="19"/>
      <c r="L247" s="15">
        <v>5.6256715312920358</v>
      </c>
      <c r="N247" s="16">
        <f>J247-F247</f>
        <v>74329.230047531077</v>
      </c>
      <c r="P247" s="17">
        <f>N247/F247</f>
        <v>0.1526598228275286</v>
      </c>
      <c r="Q247" s="17"/>
      <c r="R247" s="17">
        <f>P247</f>
        <v>0.1526598228275286</v>
      </c>
      <c r="S247" s="15"/>
    </row>
    <row r="248" spans="2:21" x14ac:dyDescent="0.3">
      <c r="B248" s="1">
        <f t="shared" si="30"/>
        <v>175</v>
      </c>
      <c r="D248" s="2" t="s">
        <v>32</v>
      </c>
      <c r="F248" s="14">
        <v>1041856.0922</v>
      </c>
      <c r="G248" s="19"/>
      <c r="H248" s="15">
        <v>10.4435</v>
      </c>
      <c r="J248" s="14">
        <v>1130571.0169315364</v>
      </c>
      <c r="K248" s="19"/>
      <c r="L248" s="15">
        <v>11.332772830835399</v>
      </c>
      <c r="N248" s="16">
        <f>J248-F248</f>
        <v>88714.924731536419</v>
      </c>
      <c r="P248" s="17">
        <f>N248/F248</f>
        <v>8.5150843188145656E-2</v>
      </c>
      <c r="Q248" s="17"/>
      <c r="R248" s="17">
        <f>P248</f>
        <v>8.5150843188145656E-2</v>
      </c>
    </row>
    <row r="249" spans="2:21" x14ac:dyDescent="0.3">
      <c r="B249" s="1">
        <f>B248+1</f>
        <v>176</v>
      </c>
      <c r="D249" s="2" t="s">
        <v>33</v>
      </c>
      <c r="F249" s="21">
        <f>SUM(F245:F248)</f>
        <v>3298955.8446519999</v>
      </c>
      <c r="G249" s="19"/>
      <c r="H249" s="22">
        <v>33.068526086815311</v>
      </c>
      <c r="J249" s="21">
        <f>SUM(J245:J248)</f>
        <v>3430305.6615110701</v>
      </c>
      <c r="K249" s="19"/>
      <c r="L249" s="22">
        <v>34.385168397243312</v>
      </c>
      <c r="N249" s="23">
        <f>SUM(N245:N248)</f>
        <v>131349.8168590703</v>
      </c>
      <c r="P249" s="31">
        <f>N249/F249</f>
        <v>3.9815572879523073E-2</v>
      </c>
      <c r="Q249" s="25"/>
      <c r="R249" s="31">
        <f>(N245+N248+N247)/(F245+F248+F247)</f>
        <v>7.3891763213919506E-2</v>
      </c>
      <c r="S249" s="27"/>
      <c r="U249" s="33"/>
    </row>
    <row r="250" spans="2:21" ht="9.75" customHeight="1" x14ac:dyDescent="0.3">
      <c r="F250" s="14"/>
      <c r="G250" s="19"/>
      <c r="H250" s="15"/>
      <c r="I250" s="1"/>
      <c r="J250" s="14"/>
      <c r="K250" s="1"/>
      <c r="L250" s="15"/>
      <c r="N250" s="16"/>
      <c r="P250" s="25"/>
      <c r="Q250" s="25"/>
      <c r="R250" s="25"/>
      <c r="U250" s="33"/>
    </row>
    <row r="251" spans="2:21" x14ac:dyDescent="0.3">
      <c r="B251" s="1">
        <f>B249+1</f>
        <v>177</v>
      </c>
      <c r="D251" s="2" t="s">
        <v>34</v>
      </c>
      <c r="F251" s="21">
        <v>3387670.7693835367</v>
      </c>
      <c r="G251" s="26"/>
      <c r="H251" s="22">
        <v>33.95779891765072</v>
      </c>
      <c r="I251" s="26"/>
      <c r="J251" s="21">
        <v>3688877.2637799205</v>
      </c>
      <c r="K251" s="26"/>
      <c r="L251" s="22">
        <v>36.977073890249116</v>
      </c>
      <c r="M251" s="26"/>
      <c r="N251" s="23">
        <v>301206.49439638399</v>
      </c>
      <c r="P251" s="31">
        <v>8.8912564089336024E-2</v>
      </c>
      <c r="Q251" s="25"/>
      <c r="R251" s="31">
        <v>0.16139124575204483</v>
      </c>
      <c r="U251" s="33"/>
    </row>
    <row r="252" spans="2:21" x14ac:dyDescent="0.3">
      <c r="B252" s="1">
        <f>B251+1</f>
        <v>178</v>
      </c>
      <c r="D252" s="2" t="s">
        <v>35</v>
      </c>
      <c r="F252" s="26"/>
      <c r="G252" s="26"/>
      <c r="H252" s="26"/>
      <c r="I252" s="26"/>
      <c r="J252" s="26"/>
      <c r="K252" s="26"/>
      <c r="L252" s="26"/>
      <c r="M252" s="26"/>
      <c r="N252" s="16"/>
      <c r="P252" s="31">
        <v>0.13344846370620897</v>
      </c>
      <c r="Q252" s="25"/>
      <c r="R252" s="31">
        <v>0.4093917685248743</v>
      </c>
      <c r="U252" s="33"/>
    </row>
    <row r="253" spans="2:21" x14ac:dyDescent="0.3">
      <c r="B253" s="1">
        <f t="shared" ref="B253:B254" si="31">B252+1</f>
        <v>179</v>
      </c>
      <c r="D253" s="2" t="s">
        <v>36</v>
      </c>
      <c r="F253" s="21">
        <v>2994551.7846635366</v>
      </c>
      <c r="G253" s="26"/>
      <c r="H253" s="22">
        <v>30.017198917650717</v>
      </c>
      <c r="I253" s="26"/>
      <c r="J253" s="21">
        <v>3430305.6615110701</v>
      </c>
      <c r="K253" s="26"/>
      <c r="L253" s="22">
        <v>34.385168397243312</v>
      </c>
      <c r="M253" s="26"/>
      <c r="N253" s="23">
        <v>435753.87684753386</v>
      </c>
      <c r="P253" s="31">
        <v>0.14551555898255888</v>
      </c>
      <c r="Q253" s="25"/>
      <c r="R253" s="31">
        <v>0.29578862612676843</v>
      </c>
      <c r="U253" s="33"/>
    </row>
    <row r="254" spans="2:21" x14ac:dyDescent="0.3">
      <c r="B254" s="1">
        <f t="shared" si="31"/>
        <v>180</v>
      </c>
      <c r="D254" s="2" t="s">
        <v>37</v>
      </c>
      <c r="F254" s="26"/>
      <c r="G254" s="26"/>
      <c r="H254" s="26"/>
      <c r="I254" s="26"/>
      <c r="J254" s="26"/>
      <c r="K254" s="26"/>
      <c r="L254" s="26"/>
      <c r="M254" s="26"/>
      <c r="N254" s="16"/>
      <c r="P254" s="32">
        <v>0.23377595112085717</v>
      </c>
      <c r="Q254" s="25"/>
      <c r="R254" s="32">
        <v>1.271819328522207</v>
      </c>
      <c r="U254" s="33"/>
    </row>
    <row r="255" spans="2:21" ht="9.75" customHeight="1" x14ac:dyDescent="0.3">
      <c r="F255" s="1"/>
      <c r="G255" s="1"/>
      <c r="H255" s="1"/>
      <c r="I255" s="1"/>
      <c r="J255" s="1"/>
      <c r="K255" s="1"/>
      <c r="L255" s="1"/>
      <c r="M255" s="1"/>
      <c r="N255" s="29"/>
      <c r="O255" s="1"/>
      <c r="P255" s="30"/>
      <c r="Q255" s="30"/>
      <c r="R255" s="30"/>
    </row>
    <row r="256" spans="2:21" ht="14.15" x14ac:dyDescent="0.3">
      <c r="D256" s="3" t="s">
        <v>70</v>
      </c>
      <c r="F256" s="2" t="s">
        <v>71</v>
      </c>
      <c r="I256" s="1"/>
      <c r="J256" s="1"/>
      <c r="K256" s="1"/>
      <c r="L256" s="1"/>
      <c r="M256" s="1"/>
      <c r="N256" s="29"/>
      <c r="O256" s="1"/>
      <c r="P256" s="30"/>
      <c r="Q256" s="30"/>
      <c r="R256" s="30"/>
    </row>
    <row r="257" spans="2:21" x14ac:dyDescent="0.3">
      <c r="B257" s="1">
        <f>B254+1</f>
        <v>181</v>
      </c>
      <c r="D257" s="2" t="s">
        <v>29</v>
      </c>
      <c r="F257" s="14">
        <v>302287.48428700003</v>
      </c>
      <c r="G257" s="1"/>
      <c r="H257" s="15">
        <v>3.0301104435982684</v>
      </c>
      <c r="I257" s="1"/>
      <c r="J257" s="14">
        <v>326144.13532988861</v>
      </c>
      <c r="K257" s="1"/>
      <c r="L257" s="15">
        <v>3.2692479905755816</v>
      </c>
      <c r="M257" s="15"/>
      <c r="N257" s="16">
        <f>J257-F257</f>
        <v>23856.651042888581</v>
      </c>
      <c r="O257" s="15"/>
      <c r="P257" s="17">
        <f>N257/F257</f>
        <v>7.8920406179431565E-2</v>
      </c>
      <c r="Q257" s="17"/>
      <c r="R257" s="17">
        <f>P257</f>
        <v>7.8920406179431565E-2</v>
      </c>
    </row>
    <row r="258" spans="2:21" outlineLevel="1" x14ac:dyDescent="0.3">
      <c r="B258" s="1">
        <f>B257+1</f>
        <v>182</v>
      </c>
      <c r="D258" s="2" t="s">
        <v>30</v>
      </c>
      <c r="F258" s="14">
        <v>1521358.4524999999</v>
      </c>
      <c r="G258" s="19"/>
      <c r="H258" s="15">
        <v>15.25</v>
      </c>
      <c r="I258" s="15"/>
      <c r="J258" s="14">
        <v>1521358.4524999999</v>
      </c>
      <c r="K258" s="19"/>
      <c r="L258" s="15">
        <v>15.25</v>
      </c>
      <c r="M258" s="15"/>
      <c r="N258" s="16">
        <f>J258-F258</f>
        <v>0</v>
      </c>
      <c r="O258" s="15"/>
      <c r="P258" s="17">
        <f>IFERROR(N258/F258,"100.0%")</f>
        <v>0</v>
      </c>
      <c r="Q258" s="17"/>
      <c r="R258" s="17">
        <v>0</v>
      </c>
    </row>
    <row r="259" spans="2:21" outlineLevel="1" x14ac:dyDescent="0.3">
      <c r="B259" s="1">
        <f t="shared" ref="B259:B260" si="32">B258+1</f>
        <v>183</v>
      </c>
      <c r="D259" s="2" t="s">
        <v>31</v>
      </c>
      <c r="F259" s="14">
        <v>486894.56152600003</v>
      </c>
      <c r="G259" s="19"/>
      <c r="H259" s="15">
        <v>4.8806000000000003</v>
      </c>
      <c r="I259" s="15"/>
      <c r="J259" s="14">
        <v>39729.064779325621</v>
      </c>
      <c r="K259" s="19"/>
      <c r="L259" s="15">
        <v>0.39824160893122312</v>
      </c>
      <c r="N259" s="16">
        <f>J259-F259</f>
        <v>-447165.49674667441</v>
      </c>
      <c r="P259" s="17">
        <f>N259/F259</f>
        <v>-0.91840314532409473</v>
      </c>
      <c r="Q259" s="17"/>
      <c r="R259" s="17">
        <f>P259</f>
        <v>-0.91840314532409473</v>
      </c>
    </row>
    <row r="260" spans="2:21" x14ac:dyDescent="0.3">
      <c r="B260" s="1">
        <f t="shared" si="32"/>
        <v>184</v>
      </c>
      <c r="D260" s="2" t="s">
        <v>32</v>
      </c>
      <c r="F260" s="14">
        <v>1041856.1966349999</v>
      </c>
      <c r="G260" s="1"/>
      <c r="H260" s="15">
        <v>10.4435</v>
      </c>
      <c r="I260" s="1"/>
      <c r="J260" s="14">
        <v>1505766.060103355</v>
      </c>
      <c r="K260" s="1"/>
      <c r="L260" s="15">
        <v>15.093702854078806</v>
      </c>
      <c r="N260" s="16">
        <f>J260-F260</f>
        <v>463909.86346835503</v>
      </c>
      <c r="P260" s="17">
        <f>N260/F260</f>
        <v>0.44527245215481454</v>
      </c>
      <c r="Q260" s="17"/>
      <c r="R260" s="17">
        <f>P260</f>
        <v>0.44527245215481454</v>
      </c>
    </row>
    <row r="261" spans="2:21" x14ac:dyDescent="0.3">
      <c r="B261" s="1">
        <f>B260+1</f>
        <v>185</v>
      </c>
      <c r="D261" s="2" t="s">
        <v>33</v>
      </c>
      <c r="F261" s="21">
        <f>SUM(F257:F260)</f>
        <v>3352396.6949479999</v>
      </c>
      <c r="G261" s="1"/>
      <c r="H261" s="22">
        <v>33.604210443598262</v>
      </c>
      <c r="I261" s="1"/>
      <c r="J261" s="21">
        <f>SUM(J257:J260)</f>
        <v>3392997.7127125692</v>
      </c>
      <c r="K261" s="1"/>
      <c r="L261" s="22">
        <v>34.011192453585608</v>
      </c>
      <c r="N261" s="23">
        <f>SUM(N257:N260)</f>
        <v>40601.017764569202</v>
      </c>
      <c r="P261" s="31">
        <f>N261/F261</f>
        <v>1.2111042176408952E-2</v>
      </c>
      <c r="Q261" s="25"/>
      <c r="R261" s="31">
        <f>(N257+N260+N259)/(F257+F260+F259)</f>
        <v>2.2173768315339945E-2</v>
      </c>
      <c r="S261" s="27"/>
      <c r="U261" s="20"/>
    </row>
    <row r="262" spans="2:21" ht="9.75" customHeight="1" x14ac:dyDescent="0.3">
      <c r="F262" s="14"/>
      <c r="G262" s="1"/>
      <c r="H262" s="15"/>
      <c r="I262" s="1"/>
      <c r="J262" s="14"/>
      <c r="K262" s="1"/>
      <c r="L262" s="15"/>
      <c r="N262" s="16"/>
      <c r="P262" s="25"/>
      <c r="Q262" s="25"/>
      <c r="R262" s="25"/>
    </row>
    <row r="263" spans="2:21" x14ac:dyDescent="0.3">
      <c r="B263" s="1">
        <f>B261+1</f>
        <v>186</v>
      </c>
      <c r="D263" s="2" t="s">
        <v>34</v>
      </c>
      <c r="F263" s="21">
        <v>3816306.5584163549</v>
      </c>
      <c r="G263" s="26"/>
      <c r="H263" s="22">
        <v>38.254413297677068</v>
      </c>
      <c r="I263" s="26"/>
      <c r="J263" s="21">
        <v>3651569.3409004742</v>
      </c>
      <c r="K263" s="26"/>
      <c r="L263" s="22">
        <v>36.603097946591404</v>
      </c>
      <c r="M263" s="26"/>
      <c r="N263" s="23">
        <v>-164737.21751588077</v>
      </c>
      <c r="P263" s="24">
        <v>-4.3166662581803031E-2</v>
      </c>
      <c r="Q263" s="25"/>
      <c r="R263" s="24">
        <v>-7.1782545797523592E-2</v>
      </c>
    </row>
    <row r="264" spans="2:21" x14ac:dyDescent="0.3">
      <c r="B264" s="1">
        <f>B263+1</f>
        <v>187</v>
      </c>
      <c r="D264" s="2" t="s">
        <v>35</v>
      </c>
      <c r="F264" s="26"/>
      <c r="G264" s="26"/>
      <c r="H264" s="26"/>
      <c r="I264" s="26"/>
      <c r="J264" s="26"/>
      <c r="K264" s="26"/>
      <c r="L264" s="26"/>
      <c r="M264" s="26"/>
      <c r="N264" s="16"/>
      <c r="P264" s="24">
        <v>-7.1298130301615886E-2</v>
      </c>
      <c r="Q264" s="25"/>
      <c r="R264" s="24">
        <v>-0.20874425411714945</v>
      </c>
    </row>
    <row r="265" spans="2:21" x14ac:dyDescent="0.3">
      <c r="B265" s="1">
        <f t="shared" ref="B265:B266" si="33">B264+1</f>
        <v>188</v>
      </c>
      <c r="D265" s="2" t="s">
        <v>36</v>
      </c>
      <c r="F265" s="21">
        <v>3423187.5342903547</v>
      </c>
      <c r="G265" s="26"/>
      <c r="H265" s="22">
        <v>34.313813297677072</v>
      </c>
      <c r="I265" s="26"/>
      <c r="J265" s="21">
        <v>3392997.7127125692</v>
      </c>
      <c r="K265" s="26"/>
      <c r="L265" s="22">
        <v>34.011192453585608</v>
      </c>
      <c r="M265" s="26"/>
      <c r="N265" s="23">
        <v>-30189.821577785799</v>
      </c>
      <c r="P265" s="24">
        <v>-8.8192134597861911E-3</v>
      </c>
      <c r="Q265" s="25"/>
      <c r="R265" s="24">
        <v>-1.5874098186239496E-2</v>
      </c>
    </row>
    <row r="266" spans="2:21" x14ac:dyDescent="0.3">
      <c r="B266" s="1">
        <f t="shared" si="33"/>
        <v>189</v>
      </c>
      <c r="D266" s="2" t="s">
        <v>37</v>
      </c>
      <c r="F266" s="26"/>
      <c r="G266" s="26"/>
      <c r="H266" s="26"/>
      <c r="I266" s="26"/>
      <c r="J266" s="26"/>
      <c r="K266" s="26"/>
      <c r="L266" s="26"/>
      <c r="M266" s="26"/>
      <c r="N266" s="16"/>
      <c r="P266" s="17">
        <v>-1.5745010674080667E-2</v>
      </c>
      <c r="Q266" s="25"/>
      <c r="R266" s="17">
        <v>-7.6224792330257363E-2</v>
      </c>
    </row>
    <row r="267" spans="2:21" ht="9.75" customHeight="1" x14ac:dyDescent="0.3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30"/>
      <c r="Q267" s="30"/>
      <c r="R267" s="30"/>
    </row>
    <row r="268" spans="2:21" ht="14.15" x14ac:dyDescent="0.3">
      <c r="D268" s="3" t="s">
        <v>72</v>
      </c>
      <c r="F268" s="2" t="s">
        <v>71</v>
      </c>
      <c r="I268" s="1"/>
      <c r="J268" s="1"/>
      <c r="K268" s="1"/>
      <c r="L268" s="1"/>
      <c r="M268" s="1"/>
      <c r="N268" s="29"/>
      <c r="O268" s="1"/>
      <c r="P268" s="30"/>
      <c r="Q268" s="30"/>
      <c r="R268" s="30"/>
    </row>
    <row r="269" spans="2:21" x14ac:dyDescent="0.3">
      <c r="B269" s="1">
        <f>B266+1</f>
        <v>190</v>
      </c>
      <c r="D269" s="2" t="s">
        <v>29</v>
      </c>
      <c r="F269" s="14">
        <v>302287.48428700003</v>
      </c>
      <c r="G269" s="1"/>
      <c r="H269" s="15">
        <v>3.0301104435982684</v>
      </c>
      <c r="I269" s="1"/>
      <c r="J269" s="14">
        <v>303511.90695067449</v>
      </c>
      <c r="K269" s="1"/>
      <c r="L269" s="15">
        <v>3.0423839782083082</v>
      </c>
      <c r="M269" s="15"/>
      <c r="N269" s="16">
        <f>J269-F269</f>
        <v>1224.422663674457</v>
      </c>
      <c r="O269" s="15"/>
      <c r="P269" s="17">
        <f>N269/F269</f>
        <v>4.0505238467364287E-3</v>
      </c>
      <c r="Q269" s="34"/>
      <c r="R269" s="17">
        <f>P269</f>
        <v>4.0505238467364287E-3</v>
      </c>
    </row>
    <row r="270" spans="2:21" outlineLevel="1" x14ac:dyDescent="0.3">
      <c r="B270" s="1">
        <f>B269+1</f>
        <v>191</v>
      </c>
      <c r="D270" s="2" t="s">
        <v>30</v>
      </c>
      <c r="F270" s="14">
        <v>1521358.4524999999</v>
      </c>
      <c r="G270" s="19"/>
      <c r="H270" s="15">
        <v>15.25</v>
      </c>
      <c r="I270" s="15"/>
      <c r="J270" s="14">
        <v>1521358.4524999999</v>
      </c>
      <c r="K270" s="19"/>
      <c r="L270" s="15">
        <v>15.25</v>
      </c>
      <c r="M270" s="15"/>
      <c r="N270" s="16">
        <f>J270-F270</f>
        <v>0</v>
      </c>
      <c r="O270" s="15"/>
      <c r="P270" s="35">
        <f>IFERROR(N270/F270,"100.0%")</f>
        <v>0</v>
      </c>
      <c r="Q270" s="34"/>
      <c r="R270" s="35">
        <v>0</v>
      </c>
    </row>
    <row r="271" spans="2:21" outlineLevel="1" x14ac:dyDescent="0.3">
      <c r="B271" s="1">
        <f t="shared" ref="B271:B272" si="34">B270+1</f>
        <v>192</v>
      </c>
      <c r="D271" s="2" t="s">
        <v>31</v>
      </c>
      <c r="F271" s="14">
        <v>486894.56152600003</v>
      </c>
      <c r="G271" s="19"/>
      <c r="H271" s="15">
        <v>4.8806000000000003</v>
      </c>
      <c r="I271" s="15"/>
      <c r="J271" s="14">
        <v>561223.7990242464</v>
      </c>
      <c r="K271" s="19"/>
      <c r="L271" s="15">
        <v>5.6256715312920358</v>
      </c>
      <c r="N271" s="16">
        <f>J271-F271</f>
        <v>74329.237498246366</v>
      </c>
      <c r="P271" s="34">
        <f>N271/F271</f>
        <v>0.15265982282752855</v>
      </c>
      <c r="Q271" s="34"/>
      <c r="R271" s="34">
        <f>P271</f>
        <v>0.15265982282752855</v>
      </c>
    </row>
    <row r="272" spans="2:21" x14ac:dyDescent="0.3">
      <c r="B272" s="1">
        <f t="shared" si="34"/>
        <v>193</v>
      </c>
      <c r="D272" s="2" t="s">
        <v>32</v>
      </c>
      <c r="F272" s="14">
        <v>1041856.1966349999</v>
      </c>
      <c r="G272" s="1"/>
      <c r="H272" s="15">
        <v>10.4435</v>
      </c>
      <c r="I272" s="1"/>
      <c r="J272" s="14">
        <v>1130571.1302592647</v>
      </c>
      <c r="K272" s="1"/>
      <c r="L272" s="15">
        <v>11.332772830835399</v>
      </c>
      <c r="N272" s="16">
        <f>J272-F272</f>
        <v>88714.933624264784</v>
      </c>
      <c r="P272" s="34">
        <f>N272/F272</f>
        <v>8.5150843188145711E-2</v>
      </c>
      <c r="Q272" s="34"/>
      <c r="R272" s="34">
        <f>P272</f>
        <v>8.5150843188145711E-2</v>
      </c>
    </row>
    <row r="273" spans="2:21" x14ac:dyDescent="0.3">
      <c r="B273" s="1">
        <f>B272+1</f>
        <v>194</v>
      </c>
      <c r="D273" s="2" t="s">
        <v>33</v>
      </c>
      <c r="F273" s="21">
        <f>SUM(F269:F272)</f>
        <v>3352396.6949479999</v>
      </c>
      <c r="G273" s="1"/>
      <c r="H273" s="22">
        <v>33.604210443598262</v>
      </c>
      <c r="I273" s="1"/>
      <c r="J273" s="21">
        <f>SUM(J269:J272)</f>
        <v>3516665.2887341855</v>
      </c>
      <c r="K273" s="1"/>
      <c r="L273" s="22">
        <v>35.250828340335744</v>
      </c>
      <c r="N273" s="23">
        <f>SUM(N269:N272)</f>
        <v>164268.59378618561</v>
      </c>
      <c r="P273" s="31">
        <f>N273/F273</f>
        <v>4.9000344748500485E-2</v>
      </c>
      <c r="Q273" s="25"/>
      <c r="R273" s="31">
        <f>(N269+N272+N271)/(F269+F272+F271)</f>
        <v>8.9713360419259897E-2</v>
      </c>
      <c r="S273" s="27"/>
      <c r="U273" s="20"/>
    </row>
    <row r="274" spans="2:21" ht="9.75" customHeight="1" x14ac:dyDescent="0.3">
      <c r="F274" s="14"/>
      <c r="G274" s="1"/>
      <c r="H274" s="15"/>
      <c r="I274" s="1"/>
      <c r="J274" s="14"/>
      <c r="K274" s="1"/>
      <c r="L274" s="15"/>
      <c r="N274" s="16"/>
      <c r="P274" s="25"/>
      <c r="Q274" s="25"/>
      <c r="R274" s="25"/>
    </row>
    <row r="275" spans="2:21" x14ac:dyDescent="0.3">
      <c r="B275" s="1">
        <f>B273+1</f>
        <v>195</v>
      </c>
      <c r="D275" s="2" t="s">
        <v>34</v>
      </c>
      <c r="F275" s="21">
        <v>3441111.6285722647</v>
      </c>
      <c r="G275" s="26"/>
      <c r="H275" s="22">
        <v>34.493483274433665</v>
      </c>
      <c r="I275" s="26"/>
      <c r="J275" s="21">
        <v>3775236.9169220906</v>
      </c>
      <c r="K275" s="26"/>
      <c r="L275" s="22">
        <v>37.842733833341541</v>
      </c>
      <c r="M275" s="26"/>
      <c r="N275" s="23">
        <v>334125.28834982589</v>
      </c>
      <c r="P275" s="31">
        <v>9.7098067256962614E-2</v>
      </c>
      <c r="Q275" s="25"/>
      <c r="R275" s="31">
        <v>0.17404596200925807</v>
      </c>
    </row>
    <row r="276" spans="2:21" x14ac:dyDescent="0.3">
      <c r="B276" s="1">
        <f>B275+1</f>
        <v>196</v>
      </c>
      <c r="D276" s="2" t="s">
        <v>35</v>
      </c>
      <c r="F276" s="26"/>
      <c r="G276" s="26"/>
      <c r="H276" s="26"/>
      <c r="I276" s="26"/>
      <c r="J276" s="26"/>
      <c r="K276" s="26"/>
      <c r="L276" s="26"/>
      <c r="M276" s="26"/>
      <c r="N276" s="16"/>
      <c r="P276" s="31">
        <v>0.14460914603911143</v>
      </c>
      <c r="Q276" s="25"/>
      <c r="R276" s="31">
        <v>0.42338176612421091</v>
      </c>
    </row>
    <row r="277" spans="2:21" x14ac:dyDescent="0.3">
      <c r="B277" s="1">
        <f t="shared" ref="B277:B278" si="35">B276+1</f>
        <v>197</v>
      </c>
      <c r="D277" s="2" t="s">
        <v>36</v>
      </c>
      <c r="F277" s="21">
        <v>3047992.6044462649</v>
      </c>
      <c r="G277" s="26"/>
      <c r="H277" s="22">
        <v>30.552883274433668</v>
      </c>
      <c r="I277" s="26"/>
      <c r="J277" s="21">
        <v>3516665.2887341855</v>
      </c>
      <c r="K277" s="26"/>
      <c r="L277" s="22">
        <v>35.250828340335744</v>
      </c>
      <c r="M277" s="26"/>
      <c r="N277" s="23">
        <v>468672.68428792083</v>
      </c>
      <c r="P277" s="31">
        <v>0.1537643771196307</v>
      </c>
      <c r="Q277" s="25"/>
      <c r="R277" s="31">
        <v>0.30699737962132095</v>
      </c>
    </row>
    <row r="278" spans="2:21" x14ac:dyDescent="0.3">
      <c r="B278" s="1">
        <f t="shared" si="35"/>
        <v>198</v>
      </c>
      <c r="D278" s="2" t="s">
        <v>37</v>
      </c>
      <c r="F278" s="26"/>
      <c r="G278" s="26"/>
      <c r="H278" s="26"/>
      <c r="I278" s="26"/>
      <c r="J278" s="26"/>
      <c r="K278" s="26"/>
      <c r="L278" s="26"/>
      <c r="M278" s="26"/>
      <c r="N278" s="16"/>
      <c r="P278" s="32">
        <v>0.24442861968396454</v>
      </c>
      <c r="Q278" s="25"/>
      <c r="R278" s="32">
        <v>1.1833285578937551</v>
      </c>
    </row>
    <row r="279" spans="2:21" ht="9.75" customHeight="1" x14ac:dyDescent="0.3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30"/>
      <c r="Q279" s="30"/>
      <c r="R279" s="30"/>
    </row>
    <row r="280" spans="2:21" ht="14.15" x14ac:dyDescent="0.3">
      <c r="D280" s="3" t="s">
        <v>73</v>
      </c>
      <c r="F280" s="2" t="s">
        <v>74</v>
      </c>
      <c r="I280" s="1"/>
      <c r="J280" s="1"/>
      <c r="K280" s="1"/>
      <c r="L280" s="1"/>
      <c r="M280" s="1"/>
      <c r="N280" s="1"/>
      <c r="O280" s="1"/>
      <c r="P280" s="30"/>
      <c r="Q280" s="30"/>
      <c r="R280" s="30"/>
    </row>
    <row r="281" spans="2:21" x14ac:dyDescent="0.3">
      <c r="B281" s="1">
        <f>B278+1</f>
        <v>199</v>
      </c>
      <c r="D281" s="2" t="s">
        <v>29</v>
      </c>
      <c r="F281" s="14">
        <v>86589.939649999986</v>
      </c>
      <c r="G281" s="1"/>
      <c r="H281" s="15">
        <v>1.9364380841437607</v>
      </c>
      <c r="I281" s="1"/>
      <c r="J281" s="14">
        <v>121612.39130468571</v>
      </c>
      <c r="K281" s="1"/>
      <c r="L281" s="15">
        <v>2.7196561976837801</v>
      </c>
      <c r="M281" s="15"/>
      <c r="N281" s="16">
        <f>J281-F281</f>
        <v>35022.451654685719</v>
      </c>
      <c r="O281" s="15"/>
      <c r="P281" s="34">
        <f>N281/F281</f>
        <v>0.40446328749330324</v>
      </c>
      <c r="Q281" s="34"/>
      <c r="R281" s="34">
        <f>P281</f>
        <v>0.40446328749330324</v>
      </c>
    </row>
    <row r="282" spans="2:21" outlineLevel="1" x14ac:dyDescent="0.3">
      <c r="B282" s="1">
        <f>B281+1</f>
        <v>200</v>
      </c>
      <c r="D282" s="2" t="s">
        <v>30</v>
      </c>
      <c r="F282" s="14">
        <v>681920.37250000006</v>
      </c>
      <c r="G282" s="19"/>
      <c r="H282" s="15">
        <v>15.25</v>
      </c>
      <c r="I282" s="15"/>
      <c r="J282" s="14">
        <v>681920.37250000006</v>
      </c>
      <c r="K282" s="19"/>
      <c r="L282" s="15">
        <v>15.25</v>
      </c>
      <c r="M282" s="15"/>
      <c r="N282" s="16">
        <f>J282-F282</f>
        <v>0</v>
      </c>
      <c r="O282" s="15"/>
      <c r="P282" s="35">
        <f>IFERROR(N282/F282,"100.0%")</f>
        <v>0</v>
      </c>
      <c r="Q282" s="34"/>
      <c r="R282" s="35">
        <v>0</v>
      </c>
    </row>
    <row r="283" spans="2:21" outlineLevel="1" x14ac:dyDescent="0.3">
      <c r="B283" s="1">
        <f t="shared" ref="B283:B284" si="36">B282+1</f>
        <v>201</v>
      </c>
      <c r="D283" s="2" t="s">
        <v>31</v>
      </c>
      <c r="F283" s="14">
        <v>218241.34885400001</v>
      </c>
      <c r="G283" s="19"/>
      <c r="H283" s="15">
        <v>4.8806000000000003</v>
      </c>
      <c r="I283" s="15"/>
      <c r="J283" s="14">
        <v>17807.807626713373</v>
      </c>
      <c r="K283" s="19"/>
      <c r="L283" s="15">
        <v>0.39824160893122301</v>
      </c>
      <c r="N283" s="16">
        <f>J283-F283</f>
        <v>-200433.54122728662</v>
      </c>
      <c r="P283" s="17">
        <f>N283/F283</f>
        <v>-0.91840314532409473</v>
      </c>
      <c r="Q283" s="34"/>
      <c r="R283" s="17">
        <f>P283</f>
        <v>-0.91840314532409473</v>
      </c>
    </row>
    <row r="284" spans="2:21" x14ac:dyDescent="0.3">
      <c r="B284" s="1">
        <f t="shared" si="36"/>
        <v>202</v>
      </c>
      <c r="D284" s="2" t="s">
        <v>32</v>
      </c>
      <c r="F284" s="14">
        <v>466992.48591499997</v>
      </c>
      <c r="G284" s="1"/>
      <c r="H284" s="15">
        <v>10.443499999999998</v>
      </c>
      <c r="I284" s="1"/>
      <c r="J284" s="14">
        <v>674931.37525624479</v>
      </c>
      <c r="K284" s="1"/>
      <c r="L284" s="15">
        <v>15.093702854078806</v>
      </c>
      <c r="N284" s="16">
        <f>J284-F284</f>
        <v>207938.88934124482</v>
      </c>
      <c r="P284" s="34">
        <f>N284/F284</f>
        <v>0.44527245215481476</v>
      </c>
      <c r="Q284" s="34"/>
      <c r="R284" s="34">
        <f>P284</f>
        <v>0.44527245215481476</v>
      </c>
    </row>
    <row r="285" spans="2:21" x14ac:dyDescent="0.3">
      <c r="B285" s="1">
        <f>B284+1</f>
        <v>203</v>
      </c>
      <c r="D285" s="2" t="s">
        <v>33</v>
      </c>
      <c r="F285" s="21">
        <f>SUM(F281:F284)</f>
        <v>1453744.146919</v>
      </c>
      <c r="G285" s="1"/>
      <c r="H285" s="22">
        <v>32.510538084143761</v>
      </c>
      <c r="I285" s="1"/>
      <c r="J285" s="21">
        <f>SUM(J281:J284)</f>
        <v>1496271.9466876439</v>
      </c>
      <c r="K285" s="1"/>
      <c r="L285" s="22">
        <v>33.461600660693804</v>
      </c>
      <c r="N285" s="23">
        <f>SUM(N281:N284)</f>
        <v>42527.799768643919</v>
      </c>
      <c r="P285" s="31">
        <f>N285/F285</f>
        <v>2.9253978328150403E-2</v>
      </c>
      <c r="Q285" s="25"/>
      <c r="R285" s="31">
        <f>(N281+N284+N283)/(F281+F284+F283)</f>
        <v>5.5100401384574164E-2</v>
      </c>
      <c r="S285" s="27"/>
      <c r="U285" s="20"/>
    </row>
    <row r="286" spans="2:21" ht="9.75" customHeight="1" x14ac:dyDescent="0.3">
      <c r="F286" s="14"/>
      <c r="G286" s="1"/>
      <c r="H286" s="15"/>
      <c r="I286" s="1"/>
      <c r="J286" s="14"/>
      <c r="K286" s="1"/>
      <c r="L286" s="15"/>
      <c r="N286" s="16"/>
      <c r="P286" s="25"/>
      <c r="Q286" s="25"/>
      <c r="R286" s="25"/>
    </row>
    <row r="287" spans="2:21" x14ac:dyDescent="0.3">
      <c r="B287" s="1">
        <f>B285+1</f>
        <v>204</v>
      </c>
      <c r="D287" s="2" t="s">
        <v>34</v>
      </c>
      <c r="F287" s="21">
        <v>1661683.0362602449</v>
      </c>
      <c r="G287" s="26"/>
      <c r="H287" s="22">
        <v>37.160740938222567</v>
      </c>
      <c r="I287" s="26"/>
      <c r="J287" s="21">
        <v>1612171.8259843858</v>
      </c>
      <c r="K287" s="26"/>
      <c r="L287" s="22">
        <v>36.053506153699615</v>
      </c>
      <c r="M287" s="26"/>
      <c r="N287" s="23">
        <v>-49511.210275859223</v>
      </c>
      <c r="P287" s="24">
        <v>-2.9795820981171173E-2</v>
      </c>
      <c r="Q287" s="25"/>
      <c r="R287" s="24">
        <v>-5.0533881425772503E-2</v>
      </c>
    </row>
    <row r="288" spans="2:21" x14ac:dyDescent="0.3">
      <c r="B288" s="1">
        <f>B287+1</f>
        <v>205</v>
      </c>
      <c r="D288" s="2" t="s">
        <v>35</v>
      </c>
      <c r="F288" s="26"/>
      <c r="G288" s="26"/>
      <c r="H288" s="26"/>
      <c r="I288" s="26"/>
      <c r="J288" s="26"/>
      <c r="K288" s="26"/>
      <c r="L288" s="26"/>
      <c r="M288" s="26"/>
      <c r="N288" s="16"/>
      <c r="P288" s="24">
        <v>-5.0175958381952518E-2</v>
      </c>
      <c r="Q288" s="25"/>
      <c r="R288" s="24">
        <v>-0.16242168092009865</v>
      </c>
    </row>
    <row r="289" spans="2:21" x14ac:dyDescent="0.3">
      <c r="B289" s="1">
        <f t="shared" ref="B289:B290" si="37">B288+1</f>
        <v>206</v>
      </c>
      <c r="D289" s="2" t="s">
        <v>36</v>
      </c>
      <c r="F289" s="21">
        <v>1485474.8120062449</v>
      </c>
      <c r="G289" s="26"/>
      <c r="H289" s="22">
        <v>33.220140938222571</v>
      </c>
      <c r="I289" s="26"/>
      <c r="J289" s="21">
        <v>1496271.9466876439</v>
      </c>
      <c r="K289" s="26"/>
      <c r="L289" s="22">
        <v>33.461600660693804</v>
      </c>
      <c r="M289" s="26"/>
      <c r="N289" s="23">
        <v>10797.134681399089</v>
      </c>
      <c r="P289" s="24">
        <v>7.2684737527233811E-3</v>
      </c>
      <c r="Q289" s="25"/>
      <c r="R289" s="24">
        <v>1.3436718348583253E-2</v>
      </c>
    </row>
    <row r="290" spans="2:21" x14ac:dyDescent="0.3">
      <c r="B290" s="1">
        <f t="shared" si="37"/>
        <v>207</v>
      </c>
      <c r="D290" s="2" t="s">
        <v>37</v>
      </c>
      <c r="F290" s="26"/>
      <c r="G290" s="26"/>
      <c r="H290" s="26"/>
      <c r="I290" s="26"/>
      <c r="J290" s="26"/>
      <c r="K290" s="26"/>
      <c r="L290" s="26"/>
      <c r="M290" s="26"/>
      <c r="N290" s="16"/>
      <c r="P290" s="32">
        <v>1.3320858811332655E-2</v>
      </c>
      <c r="Q290" s="25"/>
      <c r="R290" s="32">
        <v>8.3944001368316729E-2</v>
      </c>
    </row>
    <row r="291" spans="2:21" ht="9.75" customHeight="1" x14ac:dyDescent="0.3">
      <c r="F291" s="1"/>
      <c r="G291" s="1"/>
      <c r="H291" s="1"/>
      <c r="I291" s="1"/>
      <c r="J291" s="1"/>
      <c r="K291" s="1"/>
      <c r="L291" s="1"/>
      <c r="M291" s="1"/>
      <c r="N291" s="29"/>
      <c r="O291" s="1"/>
      <c r="P291" s="30"/>
      <c r="Q291" s="30"/>
      <c r="R291" s="30"/>
    </row>
    <row r="292" spans="2:21" ht="14.15" x14ac:dyDescent="0.3">
      <c r="D292" s="3" t="s">
        <v>75</v>
      </c>
      <c r="F292" s="2" t="s">
        <v>74</v>
      </c>
      <c r="I292" s="1"/>
      <c r="J292" s="1"/>
      <c r="K292" s="1"/>
      <c r="L292" s="1"/>
      <c r="M292" s="1"/>
      <c r="N292" s="1"/>
      <c r="O292" s="1"/>
      <c r="P292" s="30"/>
      <c r="Q292" s="30"/>
      <c r="R292" s="30"/>
    </row>
    <row r="293" spans="2:21" x14ac:dyDescent="0.3">
      <c r="B293" s="1">
        <f>B290+1</f>
        <v>208</v>
      </c>
      <c r="D293" s="2" t="s">
        <v>29</v>
      </c>
      <c r="F293" s="14">
        <v>86589.939649999986</v>
      </c>
      <c r="G293" s="1"/>
      <c r="H293" s="15">
        <v>1.9364380841437607</v>
      </c>
      <c r="I293" s="1"/>
      <c r="J293" s="14">
        <v>103949.85773869191</v>
      </c>
      <c r="K293" s="1"/>
      <c r="L293" s="15">
        <v>2.3246633983134908</v>
      </c>
      <c r="M293" s="15"/>
      <c r="N293" s="16">
        <f>J293-F293</f>
        <v>17359.91808869192</v>
      </c>
      <c r="O293" s="15"/>
      <c r="P293" s="34">
        <f>N293/F293</f>
        <v>0.20048423822514955</v>
      </c>
      <c r="Q293" s="34"/>
      <c r="R293" s="34">
        <f>P293</f>
        <v>0.20048423822514955</v>
      </c>
    </row>
    <row r="294" spans="2:21" outlineLevel="1" x14ac:dyDescent="0.3">
      <c r="B294" s="1">
        <f>B293+1</f>
        <v>209</v>
      </c>
      <c r="D294" s="2" t="s">
        <v>30</v>
      </c>
      <c r="F294" s="14">
        <v>681920.37250000006</v>
      </c>
      <c r="G294" s="19"/>
      <c r="H294" s="15">
        <v>15.25</v>
      </c>
      <c r="I294" s="15"/>
      <c r="J294" s="14">
        <v>681920.37250000006</v>
      </c>
      <c r="K294" s="19"/>
      <c r="L294" s="15">
        <v>15.25</v>
      </c>
      <c r="M294" s="15"/>
      <c r="N294" s="16">
        <f>J294-F294</f>
        <v>0</v>
      </c>
      <c r="O294" s="15"/>
      <c r="P294" s="35">
        <f>IFERROR(N294/F294,"100.0%")</f>
        <v>0</v>
      </c>
      <c r="Q294" s="34"/>
      <c r="R294" s="35">
        <v>0</v>
      </c>
    </row>
    <row r="295" spans="2:21" outlineLevel="1" x14ac:dyDescent="0.3">
      <c r="B295" s="1">
        <f t="shared" ref="B295:B296" si="38">B294+1</f>
        <v>210</v>
      </c>
      <c r="D295" s="2" t="s">
        <v>31</v>
      </c>
      <c r="F295" s="14">
        <v>218241.34885400001</v>
      </c>
      <c r="G295" s="19"/>
      <c r="H295" s="15">
        <v>4.8806000000000003</v>
      </c>
      <c r="I295" s="15"/>
      <c r="J295" s="14">
        <v>251558.03450369253</v>
      </c>
      <c r="K295" s="19"/>
      <c r="L295" s="15">
        <v>5.6256715312920367</v>
      </c>
      <c r="N295" s="16">
        <f>J295-F295</f>
        <v>33316.685649692517</v>
      </c>
      <c r="P295" s="34">
        <f>N295/F295</f>
        <v>0.15265982282752866</v>
      </c>
      <c r="Q295" s="34"/>
      <c r="R295" s="34">
        <f>P295</f>
        <v>0.15265982282752866</v>
      </c>
    </row>
    <row r="296" spans="2:21" x14ac:dyDescent="0.3">
      <c r="B296" s="1">
        <f t="shared" si="38"/>
        <v>211</v>
      </c>
      <c r="D296" s="2" t="s">
        <v>32</v>
      </c>
      <c r="F296" s="14">
        <v>466992.48591499997</v>
      </c>
      <c r="G296" s="1"/>
      <c r="H296" s="15">
        <v>10.443499999999998</v>
      </c>
      <c r="I296" s="1"/>
      <c r="J296" s="14">
        <v>506757.28985319048</v>
      </c>
      <c r="K296" s="1"/>
      <c r="L296" s="15">
        <v>11.332772830835399</v>
      </c>
      <c r="N296" s="16">
        <f>J296-F296</f>
        <v>39764.803938190511</v>
      </c>
      <c r="P296" s="34">
        <f>N296/F296</f>
        <v>8.5150843188145725E-2</v>
      </c>
      <c r="Q296" s="34"/>
      <c r="R296" s="34">
        <f>P296</f>
        <v>8.5150843188145725E-2</v>
      </c>
    </row>
    <row r="297" spans="2:21" x14ac:dyDescent="0.3">
      <c r="B297" s="1">
        <f>B296+1</f>
        <v>212</v>
      </c>
      <c r="D297" s="2" t="s">
        <v>33</v>
      </c>
      <c r="F297" s="21">
        <f>SUM(F293:F296)</f>
        <v>1453744.146919</v>
      </c>
      <c r="G297" s="1"/>
      <c r="H297" s="22">
        <v>32.510538084143761</v>
      </c>
      <c r="I297" s="1"/>
      <c r="J297" s="21">
        <f>SUM(J293:J296)</f>
        <v>1544185.554595575</v>
      </c>
      <c r="K297" s="1"/>
      <c r="L297" s="22">
        <v>34.533107760440927</v>
      </c>
      <c r="N297" s="23">
        <f>SUM(N293:N296)</f>
        <v>90441.407676574949</v>
      </c>
      <c r="P297" s="31">
        <f>N297/F297</f>
        <v>6.2212740713867981E-2</v>
      </c>
      <c r="Q297" s="25"/>
      <c r="R297" s="31">
        <f>(N293+N296+N295)/(F293+F296+F295)</f>
        <v>0.11717883106756573</v>
      </c>
      <c r="S297" s="27"/>
      <c r="U297" s="20"/>
    </row>
    <row r="298" spans="2:21" ht="9.75" customHeight="1" x14ac:dyDescent="0.3">
      <c r="F298" s="14"/>
      <c r="G298" s="1"/>
      <c r="H298" s="15"/>
      <c r="I298" s="1"/>
      <c r="J298" s="14"/>
      <c r="K298" s="1"/>
      <c r="L298" s="15"/>
      <c r="N298" s="16"/>
      <c r="P298" s="25"/>
      <c r="Q298" s="25"/>
      <c r="R298" s="25"/>
    </row>
    <row r="299" spans="2:21" x14ac:dyDescent="0.3">
      <c r="B299" s="1">
        <f>B297+1</f>
        <v>213</v>
      </c>
      <c r="D299" s="2" t="s">
        <v>34</v>
      </c>
      <c r="F299" s="21">
        <v>1493508.9508571904</v>
      </c>
      <c r="G299" s="26"/>
      <c r="H299" s="22">
        <v>33.399810914979163</v>
      </c>
      <c r="I299" s="26"/>
      <c r="J299" s="21">
        <v>1660085.4338923167</v>
      </c>
      <c r="K299" s="26"/>
      <c r="L299" s="22">
        <v>37.125013253446724</v>
      </c>
      <c r="M299" s="26"/>
      <c r="N299" s="23">
        <v>166576.48303512606</v>
      </c>
      <c r="P299" s="31">
        <v>0.11153363556309488</v>
      </c>
      <c r="Q299" s="25"/>
      <c r="R299" s="31">
        <v>0.20524744615345439</v>
      </c>
    </row>
    <row r="300" spans="2:21" x14ac:dyDescent="0.3">
      <c r="B300" s="1">
        <f>B299+1</f>
        <v>214</v>
      </c>
      <c r="D300" s="2" t="s">
        <v>35</v>
      </c>
      <c r="F300" s="26"/>
      <c r="G300" s="26"/>
      <c r="H300" s="26"/>
      <c r="I300" s="26"/>
      <c r="J300" s="26"/>
      <c r="K300" s="26"/>
      <c r="L300" s="26"/>
      <c r="M300" s="26"/>
      <c r="N300" s="16"/>
      <c r="P300" s="31">
        <v>0.16881297454887265</v>
      </c>
      <c r="Q300" s="25"/>
      <c r="R300" s="31">
        <v>0.54645467613453413</v>
      </c>
    </row>
    <row r="301" spans="2:21" x14ac:dyDescent="0.3">
      <c r="B301" s="1">
        <f t="shared" ref="B301:B302" si="39">B300+1</f>
        <v>215</v>
      </c>
      <c r="D301" s="2" t="s">
        <v>36</v>
      </c>
      <c r="F301" s="21">
        <v>1317300.7266031904</v>
      </c>
      <c r="G301" s="26"/>
      <c r="H301" s="22">
        <v>29.45921091497916</v>
      </c>
      <c r="I301" s="26"/>
      <c r="J301" s="21">
        <v>1544185.554595575</v>
      </c>
      <c r="K301" s="26"/>
      <c r="L301" s="22">
        <v>34.533107760440927</v>
      </c>
      <c r="M301" s="26"/>
      <c r="N301" s="23">
        <v>226884.82799238444</v>
      </c>
      <c r="P301" s="31">
        <v>0.1722346487862591</v>
      </c>
      <c r="Q301" s="25"/>
      <c r="R301" s="31">
        <v>0.35708505390070128</v>
      </c>
    </row>
    <row r="302" spans="2:21" x14ac:dyDescent="0.3">
      <c r="B302" s="1">
        <f t="shared" si="39"/>
        <v>216</v>
      </c>
      <c r="D302" s="2" t="s">
        <v>37</v>
      </c>
      <c r="F302" s="26"/>
      <c r="G302" s="26"/>
      <c r="H302" s="26"/>
      <c r="I302" s="26"/>
      <c r="J302" s="26"/>
      <c r="K302" s="26"/>
      <c r="L302" s="26"/>
      <c r="M302" s="26"/>
      <c r="N302" s="16"/>
      <c r="P302" s="32">
        <v>0.27991692697200099</v>
      </c>
      <c r="Q302" s="25"/>
      <c r="R302" s="32">
        <v>1.7639513513019454</v>
      </c>
    </row>
    <row r="303" spans="2:21" ht="9.75" customHeight="1" x14ac:dyDescent="0.3">
      <c r="F303" s="1"/>
      <c r="G303" s="1"/>
      <c r="H303" s="1"/>
      <c r="I303" s="1"/>
      <c r="J303" s="1"/>
      <c r="K303" s="1"/>
      <c r="L303" s="1"/>
      <c r="M303" s="1"/>
      <c r="N303" s="29"/>
      <c r="O303" s="1"/>
      <c r="P303" s="30"/>
      <c r="Q303" s="30"/>
      <c r="R303" s="30"/>
    </row>
    <row r="304" spans="2:21" ht="14.15" x14ac:dyDescent="0.3">
      <c r="D304" s="3" t="s">
        <v>76</v>
      </c>
      <c r="F304" s="2" t="s">
        <v>77</v>
      </c>
      <c r="I304" s="1"/>
      <c r="J304" s="1"/>
      <c r="K304" s="1"/>
      <c r="L304" s="1"/>
      <c r="M304" s="1"/>
      <c r="N304" s="1"/>
      <c r="O304" s="1"/>
      <c r="P304" s="30"/>
      <c r="Q304" s="30"/>
      <c r="R304" s="30"/>
    </row>
    <row r="305" spans="2:21" x14ac:dyDescent="0.3">
      <c r="B305" s="1">
        <f>B302+1</f>
        <v>217</v>
      </c>
      <c r="D305" s="2" t="s">
        <v>29</v>
      </c>
      <c r="F305" s="14">
        <v>1168703.0270519999</v>
      </c>
      <c r="G305" s="1"/>
      <c r="H305" s="15">
        <v>1.6735720037947754</v>
      </c>
      <c r="I305" s="1"/>
      <c r="J305" s="14">
        <v>1279821.5151910146</v>
      </c>
      <c r="K305" s="1"/>
      <c r="L305" s="15">
        <v>1.8326926585282066</v>
      </c>
      <c r="M305" s="15"/>
      <c r="N305" s="16">
        <f>J305-F305</f>
        <v>111118.48813901469</v>
      </c>
      <c r="O305" s="15"/>
      <c r="P305" s="34">
        <f>N305/F305</f>
        <v>9.5078463533465815E-2</v>
      </c>
      <c r="Q305" s="34"/>
      <c r="R305" s="34">
        <f>P305</f>
        <v>9.5078463533465815E-2</v>
      </c>
    </row>
    <row r="306" spans="2:21" outlineLevel="1" x14ac:dyDescent="0.3">
      <c r="B306" s="1">
        <f>B305+1</f>
        <v>218</v>
      </c>
      <c r="D306" s="2" t="s">
        <v>30</v>
      </c>
      <c r="F306" s="14">
        <v>10649509.625</v>
      </c>
      <c r="G306" s="19"/>
      <c r="H306" s="15">
        <v>15.25</v>
      </c>
      <c r="I306" s="15"/>
      <c r="J306" s="14">
        <v>10649509.625</v>
      </c>
      <c r="K306" s="19"/>
      <c r="L306" s="15">
        <v>15.25</v>
      </c>
      <c r="M306" s="15"/>
      <c r="N306" s="16">
        <f>J306-F306</f>
        <v>0</v>
      </c>
      <c r="O306" s="15"/>
      <c r="P306" s="35">
        <f>IFERROR(N306/F306,"100.0%")</f>
        <v>0</v>
      </c>
      <c r="Q306" s="34"/>
      <c r="R306" s="17">
        <v>0</v>
      </c>
    </row>
    <row r="307" spans="2:21" outlineLevel="1" x14ac:dyDescent="0.3">
      <c r="B307" s="1">
        <f t="shared" ref="B307:B308" si="40">B306+1</f>
        <v>219</v>
      </c>
      <c r="D307" s="2" t="s">
        <v>31</v>
      </c>
      <c r="F307" s="14">
        <v>3408262.0771000003</v>
      </c>
      <c r="G307" s="19"/>
      <c r="H307" s="15">
        <v>4.8806000000000003</v>
      </c>
      <c r="I307" s="15"/>
      <c r="J307" s="14">
        <v>278103.4654025276</v>
      </c>
      <c r="K307" s="19"/>
      <c r="L307" s="15">
        <v>0.39824160893122301</v>
      </c>
      <c r="N307" s="16">
        <f>J307-F307</f>
        <v>-3130158.6116974726</v>
      </c>
      <c r="P307" s="17">
        <f>N307/F307</f>
        <v>-0.91840314532409473</v>
      </c>
      <c r="Q307" s="34"/>
      <c r="R307" s="34">
        <f>P307</f>
        <v>-0.91840314532409473</v>
      </c>
    </row>
    <row r="308" spans="2:21" x14ac:dyDescent="0.3">
      <c r="B308" s="1">
        <f t="shared" si="40"/>
        <v>220</v>
      </c>
      <c r="D308" s="2" t="s">
        <v>32</v>
      </c>
      <c r="F308" s="14">
        <v>7292993.6897499999</v>
      </c>
      <c r="G308" s="1"/>
      <c r="H308" s="15">
        <v>10.4435</v>
      </c>
      <c r="I308" s="1"/>
      <c r="J308" s="14">
        <v>10540362.873534571</v>
      </c>
      <c r="K308" s="1"/>
      <c r="L308" s="15">
        <v>15.093702854078806</v>
      </c>
      <c r="N308" s="16">
        <f>J308-F308</f>
        <v>3247369.1837845715</v>
      </c>
      <c r="P308" s="34">
        <f>N308/F308</f>
        <v>0.44527245215481459</v>
      </c>
      <c r="Q308" s="34"/>
      <c r="R308" s="34">
        <f>P308</f>
        <v>0.44527245215481459</v>
      </c>
    </row>
    <row r="309" spans="2:21" x14ac:dyDescent="0.3">
      <c r="B309" s="1">
        <f>B308+1</f>
        <v>221</v>
      </c>
      <c r="D309" s="2" t="s">
        <v>33</v>
      </c>
      <c r="F309" s="21">
        <f>SUM(F305:F308)</f>
        <v>22519468.418902002</v>
      </c>
      <c r="G309" s="1"/>
      <c r="H309" s="22">
        <v>32.247672003794783</v>
      </c>
      <c r="I309" s="1"/>
      <c r="J309" s="21">
        <f>SUM(J305:J308)</f>
        <v>22747797.479128115</v>
      </c>
      <c r="K309" s="1"/>
      <c r="L309" s="22">
        <v>32.574637121538238</v>
      </c>
      <c r="N309" s="23">
        <f>SUM(N305:N308)</f>
        <v>228329.06022611354</v>
      </c>
      <c r="P309" s="31">
        <f>N309/F309</f>
        <v>1.0139185169862298E-2</v>
      </c>
      <c r="Q309" s="25"/>
      <c r="R309" s="31">
        <f>(N305+N308+N307)/(F305+F308+F307)</f>
        <v>1.9235876399454219E-2</v>
      </c>
      <c r="S309" s="27"/>
      <c r="U309" s="20"/>
    </row>
    <row r="310" spans="2:21" ht="9.75" customHeight="1" x14ac:dyDescent="0.3">
      <c r="F310" s="14"/>
      <c r="G310" s="1"/>
      <c r="H310" s="15"/>
      <c r="I310" s="1"/>
      <c r="J310" s="14"/>
      <c r="K310" s="1"/>
      <c r="L310" s="15"/>
      <c r="N310" s="16"/>
      <c r="P310" s="25"/>
      <c r="Q310" s="25"/>
      <c r="R310" s="25"/>
    </row>
    <row r="311" spans="2:21" x14ac:dyDescent="0.3">
      <c r="B311" s="1">
        <f>B309+1</f>
        <v>222</v>
      </c>
      <c r="D311" s="2" t="s">
        <v>34</v>
      </c>
      <c r="F311" s="21">
        <v>25766837.602686573</v>
      </c>
      <c r="G311" s="26"/>
      <c r="H311" s="22">
        <v>36.897874857873589</v>
      </c>
      <c r="I311" s="26"/>
      <c r="J311" s="21">
        <v>24557798.954200614</v>
      </c>
      <c r="K311" s="26"/>
      <c r="L311" s="22">
        <v>35.166542614544035</v>
      </c>
      <c r="M311" s="26"/>
      <c r="N311" s="23">
        <v>-1209038.6484859579</v>
      </c>
      <c r="P311" s="24">
        <v>-4.6922275334241939E-2</v>
      </c>
      <c r="Q311" s="25"/>
      <c r="R311" s="24">
        <v>-7.9977007197999481E-2</v>
      </c>
    </row>
    <row r="312" spans="2:21" x14ac:dyDescent="0.3">
      <c r="B312" s="1">
        <f>B311+1</f>
        <v>223</v>
      </c>
      <c r="D312" s="2" t="s">
        <v>35</v>
      </c>
      <c r="F312" s="26"/>
      <c r="G312" s="26"/>
      <c r="H312" s="26"/>
      <c r="I312" s="26"/>
      <c r="J312" s="26"/>
      <c r="K312" s="26"/>
      <c r="L312" s="26"/>
      <c r="M312" s="26"/>
      <c r="N312" s="16"/>
      <c r="P312" s="24">
        <v>-7.940371425377804E-2</v>
      </c>
      <c r="Q312" s="25"/>
      <c r="R312" s="24">
        <v>-0.26415727910819697</v>
      </c>
    </row>
    <row r="313" spans="2:21" x14ac:dyDescent="0.3">
      <c r="B313" s="1">
        <f t="shared" ref="B313:B314" si="41">B312+1</f>
        <v>224</v>
      </c>
      <c r="D313" s="2" t="s">
        <v>36</v>
      </c>
      <c r="F313" s="21">
        <v>23015004.315586571</v>
      </c>
      <c r="G313" s="26"/>
      <c r="H313" s="22">
        <v>32.957274857873578</v>
      </c>
      <c r="I313" s="26"/>
      <c r="J313" s="21">
        <v>22747797.479128115</v>
      </c>
      <c r="K313" s="26"/>
      <c r="L313" s="22">
        <v>32.574637121538238</v>
      </c>
      <c r="M313" s="26"/>
      <c r="N313" s="23">
        <v>-267206.83645845775</v>
      </c>
      <c r="P313" s="24">
        <v>-1.1610114549380983E-2</v>
      </c>
      <c r="Q313" s="25"/>
      <c r="R313" s="24">
        <v>-2.1609069685006067E-2</v>
      </c>
    </row>
    <row r="314" spans="2:21" x14ac:dyDescent="0.3">
      <c r="B314" s="1">
        <f t="shared" si="41"/>
        <v>225</v>
      </c>
      <c r="D314" s="2" t="s">
        <v>37</v>
      </c>
      <c r="F314" s="26"/>
      <c r="G314" s="26"/>
      <c r="H314" s="26"/>
      <c r="I314" s="26"/>
      <c r="J314" s="26"/>
      <c r="K314" s="26"/>
      <c r="L314" s="26"/>
      <c r="M314" s="26"/>
      <c r="N314" s="16"/>
      <c r="P314" s="17">
        <v>-2.1420001344303483E-2</v>
      </c>
      <c r="Q314" s="25"/>
      <c r="R314" s="17">
        <v>-0.1464041303548459</v>
      </c>
    </row>
    <row r="315" spans="2:21" ht="9.75" customHeight="1" x14ac:dyDescent="0.3">
      <c r="F315" s="1"/>
      <c r="G315" s="1"/>
      <c r="H315" s="1"/>
      <c r="I315" s="1"/>
      <c r="J315" s="1"/>
      <c r="K315" s="1"/>
      <c r="L315" s="1"/>
      <c r="M315" s="1"/>
      <c r="N315" s="29"/>
      <c r="O315" s="1"/>
      <c r="P315" s="30"/>
      <c r="Q315" s="30"/>
      <c r="R315" s="30"/>
    </row>
    <row r="316" spans="2:21" ht="14.15" x14ac:dyDescent="0.3">
      <c r="D316" s="3" t="s">
        <v>78</v>
      </c>
      <c r="F316" s="2" t="s">
        <v>79</v>
      </c>
      <c r="I316" s="1"/>
      <c r="J316" s="1"/>
      <c r="K316" s="1"/>
      <c r="L316" s="1"/>
      <c r="M316" s="1"/>
      <c r="N316" s="1"/>
      <c r="O316" s="1"/>
      <c r="P316" s="30"/>
      <c r="Q316" s="30"/>
      <c r="R316" s="30"/>
    </row>
    <row r="317" spans="2:21" x14ac:dyDescent="0.3">
      <c r="B317" s="1">
        <f>B314+1</f>
        <v>226</v>
      </c>
      <c r="D317" s="2" t="s">
        <v>29</v>
      </c>
      <c r="F317" s="14">
        <v>1168703.0270519999</v>
      </c>
      <c r="G317" s="1"/>
      <c r="H317" s="15">
        <v>1.6735720037947754</v>
      </c>
      <c r="I317" s="1"/>
      <c r="J317" s="14">
        <v>1268901.8095785908</v>
      </c>
      <c r="K317" s="1"/>
      <c r="L317" s="15">
        <v>1.8170557403551348</v>
      </c>
      <c r="M317" s="15"/>
      <c r="N317" s="16">
        <f>J317-F317</f>
        <v>100198.78252659086</v>
      </c>
      <c r="O317" s="15"/>
      <c r="P317" s="34">
        <f>N317/F317</f>
        <v>8.5735024387964251E-2</v>
      </c>
      <c r="Q317" s="34"/>
      <c r="R317" s="34">
        <f>P317</f>
        <v>8.5735024387964251E-2</v>
      </c>
    </row>
    <row r="318" spans="2:21" outlineLevel="1" x14ac:dyDescent="0.3">
      <c r="B318" s="1">
        <f>B317+1</f>
        <v>227</v>
      </c>
      <c r="D318" s="2" t="s">
        <v>30</v>
      </c>
      <c r="F318" s="14">
        <v>10649509.625</v>
      </c>
      <c r="G318" s="19"/>
      <c r="H318" s="15">
        <v>15.25</v>
      </c>
      <c r="I318" s="15"/>
      <c r="J318" s="14">
        <v>10649509.625</v>
      </c>
      <c r="K318" s="19"/>
      <c r="L318" s="15">
        <v>15.25</v>
      </c>
      <c r="M318" s="15"/>
      <c r="N318" s="16">
        <f>J318-F318</f>
        <v>0</v>
      </c>
      <c r="O318" s="15"/>
      <c r="P318" s="35">
        <f>IFERROR(N318/F318,"100.0%")</f>
        <v>0</v>
      </c>
      <c r="Q318" s="34"/>
      <c r="R318" s="35">
        <v>0</v>
      </c>
    </row>
    <row r="319" spans="2:21" outlineLevel="1" x14ac:dyDescent="0.3">
      <c r="B319" s="1">
        <f t="shared" ref="B319:B320" si="42">B318+1</f>
        <v>228</v>
      </c>
      <c r="D319" s="2" t="s">
        <v>31</v>
      </c>
      <c r="F319" s="14">
        <v>3408262.0771000003</v>
      </c>
      <c r="G319" s="19"/>
      <c r="H319" s="15">
        <v>4.8806000000000003</v>
      </c>
      <c r="I319" s="15"/>
      <c r="J319" s="14">
        <v>3928566.7619398711</v>
      </c>
      <c r="K319" s="19"/>
      <c r="L319" s="15">
        <v>5.6256715312920367</v>
      </c>
      <c r="N319" s="16">
        <f>J319-F319</f>
        <v>520304.68483987078</v>
      </c>
      <c r="P319" s="34">
        <f>N319/F319</f>
        <v>0.15265982282752863</v>
      </c>
      <c r="Q319" s="34"/>
      <c r="R319" s="34">
        <f>P319</f>
        <v>0.15265982282752863</v>
      </c>
    </row>
    <row r="320" spans="2:21" x14ac:dyDescent="0.3">
      <c r="B320" s="1">
        <f t="shared" si="42"/>
        <v>229</v>
      </c>
      <c r="D320" s="2" t="s">
        <v>32</v>
      </c>
      <c r="F320" s="14">
        <v>7292993.6897499999</v>
      </c>
      <c r="G320" s="1"/>
      <c r="H320" s="15">
        <v>10.4435</v>
      </c>
      <c r="I320" s="1"/>
      <c r="J320" s="14">
        <v>7913998.2517980384</v>
      </c>
      <c r="K320" s="1"/>
      <c r="L320" s="15">
        <v>11.332772830835399</v>
      </c>
      <c r="N320" s="16">
        <f>J320-F320</f>
        <v>621004.56204803847</v>
      </c>
      <c r="P320" s="34">
        <f>N320/F320</f>
        <v>8.5150843188145711E-2</v>
      </c>
      <c r="Q320" s="34"/>
      <c r="R320" s="34">
        <f>P320</f>
        <v>8.5150843188145711E-2</v>
      </c>
    </row>
    <row r="321" spans="2:21" x14ac:dyDescent="0.3">
      <c r="B321" s="1">
        <f>B320+1</f>
        <v>230</v>
      </c>
      <c r="D321" s="2" t="s">
        <v>33</v>
      </c>
      <c r="F321" s="21">
        <f>SUM(F317:F320)</f>
        <v>22519468.418902002</v>
      </c>
      <c r="G321" s="1"/>
      <c r="H321" s="22">
        <v>32.247672003794783</v>
      </c>
      <c r="I321" s="1"/>
      <c r="J321" s="21">
        <f>SUM(J317:J320)</f>
        <v>23760976.4483165</v>
      </c>
      <c r="K321" s="1"/>
      <c r="L321" s="22">
        <v>34.025500102482567</v>
      </c>
      <c r="N321" s="23">
        <f>SUM(N317:N320)</f>
        <v>1241508.0294145001</v>
      </c>
      <c r="P321" s="31">
        <f>N321/F321</f>
        <v>5.5130432313953939E-2</v>
      </c>
      <c r="Q321" s="25"/>
      <c r="R321" s="31">
        <f>(N317+N320+N319)/(F317+F320+F319)</f>
        <v>0.10459244644154157</v>
      </c>
      <c r="S321" s="27"/>
      <c r="U321" s="20"/>
    </row>
    <row r="322" spans="2:21" ht="9.75" customHeight="1" x14ac:dyDescent="0.3">
      <c r="F322" s="14"/>
      <c r="G322" s="1"/>
      <c r="H322" s="15"/>
      <c r="I322" s="1"/>
      <c r="J322" s="14"/>
      <c r="K322" s="1"/>
      <c r="L322" s="15"/>
      <c r="N322" s="16"/>
      <c r="P322" s="25"/>
      <c r="Q322" s="25"/>
      <c r="R322" s="25"/>
    </row>
    <row r="323" spans="2:21" x14ac:dyDescent="0.3">
      <c r="B323" s="1">
        <f>B321+1</f>
        <v>231</v>
      </c>
      <c r="D323" s="2" t="s">
        <v>34</v>
      </c>
      <c r="F323" s="21">
        <v>23140472.980950039</v>
      </c>
      <c r="G323" s="26"/>
      <c r="H323" s="22">
        <v>33.136944834630178</v>
      </c>
      <c r="I323" s="26"/>
      <c r="J323" s="21">
        <v>25570977.923388999</v>
      </c>
      <c r="K323" s="26"/>
      <c r="L323" s="22">
        <v>36.617405595488364</v>
      </c>
      <c r="M323" s="26"/>
      <c r="N323" s="23">
        <v>2430504.942438961</v>
      </c>
      <c r="P323" s="31">
        <v>0.1050326388937611</v>
      </c>
      <c r="Q323" s="25"/>
      <c r="R323" s="31">
        <v>0.19458106418038573</v>
      </c>
    </row>
    <row r="324" spans="2:21" x14ac:dyDescent="0.3">
      <c r="B324" s="1">
        <f>B323+1</f>
        <v>232</v>
      </c>
      <c r="D324" s="2" t="s">
        <v>35</v>
      </c>
      <c r="F324" s="26"/>
      <c r="G324" s="26"/>
      <c r="H324" s="26"/>
      <c r="I324" s="26"/>
      <c r="J324" s="26"/>
      <c r="K324" s="26"/>
      <c r="L324" s="26"/>
      <c r="M324" s="26"/>
      <c r="N324" s="16"/>
      <c r="P324" s="31">
        <v>0.15962361516192669</v>
      </c>
      <c r="Q324" s="25"/>
      <c r="R324" s="31">
        <v>0.53102981716730258</v>
      </c>
    </row>
    <row r="325" spans="2:21" x14ac:dyDescent="0.3">
      <c r="B325" s="1">
        <f t="shared" ref="B325:B326" si="43">B324+1</f>
        <v>233</v>
      </c>
      <c r="D325" s="2" t="s">
        <v>36</v>
      </c>
      <c r="F325" s="21">
        <v>20388639.693850037</v>
      </c>
      <c r="G325" s="26"/>
      <c r="H325" s="22">
        <v>29.196344834630171</v>
      </c>
      <c r="I325" s="26"/>
      <c r="J325" s="21">
        <v>23760976.4483165</v>
      </c>
      <c r="K325" s="26"/>
      <c r="L325" s="22">
        <v>34.025500102482567</v>
      </c>
      <c r="M325" s="26"/>
      <c r="N325" s="23">
        <v>3372336.7544664619</v>
      </c>
      <c r="P325" s="31">
        <v>0.16540273432188232</v>
      </c>
      <c r="Q325" s="25"/>
      <c r="R325" s="31">
        <v>0.34626673333511154</v>
      </c>
    </row>
    <row r="326" spans="2:21" x14ac:dyDescent="0.3">
      <c r="B326" s="1">
        <f t="shared" si="43"/>
        <v>234</v>
      </c>
      <c r="D326" s="2" t="s">
        <v>37</v>
      </c>
      <c r="F326" s="26"/>
      <c r="G326" s="26"/>
      <c r="H326" s="26"/>
      <c r="I326" s="26"/>
      <c r="J326" s="26"/>
      <c r="K326" s="26"/>
      <c r="L326" s="26"/>
      <c r="M326" s="26"/>
      <c r="N326" s="16"/>
      <c r="P326" s="32">
        <v>0.27033536555995263</v>
      </c>
      <c r="Q326" s="25"/>
      <c r="R326" s="32">
        <v>1.8477222976220684</v>
      </c>
    </row>
    <row r="327" spans="2:21" ht="9.75" customHeight="1" x14ac:dyDescent="0.3">
      <c r="F327" s="1"/>
      <c r="G327" s="1"/>
      <c r="H327" s="1"/>
      <c r="I327" s="1"/>
      <c r="J327" s="1"/>
      <c r="K327" s="1"/>
      <c r="L327" s="1"/>
      <c r="M327" s="1"/>
      <c r="N327" s="29"/>
      <c r="O327" s="1"/>
      <c r="P327" s="30"/>
      <c r="Q327" s="30"/>
      <c r="R327" s="30"/>
    </row>
    <row r="328" spans="2:21" ht="14.15" x14ac:dyDescent="0.3">
      <c r="D328" s="3" t="s">
        <v>80</v>
      </c>
      <c r="F328" s="2" t="s">
        <v>81</v>
      </c>
      <c r="I328" s="1"/>
      <c r="J328" s="1"/>
      <c r="K328" s="1"/>
      <c r="L328" s="1"/>
      <c r="M328" s="1"/>
      <c r="N328" s="1"/>
      <c r="O328" s="1"/>
      <c r="P328" s="30"/>
      <c r="Q328" s="30"/>
      <c r="R328" s="30"/>
    </row>
    <row r="329" spans="2:21" x14ac:dyDescent="0.3">
      <c r="B329" s="1">
        <f>B326+1</f>
        <v>235</v>
      </c>
      <c r="D329" s="2" t="s">
        <v>29</v>
      </c>
      <c r="F329" s="14">
        <v>3558585.47477875</v>
      </c>
      <c r="G329" s="1"/>
      <c r="H329" s="15">
        <v>1.7274686770770633</v>
      </c>
      <c r="I329" s="1"/>
      <c r="J329" s="14">
        <v>3503582.6258488754</v>
      </c>
      <c r="K329" s="1"/>
      <c r="L329" s="15">
        <v>1.7007682649751821</v>
      </c>
      <c r="M329" s="15"/>
      <c r="N329" s="16">
        <f>J329-F329</f>
        <v>-55002.848929874599</v>
      </c>
      <c r="O329" s="15"/>
      <c r="P329" s="17">
        <f>N329/F329</f>
        <v>-1.5456379878944547E-2</v>
      </c>
      <c r="Q329" s="34"/>
      <c r="R329" s="17">
        <f>P329</f>
        <v>-1.5456379878944547E-2</v>
      </c>
    </row>
    <row r="330" spans="2:21" outlineLevel="1" x14ac:dyDescent="0.3">
      <c r="B330" s="1">
        <f>B329+1</f>
        <v>236</v>
      </c>
      <c r="D330" s="2" t="s">
        <v>30</v>
      </c>
      <c r="F330" s="14">
        <v>31415000</v>
      </c>
      <c r="G330" s="19"/>
      <c r="H330" s="15">
        <v>15.25</v>
      </c>
      <c r="I330" s="15"/>
      <c r="J330" s="14">
        <v>31415000</v>
      </c>
      <c r="K330" s="19"/>
      <c r="L330" s="15">
        <v>15.25</v>
      </c>
      <c r="M330" s="15"/>
      <c r="N330" s="16">
        <f>J330-F330</f>
        <v>0</v>
      </c>
      <c r="O330" s="15"/>
      <c r="P330" s="35">
        <f>IFERROR(N330/F330,"100.0%")</f>
        <v>0</v>
      </c>
      <c r="Q330" s="34"/>
      <c r="R330" s="35">
        <v>0</v>
      </c>
    </row>
    <row r="331" spans="2:21" x14ac:dyDescent="0.3">
      <c r="B331" s="1">
        <f>B330+1</f>
        <v>237</v>
      </c>
      <c r="D331" s="2" t="s">
        <v>32</v>
      </c>
      <c r="F331" s="14">
        <v>21513610</v>
      </c>
      <c r="G331" s="1"/>
      <c r="H331" s="15">
        <v>10.4435</v>
      </c>
      <c r="I331" s="1"/>
      <c r="J331" s="14">
        <v>31093027.879402343</v>
      </c>
      <c r="K331" s="1"/>
      <c r="L331" s="15">
        <v>15.093702854078808</v>
      </c>
      <c r="N331" s="16">
        <f>J331-F331</f>
        <v>9579417.8794023432</v>
      </c>
      <c r="P331" s="34">
        <f>N331/F331</f>
        <v>0.4452724521548147</v>
      </c>
      <c r="Q331" s="34"/>
      <c r="R331" s="34">
        <f>P331</f>
        <v>0.4452724521548147</v>
      </c>
    </row>
    <row r="332" spans="2:21" x14ac:dyDescent="0.3">
      <c r="B332" s="1">
        <f>B331+1</f>
        <v>238</v>
      </c>
      <c r="D332" s="2" t="s">
        <v>33</v>
      </c>
      <c r="F332" s="21">
        <f>SUM(F329:F331)</f>
        <v>56487195.474778749</v>
      </c>
      <c r="G332" s="1"/>
      <c r="H332" s="22">
        <v>27.420968677077063</v>
      </c>
      <c r="I332" s="1"/>
      <c r="J332" s="21">
        <f>SUM(J329:J331)</f>
        <v>66011610.505251214</v>
      </c>
      <c r="K332" s="1"/>
      <c r="L332" s="22">
        <v>32.044471119053988</v>
      </c>
      <c r="N332" s="23">
        <f>SUM(N329:N331)</f>
        <v>9524415.0304724686</v>
      </c>
      <c r="P332" s="31">
        <f>N332/F332</f>
        <v>0.16861192966687596</v>
      </c>
      <c r="Q332" s="25"/>
      <c r="R332" s="31">
        <f>(N329+N331)/(F329+F331)</f>
        <v>0.37987957775989367</v>
      </c>
      <c r="S332" s="27"/>
      <c r="U332" s="20"/>
    </row>
    <row r="333" spans="2:21" ht="9.75" customHeight="1" x14ac:dyDescent="0.3">
      <c r="F333" s="14"/>
      <c r="G333" s="1"/>
      <c r="H333" s="15"/>
      <c r="I333" s="1"/>
      <c r="J333" s="14"/>
      <c r="K333" s="1"/>
      <c r="L333" s="15"/>
      <c r="N333" s="16"/>
      <c r="P333" s="25"/>
      <c r="Q333" s="25"/>
      <c r="R333" s="25"/>
    </row>
    <row r="334" spans="2:21" x14ac:dyDescent="0.3">
      <c r="B334" s="1">
        <f>B332+1</f>
        <v>239</v>
      </c>
      <c r="D334" s="2" t="s">
        <v>82</v>
      </c>
      <c r="F334" s="21">
        <f>F329+F330+J331</f>
        <v>66066613.354181096</v>
      </c>
      <c r="G334" s="26"/>
      <c r="H334" s="22">
        <v>32.071171531155876</v>
      </c>
      <c r="I334" s="26"/>
      <c r="J334" s="21">
        <f>J332</f>
        <v>66011610.505251214</v>
      </c>
      <c r="K334" s="26"/>
      <c r="L334" s="22">
        <v>32.044471119053988</v>
      </c>
      <c r="M334" s="26"/>
      <c r="N334" s="23">
        <f>J334-F334</f>
        <v>-55002.84892988205</v>
      </c>
      <c r="P334" s="31">
        <f>N334/F334</f>
        <v>-8.3253622574860095E-4</v>
      </c>
      <c r="Q334" s="25"/>
      <c r="R334" s="24">
        <f>(N334-N330)/(F334-F330)</f>
        <v>-1.5873099000524706E-3</v>
      </c>
    </row>
    <row r="335" spans="2:21" x14ac:dyDescent="0.3">
      <c r="B335" s="1">
        <f>B334+1</f>
        <v>240</v>
      </c>
      <c r="D335" s="2" t="s">
        <v>83</v>
      </c>
      <c r="F335" s="26"/>
      <c r="G335" s="26"/>
      <c r="H335" s="26"/>
      <c r="I335" s="26"/>
      <c r="J335" s="26"/>
      <c r="K335" s="26"/>
      <c r="L335" s="26"/>
      <c r="M335" s="26"/>
      <c r="N335" s="16"/>
      <c r="P335" s="25"/>
      <c r="Q335" s="36"/>
      <c r="R335" s="25"/>
    </row>
    <row r="336" spans="2:21" ht="9.75" customHeight="1" x14ac:dyDescent="0.3">
      <c r="F336" s="1"/>
      <c r="G336" s="1"/>
      <c r="H336" s="1"/>
      <c r="I336" s="1"/>
      <c r="J336" s="1"/>
      <c r="K336" s="1"/>
      <c r="L336" s="1"/>
      <c r="M336" s="1"/>
      <c r="N336" s="29"/>
      <c r="O336" s="1"/>
      <c r="P336" s="30"/>
      <c r="Q336" s="30"/>
      <c r="R336" s="30"/>
    </row>
    <row r="337" spans="2:21" ht="14.15" x14ac:dyDescent="0.3">
      <c r="D337" s="3" t="s">
        <v>84</v>
      </c>
      <c r="F337" s="2" t="s">
        <v>85</v>
      </c>
      <c r="I337" s="1"/>
      <c r="J337" s="1"/>
      <c r="K337" s="1"/>
      <c r="L337" s="1"/>
      <c r="M337" s="1"/>
      <c r="N337" s="1"/>
      <c r="O337" s="1"/>
      <c r="P337" s="30"/>
      <c r="Q337" s="30"/>
      <c r="R337" s="30"/>
    </row>
    <row r="338" spans="2:21" x14ac:dyDescent="0.3">
      <c r="B338" s="1">
        <f>B335+1</f>
        <v>241</v>
      </c>
      <c r="D338" s="2" t="s">
        <v>29</v>
      </c>
      <c r="F338" s="14">
        <v>22647.762031000002</v>
      </c>
      <c r="G338" s="1"/>
      <c r="H338" s="15">
        <v>3.7836636551964946</v>
      </c>
      <c r="I338" s="1"/>
      <c r="J338" s="14">
        <v>14509.895684405237</v>
      </c>
      <c r="K338" s="1"/>
      <c r="L338" s="15">
        <v>2.4241055194164125</v>
      </c>
      <c r="M338" s="15"/>
      <c r="N338" s="16">
        <f>J338-F338</f>
        <v>-8137.8663465947648</v>
      </c>
      <c r="O338" s="15"/>
      <c r="P338" s="17">
        <f>N338/F338</f>
        <v>-0.35932320091741271</v>
      </c>
      <c r="Q338" s="17"/>
      <c r="R338" s="17">
        <f>P338</f>
        <v>-0.35932320091741271</v>
      </c>
    </row>
    <row r="339" spans="2:21" outlineLevel="1" x14ac:dyDescent="0.3">
      <c r="B339" s="1">
        <f>B338+1</f>
        <v>242</v>
      </c>
      <c r="D339" s="2" t="s">
        <v>30</v>
      </c>
      <c r="F339" s="14">
        <v>91281.467499999999</v>
      </c>
      <c r="G339" s="19"/>
      <c r="H339" s="15">
        <v>15.25</v>
      </c>
      <c r="I339" s="15"/>
      <c r="J339" s="14">
        <v>91281.467499999999</v>
      </c>
      <c r="K339" s="19"/>
      <c r="L339" s="15">
        <v>15.25</v>
      </c>
      <c r="M339" s="15"/>
      <c r="N339" s="28">
        <f>J339-F339</f>
        <v>0</v>
      </c>
      <c r="O339" s="15"/>
      <c r="P339" s="17">
        <f>IFERROR(N339/F339,"100.0%")</f>
        <v>0</v>
      </c>
      <c r="Q339" s="17"/>
      <c r="R339" s="17">
        <v>0</v>
      </c>
    </row>
    <row r="340" spans="2:21" outlineLevel="1" x14ac:dyDescent="0.3">
      <c r="B340" s="1">
        <f t="shared" ref="B340:B341" si="44">B339+1</f>
        <v>243</v>
      </c>
      <c r="D340" s="2" t="s">
        <v>31</v>
      </c>
      <c r="F340" s="14">
        <v>24170.93901569863</v>
      </c>
      <c r="G340" s="19"/>
      <c r="H340" s="15">
        <v>4.0381342465753427</v>
      </c>
      <c r="I340" s="15"/>
      <c r="J340" s="14">
        <v>2524.2347783885548</v>
      </c>
      <c r="K340" s="19"/>
      <c r="L340" s="15">
        <v>0.42171298758343756</v>
      </c>
      <c r="N340" s="16">
        <f>J340-F340</f>
        <v>-21646.704237310074</v>
      </c>
      <c r="P340" s="17">
        <f>N340/F340</f>
        <v>-0.89556736803857284</v>
      </c>
      <c r="Q340" s="17"/>
      <c r="R340" s="17">
        <f>P340</f>
        <v>-0.89556736803857284</v>
      </c>
    </row>
    <row r="341" spans="2:21" x14ac:dyDescent="0.3">
      <c r="B341" s="1">
        <f t="shared" si="44"/>
        <v>244</v>
      </c>
      <c r="D341" s="2" t="s">
        <v>32</v>
      </c>
      <c r="F341" s="14">
        <v>62535.287324999998</v>
      </c>
      <c r="G341" s="1"/>
      <c r="H341" s="15">
        <v>10.4475</v>
      </c>
      <c r="I341" s="1"/>
      <c r="J341" s="14">
        <v>90345.924362573889</v>
      </c>
      <c r="K341" s="1"/>
      <c r="L341" s="15">
        <v>15.093702854078806</v>
      </c>
      <c r="N341" s="16">
        <f>J341-F341</f>
        <v>27810.637037573892</v>
      </c>
      <c r="P341" s="17">
        <f>N341/F341</f>
        <v>0.44471910543946463</v>
      </c>
      <c r="Q341" s="17"/>
      <c r="R341" s="17">
        <f>P341</f>
        <v>0.44471910543946463</v>
      </c>
    </row>
    <row r="342" spans="2:21" x14ac:dyDescent="0.3">
      <c r="B342" s="1">
        <f>B341+1</f>
        <v>245</v>
      </c>
      <c r="D342" s="2" t="s">
        <v>33</v>
      </c>
      <c r="F342" s="21">
        <f>SUM(F338:F341)</f>
        <v>200635.45587169862</v>
      </c>
      <c r="G342" s="1"/>
      <c r="H342" s="22">
        <v>33.519297901771836</v>
      </c>
      <c r="I342" s="1"/>
      <c r="J342" s="21">
        <f>SUM(J338:J341)</f>
        <v>198661.52232536767</v>
      </c>
      <c r="K342" s="1"/>
      <c r="L342" s="22">
        <v>33.189521361078654</v>
      </c>
      <c r="N342" s="23">
        <f>SUM(N338:N341)</f>
        <v>-1973.9335463309471</v>
      </c>
      <c r="P342" s="24">
        <f>N342/F342</f>
        <v>-9.8384083598525504E-3</v>
      </c>
      <c r="Q342" s="25"/>
      <c r="R342" s="24">
        <f>(N338+N341+N340)/(F338+F341+F340)</f>
        <v>-1.805086010783134E-2</v>
      </c>
      <c r="S342" s="27"/>
      <c r="U342" s="20"/>
    </row>
    <row r="343" spans="2:21" ht="9.75" customHeight="1" x14ac:dyDescent="0.3">
      <c r="F343" s="14"/>
      <c r="G343" s="1"/>
      <c r="H343" s="15"/>
      <c r="I343" s="1"/>
      <c r="J343" s="14"/>
      <c r="K343" s="1"/>
      <c r="L343" s="15"/>
      <c r="N343" s="16"/>
      <c r="P343" s="25"/>
      <c r="Q343" s="25"/>
      <c r="R343" s="25"/>
    </row>
    <row r="344" spans="2:21" x14ac:dyDescent="0.3">
      <c r="B344" s="1">
        <f>B342+1</f>
        <v>246</v>
      </c>
      <c r="D344" s="2" t="s">
        <v>34</v>
      </c>
      <c r="F344" s="21">
        <v>228446.09290927253</v>
      </c>
      <c r="G344" s="26"/>
      <c r="H344" s="22">
        <v>38.165500755850644</v>
      </c>
      <c r="I344" s="26"/>
      <c r="J344" s="21">
        <v>214175.8132776877</v>
      </c>
      <c r="K344" s="26"/>
      <c r="L344" s="22">
        <v>35.781426854084458</v>
      </c>
      <c r="M344" s="26"/>
      <c r="N344" s="23">
        <v>-14270.279631584817</v>
      </c>
      <c r="P344" s="24">
        <v>-6.2466726613058188E-2</v>
      </c>
      <c r="Q344" s="25"/>
      <c r="R344" s="24">
        <v>-0.10403760874208698</v>
      </c>
    </row>
    <row r="345" spans="2:21" x14ac:dyDescent="0.3">
      <c r="B345" s="1">
        <f>B344+1</f>
        <v>247</v>
      </c>
      <c r="D345" s="2" t="s">
        <v>35</v>
      </c>
      <c r="F345" s="26"/>
      <c r="G345" s="26"/>
      <c r="H345" s="26"/>
      <c r="I345" s="26"/>
      <c r="J345" s="26"/>
      <c r="K345" s="26"/>
      <c r="L345" s="26"/>
      <c r="M345" s="26"/>
      <c r="N345" s="16"/>
      <c r="P345" s="24">
        <v>-0.10333281835756279</v>
      </c>
      <c r="Q345" s="25"/>
      <c r="R345" s="24">
        <v>-0.3047987089037591</v>
      </c>
    </row>
    <row r="346" spans="2:21" x14ac:dyDescent="0.3">
      <c r="B346" s="1">
        <f t="shared" ref="B346:B347" si="45">B345+1</f>
        <v>248</v>
      </c>
      <c r="D346" s="2" t="s">
        <v>36</v>
      </c>
      <c r="F346" s="21">
        <v>204858.96170727251</v>
      </c>
      <c r="G346" s="26"/>
      <c r="H346" s="22">
        <v>34.224900755850641</v>
      </c>
      <c r="I346" s="26"/>
      <c r="J346" s="21">
        <v>198661.52232536767</v>
      </c>
      <c r="K346" s="26"/>
      <c r="L346" s="22">
        <v>33.189521361078654</v>
      </c>
      <c r="M346" s="26"/>
      <c r="N346" s="23">
        <v>-6197.43938190484</v>
      </c>
      <c r="P346" s="24">
        <v>-3.0252224897832383E-2</v>
      </c>
      <c r="Q346" s="25"/>
      <c r="R346" s="24">
        <v>-5.4565734392720992E-2</v>
      </c>
    </row>
    <row r="347" spans="2:21" x14ac:dyDescent="0.3">
      <c r="B347" s="1">
        <f t="shared" si="45"/>
        <v>249</v>
      </c>
      <c r="D347" s="2" t="s">
        <v>37</v>
      </c>
      <c r="F347" s="26"/>
      <c r="G347" s="26"/>
      <c r="H347" s="26"/>
      <c r="I347" s="26"/>
      <c r="J347" s="26"/>
      <c r="K347" s="26"/>
      <c r="L347" s="26"/>
      <c r="M347" s="26"/>
      <c r="N347" s="16"/>
      <c r="P347" s="17">
        <v>-5.411994586476445E-2</v>
      </c>
      <c r="Q347" s="25"/>
      <c r="R347" s="17">
        <v>-0.26676799817379004</v>
      </c>
    </row>
    <row r="348" spans="2:21" ht="9.75" customHeight="1" x14ac:dyDescent="0.3">
      <c r="F348" s="1"/>
      <c r="G348" s="1"/>
      <c r="H348" s="1"/>
      <c r="I348" s="1"/>
      <c r="J348" s="1"/>
      <c r="K348" s="1"/>
      <c r="L348" s="1"/>
      <c r="M348" s="1"/>
      <c r="N348" s="29"/>
      <c r="O348" s="1"/>
      <c r="P348" s="30"/>
      <c r="Q348" s="30"/>
      <c r="R348" s="30"/>
    </row>
    <row r="349" spans="2:21" ht="14.15" x14ac:dyDescent="0.3">
      <c r="D349" s="3" t="s">
        <v>86</v>
      </c>
      <c r="F349" s="2" t="s">
        <v>87</v>
      </c>
      <c r="I349" s="1"/>
      <c r="J349" s="1"/>
      <c r="K349" s="1"/>
      <c r="L349" s="1"/>
      <c r="M349" s="1"/>
      <c r="N349" s="1"/>
      <c r="O349" s="1"/>
      <c r="P349" s="30"/>
      <c r="Q349" s="30"/>
      <c r="R349" s="30"/>
    </row>
    <row r="350" spans="2:21" x14ac:dyDescent="0.3">
      <c r="B350" s="1">
        <f>B347+1</f>
        <v>250</v>
      </c>
      <c r="D350" s="2" t="s">
        <v>29</v>
      </c>
      <c r="F350" s="14">
        <v>22647.762031000002</v>
      </c>
      <c r="G350" s="1"/>
      <c r="H350" s="15">
        <v>3.7836636551964946</v>
      </c>
      <c r="I350" s="1"/>
      <c r="J350" s="14">
        <v>14114.245942785907</v>
      </c>
      <c r="K350" s="1"/>
      <c r="L350" s="15">
        <v>2.3580060281949899</v>
      </c>
      <c r="M350" s="15"/>
      <c r="N350" s="16">
        <f>J350-F350</f>
        <v>-8533.5160882140954</v>
      </c>
      <c r="O350" s="15"/>
      <c r="P350" s="17">
        <f>N350/F350</f>
        <v>-0.37679290680171906</v>
      </c>
      <c r="Q350" s="17"/>
      <c r="R350" s="17">
        <f>P350</f>
        <v>-0.37679290680171906</v>
      </c>
    </row>
    <row r="351" spans="2:21" outlineLevel="1" x14ac:dyDescent="0.3">
      <c r="B351" s="1">
        <f>B350+1</f>
        <v>251</v>
      </c>
      <c r="D351" s="2" t="s">
        <v>30</v>
      </c>
      <c r="F351" s="14">
        <v>91281.467499999999</v>
      </c>
      <c r="G351" s="19"/>
      <c r="H351" s="15">
        <v>15.25</v>
      </c>
      <c r="I351" s="15"/>
      <c r="J351" s="14">
        <v>91281.467499999999</v>
      </c>
      <c r="K351" s="19"/>
      <c r="L351" s="15">
        <v>15.25</v>
      </c>
      <c r="M351" s="15"/>
      <c r="N351" s="28">
        <f>J351-F351</f>
        <v>0</v>
      </c>
      <c r="O351" s="15"/>
      <c r="P351" s="17">
        <f>IFERROR(N351/F351,"100.0%")</f>
        <v>0</v>
      </c>
      <c r="Q351" s="17"/>
      <c r="R351" s="17">
        <v>0</v>
      </c>
    </row>
    <row r="352" spans="2:21" outlineLevel="1" x14ac:dyDescent="0.3">
      <c r="B352" s="1">
        <f t="shared" ref="B352:B353" si="46">B351+1</f>
        <v>252</v>
      </c>
      <c r="D352" s="2" t="s">
        <v>31</v>
      </c>
      <c r="F352" s="14">
        <v>24170.93901569863</v>
      </c>
      <c r="G352" s="19"/>
      <c r="H352" s="15">
        <v>4.0381342465753427</v>
      </c>
      <c r="I352" s="15"/>
      <c r="J352" s="14">
        <v>27451.714358813068</v>
      </c>
      <c r="K352" s="19"/>
      <c r="L352" s="15">
        <v>4.5862391944114975</v>
      </c>
      <c r="N352" s="16">
        <f>J352-F352</f>
        <v>3280.7753431144374</v>
      </c>
      <c r="P352" s="17">
        <f>N352/F352</f>
        <v>0.13573222542093327</v>
      </c>
      <c r="Q352" s="17"/>
      <c r="R352" s="17">
        <f>P352</f>
        <v>0.13573222542093327</v>
      </c>
    </row>
    <row r="353" spans="2:21" x14ac:dyDescent="0.3">
      <c r="B353" s="1">
        <f t="shared" si="46"/>
        <v>253</v>
      </c>
      <c r="D353" s="2" t="s">
        <v>32</v>
      </c>
      <c r="F353" s="14">
        <v>62535.287324999998</v>
      </c>
      <c r="G353" s="1"/>
      <c r="H353" s="15">
        <v>10.4475</v>
      </c>
      <c r="I353" s="1"/>
      <c r="J353" s="14">
        <v>67834.238350346524</v>
      </c>
      <c r="K353" s="1"/>
      <c r="L353" s="15">
        <v>11.332772830835399</v>
      </c>
      <c r="N353" s="16">
        <f>J353-F353</f>
        <v>5298.9510253465269</v>
      </c>
      <c r="P353" s="17">
        <f>N353/F353</f>
        <v>8.473537505005023E-2</v>
      </c>
      <c r="Q353" s="17"/>
      <c r="R353" s="17">
        <f>P353</f>
        <v>8.473537505005023E-2</v>
      </c>
    </row>
    <row r="354" spans="2:21" x14ac:dyDescent="0.3">
      <c r="B354" s="1">
        <f>B353+1</f>
        <v>254</v>
      </c>
      <c r="D354" s="2" t="s">
        <v>33</v>
      </c>
      <c r="F354" s="21">
        <f>SUM(F350:F353)</f>
        <v>200635.45587169862</v>
      </c>
      <c r="G354" s="1"/>
      <c r="H354" s="22">
        <v>33.519297901771836</v>
      </c>
      <c r="I354" s="1"/>
      <c r="J354" s="21">
        <f>SUM(J350:J353)</f>
        <v>200681.66615194548</v>
      </c>
      <c r="K354" s="1"/>
      <c r="L354" s="22">
        <v>33.527018053441878</v>
      </c>
      <c r="N354" s="23">
        <f>SUM(N350:N353)</f>
        <v>46.210280246868933</v>
      </c>
      <c r="P354" s="31">
        <f>N354/F354</f>
        <v>2.3031961148691114E-4</v>
      </c>
      <c r="Q354" s="25"/>
      <c r="R354" s="31">
        <f>(N350+N353+N352)/(F350+F353+F352)</f>
        <v>4.2257517018765077E-4</v>
      </c>
      <c r="S354" s="27"/>
      <c r="U354" s="20"/>
    </row>
    <row r="355" spans="2:21" ht="9.75" customHeight="1" x14ac:dyDescent="0.3">
      <c r="F355" s="14"/>
      <c r="G355" s="1"/>
      <c r="H355" s="15"/>
      <c r="I355" s="1"/>
      <c r="J355" s="14"/>
      <c r="K355" s="1"/>
      <c r="L355" s="15"/>
      <c r="N355" s="16"/>
      <c r="P355" s="25"/>
      <c r="Q355" s="25"/>
      <c r="R355" s="25"/>
    </row>
    <row r="356" spans="2:21" x14ac:dyDescent="0.3">
      <c r="B356" s="1">
        <f>B354+1</f>
        <v>255</v>
      </c>
      <c r="D356" s="2" t="s">
        <v>34</v>
      </c>
      <c r="F356" s="21">
        <v>205934.40689704515</v>
      </c>
      <c r="G356" s="26"/>
      <c r="H356" s="22">
        <v>34.40457073260724</v>
      </c>
      <c r="I356" s="26"/>
      <c r="J356" s="21">
        <v>216195.95710426552</v>
      </c>
      <c r="K356" s="26"/>
      <c r="L356" s="22">
        <v>36.118923546447682</v>
      </c>
      <c r="M356" s="26"/>
      <c r="N356" s="23">
        <v>10261.55020722036</v>
      </c>
      <c r="P356" s="31">
        <v>4.9829216796931461E-2</v>
      </c>
      <c r="Q356" s="25"/>
      <c r="R356" s="31">
        <v>8.9500978005321169E-2</v>
      </c>
    </row>
    <row r="357" spans="2:21" x14ac:dyDescent="0.3">
      <c r="B357" s="1">
        <f>B356+1</f>
        <v>256</v>
      </c>
      <c r="D357" s="2" t="s">
        <v>35</v>
      </c>
      <c r="F357" s="26"/>
      <c r="G357" s="26"/>
      <c r="H357" s="26"/>
      <c r="I357" s="26"/>
      <c r="J357" s="26"/>
      <c r="K357" s="26"/>
      <c r="L357" s="26"/>
      <c r="M357" s="26"/>
      <c r="N357" s="16"/>
      <c r="P357" s="31">
        <v>7.4305124426770064E-2</v>
      </c>
      <c r="Q357" s="25"/>
      <c r="R357" s="31">
        <v>0.21917631155518658</v>
      </c>
    </row>
    <row r="358" spans="2:21" x14ac:dyDescent="0.3">
      <c r="B358" s="1">
        <f t="shared" ref="B358:B359" si="47">B357+1</f>
        <v>257</v>
      </c>
      <c r="D358" s="2" t="s">
        <v>36</v>
      </c>
      <c r="F358" s="21">
        <v>182347.27569504516</v>
      </c>
      <c r="G358" s="26"/>
      <c r="H358" s="22">
        <v>30.463970732607237</v>
      </c>
      <c r="I358" s="26"/>
      <c r="J358" s="21">
        <v>200681.66615194548</v>
      </c>
      <c r="K358" s="26"/>
      <c r="L358" s="22">
        <v>33.527018053441878</v>
      </c>
      <c r="M358" s="26"/>
      <c r="N358" s="23">
        <v>18334.390456900343</v>
      </c>
      <c r="P358" s="31">
        <v>0.1005465553955547</v>
      </c>
      <c r="Q358" s="25"/>
      <c r="R358" s="31">
        <v>0.20133122211611698</v>
      </c>
    </row>
    <row r="359" spans="2:21" x14ac:dyDescent="0.3">
      <c r="B359" s="1">
        <f t="shared" si="47"/>
        <v>258</v>
      </c>
      <c r="D359" s="2" t="s">
        <v>37</v>
      </c>
      <c r="F359" s="26"/>
      <c r="G359" s="26"/>
      <c r="H359" s="26"/>
      <c r="I359" s="26"/>
      <c r="J359" s="26"/>
      <c r="K359" s="26"/>
      <c r="L359" s="26"/>
      <c r="M359" s="26"/>
      <c r="N359" s="16"/>
      <c r="P359" s="32">
        <v>0.16010745048803066</v>
      </c>
      <c r="Q359" s="25"/>
      <c r="R359" s="32">
        <v>0.78920152961958323</v>
      </c>
    </row>
    <row r="360" spans="2:21" ht="9.75" customHeight="1" x14ac:dyDescent="0.3">
      <c r="F360" s="1"/>
      <c r="G360" s="1"/>
      <c r="H360" s="1"/>
      <c r="I360" s="1"/>
      <c r="J360" s="1"/>
      <c r="K360" s="1"/>
      <c r="L360" s="1"/>
      <c r="M360" s="1"/>
      <c r="N360" s="29"/>
      <c r="O360" s="1"/>
      <c r="P360" s="30"/>
      <c r="Q360" s="30"/>
      <c r="R360" s="30"/>
    </row>
    <row r="361" spans="2:21" ht="14.15" x14ac:dyDescent="0.3">
      <c r="D361" s="3" t="s">
        <v>88</v>
      </c>
      <c r="F361" s="2" t="s">
        <v>55</v>
      </c>
      <c r="I361" s="1"/>
      <c r="J361" s="1"/>
      <c r="K361" s="1"/>
      <c r="L361" s="1"/>
      <c r="M361" s="1"/>
      <c r="N361" s="29"/>
      <c r="O361" s="1"/>
      <c r="P361" s="30"/>
      <c r="Q361" s="30"/>
      <c r="R361" s="30"/>
    </row>
    <row r="362" spans="2:21" x14ac:dyDescent="0.3">
      <c r="B362" s="1">
        <f>B359+1</f>
        <v>259</v>
      </c>
      <c r="D362" s="2" t="s">
        <v>29</v>
      </c>
      <c r="F362" s="14">
        <v>15264.210843999999</v>
      </c>
      <c r="G362" s="19"/>
      <c r="H362" s="15">
        <v>4.5002213651426342</v>
      </c>
      <c r="I362" s="15"/>
      <c r="J362" s="14">
        <v>9220.6716463532157</v>
      </c>
      <c r="K362" s="1"/>
      <c r="L362" s="15">
        <v>2.7184545580484025</v>
      </c>
      <c r="M362" s="15"/>
      <c r="N362" s="16">
        <f>J362-F362</f>
        <v>-6043.5391976467836</v>
      </c>
      <c r="O362" s="15"/>
      <c r="P362" s="17">
        <f>N362/F362</f>
        <v>-0.39592870272899539</v>
      </c>
      <c r="Q362" s="17"/>
      <c r="R362" s="17">
        <f>P362</f>
        <v>-0.39592870272899539</v>
      </c>
    </row>
    <row r="363" spans="2:21" outlineLevel="1" x14ac:dyDescent="0.3">
      <c r="B363" s="1">
        <f>B362+1</f>
        <v>260</v>
      </c>
      <c r="D363" s="2" t="s">
        <v>30</v>
      </c>
      <c r="F363" s="14">
        <v>51726.17</v>
      </c>
      <c r="G363" s="19"/>
      <c r="H363" s="15">
        <v>15.25</v>
      </c>
      <c r="I363" s="15"/>
      <c r="J363" s="14">
        <v>51726.17</v>
      </c>
      <c r="K363" s="19"/>
      <c r="L363" s="15">
        <v>15.25</v>
      </c>
      <c r="M363" s="15"/>
      <c r="N363" s="16">
        <f>J363-F363</f>
        <v>0</v>
      </c>
      <c r="O363" s="15"/>
      <c r="P363" s="17">
        <f>IFERROR(N363/F363,"100.0%")</f>
        <v>0</v>
      </c>
      <c r="Q363" s="17"/>
      <c r="R363" s="17">
        <v>0</v>
      </c>
    </row>
    <row r="364" spans="2:21" outlineLevel="1" x14ac:dyDescent="0.3">
      <c r="B364" s="1">
        <f t="shared" ref="B364:B365" si="48">B363+1</f>
        <v>261</v>
      </c>
      <c r="D364" s="2" t="s">
        <v>31</v>
      </c>
      <c r="F364" s="14">
        <v>14695.845144438357</v>
      </c>
      <c r="G364" s="19"/>
      <c r="H364" s="15">
        <v>4.3326547945205487</v>
      </c>
      <c r="I364" s="15"/>
      <c r="J364" s="14">
        <v>1152.961004246737</v>
      </c>
      <c r="K364" s="19"/>
      <c r="L364" s="15">
        <v>0.33991798184096639</v>
      </c>
      <c r="N364" s="16">
        <f>J364-F364</f>
        <v>-13542.88414019162</v>
      </c>
      <c r="P364" s="17">
        <f>N364/F364</f>
        <v>-0.92154510387699096</v>
      </c>
      <c r="Q364" s="17"/>
      <c r="R364" s="17">
        <f>P364</f>
        <v>-0.92154510387699096</v>
      </c>
    </row>
    <row r="365" spans="2:21" x14ac:dyDescent="0.3">
      <c r="B365" s="1">
        <f t="shared" si="48"/>
        <v>262</v>
      </c>
      <c r="D365" s="2" t="s">
        <v>32</v>
      </c>
      <c r="F365" s="14">
        <v>35436.666299999997</v>
      </c>
      <c r="G365" s="19"/>
      <c r="H365" s="15">
        <v>10.4475</v>
      </c>
      <c r="I365" s="15"/>
      <c r="J365" s="14">
        <v>51196.028836692822</v>
      </c>
      <c r="K365" s="1"/>
      <c r="L365" s="15">
        <v>15.093702854078806</v>
      </c>
      <c r="N365" s="16">
        <f>J365-F365</f>
        <v>15759.362536692825</v>
      </c>
      <c r="P365" s="17">
        <f>N365/F365</f>
        <v>0.44471910543946469</v>
      </c>
      <c r="Q365" s="17"/>
      <c r="R365" s="17">
        <f>P365</f>
        <v>0.44471910543946469</v>
      </c>
    </row>
    <row r="366" spans="2:21" x14ac:dyDescent="0.3">
      <c r="B366" s="1">
        <f>B365+1</f>
        <v>263</v>
      </c>
      <c r="D366" s="2" t="s">
        <v>33</v>
      </c>
      <c r="F366" s="21">
        <f>SUM(F362:F365)</f>
        <v>117122.89228843835</v>
      </c>
      <c r="G366" s="1"/>
      <c r="H366" s="22">
        <v>34.530376159663177</v>
      </c>
      <c r="I366" s="1"/>
      <c r="J366" s="21">
        <f>SUM(J362:J365)</f>
        <v>113295.83148729277</v>
      </c>
      <c r="K366" s="1"/>
      <c r="L366" s="22">
        <v>33.402075393968175</v>
      </c>
      <c r="N366" s="23">
        <f>SUM(N362:N365)</f>
        <v>-3827.060801145577</v>
      </c>
      <c r="P366" s="24">
        <f>N366/F366</f>
        <v>-3.2675600186859124E-2</v>
      </c>
      <c r="Q366" s="25"/>
      <c r="R366" s="24">
        <f>(N362+N365+N364)/(F362+F365+F364)</f>
        <v>-5.8520682187495114E-2</v>
      </c>
      <c r="S366" s="27"/>
      <c r="U366" s="20"/>
    </row>
    <row r="367" spans="2:21" ht="9.75" customHeight="1" x14ac:dyDescent="0.3">
      <c r="F367" s="14"/>
      <c r="G367" s="1"/>
      <c r="H367" s="15"/>
      <c r="I367" s="1"/>
      <c r="J367" s="14"/>
      <c r="K367" s="1"/>
      <c r="L367" s="15"/>
      <c r="N367" s="16"/>
      <c r="P367" s="25"/>
      <c r="Q367" s="25"/>
      <c r="R367" s="25"/>
    </row>
    <row r="368" spans="2:21" x14ac:dyDescent="0.3">
      <c r="B368" s="1">
        <f>B366+1</f>
        <v>264</v>
      </c>
      <c r="D368" s="2" t="s">
        <v>34</v>
      </c>
      <c r="F368" s="21">
        <v>132882.25482513118</v>
      </c>
      <c r="G368" s="26"/>
      <c r="H368" s="22">
        <v>39.176579013741993</v>
      </c>
      <c r="I368" s="26"/>
      <c r="J368" s="21">
        <v>122087.26389090929</v>
      </c>
      <c r="K368" s="26"/>
      <c r="L368" s="22">
        <v>35.993980886973972</v>
      </c>
      <c r="M368" s="26"/>
      <c r="N368" s="23">
        <v>-10794.990934221894</v>
      </c>
      <c r="P368" s="24">
        <v>-8.1237264888586957E-2</v>
      </c>
      <c r="Q368" s="25"/>
      <c r="R368" s="24">
        <v>-0.13301517634176294</v>
      </c>
    </row>
    <row r="369" spans="2:21" x14ac:dyDescent="0.3">
      <c r="B369" s="1">
        <f>B368+1</f>
        <v>265</v>
      </c>
      <c r="D369" s="2" t="s">
        <v>35</v>
      </c>
      <c r="F369" s="26"/>
      <c r="G369" s="26"/>
      <c r="H369" s="26"/>
      <c r="I369" s="26"/>
      <c r="J369" s="26"/>
      <c r="K369" s="26"/>
      <c r="L369" s="26"/>
      <c r="M369" s="26"/>
      <c r="N369" s="16"/>
      <c r="P369" s="24">
        <v>-0.13215191182598873</v>
      </c>
      <c r="Q369" s="25"/>
      <c r="R369" s="24">
        <v>-0.36031277573004877</v>
      </c>
    </row>
    <row r="370" spans="2:21" x14ac:dyDescent="0.3">
      <c r="B370" s="1">
        <f t="shared" ref="B370:B371" si="49">B369+1</f>
        <v>266</v>
      </c>
      <c r="D370" s="2" t="s">
        <v>36</v>
      </c>
      <c r="F370" s="21">
        <v>119516.21249713117</v>
      </c>
      <c r="G370" s="26"/>
      <c r="H370" s="22">
        <v>35.235979013741989</v>
      </c>
      <c r="I370" s="26"/>
      <c r="J370" s="21">
        <v>113295.83148729277</v>
      </c>
      <c r="K370" s="26"/>
      <c r="L370" s="22">
        <v>33.402075393968175</v>
      </c>
      <c r="M370" s="26"/>
      <c r="N370" s="23">
        <v>-6220.381009838402</v>
      </c>
      <c r="P370" s="24">
        <v>-5.2046336474959112E-2</v>
      </c>
      <c r="Q370" s="25"/>
      <c r="R370" s="24">
        <v>-9.1759508929377703E-2</v>
      </c>
    </row>
    <row r="371" spans="2:21" x14ac:dyDescent="0.3">
      <c r="B371" s="1">
        <f t="shared" si="49"/>
        <v>267</v>
      </c>
      <c r="D371" s="2" t="s">
        <v>37</v>
      </c>
      <c r="F371" s="26"/>
      <c r="G371" s="26"/>
      <c r="H371" s="26"/>
      <c r="I371" s="26"/>
      <c r="J371" s="26"/>
      <c r="K371" s="26"/>
      <c r="L371" s="26"/>
      <c r="M371" s="26"/>
      <c r="N371" s="16"/>
      <c r="P371" s="17">
        <v>-9.1047486651304049E-2</v>
      </c>
      <c r="Q371" s="25"/>
      <c r="R371" s="17">
        <v>-0.37485692956058958</v>
      </c>
    </row>
    <row r="372" spans="2:21" ht="9.75" customHeight="1" x14ac:dyDescent="0.3">
      <c r="F372" s="1"/>
      <c r="G372" s="1"/>
      <c r="H372" s="1"/>
      <c r="I372" s="1"/>
      <c r="J372" s="1"/>
      <c r="K372" s="1"/>
      <c r="L372" s="1"/>
      <c r="M372" s="1"/>
      <c r="N372" s="37"/>
      <c r="O372" s="1"/>
      <c r="P372" s="30"/>
      <c r="Q372" s="30"/>
      <c r="R372" s="25"/>
    </row>
    <row r="373" spans="2:21" ht="14.15" x14ac:dyDescent="0.3">
      <c r="D373" s="3" t="s">
        <v>89</v>
      </c>
      <c r="F373" s="2" t="s">
        <v>55</v>
      </c>
      <c r="I373" s="1"/>
      <c r="J373" s="1"/>
      <c r="K373" s="1"/>
      <c r="L373" s="1"/>
      <c r="M373" s="1"/>
      <c r="N373" s="29"/>
      <c r="O373" s="1"/>
      <c r="P373" s="30"/>
      <c r="Q373" s="30"/>
      <c r="R373" s="30"/>
    </row>
    <row r="374" spans="2:21" x14ac:dyDescent="0.3">
      <c r="B374" s="1">
        <f>B371+1</f>
        <v>268</v>
      </c>
      <c r="D374" s="2" t="s">
        <v>29</v>
      </c>
      <c r="F374" s="14">
        <v>15264.210843999997</v>
      </c>
      <c r="G374" s="19"/>
      <c r="H374" s="15">
        <v>4.5002213651426342</v>
      </c>
      <c r="I374" s="15"/>
      <c r="J374" s="14">
        <v>9074.6152698305905</v>
      </c>
      <c r="K374" s="1"/>
      <c r="L374" s="15">
        <v>2.6753939614109554</v>
      </c>
      <c r="M374" s="15"/>
      <c r="N374" s="16">
        <f>J374-F374</f>
        <v>-6189.595574169407</v>
      </c>
      <c r="O374" s="15"/>
      <c r="P374" s="17">
        <f>N374/F374</f>
        <v>-0.40549725350540422</v>
      </c>
      <c r="Q374" s="17"/>
      <c r="R374" s="17">
        <f>P374</f>
        <v>-0.40549725350540422</v>
      </c>
    </row>
    <row r="375" spans="2:21" outlineLevel="1" x14ac:dyDescent="0.3">
      <c r="B375" s="1">
        <f>B374+1</f>
        <v>269</v>
      </c>
      <c r="D375" s="2" t="s">
        <v>30</v>
      </c>
      <c r="F375" s="14">
        <v>51726.17</v>
      </c>
      <c r="G375" s="19"/>
      <c r="H375" s="15">
        <v>15.25</v>
      </c>
      <c r="I375" s="15"/>
      <c r="J375" s="14">
        <v>51726.17</v>
      </c>
      <c r="K375" s="19"/>
      <c r="L375" s="15">
        <v>15.25</v>
      </c>
      <c r="M375" s="15"/>
      <c r="N375" s="16">
        <f>J375-F375</f>
        <v>0</v>
      </c>
      <c r="O375" s="15"/>
      <c r="P375" s="17">
        <f>IFERROR(N375/F375,"100.0%")</f>
        <v>0</v>
      </c>
      <c r="Q375" s="17"/>
      <c r="R375" s="17">
        <v>0</v>
      </c>
    </row>
    <row r="376" spans="2:21" outlineLevel="1" x14ac:dyDescent="0.3">
      <c r="B376" s="1">
        <f t="shared" ref="B376:B377" si="50">B375+1</f>
        <v>270</v>
      </c>
      <c r="D376" s="2" t="s">
        <v>31</v>
      </c>
      <c r="F376" s="14">
        <v>14695.845144438357</v>
      </c>
      <c r="G376" s="19"/>
      <c r="H376" s="15">
        <v>4.3326547945205487</v>
      </c>
      <c r="I376" s="15"/>
      <c r="J376" s="14">
        <v>14371.120318662164</v>
      </c>
      <c r="K376" s="19"/>
      <c r="L376" s="15">
        <v>4.2369188528668955</v>
      </c>
      <c r="N376" s="16">
        <f>J376-F376</f>
        <v>-324.72482577619303</v>
      </c>
      <c r="P376" s="17">
        <f>N376/F376</f>
        <v>-2.2096369591856044E-2</v>
      </c>
      <c r="Q376" s="17"/>
      <c r="R376" s="17">
        <f>P376</f>
        <v>-2.2096369591856044E-2</v>
      </c>
    </row>
    <row r="377" spans="2:21" x14ac:dyDescent="0.3">
      <c r="B377" s="1">
        <f t="shared" si="50"/>
        <v>271</v>
      </c>
      <c r="D377" s="2" t="s">
        <v>32</v>
      </c>
      <c r="F377" s="14">
        <v>35436.666299999997</v>
      </c>
      <c r="G377" s="19"/>
      <c r="H377" s="15">
        <v>10.4475</v>
      </c>
      <c r="I377" s="15"/>
      <c r="J377" s="14">
        <v>38439.405509453973</v>
      </c>
      <c r="K377" s="1"/>
      <c r="L377" s="15">
        <v>11.332772830835399</v>
      </c>
      <c r="N377" s="16">
        <f>J377-F377</f>
        <v>3002.7392094539755</v>
      </c>
      <c r="P377" s="17">
        <f>N377/F377</f>
        <v>8.473537505005023E-2</v>
      </c>
      <c r="Q377" s="17"/>
      <c r="R377" s="17">
        <f>P377</f>
        <v>8.473537505005023E-2</v>
      </c>
    </row>
    <row r="378" spans="2:21" x14ac:dyDescent="0.3">
      <c r="B378" s="1">
        <f>B377+1</f>
        <v>272</v>
      </c>
      <c r="D378" s="2" t="s">
        <v>33</v>
      </c>
      <c r="F378" s="21">
        <f>SUM(F374:F377)</f>
        <v>117122.89228843835</v>
      </c>
      <c r="G378" s="1"/>
      <c r="H378" s="22">
        <v>34.530376159663177</v>
      </c>
      <c r="I378" s="1"/>
      <c r="J378" s="21">
        <f>SUM(J374:J377)</f>
        <v>113611.31109794672</v>
      </c>
      <c r="K378" s="1"/>
      <c r="L378" s="22">
        <v>33.495085645113249</v>
      </c>
      <c r="N378" s="23">
        <f>SUM(N374:N377)</f>
        <v>-3511.5811904916245</v>
      </c>
      <c r="P378" s="24">
        <f>N378/F378</f>
        <v>-2.9982022488342069E-2</v>
      </c>
      <c r="Q378" s="25"/>
      <c r="R378" s="24">
        <f>(N374+N377+N376)/(F374+F377+F376)</f>
        <v>-5.3696593156511235E-2</v>
      </c>
      <c r="S378" s="27"/>
      <c r="U378" s="20"/>
    </row>
    <row r="379" spans="2:21" ht="9.75" customHeight="1" x14ac:dyDescent="0.3">
      <c r="F379" s="14"/>
      <c r="G379" s="1"/>
      <c r="H379" s="15"/>
      <c r="I379" s="1"/>
      <c r="J379" s="14"/>
      <c r="K379" s="1"/>
      <c r="L379" s="15"/>
      <c r="N379" s="16"/>
      <c r="P379" s="25"/>
      <c r="Q379" s="25"/>
      <c r="R379" s="25"/>
    </row>
    <row r="380" spans="2:21" x14ac:dyDescent="0.3">
      <c r="B380" s="1">
        <f>B378+1</f>
        <v>273</v>
      </c>
      <c r="D380" s="2" t="s">
        <v>34</v>
      </c>
      <c r="F380" s="21">
        <v>120125.63149789232</v>
      </c>
      <c r="G380" s="26"/>
      <c r="H380" s="22">
        <v>35.415648990498575</v>
      </c>
      <c r="I380" s="26"/>
      <c r="J380" s="21">
        <v>122402.74350156324</v>
      </c>
      <c r="K380" s="26"/>
      <c r="L380" s="22">
        <v>36.086991138119046</v>
      </c>
      <c r="M380" s="26"/>
      <c r="N380" s="23">
        <v>2277.1120036709126</v>
      </c>
      <c r="P380" s="31">
        <v>1.8956087683175808E-2</v>
      </c>
      <c r="Q380" s="25"/>
      <c r="R380" s="31">
        <v>3.3291373262362312E-2</v>
      </c>
    </row>
    <row r="381" spans="2:21" x14ac:dyDescent="0.3">
      <c r="B381" s="1">
        <f>B380+1</f>
        <v>274</v>
      </c>
      <c r="D381" s="2" t="s">
        <v>35</v>
      </c>
      <c r="F381" s="26"/>
      <c r="G381" s="26"/>
      <c r="H381" s="26"/>
      <c r="I381" s="26"/>
      <c r="J381" s="26"/>
      <c r="K381" s="26"/>
      <c r="L381" s="26"/>
      <c r="M381" s="26"/>
      <c r="N381" s="16"/>
      <c r="P381" s="31">
        <v>2.7876327693156112E-2</v>
      </c>
      <c r="Q381" s="25"/>
      <c r="R381" s="31">
        <v>7.6004931517806726E-2</v>
      </c>
    </row>
    <row r="382" spans="2:21" x14ac:dyDescent="0.3">
      <c r="B382" s="1">
        <f t="shared" ref="B382:B383" si="51">B381+1</f>
        <v>275</v>
      </c>
      <c r="D382" s="2" t="s">
        <v>36</v>
      </c>
      <c r="F382" s="21">
        <v>106759.58916989234</v>
      </c>
      <c r="G382" s="26"/>
      <c r="H382" s="22">
        <v>31.475048990498582</v>
      </c>
      <c r="I382" s="26"/>
      <c r="J382" s="21">
        <v>113611.31109794672</v>
      </c>
      <c r="K382" s="26"/>
      <c r="L382" s="22">
        <v>33.495085645113249</v>
      </c>
      <c r="M382" s="26"/>
      <c r="N382" s="23">
        <v>6851.7219280544014</v>
      </c>
      <c r="P382" s="31">
        <v>6.4178983652240215E-2</v>
      </c>
      <c r="Q382" s="25"/>
      <c r="R382" s="31">
        <v>0.12450111280388772</v>
      </c>
    </row>
    <row r="383" spans="2:21" x14ac:dyDescent="0.3">
      <c r="B383" s="1">
        <f t="shared" si="51"/>
        <v>276</v>
      </c>
      <c r="D383" s="2" t="s">
        <v>37</v>
      </c>
      <c r="F383" s="26"/>
      <c r="G383" s="26"/>
      <c r="H383" s="26"/>
      <c r="I383" s="26"/>
      <c r="J383" s="26"/>
      <c r="K383" s="26"/>
      <c r="L383" s="26"/>
      <c r="M383" s="26"/>
      <c r="N383" s="16"/>
      <c r="P383" s="32">
        <v>0.10028840030800408</v>
      </c>
      <c r="Q383" s="25"/>
      <c r="R383" s="32">
        <v>0.41290323536309564</v>
      </c>
    </row>
    <row r="384" spans="2:21" x14ac:dyDescent="0.3">
      <c r="F384" s="26"/>
      <c r="G384" s="26"/>
      <c r="H384" s="26"/>
      <c r="I384" s="26"/>
      <c r="J384" s="26"/>
      <c r="K384" s="26"/>
      <c r="L384" s="26"/>
      <c r="M384" s="26"/>
      <c r="N384" s="16"/>
      <c r="P384" s="25"/>
      <c r="Q384" s="25"/>
      <c r="R384" s="25"/>
    </row>
    <row r="385" spans="2:21" ht="14.15" x14ac:dyDescent="0.3">
      <c r="D385" s="3" t="s">
        <v>90</v>
      </c>
      <c r="F385" s="2" t="s">
        <v>91</v>
      </c>
      <c r="N385" s="28"/>
      <c r="P385" s="25"/>
      <c r="Q385" s="25"/>
      <c r="R385" s="25"/>
      <c r="S385" s="7"/>
    </row>
    <row r="386" spans="2:21" x14ac:dyDescent="0.3">
      <c r="B386" s="1">
        <f>B383+1</f>
        <v>277</v>
      </c>
      <c r="D386" s="2" t="s">
        <v>29</v>
      </c>
      <c r="F386" s="14">
        <v>24781.046229</v>
      </c>
      <c r="G386" s="19"/>
      <c r="H386" s="15">
        <v>4.1400622201023447</v>
      </c>
      <c r="I386" s="15"/>
      <c r="J386" s="14">
        <v>10903.373288018873</v>
      </c>
      <c r="K386" s="19"/>
      <c r="L386" s="15">
        <v>1.8215794201850206</v>
      </c>
      <c r="M386" s="15"/>
      <c r="N386" s="16">
        <f>J386-F386</f>
        <v>-13877.672940981127</v>
      </c>
      <c r="O386" s="15"/>
      <c r="P386" s="17">
        <f>N386/F386</f>
        <v>-0.56001158356021274</v>
      </c>
      <c r="Q386" s="17"/>
      <c r="R386" s="17">
        <f>P386</f>
        <v>-0.56001158356021274</v>
      </c>
      <c r="S386" s="15"/>
    </row>
    <row r="387" spans="2:21" outlineLevel="1" x14ac:dyDescent="0.3">
      <c r="B387" s="1">
        <f>B386+1</f>
        <v>278</v>
      </c>
      <c r="D387" s="2" t="s">
        <v>30</v>
      </c>
      <c r="F387" s="14">
        <v>91281.467499999999</v>
      </c>
      <c r="G387" s="19"/>
      <c r="H387" s="15">
        <v>15.25</v>
      </c>
      <c r="I387" s="15"/>
      <c r="J387" s="14">
        <v>91281.467499999999</v>
      </c>
      <c r="K387" s="19"/>
      <c r="L387" s="15">
        <v>15.25</v>
      </c>
      <c r="M387" s="15"/>
      <c r="N387" s="16">
        <f>J387-F387</f>
        <v>0</v>
      </c>
      <c r="O387" s="15"/>
      <c r="P387" s="17">
        <f>IFERROR(N387/F387,"100.0%")</f>
        <v>0</v>
      </c>
      <c r="Q387" s="17"/>
      <c r="R387" s="17">
        <v>0</v>
      </c>
      <c r="S387" s="15"/>
    </row>
    <row r="388" spans="2:21" outlineLevel="1" x14ac:dyDescent="0.3">
      <c r="B388" s="1">
        <f t="shared" ref="B388:B389" si="52">B387+1</f>
        <v>279</v>
      </c>
      <c r="D388" s="2" t="s">
        <v>31</v>
      </c>
      <c r="F388" s="14">
        <v>25933.84182391781</v>
      </c>
      <c r="G388" s="19"/>
      <c r="H388" s="15">
        <v>4.3326547945205487</v>
      </c>
      <c r="I388" s="15"/>
      <c r="J388" s="14">
        <v>2034.6368663660171</v>
      </c>
      <c r="K388" s="19"/>
      <c r="L388" s="15">
        <v>0.33991798184096633</v>
      </c>
      <c r="N388" s="16">
        <f>J388-F388</f>
        <v>-23899.204957551792</v>
      </c>
      <c r="P388" s="17">
        <f>N388/F388</f>
        <v>-0.92154510387699096</v>
      </c>
      <c r="Q388" s="17"/>
      <c r="R388" s="17">
        <f>P388</f>
        <v>-0.92154510387699096</v>
      </c>
      <c r="S388" s="15"/>
    </row>
    <row r="389" spans="2:21" x14ac:dyDescent="0.3">
      <c r="B389" s="1">
        <f t="shared" si="52"/>
        <v>280</v>
      </c>
      <c r="D389" s="2" t="s">
        <v>32</v>
      </c>
      <c r="F389" s="14">
        <v>62535.287324999998</v>
      </c>
      <c r="G389" s="19"/>
      <c r="H389" s="15">
        <v>10.4475</v>
      </c>
      <c r="J389" s="14">
        <v>90345.924362573889</v>
      </c>
      <c r="K389" s="19"/>
      <c r="L389" s="15">
        <v>15.093702854078806</v>
      </c>
      <c r="N389" s="16">
        <f>J389-F389</f>
        <v>27810.637037573892</v>
      </c>
      <c r="P389" s="17">
        <f>N389/F389</f>
        <v>0.44471910543946463</v>
      </c>
      <c r="Q389" s="17"/>
      <c r="R389" s="17">
        <f>P389</f>
        <v>0.44471910543946463</v>
      </c>
    </row>
    <row r="390" spans="2:21" x14ac:dyDescent="0.3">
      <c r="B390" s="1">
        <f>B389+1</f>
        <v>281</v>
      </c>
      <c r="D390" s="2" t="s">
        <v>33</v>
      </c>
      <c r="F390" s="21">
        <f>SUM(F386:F389)</f>
        <v>204531.64287791779</v>
      </c>
      <c r="G390" s="19"/>
      <c r="H390" s="22">
        <v>34.170217014622892</v>
      </c>
      <c r="J390" s="21">
        <f>SUM(J386:J389)</f>
        <v>194565.40201695877</v>
      </c>
      <c r="K390" s="19"/>
      <c r="L390" s="22">
        <v>32.505200256104793</v>
      </c>
      <c r="N390" s="23">
        <f>SUM(N386:N389)</f>
        <v>-9966.2408609590275</v>
      </c>
      <c r="P390" s="24">
        <f>N390/F390</f>
        <v>-4.8727134445928952E-2</v>
      </c>
      <c r="Q390" s="25"/>
      <c r="R390" s="24">
        <f>(N386+N389+N388)/(F386+F389+F388)</f>
        <v>-8.800199052850477E-2</v>
      </c>
      <c r="S390" s="27"/>
      <c r="U390" s="33"/>
    </row>
    <row r="391" spans="2:21" ht="9.75" customHeight="1" x14ac:dyDescent="0.3">
      <c r="F391" s="14"/>
      <c r="G391" s="19"/>
      <c r="H391" s="15"/>
      <c r="I391" s="1"/>
      <c r="J391" s="14"/>
      <c r="K391" s="1"/>
      <c r="L391" s="15"/>
      <c r="N391" s="16"/>
      <c r="P391" s="25"/>
      <c r="Q391" s="25"/>
      <c r="R391" s="25"/>
      <c r="U391" s="33"/>
    </row>
    <row r="392" spans="2:21" x14ac:dyDescent="0.3">
      <c r="B392" s="1">
        <f>B390+1</f>
        <v>282</v>
      </c>
      <c r="D392" s="2" t="s">
        <v>34</v>
      </c>
      <c r="F392" s="21">
        <v>232342.2799154917</v>
      </c>
      <c r="G392" s="26"/>
      <c r="H392" s="22">
        <v>38.816419868701701</v>
      </c>
      <c r="I392" s="26"/>
      <c r="J392" s="21">
        <v>210079.69296927881</v>
      </c>
      <c r="K392" s="26"/>
      <c r="L392" s="22">
        <v>35.097105749110597</v>
      </c>
      <c r="M392" s="26"/>
      <c r="N392" s="23">
        <v>-22262.586946212898</v>
      </c>
      <c r="P392" s="24">
        <v>-9.5818061845266894E-2</v>
      </c>
      <c r="Q392" s="25"/>
      <c r="R392" s="24">
        <v>-0.15782261965597438</v>
      </c>
    </row>
    <row r="393" spans="2:21" x14ac:dyDescent="0.3">
      <c r="B393" s="1">
        <f>B392+1</f>
        <v>283</v>
      </c>
      <c r="D393" s="2" t="s">
        <v>35</v>
      </c>
      <c r="F393" s="26"/>
      <c r="G393" s="26"/>
      <c r="H393" s="26"/>
      <c r="I393" s="26"/>
      <c r="J393" s="26"/>
      <c r="K393" s="26"/>
      <c r="L393" s="26"/>
      <c r="M393" s="26"/>
      <c r="N393" s="16"/>
      <c r="P393" s="24">
        <v>-0.15678280516091342</v>
      </c>
      <c r="Q393" s="25"/>
      <c r="R393" s="24">
        <v>-0.4389753739174832</v>
      </c>
    </row>
    <row r="394" spans="2:21" x14ac:dyDescent="0.3">
      <c r="B394" s="1">
        <f t="shared" ref="B394:B395" si="53">B393+1</f>
        <v>284</v>
      </c>
      <c r="D394" s="2" t="s">
        <v>36</v>
      </c>
      <c r="F394" s="21">
        <v>208755.14871349168</v>
      </c>
      <c r="G394" s="26"/>
      <c r="H394" s="22">
        <v>34.875819868701697</v>
      </c>
      <c r="I394" s="26"/>
      <c r="J394" s="21">
        <v>194565.40201695877</v>
      </c>
      <c r="K394" s="26"/>
      <c r="L394" s="22">
        <v>32.505200256104793</v>
      </c>
      <c r="M394" s="26"/>
      <c r="N394" s="23">
        <v>-14189.746696532919</v>
      </c>
      <c r="P394" s="24">
        <v>-6.7973157950742547E-2</v>
      </c>
      <c r="Q394" s="25"/>
      <c r="R394" s="24">
        <v>-0.12079085757723956</v>
      </c>
    </row>
    <row r="395" spans="2:21" x14ac:dyDescent="0.3">
      <c r="B395" s="1">
        <f t="shared" si="53"/>
        <v>285</v>
      </c>
      <c r="D395" s="2" t="s">
        <v>37</v>
      </c>
      <c r="F395" s="26"/>
      <c r="G395" s="26"/>
      <c r="H395" s="26"/>
      <c r="I395" s="26"/>
      <c r="J395" s="26"/>
      <c r="K395" s="26"/>
      <c r="L395" s="26"/>
      <c r="M395" s="26"/>
      <c r="N395" s="16"/>
      <c r="P395" s="17">
        <v>-0.1198364973195007</v>
      </c>
      <c r="Q395" s="25"/>
      <c r="R395" s="17">
        <v>-0.52307113981128295</v>
      </c>
    </row>
    <row r="396" spans="2:21" x14ac:dyDescent="0.3">
      <c r="F396" s="26"/>
      <c r="G396" s="26"/>
      <c r="H396" s="26"/>
      <c r="I396" s="26"/>
      <c r="J396" s="26"/>
      <c r="K396" s="26"/>
      <c r="L396" s="26"/>
      <c r="M396" s="26"/>
      <c r="N396" s="16"/>
      <c r="P396" s="25"/>
      <c r="Q396" s="25"/>
      <c r="R396" s="25"/>
    </row>
    <row r="397" spans="2:21" ht="14.15" x14ac:dyDescent="0.3">
      <c r="D397" s="3" t="s">
        <v>92</v>
      </c>
      <c r="F397" s="2" t="s">
        <v>91</v>
      </c>
      <c r="N397" s="28"/>
      <c r="P397" s="25"/>
      <c r="Q397" s="25"/>
      <c r="R397" s="25"/>
      <c r="S397" s="7"/>
    </row>
    <row r="398" spans="2:21" x14ac:dyDescent="0.3">
      <c r="B398" s="1">
        <f>B395+1</f>
        <v>286</v>
      </c>
      <c r="D398" s="2" t="s">
        <v>29</v>
      </c>
      <c r="F398" s="14">
        <v>24781.046229</v>
      </c>
      <c r="G398" s="19"/>
      <c r="H398" s="15">
        <v>4.1400622201023447</v>
      </c>
      <c r="I398" s="15"/>
      <c r="J398" s="14">
        <v>10684.3131228969</v>
      </c>
      <c r="K398" s="19"/>
      <c r="L398" s="15">
        <v>1.7849819857922171</v>
      </c>
      <c r="M398" s="15"/>
      <c r="N398" s="16">
        <f>J398-F398</f>
        <v>-14096.7331061031</v>
      </c>
      <c r="O398" s="15"/>
      <c r="P398" s="17">
        <f>N398/F398</f>
        <v>-0.56885141070462186</v>
      </c>
      <c r="Q398" s="17"/>
      <c r="R398" s="17">
        <f>P398</f>
        <v>-0.56885141070462186</v>
      </c>
      <c r="S398" s="15"/>
    </row>
    <row r="399" spans="2:21" outlineLevel="1" x14ac:dyDescent="0.3">
      <c r="B399" s="1">
        <f>B398+1</f>
        <v>287</v>
      </c>
      <c r="D399" s="2" t="s">
        <v>30</v>
      </c>
      <c r="F399" s="14">
        <v>91281.467499999999</v>
      </c>
      <c r="G399" s="19"/>
      <c r="H399" s="15">
        <v>15.25</v>
      </c>
      <c r="I399" s="15"/>
      <c r="J399" s="14">
        <v>91281.467499999999</v>
      </c>
      <c r="K399" s="19"/>
      <c r="L399" s="15">
        <v>15.25</v>
      </c>
      <c r="M399" s="15"/>
      <c r="N399" s="16">
        <f>J399-F399</f>
        <v>0</v>
      </c>
      <c r="O399" s="15"/>
      <c r="P399" s="17">
        <f>IFERROR(N399/F399,"100.0%")</f>
        <v>0</v>
      </c>
      <c r="Q399" s="17"/>
      <c r="R399" s="17">
        <v>0</v>
      </c>
      <c r="S399" s="15"/>
    </row>
    <row r="400" spans="2:21" outlineLevel="1" x14ac:dyDescent="0.3">
      <c r="B400" s="1">
        <f t="shared" ref="B400:B401" si="54">B399+1</f>
        <v>288</v>
      </c>
      <c r="D400" s="2" t="s">
        <v>31</v>
      </c>
      <c r="F400" s="14">
        <v>25933.84182391781</v>
      </c>
      <c r="G400" s="19"/>
      <c r="H400" s="15">
        <v>4.3326547945205487</v>
      </c>
      <c r="I400" s="15"/>
      <c r="J400" s="14">
        <v>25360.798070039786</v>
      </c>
      <c r="K400" s="19"/>
      <c r="L400" s="15">
        <v>4.2369188528668946</v>
      </c>
      <c r="N400" s="16">
        <f>J400-F400</f>
        <v>-573.04375387802429</v>
      </c>
      <c r="P400" s="17">
        <f>N400/F400</f>
        <v>-2.2096369591856135E-2</v>
      </c>
      <c r="Q400" s="17"/>
      <c r="R400" s="17">
        <f>P400</f>
        <v>-2.2096369591856135E-2</v>
      </c>
      <c r="S400" s="15"/>
    </row>
    <row r="401" spans="2:21" x14ac:dyDescent="0.3">
      <c r="B401" s="1">
        <f t="shared" si="54"/>
        <v>289</v>
      </c>
      <c r="D401" s="2" t="s">
        <v>32</v>
      </c>
      <c r="F401" s="14">
        <v>62535.287324999998</v>
      </c>
      <c r="G401" s="19"/>
      <c r="H401" s="15">
        <v>10.4475</v>
      </c>
      <c r="J401" s="14">
        <v>67834.238350346524</v>
      </c>
      <c r="K401" s="19"/>
      <c r="L401" s="15">
        <v>11.332772830835399</v>
      </c>
      <c r="N401" s="16">
        <f>J401-F401</f>
        <v>5298.9510253465269</v>
      </c>
      <c r="P401" s="17">
        <f>N401/F401</f>
        <v>8.473537505005023E-2</v>
      </c>
      <c r="Q401" s="17"/>
      <c r="R401" s="17">
        <f>P401</f>
        <v>8.473537505005023E-2</v>
      </c>
    </row>
    <row r="402" spans="2:21" x14ac:dyDescent="0.3">
      <c r="B402" s="1">
        <f>B401+1</f>
        <v>290</v>
      </c>
      <c r="D402" s="2" t="s">
        <v>33</v>
      </c>
      <c r="F402" s="21">
        <f>SUM(F398:F401)</f>
        <v>204531.64287791779</v>
      </c>
      <c r="G402" s="19"/>
      <c r="H402" s="22">
        <v>34.170217014622892</v>
      </c>
      <c r="J402" s="21">
        <f>SUM(J398:J401)</f>
        <v>195160.8170432832</v>
      </c>
      <c r="K402" s="19"/>
      <c r="L402" s="22">
        <v>32.60467366949451</v>
      </c>
      <c r="N402" s="23">
        <f>SUM(N398:N401)</f>
        <v>-9370.8258346345974</v>
      </c>
      <c r="P402" s="31">
        <f>N402/F402</f>
        <v>-4.5816019970210273E-2</v>
      </c>
      <c r="Q402" s="25"/>
      <c r="R402" s="31">
        <f>(N398+N401+N400)/(F398+F401+F400)</f>
        <v>-8.2744470843987547E-2</v>
      </c>
      <c r="S402" s="27"/>
      <c r="U402" s="33"/>
    </row>
    <row r="403" spans="2:21" ht="9.75" customHeight="1" x14ac:dyDescent="0.3">
      <c r="F403" s="14"/>
      <c r="G403" s="19"/>
      <c r="H403" s="15"/>
      <c r="I403" s="1"/>
      <c r="J403" s="14"/>
      <c r="K403" s="1"/>
      <c r="L403" s="15"/>
      <c r="N403" s="16"/>
      <c r="P403" s="25"/>
      <c r="Q403" s="25"/>
      <c r="R403" s="25"/>
      <c r="U403" s="33"/>
    </row>
    <row r="404" spans="2:21" x14ac:dyDescent="0.3">
      <c r="B404" s="1">
        <f>B402+1</f>
        <v>291</v>
      </c>
      <c r="D404" s="2" t="s">
        <v>34</v>
      </c>
      <c r="F404" s="21">
        <v>209830.59390326432</v>
      </c>
      <c r="G404" s="26"/>
      <c r="H404" s="22">
        <v>35.05548984545829</v>
      </c>
      <c r="I404" s="26"/>
      <c r="J404" s="21">
        <v>210675.10799560323</v>
      </c>
      <c r="K404" s="26"/>
      <c r="L404" s="22">
        <v>35.196579162500313</v>
      </c>
      <c r="M404" s="26"/>
      <c r="N404" s="23">
        <v>844.51409233890809</v>
      </c>
      <c r="P404" s="31">
        <v>4.0247424202032442E-3</v>
      </c>
      <c r="Q404" s="25"/>
      <c r="R404" s="31">
        <v>7.123747917518638E-3</v>
      </c>
    </row>
    <row r="405" spans="2:21" x14ac:dyDescent="0.3">
      <c r="B405" s="1">
        <f>B404+1</f>
        <v>292</v>
      </c>
      <c r="D405" s="2" t="s">
        <v>35</v>
      </c>
      <c r="F405" s="26"/>
      <c r="G405" s="26"/>
      <c r="H405" s="26"/>
      <c r="I405" s="26"/>
      <c r="J405" s="26"/>
      <c r="K405" s="26"/>
      <c r="L405" s="26"/>
      <c r="M405" s="26"/>
      <c r="N405" s="16"/>
      <c r="P405" s="31">
        <v>5.9474349820491188E-3</v>
      </c>
      <c r="Q405" s="25"/>
      <c r="R405" s="31">
        <v>1.6652192773406311E-2</v>
      </c>
    </row>
    <row r="406" spans="2:21" x14ac:dyDescent="0.3">
      <c r="B406" s="1">
        <f t="shared" ref="B406:B407" si="55">B405+1</f>
        <v>293</v>
      </c>
      <c r="D406" s="2" t="s">
        <v>36</v>
      </c>
      <c r="F406" s="21">
        <v>186243.46270126433</v>
      </c>
      <c r="G406" s="26"/>
      <c r="H406" s="22">
        <v>31.114889845458293</v>
      </c>
      <c r="I406" s="26"/>
      <c r="J406" s="21">
        <v>195160.8170432832</v>
      </c>
      <c r="K406" s="26"/>
      <c r="L406" s="22">
        <v>32.60467366949451</v>
      </c>
      <c r="M406" s="26"/>
      <c r="N406" s="23">
        <v>8917.3543420188762</v>
      </c>
      <c r="P406" s="31">
        <v>4.7880093146261828E-2</v>
      </c>
      <c r="Q406" s="25"/>
      <c r="R406" s="31">
        <v>9.3904454335855717E-2</v>
      </c>
    </row>
    <row r="407" spans="2:21" x14ac:dyDescent="0.3">
      <c r="B407" s="1">
        <f t="shared" si="55"/>
        <v>294</v>
      </c>
      <c r="D407" s="2" t="s">
        <v>37</v>
      </c>
      <c r="F407" s="26"/>
      <c r="G407" s="26"/>
      <c r="H407" s="26"/>
      <c r="I407" s="26"/>
      <c r="J407" s="26"/>
      <c r="K407" s="26"/>
      <c r="L407" s="26"/>
      <c r="M407" s="26"/>
      <c r="N407" s="16"/>
      <c r="P407" s="32">
        <v>7.5309625503426889E-2</v>
      </c>
      <c r="Q407" s="25"/>
      <c r="R407" s="32">
        <v>0.32871698132008204</v>
      </c>
    </row>
    <row r="408" spans="2:21" ht="9.75" customHeight="1" x14ac:dyDescent="0.3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30"/>
      <c r="Q408" s="30"/>
      <c r="R408" s="30"/>
    </row>
    <row r="409" spans="2:21" ht="14.15" x14ac:dyDescent="0.3">
      <c r="D409" s="3" t="s">
        <v>93</v>
      </c>
      <c r="F409" s="2" t="s">
        <v>67</v>
      </c>
      <c r="I409" s="1"/>
      <c r="J409" s="1"/>
      <c r="K409" s="1"/>
      <c r="L409" s="1"/>
      <c r="M409" s="1"/>
      <c r="N409" s="1"/>
      <c r="O409" s="1"/>
      <c r="P409" s="30"/>
      <c r="Q409" s="30"/>
      <c r="R409" s="30"/>
    </row>
    <row r="410" spans="2:21" x14ac:dyDescent="0.3">
      <c r="B410" s="1">
        <f>B407+1</f>
        <v>295</v>
      </c>
      <c r="D410" s="2" t="s">
        <v>29</v>
      </c>
      <c r="F410" s="14">
        <v>89197.835131999993</v>
      </c>
      <c r="G410" s="19"/>
      <c r="H410" s="15">
        <v>0.8941134943444945</v>
      </c>
      <c r="I410" s="15"/>
      <c r="J410" s="14">
        <v>49929.551084963838</v>
      </c>
      <c r="K410" s="1"/>
      <c r="L410" s="15">
        <v>0.50049068259968643</v>
      </c>
      <c r="M410" s="15"/>
      <c r="N410" s="16">
        <f>J410-F410</f>
        <v>-39268.284047036155</v>
      </c>
      <c r="O410" s="15"/>
      <c r="P410" s="17">
        <f>N410/F410</f>
        <v>-0.44023808412978555</v>
      </c>
      <c r="Q410" s="17"/>
      <c r="R410" s="17">
        <f>P410</f>
        <v>-0.44023808412978555</v>
      </c>
    </row>
    <row r="411" spans="2:21" outlineLevel="1" x14ac:dyDescent="0.3">
      <c r="B411" s="1">
        <f>B410+1</f>
        <v>296</v>
      </c>
      <c r="D411" s="2" t="s">
        <v>30</v>
      </c>
      <c r="F411" s="14">
        <v>1521358.3</v>
      </c>
      <c r="G411" s="19"/>
      <c r="H411" s="15">
        <v>15.25</v>
      </c>
      <c r="I411" s="15"/>
      <c r="J411" s="14">
        <v>1521358.3</v>
      </c>
      <c r="K411" s="19"/>
      <c r="L411" s="15">
        <v>15.25</v>
      </c>
      <c r="M411" s="15"/>
      <c r="N411" s="16">
        <f>J411-F411</f>
        <v>0</v>
      </c>
      <c r="O411" s="15"/>
      <c r="P411" s="17">
        <f>IFERROR(N411/F411,"100.0%")</f>
        <v>0</v>
      </c>
      <c r="Q411" s="17"/>
      <c r="R411" s="17">
        <v>0</v>
      </c>
    </row>
    <row r="412" spans="2:21" outlineLevel="1" x14ac:dyDescent="0.3">
      <c r="B412" s="1">
        <f t="shared" ref="B412:B413" si="56">B411+1</f>
        <v>297</v>
      </c>
      <c r="D412" s="2" t="s">
        <v>31</v>
      </c>
      <c r="F412" s="14">
        <v>366634.43600767123</v>
      </c>
      <c r="G412" s="19"/>
      <c r="H412" s="15">
        <v>3.6751205479452058</v>
      </c>
      <c r="I412" s="15"/>
      <c r="J412" s="14">
        <v>33910.625770033017</v>
      </c>
      <c r="K412" s="19"/>
      <c r="L412" s="15">
        <v>0.33991798184096639</v>
      </c>
      <c r="N412" s="16">
        <f>J412-F412</f>
        <v>-332723.81023763819</v>
      </c>
      <c r="P412" s="17">
        <f>N412/F412</f>
        <v>-0.90750834498993016</v>
      </c>
      <c r="Q412" s="17"/>
      <c r="R412" s="17">
        <f>P412</f>
        <v>-0.90750834498993016</v>
      </c>
    </row>
    <row r="413" spans="2:21" x14ac:dyDescent="0.3">
      <c r="B413" s="1">
        <f t="shared" si="56"/>
        <v>298</v>
      </c>
      <c r="D413" s="2" t="s">
        <v>32</v>
      </c>
      <c r="F413" s="14">
        <v>1041856.0922</v>
      </c>
      <c r="G413" s="19"/>
      <c r="H413" s="15">
        <v>10.4435</v>
      </c>
      <c r="J413" s="14">
        <v>1505765.9091663265</v>
      </c>
      <c r="K413" s="1"/>
      <c r="L413" s="15">
        <v>15.093702854078806</v>
      </c>
      <c r="N413" s="16">
        <f>J413-F413</f>
        <v>463909.81696632656</v>
      </c>
      <c r="P413" s="17">
        <f>N413/F413</f>
        <v>0.44527245215481459</v>
      </c>
      <c r="Q413" s="17"/>
      <c r="R413" s="17">
        <f>P413</f>
        <v>0.44527245215481459</v>
      </c>
    </row>
    <row r="414" spans="2:21" x14ac:dyDescent="0.3">
      <c r="B414" s="1">
        <f>B413+1</f>
        <v>299</v>
      </c>
      <c r="D414" s="2" t="s">
        <v>33</v>
      </c>
      <c r="F414" s="21">
        <f>SUM(F410:F413)</f>
        <v>3019046.6633396712</v>
      </c>
      <c r="G414" s="1"/>
      <c r="H414" s="22">
        <v>30.262734042289701</v>
      </c>
      <c r="I414" s="1"/>
      <c r="J414" s="21">
        <f>SUM(J410:J413)</f>
        <v>3110964.3860213235</v>
      </c>
      <c r="K414" s="1"/>
      <c r="L414" s="22">
        <v>31.184111518519458</v>
      </c>
      <c r="N414" s="23">
        <f>SUM(N410:N413)</f>
        <v>91917.722681652231</v>
      </c>
      <c r="P414" s="31">
        <f>N414/F414</f>
        <v>3.0445943018307903E-2</v>
      </c>
      <c r="Q414" s="25"/>
      <c r="R414" s="31">
        <f>(N410+N413+N412)/(F410+F413+F412)</f>
        <v>6.1373063269775548E-2</v>
      </c>
      <c r="S414" s="27"/>
      <c r="U414" s="20"/>
    </row>
    <row r="415" spans="2:21" ht="9.75" customHeight="1" x14ac:dyDescent="0.3">
      <c r="F415" s="14"/>
      <c r="G415" s="1"/>
      <c r="H415" s="15"/>
      <c r="I415" s="1"/>
      <c r="J415" s="14"/>
      <c r="K415" s="1"/>
      <c r="L415" s="15"/>
      <c r="N415" s="16"/>
      <c r="P415" s="25"/>
      <c r="Q415" s="25"/>
      <c r="R415" s="25"/>
    </row>
    <row r="416" spans="2:21" x14ac:dyDescent="0.3">
      <c r="B416" s="1">
        <f>B414+1</f>
        <v>300</v>
      </c>
      <c r="D416" s="2" t="s">
        <v>34</v>
      </c>
      <c r="F416" s="21">
        <v>3482956.4803059977</v>
      </c>
      <c r="G416" s="26"/>
      <c r="H416" s="22">
        <v>34.912936896368507</v>
      </c>
      <c r="I416" s="26"/>
      <c r="J416" s="21">
        <v>3369535.9882901735</v>
      </c>
      <c r="K416" s="26"/>
      <c r="L416" s="22">
        <v>33.776017011525255</v>
      </c>
      <c r="M416" s="26"/>
      <c r="N416" s="23">
        <v>-113420.49201582426</v>
      </c>
      <c r="P416" s="24">
        <v>-3.2564429862143904E-2</v>
      </c>
      <c r="Q416" s="25"/>
      <c r="R416" s="24">
        <v>-5.7820451280257271E-2</v>
      </c>
    </row>
    <row r="417" spans="2:21" x14ac:dyDescent="0.3">
      <c r="B417" s="1">
        <f>B416+1</f>
        <v>301</v>
      </c>
      <c r="D417" s="2" t="s">
        <v>35</v>
      </c>
      <c r="F417" s="26"/>
      <c r="G417" s="26"/>
      <c r="H417" s="26"/>
      <c r="I417" s="26"/>
      <c r="J417" s="26"/>
      <c r="K417" s="26"/>
      <c r="L417" s="26"/>
      <c r="M417" s="26"/>
      <c r="N417" s="16"/>
      <c r="P417" s="24">
        <v>-5.7364471422927943E-2</v>
      </c>
      <c r="Q417" s="25"/>
      <c r="R417" s="24">
        <v>-0.24882067198149552</v>
      </c>
    </row>
    <row r="418" spans="2:21" x14ac:dyDescent="0.3">
      <c r="B418" s="1">
        <f t="shared" ref="B418:B419" si="57">B417+1</f>
        <v>302</v>
      </c>
      <c r="D418" s="2" t="s">
        <v>36</v>
      </c>
      <c r="F418" s="21">
        <v>3089837.4955859976</v>
      </c>
      <c r="G418" s="26"/>
      <c r="H418" s="22">
        <v>30.972336896368503</v>
      </c>
      <c r="I418" s="26"/>
      <c r="J418" s="21">
        <v>3110964.3860213235</v>
      </c>
      <c r="K418" s="26"/>
      <c r="L418" s="22">
        <v>31.184111518519458</v>
      </c>
      <c r="M418" s="26"/>
      <c r="N418" s="23">
        <v>21126.890435325637</v>
      </c>
      <c r="P418" s="31">
        <v>6.8375409598422435E-3</v>
      </c>
      <c r="Q418" s="25"/>
      <c r="R418" s="31">
        <v>1.3469665708528854E-2</v>
      </c>
    </row>
    <row r="419" spans="2:21" x14ac:dyDescent="0.3">
      <c r="B419" s="1">
        <f t="shared" si="57"/>
        <v>303</v>
      </c>
      <c r="D419" s="2" t="s">
        <v>37</v>
      </c>
      <c r="F419" s="26"/>
      <c r="G419" s="26"/>
      <c r="H419" s="26"/>
      <c r="I419" s="26"/>
      <c r="J419" s="26"/>
      <c r="K419" s="26"/>
      <c r="L419" s="26"/>
      <c r="M419" s="26"/>
      <c r="N419" s="16"/>
      <c r="P419" s="32">
        <v>1.3337080606992496E-2</v>
      </c>
      <c r="Q419" s="25"/>
      <c r="R419" s="32">
        <v>0.33688061400492614</v>
      </c>
    </row>
    <row r="420" spans="2:21" ht="9" customHeight="1" x14ac:dyDescent="0.3">
      <c r="F420" s="1"/>
      <c r="G420" s="1"/>
      <c r="H420" s="1"/>
      <c r="I420" s="1"/>
      <c r="J420" s="1"/>
      <c r="K420" s="1"/>
      <c r="L420" s="1"/>
      <c r="M420" s="1"/>
      <c r="N420" s="37"/>
      <c r="O420" s="1"/>
      <c r="P420" s="30"/>
      <c r="Q420" s="30"/>
      <c r="R420" s="25"/>
    </row>
    <row r="421" spans="2:21" ht="14.15" x14ac:dyDescent="0.3">
      <c r="D421" s="3" t="s">
        <v>94</v>
      </c>
      <c r="F421" s="2" t="s">
        <v>67</v>
      </c>
      <c r="I421" s="1"/>
      <c r="J421" s="1"/>
      <c r="K421" s="1"/>
      <c r="L421" s="1"/>
      <c r="M421" s="1"/>
      <c r="N421" s="1"/>
      <c r="O421" s="1"/>
      <c r="P421" s="30"/>
      <c r="Q421" s="30"/>
      <c r="R421" s="30"/>
    </row>
    <row r="422" spans="2:21" x14ac:dyDescent="0.3">
      <c r="B422" s="1">
        <f>B419+1</f>
        <v>304</v>
      </c>
      <c r="D422" s="2" t="s">
        <v>29</v>
      </c>
      <c r="F422" s="14">
        <v>89197.835131999993</v>
      </c>
      <c r="G422" s="19"/>
      <c r="H422" s="15">
        <v>0.8941134943444945</v>
      </c>
      <c r="I422" s="15"/>
      <c r="J422" s="14">
        <v>48152.621302699103</v>
      </c>
      <c r="K422" s="1"/>
      <c r="L422" s="15">
        <v>0.48267885012108014</v>
      </c>
      <c r="M422" s="15"/>
      <c r="N422" s="16">
        <f>J422-F422</f>
        <v>-41045.21382930089</v>
      </c>
      <c r="O422" s="15"/>
      <c r="P422" s="17">
        <f>N422/F422</f>
        <v>-0.46015930508358038</v>
      </c>
      <c r="Q422" s="17"/>
      <c r="R422" s="17">
        <f>P422</f>
        <v>-0.46015930508358038</v>
      </c>
    </row>
    <row r="423" spans="2:21" outlineLevel="1" x14ac:dyDescent="0.3">
      <c r="B423" s="1">
        <f>B422+1</f>
        <v>305</v>
      </c>
      <c r="D423" s="2" t="s">
        <v>30</v>
      </c>
      <c r="F423" s="14">
        <v>1521358.3</v>
      </c>
      <c r="G423" s="19"/>
      <c r="H423" s="15">
        <v>15.25</v>
      </c>
      <c r="I423" s="15"/>
      <c r="J423" s="14">
        <v>1521358.3</v>
      </c>
      <c r="K423" s="19"/>
      <c r="L423" s="15">
        <v>15.25</v>
      </c>
      <c r="M423" s="15"/>
      <c r="N423" s="16">
        <f>J423-F423</f>
        <v>0</v>
      </c>
      <c r="O423" s="15"/>
      <c r="P423" s="35">
        <f>IFERROR(N423/F423,"100.0%")</f>
        <v>0</v>
      </c>
      <c r="Q423" s="34"/>
      <c r="R423" s="35">
        <v>0</v>
      </c>
    </row>
    <row r="424" spans="2:21" outlineLevel="1" x14ac:dyDescent="0.3">
      <c r="B424" s="1">
        <f t="shared" ref="B424:B425" si="58">B423+1</f>
        <v>306</v>
      </c>
      <c r="D424" s="2" t="s">
        <v>31</v>
      </c>
      <c r="F424" s="14">
        <v>366634.43600767123</v>
      </c>
      <c r="G424" s="19"/>
      <c r="H424" s="15">
        <v>3.6751205479452058</v>
      </c>
      <c r="I424" s="15"/>
      <c r="J424" s="14">
        <v>422680.10906462482</v>
      </c>
      <c r="K424" s="19"/>
      <c r="L424" s="15">
        <v>4.2369188528668946</v>
      </c>
      <c r="N424" s="16">
        <f>J424-F424</f>
        <v>56045.673056953587</v>
      </c>
      <c r="P424" s="34">
        <f>N424/F424</f>
        <v>0.15286527274208614</v>
      </c>
      <c r="Q424" s="34"/>
      <c r="R424" s="34">
        <f>P424</f>
        <v>0.15286527274208614</v>
      </c>
    </row>
    <row r="425" spans="2:21" x14ac:dyDescent="0.3">
      <c r="B425" s="1">
        <f t="shared" si="58"/>
        <v>307</v>
      </c>
      <c r="D425" s="2" t="s">
        <v>32</v>
      </c>
      <c r="F425" s="14">
        <v>1041856.0922</v>
      </c>
      <c r="G425" s="19"/>
      <c r="H425" s="15">
        <v>10.4435</v>
      </c>
      <c r="J425" s="14">
        <v>1130571.0169315364</v>
      </c>
      <c r="K425" s="1"/>
      <c r="L425" s="15">
        <v>11.332772830835399</v>
      </c>
      <c r="N425" s="16">
        <f>J425-F425</f>
        <v>88714.924731536419</v>
      </c>
      <c r="P425" s="34">
        <f>N425/F425</f>
        <v>8.5150843188145656E-2</v>
      </c>
      <c r="Q425" s="34"/>
      <c r="R425" s="34">
        <f>P425</f>
        <v>8.5150843188145656E-2</v>
      </c>
    </row>
    <row r="426" spans="2:21" x14ac:dyDescent="0.3">
      <c r="B426" s="1">
        <f>B425+1</f>
        <v>308</v>
      </c>
      <c r="D426" s="2" t="s">
        <v>33</v>
      </c>
      <c r="F426" s="21">
        <f>SUM(F422:F425)</f>
        <v>3019046.6633396712</v>
      </c>
      <c r="G426" s="1"/>
      <c r="H426" s="22">
        <v>30.262734042289701</v>
      </c>
      <c r="I426" s="1"/>
      <c r="J426" s="21">
        <f>SUM(J422:J425)</f>
        <v>3122762.0472988607</v>
      </c>
      <c r="K426" s="1"/>
      <c r="L426" s="22">
        <v>31.302370533823375</v>
      </c>
      <c r="N426" s="23">
        <f>SUM(N422:N425)</f>
        <v>103715.38395918912</v>
      </c>
      <c r="P426" s="31">
        <f>N426/F426</f>
        <v>3.4353686949793315E-2</v>
      </c>
      <c r="Q426" s="25"/>
      <c r="R426" s="31">
        <f>(N422+N425+N424)/(F422+F425+F424)</f>
        <v>6.9250310343545604E-2</v>
      </c>
      <c r="S426" s="27"/>
      <c r="U426" s="20"/>
    </row>
    <row r="427" spans="2:21" ht="9.75" customHeight="1" x14ac:dyDescent="0.3">
      <c r="F427" s="14"/>
      <c r="G427" s="1"/>
      <c r="H427" s="15"/>
      <c r="I427" s="1"/>
      <c r="J427" s="14"/>
      <c r="K427" s="1"/>
      <c r="L427" s="15"/>
      <c r="N427" s="16"/>
      <c r="P427" s="25"/>
      <c r="Q427" s="25"/>
      <c r="R427" s="25"/>
    </row>
    <row r="428" spans="2:21" x14ac:dyDescent="0.3">
      <c r="B428" s="1">
        <f>B426+1</f>
        <v>309</v>
      </c>
      <c r="D428" s="2" t="s">
        <v>34</v>
      </c>
      <c r="F428" s="21">
        <v>3107761.5880712075</v>
      </c>
      <c r="G428" s="26"/>
      <c r="H428" s="22">
        <v>31.152006873125099</v>
      </c>
      <c r="I428" s="26"/>
      <c r="J428" s="21">
        <v>3381333.6495677112</v>
      </c>
      <c r="K428" s="26"/>
      <c r="L428" s="22">
        <v>33.894276026829182</v>
      </c>
      <c r="M428" s="26"/>
      <c r="N428" s="23">
        <v>273572.06149650295</v>
      </c>
      <c r="P428" s="31">
        <v>8.802865140832504E-2</v>
      </c>
      <c r="Q428" s="25"/>
      <c r="R428" s="31">
        <v>0.17244799197883617</v>
      </c>
    </row>
    <row r="429" spans="2:21" x14ac:dyDescent="0.3">
      <c r="B429" s="1">
        <f>B428+1</f>
        <v>310</v>
      </c>
      <c r="D429" s="2" t="s">
        <v>35</v>
      </c>
      <c r="F429" s="26"/>
      <c r="G429" s="26"/>
      <c r="H429" s="26"/>
      <c r="I429" s="26"/>
      <c r="J429" s="26"/>
      <c r="K429" s="26"/>
      <c r="L429" s="26"/>
      <c r="M429" s="26"/>
      <c r="N429" s="16"/>
      <c r="P429" s="31">
        <v>0.13836403303239173</v>
      </c>
      <c r="Q429" s="25"/>
      <c r="R429" s="31">
        <v>0.60015948588396006</v>
      </c>
    </row>
    <row r="430" spans="2:21" x14ac:dyDescent="0.3">
      <c r="B430" s="1">
        <f t="shared" ref="B430:B431" si="59">B429+1</f>
        <v>311</v>
      </c>
      <c r="D430" s="2" t="s">
        <v>36</v>
      </c>
      <c r="F430" s="21">
        <v>2714642.6033512075</v>
      </c>
      <c r="G430" s="26"/>
      <c r="H430" s="22">
        <v>27.2114068731251</v>
      </c>
      <c r="I430" s="26"/>
      <c r="J430" s="21">
        <v>3122762.0472988607</v>
      </c>
      <c r="K430" s="26"/>
      <c r="L430" s="22">
        <v>31.302370533823375</v>
      </c>
      <c r="M430" s="26"/>
      <c r="N430" s="23">
        <v>408119.4439476527</v>
      </c>
      <c r="P430" s="31">
        <v>0.15034002761314955</v>
      </c>
      <c r="Q430" s="25"/>
      <c r="R430" s="31">
        <v>0.34201358620195887</v>
      </c>
    </row>
    <row r="431" spans="2:21" x14ac:dyDescent="0.3">
      <c r="B431" s="1">
        <f t="shared" si="59"/>
        <v>312</v>
      </c>
      <c r="D431" s="2" t="s">
        <v>37</v>
      </c>
      <c r="F431" s="26"/>
      <c r="G431" s="26"/>
      <c r="H431" s="26"/>
      <c r="I431" s="26"/>
      <c r="J431" s="26"/>
      <c r="K431" s="26"/>
      <c r="L431" s="26"/>
      <c r="M431" s="26"/>
      <c r="N431" s="16"/>
      <c r="P431" s="32">
        <v>0.2576395204904135</v>
      </c>
      <c r="Q431" s="25"/>
      <c r="R431" s="32">
        <v>6.5077030282954249</v>
      </c>
    </row>
    <row r="432" spans="2:21" x14ac:dyDescent="0.3">
      <c r="F432" s="26"/>
      <c r="G432" s="26"/>
      <c r="H432" s="26"/>
      <c r="I432" s="26"/>
      <c r="J432" s="26"/>
      <c r="K432" s="26"/>
      <c r="L432" s="26"/>
      <c r="M432" s="26"/>
      <c r="N432" s="16"/>
      <c r="P432" s="25"/>
      <c r="Q432" s="25"/>
      <c r="R432" s="25"/>
    </row>
    <row r="433" spans="2:21" ht="14.15" x14ac:dyDescent="0.3">
      <c r="D433" s="3" t="s">
        <v>95</v>
      </c>
      <c r="F433" s="2" t="s">
        <v>71</v>
      </c>
      <c r="N433" s="28"/>
      <c r="P433" s="25"/>
      <c r="Q433" s="25"/>
      <c r="R433" s="25"/>
      <c r="S433" s="7"/>
    </row>
    <row r="434" spans="2:21" x14ac:dyDescent="0.3">
      <c r="B434" s="1">
        <f>B431+1</f>
        <v>313</v>
      </c>
      <c r="D434" s="2" t="s">
        <v>29</v>
      </c>
      <c r="F434" s="14">
        <v>98867.548546000005</v>
      </c>
      <c r="G434" s="19"/>
      <c r="H434" s="15">
        <v>0.99104199463899856</v>
      </c>
      <c r="I434" s="15"/>
      <c r="J434" s="14">
        <v>67110.097093948323</v>
      </c>
      <c r="K434" s="19"/>
      <c r="L434" s="15">
        <v>0.67270732876985273</v>
      </c>
      <c r="M434" s="15"/>
      <c r="N434" s="16">
        <f>J434-F434</f>
        <v>-31757.451452051682</v>
      </c>
      <c r="O434" s="15"/>
      <c r="P434" s="17">
        <f>N434/F434</f>
        <v>-0.32121208545264907</v>
      </c>
      <c r="Q434" s="17"/>
      <c r="R434" s="17">
        <f>P434</f>
        <v>-0.32121208545264907</v>
      </c>
      <c r="S434" s="15"/>
    </row>
    <row r="435" spans="2:21" outlineLevel="1" x14ac:dyDescent="0.3">
      <c r="B435" s="1">
        <f>B434+1</f>
        <v>314</v>
      </c>
      <c r="D435" s="2" t="s">
        <v>30</v>
      </c>
      <c r="F435" s="14">
        <v>1521358.4524999999</v>
      </c>
      <c r="G435" s="19"/>
      <c r="H435" s="15">
        <v>15.25</v>
      </c>
      <c r="I435" s="15"/>
      <c r="J435" s="14">
        <v>1521358.4524999999</v>
      </c>
      <c r="K435" s="19"/>
      <c r="L435" s="15">
        <v>15.25</v>
      </c>
      <c r="N435" s="16">
        <f>J435-F435</f>
        <v>0</v>
      </c>
      <c r="P435" s="17">
        <f>N435/F435</f>
        <v>0</v>
      </c>
      <c r="Q435" s="17"/>
      <c r="R435" s="17">
        <f t="shared" ref="R435:R436" si="60">P435</f>
        <v>0</v>
      </c>
      <c r="S435" s="15"/>
    </row>
    <row r="436" spans="2:21" outlineLevel="1" x14ac:dyDescent="0.3">
      <c r="B436" s="1">
        <f t="shared" ref="B436:B438" si="61">B435+1</f>
        <v>315</v>
      </c>
      <c r="D436" s="2" t="s">
        <v>31</v>
      </c>
      <c r="F436" s="14">
        <v>366634.47275887674</v>
      </c>
      <c r="G436" s="19"/>
      <c r="H436" s="15">
        <v>3.6751205479452058</v>
      </c>
      <c r="I436" s="15"/>
      <c r="J436" s="14">
        <v>33910.629169212836</v>
      </c>
      <c r="K436" s="19"/>
      <c r="L436" s="15">
        <v>0.33991798184096644</v>
      </c>
      <c r="N436" s="16">
        <f>J436-F436</f>
        <v>-332723.84358966391</v>
      </c>
      <c r="P436" s="17">
        <f>N436/F436</f>
        <v>-0.90750834498993027</v>
      </c>
      <c r="Q436" s="17"/>
      <c r="R436" s="17">
        <f t="shared" si="60"/>
        <v>-0.90750834498993027</v>
      </c>
      <c r="S436" s="15"/>
    </row>
    <row r="437" spans="2:21" x14ac:dyDescent="0.3">
      <c r="B437" s="1">
        <f t="shared" si="61"/>
        <v>316</v>
      </c>
      <c r="D437" s="2" t="s">
        <v>32</v>
      </c>
      <c r="F437" s="14">
        <v>1041856.1966349999</v>
      </c>
      <c r="G437" s="19"/>
      <c r="H437" s="15">
        <v>10.4435</v>
      </c>
      <c r="J437" s="14">
        <v>1505766.060103355</v>
      </c>
      <c r="K437" s="19"/>
      <c r="L437" s="15">
        <v>15.093702854078806</v>
      </c>
      <c r="N437" s="16">
        <f>J437-F437</f>
        <v>463909.86346835503</v>
      </c>
      <c r="P437" s="17">
        <f>N437/F437</f>
        <v>0.44527245215481454</v>
      </c>
      <c r="Q437" s="17"/>
      <c r="R437" s="17">
        <f>P437</f>
        <v>0.44527245215481454</v>
      </c>
    </row>
    <row r="438" spans="2:21" x14ac:dyDescent="0.3">
      <c r="B438" s="1">
        <f t="shared" si="61"/>
        <v>317</v>
      </c>
      <c r="D438" s="2" t="s">
        <v>33</v>
      </c>
      <c r="F438" s="21">
        <f>SUM(F434:F437)</f>
        <v>3028716.6704398766</v>
      </c>
      <c r="G438" s="19"/>
      <c r="H438" s="22">
        <v>30.359662542584203</v>
      </c>
      <c r="J438" s="21">
        <f>SUM(J434:J437)</f>
        <v>3128145.2388665164</v>
      </c>
      <c r="K438" s="19"/>
      <c r="L438" s="22">
        <v>31.356328164689629</v>
      </c>
      <c r="N438" s="23">
        <f>SUM(N434:N437)</f>
        <v>99428.568426639424</v>
      </c>
      <c r="P438" s="31">
        <f>N438/F438</f>
        <v>3.2828613318986649E-2</v>
      </c>
      <c r="Q438" s="25"/>
      <c r="R438" s="31">
        <f>(N434+N437+N436)/(F434+F437+F436)</f>
        <v>6.5962136433985533E-2</v>
      </c>
      <c r="S438" s="27"/>
      <c r="U438" s="33"/>
    </row>
    <row r="439" spans="2:21" ht="9.75" customHeight="1" x14ac:dyDescent="0.3">
      <c r="F439" s="14"/>
      <c r="G439" s="19"/>
      <c r="H439" s="15"/>
      <c r="I439" s="1"/>
      <c r="J439" s="14"/>
      <c r="K439" s="1"/>
      <c r="L439" s="15"/>
      <c r="N439" s="16"/>
      <c r="P439" s="25"/>
      <c r="Q439" s="25"/>
      <c r="R439" s="25"/>
      <c r="U439" s="33"/>
    </row>
    <row r="440" spans="2:21" x14ac:dyDescent="0.3">
      <c r="B440" s="1">
        <f>B438+1</f>
        <v>318</v>
      </c>
      <c r="D440" s="2" t="s">
        <v>34</v>
      </c>
      <c r="F440" s="21">
        <v>3492626.5339082316</v>
      </c>
      <c r="G440" s="26"/>
      <c r="H440" s="22">
        <v>35.00986539666301</v>
      </c>
      <c r="I440" s="26"/>
      <c r="J440" s="21">
        <v>3386716.8670544215</v>
      </c>
      <c r="K440" s="26"/>
      <c r="L440" s="22">
        <v>33.948233657695425</v>
      </c>
      <c r="M440" s="26"/>
      <c r="N440" s="23">
        <v>-105909.66685381053</v>
      </c>
      <c r="P440" s="24">
        <v>-3.0323788079138866E-2</v>
      </c>
      <c r="Q440" s="25"/>
      <c r="R440" s="24">
        <v>-5.3726668560549584E-2</v>
      </c>
    </row>
    <row r="441" spans="2:21" x14ac:dyDescent="0.3">
      <c r="B441" s="1">
        <f>B440+1</f>
        <v>319</v>
      </c>
      <c r="D441" s="2" t="s">
        <v>35</v>
      </c>
      <c r="F441" s="26"/>
      <c r="G441" s="26"/>
      <c r="H441" s="26"/>
      <c r="I441" s="26"/>
      <c r="J441" s="26"/>
      <c r="K441" s="26"/>
      <c r="L441" s="26"/>
      <c r="M441" s="26"/>
      <c r="N441" s="16"/>
      <c r="P441" s="24">
        <v>-5.3305034877960726E-2</v>
      </c>
      <c r="Q441" s="25"/>
      <c r="R441" s="24">
        <v>-0.22751709338861464</v>
      </c>
    </row>
    <row r="442" spans="2:21" x14ac:dyDescent="0.3">
      <c r="B442" s="1">
        <f t="shared" ref="B442:B443" si="62">B441+1</f>
        <v>320</v>
      </c>
      <c r="D442" s="2" t="s">
        <v>36</v>
      </c>
      <c r="F442" s="21">
        <v>3099507.5097822314</v>
      </c>
      <c r="G442" s="26"/>
      <c r="H442" s="22">
        <v>31.069265396663003</v>
      </c>
      <c r="I442" s="26"/>
      <c r="J442" s="21">
        <v>3128145.2388665164</v>
      </c>
      <c r="K442" s="26"/>
      <c r="L442" s="22">
        <v>31.356328164689629</v>
      </c>
      <c r="M442" s="26"/>
      <c r="N442" s="23">
        <v>28637.729084284445</v>
      </c>
      <c r="P442" s="31">
        <v>9.2394449743715915E-3</v>
      </c>
      <c r="Q442" s="25"/>
      <c r="R442" s="31">
        <v>1.8146403188050036E-2</v>
      </c>
    </row>
    <row r="443" spans="2:21" x14ac:dyDescent="0.3">
      <c r="B443" s="1">
        <f t="shared" si="62"/>
        <v>321</v>
      </c>
      <c r="D443" s="2" t="s">
        <v>37</v>
      </c>
      <c r="F443" s="26"/>
      <c r="G443" s="26"/>
      <c r="H443" s="26"/>
      <c r="I443" s="26"/>
      <c r="J443" s="26"/>
      <c r="K443" s="26"/>
      <c r="L443" s="26"/>
      <c r="M443" s="26"/>
      <c r="N443" s="16"/>
      <c r="P443" s="32">
        <v>1.7968867591449462E-2</v>
      </c>
      <c r="Q443" s="25"/>
      <c r="R443" s="32">
        <v>0.39564165895912495</v>
      </c>
    </row>
    <row r="444" spans="2:21" x14ac:dyDescent="0.3">
      <c r="F444" s="26"/>
      <c r="G444" s="26"/>
      <c r="H444" s="26"/>
      <c r="I444" s="26"/>
      <c r="J444" s="26"/>
      <c r="K444" s="26"/>
      <c r="L444" s="26"/>
      <c r="M444" s="26"/>
      <c r="N444" s="16"/>
      <c r="P444" s="25"/>
      <c r="Q444" s="25"/>
      <c r="R444" s="25"/>
    </row>
    <row r="445" spans="2:21" ht="14.15" x14ac:dyDescent="0.3">
      <c r="D445" s="3" t="s">
        <v>96</v>
      </c>
      <c r="F445" s="2" t="s">
        <v>71</v>
      </c>
      <c r="N445" s="28"/>
      <c r="P445" s="25"/>
      <c r="Q445" s="25"/>
      <c r="R445" s="25"/>
      <c r="S445" s="7"/>
    </row>
    <row r="446" spans="2:21" x14ac:dyDescent="0.3">
      <c r="B446" s="1">
        <f>B443+1</f>
        <v>322</v>
      </c>
      <c r="D446" s="2" t="s">
        <v>29</v>
      </c>
      <c r="F446" s="14">
        <v>98867.548546000005</v>
      </c>
      <c r="G446" s="19"/>
      <c r="H446" s="15">
        <v>0.99104199463899856</v>
      </c>
      <c r="I446" s="15"/>
      <c r="J446" s="14">
        <v>64481.228714512865</v>
      </c>
      <c r="K446" s="19"/>
      <c r="L446" s="15">
        <v>0.64635571996884233</v>
      </c>
      <c r="M446" s="15"/>
      <c r="N446" s="16">
        <f>J446-F446</f>
        <v>-34386.319831487141</v>
      </c>
      <c r="O446" s="15"/>
      <c r="P446" s="17">
        <f>N446/F446</f>
        <v>-0.34780188582796967</v>
      </c>
      <c r="Q446" s="17"/>
      <c r="R446" s="17">
        <f>P446</f>
        <v>-0.34780188582796967</v>
      </c>
      <c r="S446" s="15"/>
    </row>
    <row r="447" spans="2:21" outlineLevel="1" x14ac:dyDescent="0.3">
      <c r="B447" s="1">
        <f>B446+1</f>
        <v>323</v>
      </c>
      <c r="D447" s="2" t="s">
        <v>30</v>
      </c>
      <c r="F447" s="14">
        <v>1521358.4524999999</v>
      </c>
      <c r="G447" s="19"/>
      <c r="H447" s="15">
        <v>15.25</v>
      </c>
      <c r="I447" s="15"/>
      <c r="J447" s="14">
        <v>1521358.4524999999</v>
      </c>
      <c r="K447" s="19"/>
      <c r="L447" s="15">
        <v>15.25</v>
      </c>
      <c r="N447" s="16">
        <f>J447-F447</f>
        <v>0</v>
      </c>
      <c r="P447" s="17">
        <f>N447/F447</f>
        <v>0</v>
      </c>
      <c r="Q447" s="17"/>
      <c r="R447" s="17">
        <f t="shared" ref="R447:R448" si="63">P447</f>
        <v>0</v>
      </c>
      <c r="S447" s="15"/>
    </row>
    <row r="448" spans="2:21" outlineLevel="1" x14ac:dyDescent="0.3">
      <c r="B448" s="1">
        <f t="shared" ref="B448:B450" si="64">B447+1</f>
        <v>324</v>
      </c>
      <c r="D448" s="2" t="s">
        <v>31</v>
      </c>
      <c r="F448" s="14">
        <v>366634.47275887674</v>
      </c>
      <c r="G448" s="19"/>
      <c r="H448" s="15">
        <v>3.6751205479452058</v>
      </c>
      <c r="I448" s="15"/>
      <c r="J448" s="14">
        <v>422680.15143381333</v>
      </c>
      <c r="K448" s="19"/>
      <c r="L448" s="15">
        <v>4.2369188528668946</v>
      </c>
      <c r="N448" s="16">
        <f>J448-F448</f>
        <v>56045.678674936586</v>
      </c>
      <c r="P448" s="17">
        <f>N448/F448</f>
        <v>0.15286527274208597</v>
      </c>
      <c r="Q448" s="17"/>
      <c r="R448" s="17">
        <f t="shared" si="63"/>
        <v>0.15286527274208597</v>
      </c>
      <c r="S448" s="15"/>
    </row>
    <row r="449" spans="2:21" x14ac:dyDescent="0.3">
      <c r="B449" s="1">
        <f t="shared" si="64"/>
        <v>325</v>
      </c>
      <c r="D449" s="2" t="s">
        <v>32</v>
      </c>
      <c r="F449" s="14">
        <v>1041856.1966349999</v>
      </c>
      <c r="G449" s="19"/>
      <c r="H449" s="15">
        <v>10.4435</v>
      </c>
      <c r="J449" s="14">
        <v>1130571.1302592647</v>
      </c>
      <c r="K449" s="19"/>
      <c r="L449" s="15">
        <v>11.332772830835399</v>
      </c>
      <c r="N449" s="16">
        <f>J449-F449</f>
        <v>88714.933624264784</v>
      </c>
      <c r="P449" s="17">
        <f>N449/F449</f>
        <v>8.5150843188145711E-2</v>
      </c>
      <c r="Q449" s="17"/>
      <c r="R449" s="17">
        <f>P449</f>
        <v>8.5150843188145711E-2</v>
      </c>
    </row>
    <row r="450" spans="2:21" x14ac:dyDescent="0.3">
      <c r="B450" s="1">
        <f t="shared" si="64"/>
        <v>326</v>
      </c>
      <c r="D450" s="2" t="s">
        <v>33</v>
      </c>
      <c r="F450" s="21">
        <f>SUM(F446:F449)</f>
        <v>3028716.6704398766</v>
      </c>
      <c r="G450" s="19"/>
      <c r="H450" s="22">
        <v>30.359662542584203</v>
      </c>
      <c r="J450" s="21">
        <f>SUM(J446:J449)</f>
        <v>3139090.9629075909</v>
      </c>
      <c r="K450" s="19"/>
      <c r="L450" s="22">
        <v>31.466047403671137</v>
      </c>
      <c r="N450" s="23">
        <f>SUM(N446:N449)</f>
        <v>110374.29246771423</v>
      </c>
      <c r="P450" s="31">
        <f>N450/F450</f>
        <v>3.6442594167015292E-2</v>
      </c>
      <c r="Q450" s="25"/>
      <c r="R450" s="31">
        <f>(N446+N449+N448)/(F446+F449+F448)</f>
        <v>7.3223664523860837E-2</v>
      </c>
      <c r="S450" s="27"/>
      <c r="U450" s="33"/>
    </row>
    <row r="451" spans="2:21" ht="9.75" customHeight="1" x14ac:dyDescent="0.3">
      <c r="F451" s="14"/>
      <c r="G451" s="19"/>
      <c r="H451" s="15"/>
      <c r="I451" s="1"/>
      <c r="J451" s="14"/>
      <c r="K451" s="1"/>
      <c r="L451" s="15"/>
      <c r="N451" s="16"/>
      <c r="P451" s="25"/>
      <c r="Q451" s="25"/>
      <c r="R451" s="25"/>
      <c r="U451" s="33"/>
    </row>
    <row r="452" spans="2:21" x14ac:dyDescent="0.3">
      <c r="B452" s="1">
        <f>B450+1</f>
        <v>327</v>
      </c>
      <c r="D452" s="2" t="s">
        <v>34</v>
      </c>
      <c r="F452" s="21">
        <v>3117431.6040641414</v>
      </c>
      <c r="G452" s="26"/>
      <c r="H452" s="22">
        <v>31.248935373419602</v>
      </c>
      <c r="I452" s="26"/>
      <c r="J452" s="21">
        <v>3397662.591095496</v>
      </c>
      <c r="K452" s="26"/>
      <c r="L452" s="22">
        <v>34.057952896676937</v>
      </c>
      <c r="M452" s="26"/>
      <c r="N452" s="23">
        <v>280230.98703135469</v>
      </c>
      <c r="P452" s="24">
        <v>8.98916231765991E-2</v>
      </c>
      <c r="Q452" s="25"/>
      <c r="R452" s="24">
        <v>0.1755752778353111</v>
      </c>
    </row>
    <row r="453" spans="2:21" x14ac:dyDescent="0.3">
      <c r="B453" s="1">
        <f>B452+1</f>
        <v>328</v>
      </c>
      <c r="D453" s="2" t="s">
        <v>35</v>
      </c>
      <c r="F453" s="26"/>
      <c r="G453" s="26"/>
      <c r="H453" s="26"/>
      <c r="I453" s="26"/>
      <c r="J453" s="26"/>
      <c r="K453" s="26"/>
      <c r="L453" s="26"/>
      <c r="M453" s="26"/>
      <c r="N453" s="16"/>
      <c r="P453" s="24">
        <v>0.14104210674376488</v>
      </c>
      <c r="Q453" s="25"/>
      <c r="R453" s="24">
        <v>0.60199735813353139</v>
      </c>
    </row>
    <row r="454" spans="2:21" x14ac:dyDescent="0.3">
      <c r="B454" s="1">
        <f t="shared" ref="B454:B455" si="65">B453+1</f>
        <v>329</v>
      </c>
      <c r="D454" s="2" t="s">
        <v>36</v>
      </c>
      <c r="F454" s="21">
        <v>2724312.5799381412</v>
      </c>
      <c r="G454" s="26"/>
      <c r="H454" s="22">
        <v>27.308335373419602</v>
      </c>
      <c r="I454" s="26"/>
      <c r="J454" s="21">
        <v>3139090.9629075909</v>
      </c>
      <c r="K454" s="26"/>
      <c r="L454" s="22">
        <v>31.466047403671137</v>
      </c>
      <c r="M454" s="26"/>
      <c r="N454" s="23">
        <v>414778.38296944951</v>
      </c>
      <c r="P454" s="31">
        <v>0.15225065802796667</v>
      </c>
      <c r="Q454" s="25"/>
      <c r="R454" s="31">
        <v>0.34479983360028699</v>
      </c>
    </row>
    <row r="455" spans="2:21" x14ac:dyDescent="0.3">
      <c r="B455" s="1">
        <f t="shared" si="65"/>
        <v>330</v>
      </c>
      <c r="D455" s="2" t="s">
        <v>37</v>
      </c>
      <c r="F455" s="26"/>
      <c r="G455" s="26"/>
      <c r="H455" s="26"/>
      <c r="I455" s="26"/>
      <c r="J455" s="26"/>
      <c r="K455" s="26"/>
      <c r="L455" s="26"/>
      <c r="M455" s="26"/>
      <c r="N455" s="16"/>
      <c r="P455" s="32">
        <v>0.2602544992809363</v>
      </c>
      <c r="Q455" s="25"/>
      <c r="R455" s="32">
        <v>5.7303289326970956</v>
      </c>
    </row>
    <row r="456" spans="2:21" x14ac:dyDescent="0.3">
      <c r="F456" s="26"/>
      <c r="G456" s="26"/>
      <c r="H456" s="26"/>
      <c r="I456" s="26"/>
      <c r="J456" s="26"/>
      <c r="K456" s="26"/>
      <c r="L456" s="26"/>
      <c r="M456" s="26"/>
      <c r="N456" s="16"/>
      <c r="P456" s="25"/>
      <c r="Q456" s="25"/>
      <c r="R456" s="25"/>
    </row>
    <row r="457" spans="2:21" ht="14.15" x14ac:dyDescent="0.3">
      <c r="D457" s="3" t="s">
        <v>97</v>
      </c>
      <c r="F457" s="2" t="s">
        <v>98</v>
      </c>
      <c r="N457" s="28"/>
      <c r="P457" s="25"/>
      <c r="Q457" s="25"/>
      <c r="R457" s="25"/>
      <c r="S457" s="7"/>
    </row>
    <row r="458" spans="2:21" x14ac:dyDescent="0.3">
      <c r="B458" s="1">
        <f>B455+1</f>
        <v>331</v>
      </c>
      <c r="D458" s="2" t="s">
        <v>29</v>
      </c>
      <c r="F458" s="14">
        <v>601901.70037600002</v>
      </c>
      <c r="G458" s="19"/>
      <c r="H458" s="15">
        <v>0.86191770832208625</v>
      </c>
      <c r="I458" s="15"/>
      <c r="J458" s="14">
        <v>313701.71895425633</v>
      </c>
      <c r="K458" s="19"/>
      <c r="L458" s="15">
        <v>0.44921798115679989</v>
      </c>
      <c r="M458" s="15"/>
      <c r="N458" s="16">
        <f>J458-F458</f>
        <v>-288199.98142174369</v>
      </c>
      <c r="O458" s="15"/>
      <c r="P458" s="17">
        <f>N458/F458</f>
        <v>-0.47881569572192434</v>
      </c>
      <c r="Q458" s="17"/>
      <c r="R458" s="17">
        <f>P458</f>
        <v>-0.47881569572192434</v>
      </c>
      <c r="S458" s="15"/>
    </row>
    <row r="459" spans="2:21" outlineLevel="1" x14ac:dyDescent="0.3">
      <c r="B459" s="1">
        <f>B458+1</f>
        <v>332</v>
      </c>
      <c r="D459" s="2" t="s">
        <v>30</v>
      </c>
      <c r="F459" s="14">
        <v>10649509.625</v>
      </c>
      <c r="G459" s="19"/>
      <c r="H459" s="15">
        <v>15.25</v>
      </c>
      <c r="I459" s="15"/>
      <c r="J459" s="14">
        <v>10649509.625</v>
      </c>
      <c r="K459" s="19"/>
      <c r="L459" s="15">
        <v>15.25</v>
      </c>
      <c r="M459" s="15"/>
      <c r="N459" s="16">
        <f>J459-F459</f>
        <v>0</v>
      </c>
      <c r="O459" s="15"/>
      <c r="P459" s="35">
        <f>IFERROR(N459/F459,"100.0%")</f>
        <v>0</v>
      </c>
      <c r="Q459" s="34"/>
      <c r="R459" s="35">
        <v>0</v>
      </c>
      <c r="S459" s="15"/>
    </row>
    <row r="460" spans="2:21" outlineLevel="1" x14ac:dyDescent="0.3">
      <c r="B460" s="1">
        <f t="shared" ref="B460:B461" si="66">B459+1</f>
        <v>333</v>
      </c>
      <c r="D460" s="2" t="s">
        <v>31</v>
      </c>
      <c r="F460" s="14">
        <v>2566441.419565754</v>
      </c>
      <c r="G460" s="19"/>
      <c r="H460" s="15">
        <v>3.6751205479452063</v>
      </c>
      <c r="I460" s="15"/>
      <c r="J460" s="14">
        <v>237374.4143820293</v>
      </c>
      <c r="K460" s="19"/>
      <c r="L460" s="15">
        <v>0.33991798184096639</v>
      </c>
      <c r="N460" s="16">
        <f>J460-F460</f>
        <v>-2329067.0051837247</v>
      </c>
      <c r="P460" s="17">
        <f>N460/F460</f>
        <v>-0.90750834498993027</v>
      </c>
      <c r="Q460" s="34"/>
      <c r="R460" s="17">
        <f>P460</f>
        <v>-0.90750834498993027</v>
      </c>
      <c r="S460" s="15"/>
    </row>
    <row r="461" spans="2:21" x14ac:dyDescent="0.3">
      <c r="B461" s="1">
        <f t="shared" si="66"/>
        <v>334</v>
      </c>
      <c r="D461" s="2" t="s">
        <v>32</v>
      </c>
      <c r="F461" s="14">
        <v>7292993.6897499999</v>
      </c>
      <c r="G461" s="19"/>
      <c r="H461" s="15">
        <v>10.4435</v>
      </c>
      <c r="J461" s="14">
        <v>10540362.873534571</v>
      </c>
      <c r="K461" s="19"/>
      <c r="L461" s="15">
        <v>15.093702854078806</v>
      </c>
      <c r="N461" s="16">
        <f>J461-F461</f>
        <v>3247369.1837845715</v>
      </c>
      <c r="P461" s="34">
        <f>N461/F461</f>
        <v>0.44527245215481459</v>
      </c>
      <c r="Q461" s="34"/>
      <c r="R461" s="34">
        <f>P461</f>
        <v>0.44527245215481459</v>
      </c>
    </row>
    <row r="462" spans="2:21" x14ac:dyDescent="0.3">
      <c r="B462" s="1">
        <f>B461+1</f>
        <v>335</v>
      </c>
      <c r="D462" s="2" t="s">
        <v>33</v>
      </c>
      <c r="F462" s="21">
        <f>SUM(F458:F461)</f>
        <v>21110846.434691753</v>
      </c>
      <c r="G462" s="19"/>
      <c r="H462" s="22">
        <v>30.230538256267291</v>
      </c>
      <c r="J462" s="21">
        <f>SUM(J458:J461)</f>
        <v>21740948.631870858</v>
      </c>
      <c r="K462" s="19"/>
      <c r="L462" s="22">
        <v>31.132838817076575</v>
      </c>
      <c r="N462" s="23">
        <f>SUM(N458:N461)</f>
        <v>630102.19717910327</v>
      </c>
      <c r="P462" s="31">
        <f>N462/F462</f>
        <v>2.9847320387099561E-2</v>
      </c>
      <c r="Q462" s="25"/>
      <c r="R462" s="31">
        <f>(N458+N461+N460)/(F458+F461+F460)</f>
        <v>6.0231518078583825E-2</v>
      </c>
      <c r="S462" s="27"/>
      <c r="U462" s="33"/>
    </row>
    <row r="463" spans="2:21" ht="9.75" customHeight="1" x14ac:dyDescent="0.3">
      <c r="F463" s="14"/>
      <c r="G463" s="19"/>
      <c r="H463" s="15"/>
      <c r="I463" s="1"/>
      <c r="J463" s="14"/>
      <c r="K463" s="1"/>
      <c r="L463" s="15"/>
      <c r="N463" s="16"/>
      <c r="P463" s="25"/>
      <c r="Q463" s="25"/>
      <c r="R463" s="25"/>
      <c r="U463" s="33"/>
    </row>
    <row r="464" spans="2:21" x14ac:dyDescent="0.3">
      <c r="B464" s="1">
        <f>B462+1</f>
        <v>336</v>
      </c>
      <c r="D464" s="2" t="s">
        <v>34</v>
      </c>
      <c r="F464" s="21">
        <v>24358215.618476324</v>
      </c>
      <c r="G464" s="26"/>
      <c r="H464" s="22">
        <v>34.880741110346101</v>
      </c>
      <c r="I464" s="26"/>
      <c r="J464" s="21">
        <v>23550950.106943358</v>
      </c>
      <c r="K464" s="26"/>
      <c r="L464" s="22">
        <v>33.724744310082372</v>
      </c>
      <c r="M464" s="26"/>
      <c r="N464" s="23">
        <v>-807265.51153296814</v>
      </c>
      <c r="P464" s="17">
        <v>-3.3141405929613205E-2</v>
      </c>
      <c r="Q464" s="25"/>
      <c r="R464" s="17">
        <v>-5.8887068693217887E-2</v>
      </c>
    </row>
    <row r="465" spans="2:21" x14ac:dyDescent="0.3">
      <c r="B465" s="1">
        <f>B464+1</f>
        <v>337</v>
      </c>
      <c r="D465" s="2" t="s">
        <v>35</v>
      </c>
      <c r="F465" s="26"/>
      <c r="G465" s="26"/>
      <c r="H465" s="26"/>
      <c r="I465" s="26"/>
      <c r="J465" s="26"/>
      <c r="K465" s="26"/>
      <c r="L465" s="26"/>
      <c r="M465" s="26"/>
      <c r="N465" s="16"/>
      <c r="P465" s="17">
        <v>-5.8421921729371488E-2</v>
      </c>
      <c r="Q465" s="25"/>
      <c r="R465" s="17">
        <v>-0.2547910630171295</v>
      </c>
    </row>
    <row r="466" spans="2:21" x14ac:dyDescent="0.3">
      <c r="B466" s="1">
        <f t="shared" ref="B466:B467" si="67">B465+1</f>
        <v>338</v>
      </c>
      <c r="D466" s="2" t="s">
        <v>36</v>
      </c>
      <c r="F466" s="21">
        <v>21606382.331376325</v>
      </c>
      <c r="G466" s="26"/>
      <c r="H466" s="22">
        <v>30.940141110346097</v>
      </c>
      <c r="I466" s="26"/>
      <c r="J466" s="21">
        <v>21740948.631870858</v>
      </c>
      <c r="K466" s="26"/>
      <c r="L466" s="22">
        <v>31.132838817076575</v>
      </c>
      <c r="M466" s="26"/>
      <c r="N466" s="23">
        <v>134566.30049453216</v>
      </c>
      <c r="P466" s="31">
        <v>6.2280810563607337E-3</v>
      </c>
      <c r="Q466" s="25"/>
      <c r="R466" s="31">
        <v>1.2281451478050086E-2</v>
      </c>
    </row>
    <row r="467" spans="2:21" x14ac:dyDescent="0.3">
      <c r="B467" s="1">
        <f t="shared" si="67"/>
        <v>339</v>
      </c>
      <c r="D467" s="2" t="s">
        <v>37</v>
      </c>
      <c r="F467" s="26"/>
      <c r="G467" s="26"/>
      <c r="H467" s="26"/>
      <c r="I467" s="26"/>
      <c r="J467" s="26"/>
      <c r="K467" s="26"/>
      <c r="L467" s="26"/>
      <c r="M467" s="26"/>
      <c r="N467" s="16"/>
      <c r="P467" s="32">
        <v>1.2160316634828791E-2</v>
      </c>
      <c r="Q467" s="25"/>
      <c r="R467" s="32">
        <v>0.32308072915449887</v>
      </c>
    </row>
    <row r="468" spans="2:21" ht="12" customHeight="1" x14ac:dyDescent="0.3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30"/>
      <c r="Q468" s="30"/>
      <c r="R468" s="30"/>
    </row>
    <row r="469" spans="2:21" ht="14.15" x14ac:dyDescent="0.3">
      <c r="D469" s="3" t="s">
        <v>99</v>
      </c>
      <c r="F469" s="2" t="s">
        <v>98</v>
      </c>
      <c r="N469" s="28"/>
      <c r="P469" s="25"/>
      <c r="Q469" s="25"/>
      <c r="R469" s="25"/>
      <c r="S469" s="7"/>
    </row>
    <row r="470" spans="2:21" x14ac:dyDescent="0.3">
      <c r="B470" s="1">
        <f>B467+1</f>
        <v>340</v>
      </c>
      <c r="D470" s="2" t="s">
        <v>29</v>
      </c>
      <c r="F470" s="14">
        <v>601901.70037600002</v>
      </c>
      <c r="G470" s="19"/>
      <c r="H470" s="15">
        <v>0.86191770832208625</v>
      </c>
      <c r="I470" s="15"/>
      <c r="J470" s="14">
        <v>301253.54821226513</v>
      </c>
      <c r="K470" s="19"/>
      <c r="L470" s="15">
        <v>0.43139231495244024</v>
      </c>
      <c r="M470" s="15"/>
      <c r="N470" s="16">
        <f>J470-F470</f>
        <v>-300648.15216373489</v>
      </c>
      <c r="O470" s="15"/>
      <c r="P470" s="17">
        <f>N470/F470</f>
        <v>-0.49949709724349339</v>
      </c>
      <c r="Q470" s="17"/>
      <c r="R470" s="17">
        <f>P470</f>
        <v>-0.49949709724349339</v>
      </c>
      <c r="S470" s="15"/>
    </row>
    <row r="471" spans="2:21" outlineLevel="1" x14ac:dyDescent="0.3">
      <c r="B471" s="1">
        <f>B470+1</f>
        <v>341</v>
      </c>
      <c r="D471" s="2" t="s">
        <v>30</v>
      </c>
      <c r="F471" s="14">
        <v>10649509.625</v>
      </c>
      <c r="G471" s="19"/>
      <c r="H471" s="15">
        <v>15.25</v>
      </c>
      <c r="I471" s="15"/>
      <c r="J471" s="14">
        <v>10649509.625</v>
      </c>
      <c r="K471" s="19"/>
      <c r="L471" s="15">
        <v>15.25</v>
      </c>
      <c r="M471" s="15"/>
      <c r="N471" s="16">
        <f>J471-F471</f>
        <v>0</v>
      </c>
      <c r="O471" s="15"/>
      <c r="P471" s="35">
        <f>IFERROR(N471/F471,"100.0%")</f>
        <v>0</v>
      </c>
      <c r="Q471" s="34"/>
      <c r="R471" s="35">
        <v>0</v>
      </c>
      <c r="S471" s="15"/>
    </row>
    <row r="472" spans="2:21" outlineLevel="1" x14ac:dyDescent="0.3">
      <c r="B472" s="1">
        <f t="shared" ref="B472:B473" si="68">B471+1</f>
        <v>342</v>
      </c>
      <c r="D472" s="2" t="s">
        <v>31</v>
      </c>
      <c r="F472" s="14">
        <v>2566441.419565754</v>
      </c>
      <c r="G472" s="19"/>
      <c r="H472" s="15">
        <v>3.6751205479452063</v>
      </c>
      <c r="I472" s="15"/>
      <c r="J472" s="14">
        <v>2958761.187144259</v>
      </c>
      <c r="K472" s="19"/>
      <c r="L472" s="15">
        <v>4.2369188528668946</v>
      </c>
      <c r="N472" s="16">
        <f>J472-F472</f>
        <v>392319.76757850498</v>
      </c>
      <c r="P472" s="34">
        <f>N472/F472</f>
        <v>0.15286527274208586</v>
      </c>
      <c r="Q472" s="34"/>
      <c r="R472" s="34">
        <f>P472</f>
        <v>0.15286527274208586</v>
      </c>
      <c r="S472" s="15"/>
    </row>
    <row r="473" spans="2:21" x14ac:dyDescent="0.3">
      <c r="B473" s="1">
        <f t="shared" si="68"/>
        <v>343</v>
      </c>
      <c r="D473" s="2" t="s">
        <v>32</v>
      </c>
      <c r="F473" s="14">
        <v>7292993.6897499999</v>
      </c>
      <c r="G473" s="19"/>
      <c r="H473" s="15">
        <v>10.4435</v>
      </c>
      <c r="J473" s="14">
        <v>7913998.2517980384</v>
      </c>
      <c r="K473" s="19"/>
      <c r="L473" s="15">
        <v>11.332772830835399</v>
      </c>
      <c r="N473" s="16">
        <f>J473-F473</f>
        <v>621004.56204803847</v>
      </c>
      <c r="P473" s="34">
        <f>N473/F473</f>
        <v>8.5150843188145711E-2</v>
      </c>
      <c r="Q473" s="34"/>
      <c r="R473" s="34">
        <f>P473</f>
        <v>8.5150843188145711E-2</v>
      </c>
    </row>
    <row r="474" spans="2:21" x14ac:dyDescent="0.3">
      <c r="B474" s="1">
        <f>B473+1</f>
        <v>344</v>
      </c>
      <c r="D474" s="2" t="s">
        <v>33</v>
      </c>
      <c r="F474" s="21">
        <f>SUM(F470:F473)</f>
        <v>21110846.434691753</v>
      </c>
      <c r="G474" s="19"/>
      <c r="H474" s="22">
        <v>30.230538256267291</v>
      </c>
      <c r="J474" s="21">
        <f>SUM(J470:J473)</f>
        <v>21823522.612154562</v>
      </c>
      <c r="K474" s="19"/>
      <c r="L474" s="22">
        <v>31.251083998654732</v>
      </c>
      <c r="N474" s="23">
        <f>SUM(N470:N473)</f>
        <v>712676.17746280855</v>
      </c>
      <c r="P474" s="31">
        <f>N474/F474</f>
        <v>3.375876849218408E-2</v>
      </c>
      <c r="Q474" s="25"/>
      <c r="R474" s="31">
        <f>(N470+N473+N472)/(F470+F473+F472)</f>
        <v>6.8124771281865254E-2</v>
      </c>
      <c r="S474" s="27"/>
      <c r="U474" s="33"/>
    </row>
    <row r="475" spans="2:21" ht="9.75" customHeight="1" x14ac:dyDescent="0.3">
      <c r="F475" s="14"/>
      <c r="G475" s="19"/>
      <c r="H475" s="15"/>
      <c r="I475" s="1"/>
      <c r="J475" s="14"/>
      <c r="K475" s="1"/>
      <c r="L475" s="15"/>
      <c r="N475" s="16"/>
      <c r="P475" s="25"/>
      <c r="Q475" s="25"/>
      <c r="R475" s="25"/>
      <c r="U475" s="33"/>
    </row>
    <row r="476" spans="2:21" x14ac:dyDescent="0.3">
      <c r="B476" s="1">
        <f>B474+1</f>
        <v>345</v>
      </c>
      <c r="D476" s="2" t="s">
        <v>34</v>
      </c>
      <c r="F476" s="21">
        <v>21731850.996739794</v>
      </c>
      <c r="G476" s="26"/>
      <c r="H476" s="22">
        <v>31.119811087102693</v>
      </c>
      <c r="I476" s="26"/>
      <c r="J476" s="21">
        <v>23633524.087227065</v>
      </c>
      <c r="K476" s="26"/>
      <c r="L476" s="22">
        <v>33.842989491660532</v>
      </c>
      <c r="M476" s="26"/>
      <c r="N476" s="23">
        <v>1901673.0904872713</v>
      </c>
      <c r="P476" s="31">
        <v>8.7506263998062564E-2</v>
      </c>
      <c r="Q476" s="25"/>
      <c r="R476" s="31">
        <v>0.17159488475391838</v>
      </c>
    </row>
    <row r="477" spans="2:21" x14ac:dyDescent="0.3">
      <c r="B477" s="1">
        <f>B476+1</f>
        <v>346</v>
      </c>
      <c r="D477" s="2" t="s">
        <v>35</v>
      </c>
      <c r="F477" s="26"/>
      <c r="G477" s="26"/>
      <c r="H477" s="26"/>
      <c r="I477" s="26"/>
      <c r="J477" s="26"/>
      <c r="K477" s="26"/>
      <c r="L477" s="26"/>
      <c r="M477" s="26"/>
      <c r="N477" s="16"/>
      <c r="P477" s="31">
        <v>0.13762435637356238</v>
      </c>
      <c r="Q477" s="25"/>
      <c r="R477" s="31">
        <v>0.60021058909876879</v>
      </c>
    </row>
    <row r="478" spans="2:21" x14ac:dyDescent="0.3">
      <c r="B478" s="1">
        <f t="shared" ref="B478:B479" si="69">B477+1</f>
        <v>347</v>
      </c>
      <c r="D478" s="2" t="s">
        <v>36</v>
      </c>
      <c r="F478" s="21">
        <v>18980017.709639791</v>
      </c>
      <c r="G478" s="26"/>
      <c r="H478" s="22">
        <v>27.17921108710269</v>
      </c>
      <c r="I478" s="26"/>
      <c r="J478" s="21">
        <v>21823522.612154562</v>
      </c>
      <c r="K478" s="26"/>
      <c r="L478" s="22">
        <v>31.251083998654732</v>
      </c>
      <c r="M478" s="26"/>
      <c r="N478" s="23">
        <v>2843504.9025147706</v>
      </c>
      <c r="P478" s="31">
        <v>0.14981571387420667</v>
      </c>
      <c r="Q478" s="25"/>
      <c r="R478" s="31">
        <v>0.34133631149794663</v>
      </c>
    </row>
    <row r="479" spans="2:21" x14ac:dyDescent="0.3">
      <c r="B479" s="1">
        <f t="shared" si="69"/>
        <v>348</v>
      </c>
      <c r="D479" s="2" t="s">
        <v>37</v>
      </c>
      <c r="F479" s="26"/>
      <c r="G479" s="26"/>
      <c r="H479" s="26"/>
      <c r="I479" s="26"/>
      <c r="J479" s="26"/>
      <c r="K479" s="26"/>
      <c r="L479" s="26"/>
      <c r="M479" s="26"/>
      <c r="N479" s="16"/>
      <c r="P479" s="32">
        <v>0.25695824170088255</v>
      </c>
      <c r="Q479" s="25"/>
      <c r="R479" s="32">
        <v>6.8269814499076098</v>
      </c>
    </row>
    <row r="480" spans="2:21" x14ac:dyDescent="0.3">
      <c r="F480" s="26"/>
      <c r="G480" s="26"/>
      <c r="H480" s="26"/>
      <c r="I480" s="26"/>
      <c r="J480" s="26"/>
      <c r="K480" s="26"/>
      <c r="L480" s="26"/>
      <c r="M480" s="26"/>
      <c r="N480" s="16"/>
      <c r="P480" s="34"/>
      <c r="Q480" s="36"/>
      <c r="R480" s="34"/>
    </row>
    <row r="481" spans="1:21" ht="14.15" x14ac:dyDescent="0.3">
      <c r="D481" s="3" t="s">
        <v>100</v>
      </c>
      <c r="F481" s="2" t="s">
        <v>101</v>
      </c>
      <c r="N481" s="28"/>
      <c r="P481" s="25"/>
      <c r="Q481" s="25"/>
      <c r="R481" s="25"/>
      <c r="S481" s="7"/>
    </row>
    <row r="482" spans="1:21" x14ac:dyDescent="0.3">
      <c r="B482" s="1">
        <f>B479+1</f>
        <v>349</v>
      </c>
      <c r="D482" s="2" t="s">
        <v>29</v>
      </c>
      <c r="F482" s="14">
        <v>6325520.9663999993</v>
      </c>
      <c r="G482" s="19"/>
      <c r="H482" s="15">
        <v>4.5083880945593044</v>
      </c>
      <c r="I482" s="15"/>
      <c r="J482" s="14">
        <v>4255317.785039302</v>
      </c>
      <c r="K482" s="19"/>
      <c r="L482" s="15">
        <v>3.0328923329070987</v>
      </c>
      <c r="M482" s="15"/>
      <c r="N482" s="16">
        <f>J482-F482</f>
        <v>-2070203.1813606974</v>
      </c>
      <c r="O482" s="15"/>
      <c r="P482" s="17">
        <f>N482/F482</f>
        <v>-0.32727789416195674</v>
      </c>
      <c r="Q482" s="17"/>
      <c r="R482" s="17">
        <f>P482</f>
        <v>-0.32727789416195674</v>
      </c>
      <c r="S482" s="15"/>
    </row>
    <row r="483" spans="1:21" hidden="1" outlineLevel="1" x14ac:dyDescent="0.3">
      <c r="B483" s="1">
        <f>B482+1</f>
        <v>350</v>
      </c>
      <c r="D483" s="2" t="e">
        <f>#REF!</f>
        <v>#REF!</v>
      </c>
      <c r="F483" s="14">
        <v>0</v>
      </c>
      <c r="G483" s="19"/>
      <c r="H483" s="15">
        <v>0</v>
      </c>
      <c r="I483" s="15"/>
      <c r="J483" s="14">
        <v>0</v>
      </c>
      <c r="K483" s="19"/>
      <c r="L483" s="15">
        <v>0</v>
      </c>
      <c r="M483" s="15"/>
      <c r="N483" s="16">
        <f>J483-F483</f>
        <v>0</v>
      </c>
      <c r="O483" s="15"/>
      <c r="P483" s="35" t="str">
        <f>IFERROR(N483/F483,"100.0%")</f>
        <v>100.0%</v>
      </c>
      <c r="Q483" s="34"/>
      <c r="R483" s="35">
        <v>0</v>
      </c>
      <c r="S483" s="15"/>
    </row>
    <row r="484" spans="1:21" outlineLevel="1" x14ac:dyDescent="0.3">
      <c r="B484" s="1">
        <f>B482+1</f>
        <v>350</v>
      </c>
      <c r="D484" s="2" t="s">
        <v>31</v>
      </c>
      <c r="F484" s="14">
        <v>6587242.5053808214</v>
      </c>
      <c r="G484" s="19"/>
      <c r="H484" s="15">
        <v>4.6949248678462023</v>
      </c>
      <c r="I484" s="15"/>
      <c r="J484" s="14">
        <v>10525136.813899472</v>
      </c>
      <c r="K484" s="19"/>
      <c r="L484" s="15">
        <v>7.5015799896080217</v>
      </c>
      <c r="N484" s="16">
        <f>J484-F484</f>
        <v>3937894.3085186509</v>
      </c>
      <c r="P484" s="34">
        <f>N484/F484</f>
        <v>0.59780618450010947</v>
      </c>
      <c r="Q484" s="34"/>
      <c r="R484" s="34">
        <f>P484</f>
        <v>0.59780618450010947</v>
      </c>
      <c r="S484" s="15"/>
    </row>
    <row r="485" spans="1:21" x14ac:dyDescent="0.3">
      <c r="B485" s="1">
        <f t="shared" ref="B485" si="70">B484+1</f>
        <v>351</v>
      </c>
      <c r="D485" s="2" t="s">
        <v>32</v>
      </c>
      <c r="F485" s="14">
        <v>14652675.030400001</v>
      </c>
      <c r="G485" s="19"/>
      <c r="H485" s="15">
        <v>10.4434</v>
      </c>
      <c r="J485" s="14">
        <v>15900514.916940592</v>
      </c>
      <c r="K485" s="19"/>
      <c r="L485" s="15">
        <v>11.332772830835399</v>
      </c>
      <c r="N485" s="16">
        <f>J485-F485</f>
        <v>1247839.8865405917</v>
      </c>
      <c r="P485" s="34">
        <f>N485/F485</f>
        <v>8.5161233969339403E-2</v>
      </c>
      <c r="Q485" s="34"/>
      <c r="R485" s="34">
        <f>P485</f>
        <v>8.5161233969339403E-2</v>
      </c>
    </row>
    <row r="486" spans="1:21" x14ac:dyDescent="0.3">
      <c r="B486" s="1">
        <f>B485+1</f>
        <v>352</v>
      </c>
      <c r="D486" s="2" t="s">
        <v>33</v>
      </c>
      <c r="F486" s="21">
        <f>SUM(F482:F485)</f>
        <v>27565438.502180822</v>
      </c>
      <c r="G486" s="19"/>
      <c r="H486" s="22">
        <v>19.646712962405509</v>
      </c>
      <c r="J486" s="21">
        <f>SUM(J482:J485)</f>
        <v>30680969.515879367</v>
      </c>
      <c r="K486" s="19"/>
      <c r="L486" s="22">
        <v>21.86724515335052</v>
      </c>
      <c r="N486" s="23">
        <f>SUM(N482:N485)</f>
        <v>3115531.0136985453</v>
      </c>
      <c r="P486" s="31">
        <f>N486/F486</f>
        <v>0.11302308916479098</v>
      </c>
      <c r="Q486" s="25"/>
      <c r="R486" s="31">
        <f>(N482+N485+N484)/(F482+F485+F484)</f>
        <v>0.11302308916479099</v>
      </c>
      <c r="S486" s="27"/>
      <c r="U486" s="33"/>
    </row>
    <row r="487" spans="1:21" ht="9.75" customHeight="1" x14ac:dyDescent="0.3">
      <c r="F487" s="14"/>
      <c r="G487" s="19"/>
      <c r="H487" s="15"/>
      <c r="I487" s="1"/>
      <c r="J487" s="14"/>
      <c r="K487" s="1"/>
      <c r="L487" s="15"/>
      <c r="N487" s="16"/>
      <c r="P487" s="25"/>
      <c r="Q487" s="25"/>
      <c r="R487" s="25"/>
      <c r="U487" s="33"/>
    </row>
    <row r="488" spans="1:21" x14ac:dyDescent="0.3">
      <c r="B488" s="1">
        <f>B486+1</f>
        <v>353</v>
      </c>
      <c r="D488" s="2" t="s">
        <v>34</v>
      </c>
      <c r="F488" s="21">
        <v>28813278.388721414</v>
      </c>
      <c r="G488" s="26"/>
      <c r="H488" s="22">
        <v>20.536085793240908</v>
      </c>
      <c r="I488" s="26"/>
      <c r="J488" s="21">
        <v>34317558.069274113</v>
      </c>
      <c r="K488" s="26"/>
      <c r="L488" s="22">
        <v>24.459150646356321</v>
      </c>
      <c r="M488" s="26"/>
      <c r="N488" s="23">
        <v>5504279.6805526996</v>
      </c>
      <c r="P488" s="31">
        <v>0.19103274560756955</v>
      </c>
      <c r="Q488" s="25"/>
      <c r="R488" s="31">
        <v>0.19103274560756958</v>
      </c>
    </row>
    <row r="489" spans="1:21" x14ac:dyDescent="0.3">
      <c r="B489" s="1">
        <f>B488+1</f>
        <v>354</v>
      </c>
      <c r="D489" s="2" t="s">
        <v>35</v>
      </c>
      <c r="F489" s="26"/>
      <c r="G489" s="26"/>
      <c r="H489" s="26"/>
      <c r="I489" s="26"/>
      <c r="J489" s="26"/>
      <c r="K489" s="26"/>
      <c r="L489" s="26"/>
      <c r="M489" s="26"/>
      <c r="N489" s="16"/>
      <c r="P489" s="31">
        <v>0.42626659216530938</v>
      </c>
      <c r="Q489" s="25"/>
      <c r="R489" s="31">
        <v>0.42626659216530938</v>
      </c>
    </row>
    <row r="490" spans="1:21" x14ac:dyDescent="0.3">
      <c r="B490" s="1">
        <f t="shared" ref="B490:B491" si="71">B489+1</f>
        <v>355</v>
      </c>
      <c r="D490" s="2" t="s">
        <v>36</v>
      </c>
      <c r="F490" s="21">
        <v>23284395.915121414</v>
      </c>
      <c r="G490" s="26"/>
      <c r="H490" s="22">
        <v>16.595485793240908</v>
      </c>
      <c r="I490" s="26"/>
      <c r="J490" s="21">
        <v>30680969.515879367</v>
      </c>
      <c r="K490" s="26"/>
      <c r="L490" s="22">
        <v>21.86724515335052</v>
      </c>
      <c r="M490" s="26"/>
      <c r="N490" s="23">
        <v>7396573.6007579528</v>
      </c>
      <c r="P490" s="31">
        <v>0.31766225019196009</v>
      </c>
      <c r="Q490" s="25"/>
      <c r="R490" s="31">
        <v>0.31766225019196015</v>
      </c>
    </row>
    <row r="491" spans="1:21" x14ac:dyDescent="0.3">
      <c r="B491" s="1">
        <f t="shared" si="71"/>
        <v>356</v>
      </c>
      <c r="D491" s="2" t="s">
        <v>37</v>
      </c>
      <c r="F491" s="26"/>
      <c r="G491" s="26"/>
      <c r="H491" s="26"/>
      <c r="I491" s="26"/>
      <c r="J491" s="26"/>
      <c r="K491" s="26"/>
      <c r="L491" s="26"/>
      <c r="M491" s="26"/>
      <c r="N491" s="16"/>
      <c r="P491" s="32">
        <v>1.0017189608798216</v>
      </c>
      <c r="Q491" s="25"/>
      <c r="R491" s="32">
        <v>1.0017189608798216</v>
      </c>
    </row>
    <row r="492" spans="1:21" ht="9.75" customHeight="1" x14ac:dyDescent="0.3"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21" s="5" customFormat="1" x14ac:dyDescent="0.3">
      <c r="A493" s="2"/>
      <c r="B493" s="38" t="s">
        <v>102</v>
      </c>
      <c r="C493" s="2"/>
      <c r="D493" s="2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2"/>
      <c r="T493" s="2"/>
      <c r="U493" s="2"/>
    </row>
    <row r="494" spans="1:21" x14ac:dyDescent="0.3">
      <c r="B494" s="40" t="s">
        <v>103</v>
      </c>
      <c r="C494" s="41"/>
      <c r="D494" s="42" t="s">
        <v>104</v>
      </c>
    </row>
    <row r="495" spans="1:21" x14ac:dyDescent="0.3">
      <c r="B495" s="40" t="s">
        <v>105</v>
      </c>
      <c r="C495" s="43"/>
      <c r="D495" s="42" t="s">
        <v>106</v>
      </c>
    </row>
    <row r="496" spans="1:21" x14ac:dyDescent="0.3">
      <c r="B496" s="40" t="s">
        <v>107</v>
      </c>
      <c r="D496" s="44" t="s">
        <v>108</v>
      </c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4" fitToHeight="0" orientation="portrait" blackAndWhite="1" r:id="rId1"/>
  <headerFooter>
    <oddHeader>&amp;R&amp;"Arial,Regular"&amp;10Filed: 2025-02-28
EB-2025-0064
Phase 3 Exhibit 8
Tab 2
Schedule 12
Attachment 10
Page &amp;P of 12</oddHeader>
  </headerFooter>
  <rowBreaks count="6" manualBreakCount="6">
    <brk id="82" min="1" max="17" man="1"/>
    <brk id="158" min="1" max="17" man="1"/>
    <brk id="230" min="1" max="17" man="1"/>
    <brk id="302" min="1" max="17" man="1"/>
    <brk id="372" min="1" max="17" man="1"/>
    <brk id="442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EFF7-E840-4847-9985-5D8F1C2A9925}">
  <sheetPr>
    <pageSetUpPr fitToPage="1"/>
  </sheetPr>
  <dimension ref="A1:T149"/>
  <sheetViews>
    <sheetView zoomScale="93" zoomScaleNormal="93" zoomScaleSheetLayoutView="106" zoomScalePageLayoutView="90" workbookViewId="0">
      <selection activeCell="V11" sqref="V11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" style="1" customWidth="1"/>
    <col min="3" max="3" width="1.69140625" style="2" customWidth="1"/>
    <col min="4" max="4" width="38.84375" style="2" customWidth="1"/>
    <col min="5" max="5" width="1.69140625" style="2" customWidth="1"/>
    <col min="6" max="6" width="16.3046875" style="2" customWidth="1"/>
    <col min="7" max="7" width="1.69140625" style="2" customWidth="1"/>
    <col min="8" max="8" width="18.3046875" style="2" customWidth="1"/>
    <col min="9" max="9" width="1.69140625" style="2" customWidth="1"/>
    <col min="10" max="10" width="15.69140625" style="2" customWidth="1"/>
    <col min="11" max="11" width="1.69140625" style="2" customWidth="1"/>
    <col min="12" max="12" width="15.69140625" style="2" customWidth="1"/>
    <col min="13" max="13" width="1.69140625" style="2" customWidth="1"/>
    <col min="14" max="14" width="15.69140625" style="2" customWidth="1"/>
    <col min="15" max="15" width="1.69140625" style="2" customWidth="1" outlineLevel="1"/>
    <col min="16" max="16" width="15.69140625" style="2" customWidth="1" outlineLevel="1"/>
    <col min="17" max="17" width="1.69140625" style="2" customWidth="1"/>
    <col min="18" max="18" width="15.69140625" style="69" customWidth="1"/>
    <col min="19" max="19" width="15.15234375" style="5" bestFit="1" customWidth="1"/>
    <col min="20" max="20" width="15" style="2" bestFit="1" customWidth="1"/>
    <col min="21" max="16384" width="9.15234375" style="2"/>
  </cols>
  <sheetData>
    <row r="1" spans="2:20" x14ac:dyDescent="0.3"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"/>
      <c r="Q1" s="4"/>
      <c r="R1" s="45"/>
    </row>
    <row r="2" spans="2:20" x14ac:dyDescent="0.3"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4"/>
      <c r="Q2" s="4"/>
      <c r="R2" s="45"/>
    </row>
    <row r="3" spans="2:20" x14ac:dyDescent="0.3"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4"/>
      <c r="Q3" s="4"/>
      <c r="R3" s="45"/>
    </row>
    <row r="4" spans="2:20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6"/>
      <c r="Q4" s="46"/>
      <c r="R4" s="47"/>
      <c r="T4" s="20"/>
    </row>
    <row r="5" spans="2:20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"/>
      <c r="P5" s="48"/>
      <c r="Q5" s="48"/>
      <c r="R5" s="47"/>
    </row>
    <row r="6" spans="2:20" x14ac:dyDescent="0.3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2:20" x14ac:dyDescent="0.3">
      <c r="B7" s="78" t="s">
        <v>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2:20" x14ac:dyDescent="0.3">
      <c r="B8" s="78" t="s">
        <v>109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2:20" ht="12.75" customHeight="1" x14ac:dyDescent="0.3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52"/>
      <c r="S9" s="10"/>
    </row>
    <row r="10" spans="2:20" x14ac:dyDescent="0.3">
      <c r="F10" s="79" t="s">
        <v>110</v>
      </c>
      <c r="G10" s="79"/>
      <c r="H10" s="79"/>
      <c r="J10" s="79" t="s">
        <v>4</v>
      </c>
      <c r="K10" s="79"/>
      <c r="L10" s="79"/>
      <c r="M10" s="79"/>
      <c r="N10" s="79"/>
      <c r="P10" s="79" t="s">
        <v>5</v>
      </c>
      <c r="Q10" s="79"/>
      <c r="R10" s="79"/>
    </row>
    <row r="11" spans="2:20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1" t="s">
        <v>8</v>
      </c>
      <c r="Q11" s="1"/>
      <c r="R11" s="53" t="s">
        <v>9</v>
      </c>
    </row>
    <row r="12" spans="2:20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1" t="s">
        <v>14</v>
      </c>
      <c r="R12" s="53" t="s">
        <v>14</v>
      </c>
    </row>
    <row r="13" spans="2:20" ht="14.15" x14ac:dyDescent="0.3">
      <c r="B13" s="11" t="s">
        <v>15</v>
      </c>
      <c r="D13" s="12" t="s">
        <v>16</v>
      </c>
      <c r="F13" s="11" t="s">
        <v>17</v>
      </c>
      <c r="G13" s="1"/>
      <c r="H13" s="11" t="s">
        <v>18</v>
      </c>
      <c r="J13" s="11" t="s">
        <v>17</v>
      </c>
      <c r="K13" s="1"/>
      <c r="L13" s="11" t="s">
        <v>18</v>
      </c>
      <c r="N13" s="11" t="s">
        <v>17</v>
      </c>
      <c r="P13" s="11" t="s">
        <v>19</v>
      </c>
      <c r="Q13" s="1"/>
      <c r="R13" s="54" t="s">
        <v>19</v>
      </c>
      <c r="T13" s="3"/>
    </row>
    <row r="14" spans="2:20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1" t="s">
        <v>25</v>
      </c>
      <c r="Q14" s="1"/>
      <c r="R14" s="53" t="s">
        <v>26</v>
      </c>
    </row>
    <row r="15" spans="2:20" ht="13.2" customHeight="1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3"/>
    </row>
    <row r="16" spans="2:20" x14ac:dyDescent="0.3">
      <c r="D16" s="3" t="s">
        <v>111</v>
      </c>
      <c r="F16" s="6" t="s">
        <v>112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3"/>
      <c r="S16" s="13"/>
    </row>
    <row r="17" spans="2:20" x14ac:dyDescent="0.3">
      <c r="B17" s="1">
        <v>1</v>
      </c>
      <c r="D17" s="2" t="s">
        <v>29</v>
      </c>
      <c r="F17" s="14">
        <v>543.68087780000008</v>
      </c>
      <c r="G17" s="19"/>
      <c r="H17" s="15">
        <v>24.712767172727276</v>
      </c>
      <c r="I17" s="15"/>
      <c r="J17" s="14">
        <v>493.18984700537783</v>
      </c>
      <c r="K17" s="1"/>
      <c r="L17" s="15">
        <v>22.417720318426266</v>
      </c>
      <c r="M17" s="15"/>
      <c r="N17" s="55">
        <f>J17-F17</f>
        <v>-50.491030794622247</v>
      </c>
      <c r="O17" s="15"/>
      <c r="P17" s="17">
        <f>N17/F17</f>
        <v>-9.2868873738825908E-2</v>
      </c>
      <c r="Q17" s="34"/>
      <c r="R17" s="17">
        <f>P17</f>
        <v>-9.2868873738825908E-2</v>
      </c>
      <c r="S17" s="13"/>
    </row>
    <row r="18" spans="2:20" outlineLevel="1" x14ac:dyDescent="0.3">
      <c r="B18" s="1">
        <f>B17+1</f>
        <v>2</v>
      </c>
      <c r="D18" s="2" t="s">
        <v>30</v>
      </c>
      <c r="F18" s="14">
        <v>335.5</v>
      </c>
      <c r="G18" s="19"/>
      <c r="H18" s="15">
        <v>15.25</v>
      </c>
      <c r="I18" s="15"/>
      <c r="J18" s="14">
        <v>335.5</v>
      </c>
      <c r="K18" s="19"/>
      <c r="L18" s="15">
        <v>15.25</v>
      </c>
      <c r="M18" s="15"/>
      <c r="N18" s="55">
        <f>J18-F18</f>
        <v>0</v>
      </c>
      <c r="O18" s="15"/>
      <c r="P18" s="17">
        <f>IFERROR(N18/F18,"100.0%")</f>
        <v>0</v>
      </c>
      <c r="Q18" s="34"/>
      <c r="R18" s="17">
        <v>0</v>
      </c>
      <c r="S18" s="13"/>
    </row>
    <row r="19" spans="2:20" outlineLevel="1" x14ac:dyDescent="0.3">
      <c r="B19" s="1">
        <f>B18+1</f>
        <v>3</v>
      </c>
      <c r="D19" s="2" t="s">
        <v>31</v>
      </c>
      <c r="F19" s="14">
        <v>173.09819999999996</v>
      </c>
      <c r="G19" s="19"/>
      <c r="H19" s="15">
        <v>7.8680999999999983</v>
      </c>
      <c r="I19" s="15"/>
      <c r="J19" s="14">
        <v>182.90625925596873</v>
      </c>
      <c r="K19" s="19"/>
      <c r="L19" s="15">
        <v>8.3139208752713056</v>
      </c>
      <c r="N19" s="55">
        <f>J19-F19</f>
        <v>9.8080592559687716</v>
      </c>
      <c r="P19" s="17">
        <f>N19/F19</f>
        <v>5.6661821185712932E-2</v>
      </c>
      <c r="Q19" s="34"/>
      <c r="R19" s="17">
        <f>P19</f>
        <v>5.6661821185712932E-2</v>
      </c>
      <c r="S19" s="13"/>
    </row>
    <row r="20" spans="2:20" x14ac:dyDescent="0.3">
      <c r="B20" s="1">
        <f>B19+1</f>
        <v>4</v>
      </c>
      <c r="D20" s="2" t="s">
        <v>32</v>
      </c>
      <c r="F20" s="14">
        <v>354.96178254437189</v>
      </c>
      <c r="G20" s="19"/>
      <c r="H20" s="15">
        <v>16.134626479289633</v>
      </c>
      <c r="J20" s="14">
        <v>249.32100227837876</v>
      </c>
      <c r="K20" s="1"/>
      <c r="L20" s="15">
        <v>11.332772830835399</v>
      </c>
      <c r="N20" s="55">
        <f>J20-F20</f>
        <v>-105.64078026599313</v>
      </c>
      <c r="P20" s="17">
        <f>N20/F20</f>
        <v>-0.29761170205073423</v>
      </c>
      <c r="Q20" s="34"/>
      <c r="R20" s="17">
        <f>P20</f>
        <v>-0.29761170205073423</v>
      </c>
      <c r="S20" s="13"/>
      <c r="T20" s="20"/>
    </row>
    <row r="21" spans="2:20" x14ac:dyDescent="0.3">
      <c r="B21" s="1">
        <f>B20+1</f>
        <v>5</v>
      </c>
      <c r="D21" s="2" t="s">
        <v>113</v>
      </c>
      <c r="F21" s="21">
        <f>SUM(F17:F20)</f>
        <v>1407.2408603443719</v>
      </c>
      <c r="G21" s="1"/>
      <c r="H21" s="22">
        <v>63.965493652016903</v>
      </c>
      <c r="I21" s="1"/>
      <c r="J21" s="21">
        <f>SUM(J17:J20)</f>
        <v>1260.9171085397254</v>
      </c>
      <c r="K21" s="1"/>
      <c r="L21" s="22">
        <v>57.314414024532979</v>
      </c>
      <c r="N21" s="56">
        <f>SUM(N17:N20)</f>
        <v>-146.32375180464661</v>
      </c>
      <c r="P21" s="24">
        <f>N21/F21</f>
        <v>-0.10397918076997785</v>
      </c>
      <c r="Q21" s="25"/>
      <c r="R21" s="24">
        <f>(N17+N20+N19)/(F17+F20+F19)</f>
        <v>-0.1365290409452429</v>
      </c>
      <c r="S21" s="13"/>
      <c r="T21" s="20"/>
    </row>
    <row r="22" spans="2:20" ht="9.75" customHeight="1" x14ac:dyDescent="0.3">
      <c r="F22" s="14"/>
      <c r="G22" s="1"/>
      <c r="H22" s="15"/>
      <c r="I22" s="1"/>
      <c r="J22" s="14"/>
      <c r="K22" s="1"/>
      <c r="L22" s="15"/>
      <c r="N22" s="55"/>
      <c r="P22" s="25"/>
      <c r="Q22" s="25"/>
      <c r="R22" s="25"/>
      <c r="S22" s="13"/>
    </row>
    <row r="23" spans="2:20" x14ac:dyDescent="0.3">
      <c r="B23" s="1">
        <f>B21+1</f>
        <v>6</v>
      </c>
      <c r="D23" s="2" t="s">
        <v>114</v>
      </c>
      <c r="F23" s="21">
        <f>SUM(F17:F19)+J20</f>
        <v>1301.6000800783788</v>
      </c>
      <c r="G23" s="1"/>
      <c r="H23" s="22">
        <v>59.163640003562676</v>
      </c>
      <c r="I23" s="1"/>
      <c r="J23" s="21">
        <f>SUM(J17:J20)</f>
        <v>1260.9171085397254</v>
      </c>
      <c r="K23" s="19"/>
      <c r="L23" s="22">
        <v>57.314414024532979</v>
      </c>
      <c r="N23" s="56">
        <f>N17+N18+N19</f>
        <v>-40.682971538653476</v>
      </c>
      <c r="P23" s="24">
        <f>N23/F23</f>
        <v>-3.1256122492097312E-2</v>
      </c>
      <c r="Q23" s="25"/>
      <c r="R23" s="24">
        <f>(N23-N18)/(F23-F18)</f>
        <v>-4.2110514611853569E-2</v>
      </c>
      <c r="S23" s="13"/>
    </row>
    <row r="24" spans="2:20" x14ac:dyDescent="0.3">
      <c r="B24" s="1">
        <f>B23+1</f>
        <v>7</v>
      </c>
      <c r="D24" s="2" t="s">
        <v>115</v>
      </c>
      <c r="F24" s="26"/>
      <c r="G24" s="26"/>
      <c r="H24" s="26"/>
      <c r="I24" s="26"/>
      <c r="J24" s="26"/>
      <c r="K24" s="26"/>
      <c r="L24" s="26"/>
      <c r="M24" s="26"/>
      <c r="N24" s="28"/>
      <c r="P24" s="17">
        <v>-3.8661769864045348E-2</v>
      </c>
      <c r="Q24" s="25"/>
      <c r="R24" s="17">
        <v>-5.6758034377232584E-2</v>
      </c>
      <c r="S24" s="13"/>
    </row>
    <row r="25" spans="2:20" ht="9.75" customHeight="1" x14ac:dyDescent="0.3">
      <c r="F25" s="1"/>
      <c r="G25" s="1"/>
      <c r="H25" s="1"/>
      <c r="I25" s="1"/>
      <c r="J25" s="1"/>
      <c r="K25" s="1"/>
      <c r="L25" s="1"/>
      <c r="M25" s="1"/>
      <c r="N25" s="37"/>
      <c r="O25" s="1"/>
      <c r="P25" s="30"/>
      <c r="Q25" s="30"/>
      <c r="R25" s="25"/>
      <c r="S25" s="13"/>
    </row>
    <row r="26" spans="2:20" x14ac:dyDescent="0.3">
      <c r="D26" s="3" t="s">
        <v>116</v>
      </c>
      <c r="F26" s="6" t="s">
        <v>117</v>
      </c>
      <c r="G26" s="1"/>
      <c r="H26" s="1"/>
      <c r="I26" s="1"/>
      <c r="J26" s="1"/>
      <c r="K26" s="1"/>
      <c r="L26" s="1"/>
      <c r="M26" s="1"/>
      <c r="N26" s="1"/>
      <c r="O26" s="1"/>
      <c r="P26" s="30"/>
      <c r="Q26" s="30"/>
      <c r="R26" s="30"/>
      <c r="S26" s="13"/>
    </row>
    <row r="27" spans="2:20" x14ac:dyDescent="0.3">
      <c r="B27" s="1">
        <f>B24+1</f>
        <v>8</v>
      </c>
      <c r="D27" s="2" t="s">
        <v>29</v>
      </c>
      <c r="F27" s="14">
        <v>4147.6476000000002</v>
      </c>
      <c r="G27" s="19"/>
      <c r="H27" s="15">
        <v>10.369119</v>
      </c>
      <c r="I27" s="15"/>
      <c r="J27" s="14">
        <v>3101.451327918699</v>
      </c>
      <c r="K27" s="1"/>
      <c r="L27" s="15">
        <v>7.7536283197967473</v>
      </c>
      <c r="M27" s="15"/>
      <c r="N27" s="16">
        <f>J27-F27</f>
        <v>-1046.1962720813012</v>
      </c>
      <c r="O27" s="15"/>
      <c r="P27" s="17">
        <f>N27/F27</f>
        <v>-0.25223846695203833</v>
      </c>
      <c r="Q27" s="17"/>
      <c r="R27" s="17">
        <f>P27</f>
        <v>-0.25223846695203833</v>
      </c>
      <c r="S27" s="13"/>
    </row>
    <row r="28" spans="2:20" outlineLevel="1" x14ac:dyDescent="0.3">
      <c r="B28" s="1">
        <f>B27+1</f>
        <v>9</v>
      </c>
      <c r="D28" s="2" t="s">
        <v>30</v>
      </c>
      <c r="F28" s="14">
        <v>6100</v>
      </c>
      <c r="G28" s="19"/>
      <c r="H28" s="15">
        <v>15.25</v>
      </c>
      <c r="I28" s="15"/>
      <c r="J28" s="14">
        <v>6100</v>
      </c>
      <c r="K28" s="19"/>
      <c r="L28" s="15">
        <v>15.25</v>
      </c>
      <c r="M28" s="15"/>
      <c r="N28" s="16">
        <f>J28-F28</f>
        <v>0</v>
      </c>
      <c r="O28" s="15"/>
      <c r="P28" s="17">
        <f>IFERROR(N28/F28,"100.0%")</f>
        <v>0</v>
      </c>
      <c r="Q28" s="17"/>
      <c r="R28" s="17">
        <v>0</v>
      </c>
      <c r="S28" s="13"/>
    </row>
    <row r="29" spans="2:20" outlineLevel="1" x14ac:dyDescent="0.3">
      <c r="B29" s="1">
        <f>B28+1</f>
        <v>10</v>
      </c>
      <c r="D29" s="2" t="s">
        <v>31</v>
      </c>
      <c r="F29" s="14">
        <v>3147.24</v>
      </c>
      <c r="G29" s="19"/>
      <c r="H29" s="15">
        <v>7.8681000000000001</v>
      </c>
      <c r="I29" s="15"/>
      <c r="J29" s="14">
        <v>3700.0574364728582</v>
      </c>
      <c r="K29" s="19"/>
      <c r="L29" s="15">
        <v>9.2501435911821464</v>
      </c>
      <c r="N29" s="16">
        <f>J29-F29</f>
        <v>552.81743647285839</v>
      </c>
      <c r="P29" s="17">
        <f>N29/F29</f>
        <v>0.17565150305437729</v>
      </c>
      <c r="Q29" s="17"/>
      <c r="R29" s="17">
        <f>P29</f>
        <v>0.17565150305437729</v>
      </c>
      <c r="S29" s="13"/>
    </row>
    <row r="30" spans="2:20" x14ac:dyDescent="0.3">
      <c r="B30" s="1">
        <f>B29+1</f>
        <v>11</v>
      </c>
      <c r="D30" s="2" t="s">
        <v>32</v>
      </c>
      <c r="F30" s="14">
        <v>6453.8505917158536</v>
      </c>
      <c r="G30" s="19"/>
      <c r="H30" s="15">
        <v>16.134626479289636</v>
      </c>
      <c r="J30" s="14">
        <v>4533.1091323341598</v>
      </c>
      <c r="K30" s="1"/>
      <c r="L30" s="15">
        <v>11.332772830835399</v>
      </c>
      <c r="N30" s="16">
        <f>J30-F30</f>
        <v>-1920.7414593816939</v>
      </c>
      <c r="P30" s="17">
        <f>N30/F30</f>
        <v>-0.29761170205073428</v>
      </c>
      <c r="Q30" s="17"/>
      <c r="R30" s="17">
        <f>P30</f>
        <v>-0.29761170205073428</v>
      </c>
      <c r="S30" s="13"/>
      <c r="T30" s="20"/>
    </row>
    <row r="31" spans="2:20" x14ac:dyDescent="0.3">
      <c r="B31" s="1">
        <f>B30+1</f>
        <v>12</v>
      </c>
      <c r="D31" s="2" t="s">
        <v>113</v>
      </c>
      <c r="F31" s="21">
        <f>SUM(F27:F30)</f>
        <v>19848.738191715853</v>
      </c>
      <c r="G31" s="1"/>
      <c r="H31" s="22">
        <v>49.621845479289632</v>
      </c>
      <c r="I31" s="1"/>
      <c r="J31" s="21">
        <f>SUM(J27:J30)</f>
        <v>17434.617896725718</v>
      </c>
      <c r="K31" s="1"/>
      <c r="L31" s="22">
        <v>43.586544741814301</v>
      </c>
      <c r="N31" s="23">
        <f>SUM(N27:N30)</f>
        <v>-2414.1202949901367</v>
      </c>
      <c r="P31" s="24">
        <f>N31/F31</f>
        <v>-0.12162588229400413</v>
      </c>
      <c r="Q31" s="25"/>
      <c r="R31" s="24">
        <f>(N27+N30+N29)/(F27+F30+F29)</f>
        <v>-0.17558849847360811</v>
      </c>
      <c r="S31" s="13"/>
      <c r="T31" s="20"/>
    </row>
    <row r="32" spans="2:20" ht="9.75" customHeight="1" x14ac:dyDescent="0.3">
      <c r="F32" s="14"/>
      <c r="G32" s="1"/>
      <c r="H32" s="15"/>
      <c r="I32" s="1"/>
      <c r="J32" s="14"/>
      <c r="K32" s="1"/>
      <c r="L32" s="15"/>
      <c r="N32" s="16"/>
      <c r="P32" s="25"/>
      <c r="Q32" s="25"/>
      <c r="R32" s="25"/>
      <c r="S32" s="13"/>
    </row>
    <row r="33" spans="2:20" x14ac:dyDescent="0.3">
      <c r="B33" s="1">
        <f>B31+1</f>
        <v>13</v>
      </c>
      <c r="D33" s="2" t="s">
        <v>114</v>
      </c>
      <c r="F33" s="21">
        <f>SUM(F27:F29)+J30</f>
        <v>17927.996732334159</v>
      </c>
      <c r="G33" s="1"/>
      <c r="H33" s="22">
        <v>44.819991830835399</v>
      </c>
      <c r="I33" s="1"/>
      <c r="J33" s="21">
        <f>SUM(J27:J30)</f>
        <v>17434.617896725718</v>
      </c>
      <c r="K33" s="19"/>
      <c r="L33" s="22">
        <v>43.586544741814301</v>
      </c>
      <c r="N33" s="23">
        <f>N27+N28+N29</f>
        <v>-493.37883560844284</v>
      </c>
      <c r="P33" s="24">
        <f>N33/F33</f>
        <v>-2.7520020389038009E-2</v>
      </c>
      <c r="Q33" s="25"/>
      <c r="R33" s="24">
        <f>(N33-N28)/(F33-F28)</f>
        <v>-4.1712797760561991E-2</v>
      </c>
      <c r="S33" s="13"/>
    </row>
    <row r="34" spans="2:20" x14ac:dyDescent="0.3">
      <c r="B34" s="1">
        <f>B33+1</f>
        <v>14</v>
      </c>
      <c r="D34" s="2" t="s">
        <v>115</v>
      </c>
      <c r="F34" s="26"/>
      <c r="G34" s="26"/>
      <c r="H34" s="26"/>
      <c r="I34" s="26"/>
      <c r="J34" s="26"/>
      <c r="K34" s="26"/>
      <c r="L34" s="26"/>
      <c r="M34" s="26"/>
      <c r="N34" s="16"/>
      <c r="P34" s="17">
        <v>-3.6833368845024306E-2</v>
      </c>
      <c r="Q34" s="25"/>
      <c r="R34" s="17">
        <v>-6.7633507555132505E-2</v>
      </c>
      <c r="S34" s="13"/>
    </row>
    <row r="35" spans="2:20" ht="9.75" customHeight="1" x14ac:dyDescent="0.3">
      <c r="F35" s="1"/>
      <c r="G35" s="1"/>
      <c r="H35" s="1"/>
      <c r="I35" s="1"/>
      <c r="J35" s="1"/>
      <c r="K35" s="1"/>
      <c r="L35" s="1"/>
      <c r="M35" s="1"/>
      <c r="N35" s="29"/>
      <c r="O35" s="1"/>
      <c r="P35" s="30"/>
      <c r="Q35" s="30"/>
      <c r="R35" s="25"/>
      <c r="S35" s="13"/>
    </row>
    <row r="36" spans="2:20" x14ac:dyDescent="0.3">
      <c r="D36" s="3" t="s">
        <v>118</v>
      </c>
      <c r="F36" s="6" t="s">
        <v>119</v>
      </c>
      <c r="N36" s="28"/>
      <c r="P36" s="25"/>
      <c r="Q36" s="25"/>
      <c r="R36" s="25"/>
      <c r="S36" s="13"/>
      <c r="T36" s="7"/>
    </row>
    <row r="37" spans="2:20" x14ac:dyDescent="0.3">
      <c r="B37" s="1">
        <f>B34+1</f>
        <v>15</v>
      </c>
      <c r="D37" s="2" t="s">
        <v>29</v>
      </c>
      <c r="F37" s="14">
        <v>5864.6144344199993</v>
      </c>
      <c r="G37" s="19"/>
      <c r="H37" s="15">
        <v>9.7743573906999988</v>
      </c>
      <c r="I37" s="15"/>
      <c r="J37" s="14">
        <v>4489.2967676153648</v>
      </c>
      <c r="K37" s="19"/>
      <c r="L37" s="15">
        <v>7.4821612793589409</v>
      </c>
      <c r="M37" s="15"/>
      <c r="N37" s="16">
        <f>J37-F37</f>
        <v>-1375.3176668046344</v>
      </c>
      <c r="O37" s="15"/>
      <c r="P37" s="17">
        <f>N37/F37</f>
        <v>-0.23451118265043303</v>
      </c>
      <c r="Q37" s="17"/>
      <c r="R37" s="17">
        <f>P37</f>
        <v>-0.23451118265043303</v>
      </c>
      <c r="S37" s="13"/>
    </row>
    <row r="38" spans="2:20" outlineLevel="1" x14ac:dyDescent="0.3">
      <c r="B38" s="1">
        <f>B37+1</f>
        <v>16</v>
      </c>
      <c r="D38" s="2" t="str">
        <f>$D$18</f>
        <v>Federal Carbon Charge</v>
      </c>
      <c r="F38" s="14">
        <v>9150</v>
      </c>
      <c r="G38" s="19"/>
      <c r="H38" s="15">
        <v>15.25</v>
      </c>
      <c r="I38" s="15"/>
      <c r="J38" s="14">
        <v>9150</v>
      </c>
      <c r="K38" s="19"/>
      <c r="L38" s="15">
        <v>15.25</v>
      </c>
      <c r="M38" s="15"/>
      <c r="N38" s="16">
        <f>J38-F38</f>
        <v>0</v>
      </c>
      <c r="O38" s="15"/>
      <c r="P38" s="17">
        <f>IFERROR(N38/F38,"100.0%")</f>
        <v>0</v>
      </c>
      <c r="Q38" s="17"/>
      <c r="R38" s="17">
        <v>0</v>
      </c>
      <c r="S38" s="13"/>
    </row>
    <row r="39" spans="2:20" outlineLevel="1" x14ac:dyDescent="0.3">
      <c r="B39" s="1">
        <f>B38+1</f>
        <v>17</v>
      </c>
      <c r="D39" s="2" t="str">
        <f>$D$19</f>
        <v>Gas Supply Transportation</v>
      </c>
      <c r="F39" s="14">
        <v>3726</v>
      </c>
      <c r="G39" s="19"/>
      <c r="H39" s="15">
        <v>6.21</v>
      </c>
      <c r="I39" s="15"/>
      <c r="J39" s="14">
        <v>5550.0861547092873</v>
      </c>
      <c r="K39" s="19"/>
      <c r="L39" s="15">
        <v>9.2501435911821464</v>
      </c>
      <c r="N39" s="16">
        <f>J39-F39</f>
        <v>1824.0861547092873</v>
      </c>
      <c r="P39" s="17">
        <f>N39/F39</f>
        <v>0.48955613384575608</v>
      </c>
      <c r="Q39" s="17"/>
      <c r="R39" s="17">
        <f>P39</f>
        <v>0.48955613384575608</v>
      </c>
      <c r="S39" s="13"/>
    </row>
    <row r="40" spans="2:20" x14ac:dyDescent="0.3">
      <c r="B40" s="1">
        <f>B39+1</f>
        <v>18</v>
      </c>
      <c r="D40" s="2" t="str">
        <f>$D$20</f>
        <v>Gas Supply Commodity</v>
      </c>
      <c r="F40" s="14">
        <v>9680.77588757378</v>
      </c>
      <c r="G40" s="19"/>
      <c r="H40" s="15">
        <v>16.134626479289633</v>
      </c>
      <c r="J40" s="14">
        <v>6799.6636985012392</v>
      </c>
      <c r="K40" s="19"/>
      <c r="L40" s="15">
        <v>11.332772830835399</v>
      </c>
      <c r="N40" s="16">
        <f>J40-F40</f>
        <v>-2881.1121890725408</v>
      </c>
      <c r="P40" s="17">
        <f>N40/F40</f>
        <v>-0.29761170205073428</v>
      </c>
      <c r="Q40" s="17"/>
      <c r="R40" s="17">
        <f>P40</f>
        <v>-0.29761170205073428</v>
      </c>
      <c r="S40" s="13"/>
      <c r="T40" s="20"/>
    </row>
    <row r="41" spans="2:20" x14ac:dyDescent="0.3">
      <c r="B41" s="1">
        <f>B40+1</f>
        <v>19</v>
      </c>
      <c r="D41" s="2" t="s">
        <v>33</v>
      </c>
      <c r="F41" s="21">
        <f>SUM(F37:F40)</f>
        <v>28421.390321993778</v>
      </c>
      <c r="G41" s="19"/>
      <c r="H41" s="22">
        <v>47.368983869989627</v>
      </c>
      <c r="J41" s="21">
        <f>SUM(J37:J40)</f>
        <v>25989.046620825888</v>
      </c>
      <c r="K41" s="19"/>
      <c r="L41" s="22">
        <v>43.315077701376481</v>
      </c>
      <c r="N41" s="23">
        <f>SUM(N37:N40)</f>
        <v>-2432.343701167888</v>
      </c>
      <c r="P41" s="24">
        <f>N41/F41</f>
        <v>-8.5581446706554279E-2</v>
      </c>
      <c r="Q41" s="25"/>
      <c r="R41" s="24">
        <f>(N37+N40+N39)/(F37+F40+F39)</f>
        <v>-0.12621526836037031</v>
      </c>
      <c r="S41" s="13"/>
      <c r="T41" s="20"/>
    </row>
    <row r="42" spans="2:20" ht="9.75" customHeight="1" x14ac:dyDescent="0.3">
      <c r="F42" s="14"/>
      <c r="G42" s="19"/>
      <c r="H42" s="15"/>
      <c r="I42" s="1"/>
      <c r="J42" s="14"/>
      <c r="K42" s="1"/>
      <c r="L42" s="15"/>
      <c r="N42" s="16"/>
      <c r="P42" s="25"/>
      <c r="Q42" s="25"/>
      <c r="R42" s="25"/>
      <c r="S42" s="13"/>
    </row>
    <row r="43" spans="2:20" x14ac:dyDescent="0.3">
      <c r="B43" s="1">
        <f>B41+1</f>
        <v>20</v>
      </c>
      <c r="D43" s="2" t="s">
        <v>114</v>
      </c>
      <c r="F43" s="21">
        <f>SUM(F37:F39)+J40</f>
        <v>25540.278132921238</v>
      </c>
      <c r="G43" s="1"/>
      <c r="H43" s="22">
        <v>42.5671302215354</v>
      </c>
      <c r="I43" s="1"/>
      <c r="J43" s="21">
        <f>SUM(J37:J40)</f>
        <v>25989.046620825888</v>
      </c>
      <c r="K43" s="19"/>
      <c r="L43" s="22">
        <v>43.315077701376481</v>
      </c>
      <c r="N43" s="23">
        <f>N37+N38+N39</f>
        <v>448.76848790465283</v>
      </c>
      <c r="P43" s="31">
        <f>N43/F43</f>
        <v>1.7571010212539283E-2</v>
      </c>
      <c r="Q43" s="25"/>
      <c r="R43" s="31">
        <f>(N43-N38)/(F43-F38)</f>
        <v>2.7380163061617849E-2</v>
      </c>
      <c r="S43" s="13"/>
    </row>
    <row r="44" spans="2:20" x14ac:dyDescent="0.3">
      <c r="B44" s="1">
        <f>B43+1</f>
        <v>21</v>
      </c>
      <c r="D44" s="2" t="s">
        <v>115</v>
      </c>
      <c r="F44" s="26"/>
      <c r="G44" s="26"/>
      <c r="H44" s="26"/>
      <c r="I44" s="26"/>
      <c r="J44" s="26"/>
      <c r="K44" s="26"/>
      <c r="L44" s="26"/>
      <c r="M44" s="26"/>
      <c r="N44" s="16"/>
      <c r="P44" s="36">
        <v>2.3946306001601629E-2</v>
      </c>
      <c r="Q44" s="25"/>
      <c r="R44" s="36">
        <v>4.6792464755340088E-2</v>
      </c>
      <c r="S44" s="13"/>
    </row>
    <row r="45" spans="2:20" ht="9.75" customHeight="1" x14ac:dyDescent="0.3">
      <c r="N45" s="16"/>
      <c r="P45" s="25"/>
      <c r="Q45" s="25"/>
      <c r="R45" s="25"/>
    </row>
    <row r="46" spans="2:20" x14ac:dyDescent="0.3">
      <c r="D46" s="3" t="s">
        <v>120</v>
      </c>
      <c r="F46" s="6" t="s">
        <v>121</v>
      </c>
      <c r="N46" s="16"/>
      <c r="P46" s="17"/>
      <c r="Q46" s="17"/>
      <c r="R46" s="17"/>
      <c r="S46" s="13"/>
    </row>
    <row r="47" spans="2:20" x14ac:dyDescent="0.3">
      <c r="B47" s="1">
        <f>B44+1</f>
        <v>22</v>
      </c>
      <c r="D47" s="2" t="s">
        <v>29</v>
      </c>
      <c r="F47" s="14">
        <v>8330.1790182299992</v>
      </c>
      <c r="G47" s="19"/>
      <c r="H47" s="15">
        <v>8.957181740032258</v>
      </c>
      <c r="I47" s="15"/>
      <c r="J47" s="14">
        <v>6766.3657901753468</v>
      </c>
      <c r="K47" s="19"/>
      <c r="L47" s="15">
        <v>7.2756621399734902</v>
      </c>
      <c r="M47" s="15"/>
      <c r="N47" s="16">
        <f>J47-F47</f>
        <v>-1563.8132280546524</v>
      </c>
      <c r="O47" s="15"/>
      <c r="P47" s="17">
        <f>N47/F47</f>
        <v>-0.18772864600296818</v>
      </c>
      <c r="Q47" s="17"/>
      <c r="R47" s="17">
        <f>P47</f>
        <v>-0.18772864600296818</v>
      </c>
      <c r="S47" s="13"/>
    </row>
    <row r="48" spans="2:20" outlineLevel="1" x14ac:dyDescent="0.3">
      <c r="B48" s="1">
        <f>B47+1</f>
        <v>23</v>
      </c>
      <c r="D48" s="2" t="s">
        <v>30</v>
      </c>
      <c r="F48" s="14">
        <v>14182.5</v>
      </c>
      <c r="G48" s="19"/>
      <c r="H48" s="15">
        <v>15.25</v>
      </c>
      <c r="I48" s="15"/>
      <c r="J48" s="14">
        <v>14182.5</v>
      </c>
      <c r="K48" s="19"/>
      <c r="L48" s="15">
        <v>15.25</v>
      </c>
      <c r="M48" s="15"/>
      <c r="N48" s="16">
        <f>J48-F48</f>
        <v>0</v>
      </c>
      <c r="O48" s="15"/>
      <c r="P48" s="17">
        <f>IFERROR(N48/F48,"100.0%")</f>
        <v>0</v>
      </c>
      <c r="Q48" s="17"/>
      <c r="R48" s="17">
        <v>0</v>
      </c>
      <c r="S48" s="13"/>
    </row>
    <row r="49" spans="2:20" outlineLevel="1" x14ac:dyDescent="0.3">
      <c r="B49" s="1">
        <f>B48+1</f>
        <v>24</v>
      </c>
      <c r="D49" s="2" t="str">
        <f>$D$19</f>
        <v>Gas Supply Transportation</v>
      </c>
      <c r="F49" s="14">
        <v>5775.3</v>
      </c>
      <c r="G49" s="19"/>
      <c r="H49" s="15">
        <v>6.21</v>
      </c>
      <c r="I49" s="15"/>
      <c r="J49" s="14">
        <v>8602.6335397993953</v>
      </c>
      <c r="K49" s="19"/>
      <c r="L49" s="15">
        <v>9.2501435911821464</v>
      </c>
      <c r="N49" s="16">
        <f>J49-F49</f>
        <v>2827.3335397993951</v>
      </c>
      <c r="P49" s="17">
        <f>N49/F49</f>
        <v>0.48955613384575608</v>
      </c>
      <c r="Q49" s="17"/>
      <c r="R49" s="17">
        <f>P49</f>
        <v>0.48955613384575608</v>
      </c>
      <c r="S49" s="13"/>
    </row>
    <row r="50" spans="2:20" x14ac:dyDescent="0.3">
      <c r="B50" s="1">
        <f>B49+1</f>
        <v>25</v>
      </c>
      <c r="D50" s="2" t="str">
        <f>$D$20</f>
        <v>Gas Supply Commodity</v>
      </c>
      <c r="F50" s="14">
        <v>15005.202625739357</v>
      </c>
      <c r="G50" s="19"/>
      <c r="H50" s="15">
        <v>16.134626479289633</v>
      </c>
      <c r="J50" s="14">
        <v>10539.47873267692</v>
      </c>
      <c r="K50" s="19"/>
      <c r="L50" s="15">
        <v>11.332772830835399</v>
      </c>
      <c r="N50" s="16">
        <f>J50-F50</f>
        <v>-4465.7238930624371</v>
      </c>
      <c r="P50" s="17">
        <f>N50/F50</f>
        <v>-0.29761170205073428</v>
      </c>
      <c r="Q50" s="17"/>
      <c r="R50" s="17">
        <f>P50</f>
        <v>-0.29761170205073428</v>
      </c>
      <c r="S50" s="13"/>
      <c r="T50" s="20"/>
    </row>
    <row r="51" spans="2:20" x14ac:dyDescent="0.3">
      <c r="B51" s="1">
        <f>B50+1</f>
        <v>26</v>
      </c>
      <c r="D51" s="2" t="s">
        <v>33</v>
      </c>
      <c r="F51" s="21">
        <f>SUM(F47:F50)</f>
        <v>43293.181643969358</v>
      </c>
      <c r="G51" s="19"/>
      <c r="H51" s="22">
        <v>46.551808219321892</v>
      </c>
      <c r="J51" s="21">
        <f>SUM(J47:J50)</f>
        <v>40090.978062651666</v>
      </c>
      <c r="K51" s="19"/>
      <c r="L51" s="22">
        <v>43.108578561991038</v>
      </c>
      <c r="N51" s="23">
        <f>SUM(N47:N50)</f>
        <v>-3202.2035813176944</v>
      </c>
      <c r="P51" s="24">
        <f>N51/F51</f>
        <v>-7.396554052441083E-2</v>
      </c>
      <c r="Q51" s="25"/>
      <c r="R51" s="24">
        <f>(N47+N50+N49)/(F47+F50+F49)</f>
        <v>-0.11000098247376737</v>
      </c>
      <c r="S51" s="13"/>
      <c r="T51" s="20"/>
    </row>
    <row r="52" spans="2:20" ht="9.75" customHeight="1" x14ac:dyDescent="0.3">
      <c r="F52" s="14"/>
      <c r="G52" s="19"/>
      <c r="H52" s="15"/>
      <c r="I52" s="1"/>
      <c r="J52" s="14"/>
      <c r="K52" s="1"/>
      <c r="L52" s="15"/>
      <c r="N52" s="16"/>
      <c r="P52" s="25"/>
      <c r="Q52" s="25"/>
      <c r="R52" s="25"/>
    </row>
    <row r="53" spans="2:20" x14ac:dyDescent="0.3">
      <c r="B53" s="1">
        <f>B51+1</f>
        <v>27</v>
      </c>
      <c r="D53" s="2" t="s">
        <v>114</v>
      </c>
      <c r="F53" s="21">
        <f>SUM(F47:F49)+J50</f>
        <v>38827.45775090692</v>
      </c>
      <c r="G53" s="1"/>
      <c r="H53" s="22">
        <v>41.749954570867658</v>
      </c>
      <c r="I53" s="1"/>
      <c r="J53" s="21">
        <f>SUM(J47:J50)</f>
        <v>40090.978062651666</v>
      </c>
      <c r="K53" s="19"/>
      <c r="L53" s="22">
        <v>43.108578561991038</v>
      </c>
      <c r="N53" s="23">
        <f>N47+N48+N49</f>
        <v>1263.5203117447427</v>
      </c>
      <c r="P53" s="31">
        <f>N53/F53</f>
        <v>3.2541927412572606E-2</v>
      </c>
      <c r="Q53" s="25"/>
      <c r="R53" s="31">
        <f>(N53-N48)/(F53-F48)</f>
        <v>5.1268917744370889E-2</v>
      </c>
    </row>
    <row r="54" spans="2:20" x14ac:dyDescent="0.3">
      <c r="B54" s="1">
        <f>B53+1</f>
        <v>28</v>
      </c>
      <c r="D54" s="2" t="s">
        <v>115</v>
      </c>
      <c r="F54" s="26"/>
      <c r="G54" s="26"/>
      <c r="H54" s="26"/>
      <c r="I54" s="26"/>
      <c r="J54" s="26"/>
      <c r="K54" s="26"/>
      <c r="L54" s="26"/>
      <c r="M54" s="26"/>
      <c r="N54" s="16"/>
      <c r="P54" s="25">
        <v>4.4666333743053031E-2</v>
      </c>
      <c r="Q54" s="25"/>
      <c r="R54" s="36">
        <v>8.9576561711357847E-2</v>
      </c>
    </row>
    <row r="55" spans="2:20" ht="9.75" customHeight="1" x14ac:dyDescent="0.3">
      <c r="I55" s="1"/>
      <c r="J55" s="1"/>
      <c r="K55" s="1"/>
      <c r="L55" s="1"/>
      <c r="M55" s="1"/>
      <c r="N55" s="16"/>
      <c r="P55" s="25"/>
      <c r="Q55" s="25"/>
      <c r="R55" s="25"/>
      <c r="S55" s="13"/>
    </row>
    <row r="56" spans="2:20" x14ac:dyDescent="0.3">
      <c r="D56" s="3" t="s">
        <v>122</v>
      </c>
      <c r="F56" s="6" t="s">
        <v>123</v>
      </c>
      <c r="N56" s="16"/>
      <c r="P56" s="25"/>
      <c r="Q56" s="25"/>
      <c r="R56" s="34"/>
      <c r="S56" s="13"/>
    </row>
    <row r="57" spans="2:20" x14ac:dyDescent="0.3">
      <c r="B57" s="1">
        <f>B54+1</f>
        <v>29</v>
      </c>
      <c r="D57" s="2" t="s">
        <v>29</v>
      </c>
      <c r="F57" s="14">
        <v>19249.419224820002</v>
      </c>
      <c r="G57" s="19"/>
      <c r="H57" s="15">
        <v>7.6997676899280014</v>
      </c>
      <c r="I57" s="15"/>
      <c r="J57" s="14">
        <v>17599.694074825551</v>
      </c>
      <c r="K57" s="19"/>
      <c r="L57" s="15">
        <v>7.0398776299302206</v>
      </c>
      <c r="M57" s="15"/>
      <c r="N57" s="16">
        <f>J57-F57</f>
        <v>-1649.7251499944505</v>
      </c>
      <c r="O57" s="15"/>
      <c r="P57" s="17">
        <f>N57/F57</f>
        <v>-8.5702593451095502E-2</v>
      </c>
      <c r="Q57" s="17"/>
      <c r="R57" s="17">
        <f>P57</f>
        <v>-8.5702593451095502E-2</v>
      </c>
      <c r="S57" s="13"/>
    </row>
    <row r="58" spans="2:20" outlineLevel="1" x14ac:dyDescent="0.3">
      <c r="B58" s="1">
        <f>B57+1</f>
        <v>30</v>
      </c>
      <c r="D58" s="2" t="s">
        <v>30</v>
      </c>
      <c r="F58" s="14">
        <v>38125</v>
      </c>
      <c r="G58" s="19"/>
      <c r="H58" s="15">
        <v>15.25</v>
      </c>
      <c r="I58" s="15"/>
      <c r="J58" s="14">
        <v>38125</v>
      </c>
      <c r="K58" s="19"/>
      <c r="L58" s="15">
        <v>15.25</v>
      </c>
      <c r="M58" s="15"/>
      <c r="N58" s="16">
        <f>J58-F58</f>
        <v>0</v>
      </c>
      <c r="O58" s="15"/>
      <c r="P58" s="17">
        <f>IFERROR(N58/F58,"100.0%")</f>
        <v>0</v>
      </c>
      <c r="Q58" s="17"/>
      <c r="R58" s="17">
        <v>0</v>
      </c>
      <c r="S58" s="13"/>
    </row>
    <row r="59" spans="2:20" outlineLevel="1" x14ac:dyDescent="0.3">
      <c r="B59" s="1">
        <f>B58+1</f>
        <v>31</v>
      </c>
      <c r="D59" s="2" t="str">
        <f>$D$19</f>
        <v>Gas Supply Transportation</v>
      </c>
      <c r="F59" s="14">
        <v>15525</v>
      </c>
      <c r="G59" s="19"/>
      <c r="H59" s="15">
        <v>6.21</v>
      </c>
      <c r="I59" s="15"/>
      <c r="J59" s="14">
        <v>23125.358977955362</v>
      </c>
      <c r="K59" s="19"/>
      <c r="L59" s="15">
        <v>9.2501435911821446</v>
      </c>
      <c r="N59" s="16">
        <f>J59-F59</f>
        <v>7600.3589779553622</v>
      </c>
      <c r="P59" s="17">
        <f>N59/F59</f>
        <v>0.48955613384575603</v>
      </c>
      <c r="Q59" s="17"/>
      <c r="R59" s="17">
        <f>P59</f>
        <v>0.48955613384575603</v>
      </c>
      <c r="S59" s="13"/>
    </row>
    <row r="60" spans="2:20" x14ac:dyDescent="0.3">
      <c r="B60" s="1">
        <f>B59+1</f>
        <v>32</v>
      </c>
      <c r="D60" s="2" t="str">
        <f>$D$20</f>
        <v>Gas Supply Commodity</v>
      </c>
      <c r="F60" s="14">
        <v>40336.566198224078</v>
      </c>
      <c r="G60" s="19"/>
      <c r="H60" s="15">
        <v>16.134626479289633</v>
      </c>
      <c r="J60" s="14">
        <v>28331.932077088495</v>
      </c>
      <c r="K60" s="19"/>
      <c r="L60" s="15">
        <v>11.332772830835399</v>
      </c>
      <c r="N60" s="16">
        <f>J60-F60</f>
        <v>-12004.634121135583</v>
      </c>
      <c r="P60" s="17">
        <f>N60/F60</f>
        <v>-0.29761170205073428</v>
      </c>
      <c r="Q60" s="17"/>
      <c r="R60" s="17">
        <f>P60</f>
        <v>-0.29761170205073428</v>
      </c>
      <c r="S60" s="13"/>
      <c r="T60" s="20"/>
    </row>
    <row r="61" spans="2:20" x14ac:dyDescent="0.3">
      <c r="B61" s="1">
        <f>B60+1</f>
        <v>33</v>
      </c>
      <c r="D61" s="2" t="s">
        <v>33</v>
      </c>
      <c r="F61" s="21">
        <f>SUM(F57:F60)</f>
        <v>113235.98542304407</v>
      </c>
      <c r="G61" s="19"/>
      <c r="H61" s="22">
        <v>45.294394169217625</v>
      </c>
      <c r="J61" s="21">
        <f>SUM(J57:J60)</f>
        <v>107181.98512986941</v>
      </c>
      <c r="K61" s="19"/>
      <c r="L61" s="22">
        <v>42.872794051947764</v>
      </c>
      <c r="N61" s="23">
        <f>SUM(N57:N60)</f>
        <v>-6054.0002931746712</v>
      </c>
      <c r="P61" s="24">
        <f>N61/F61</f>
        <v>-5.3463572296008413E-2</v>
      </c>
      <c r="Q61" s="25"/>
      <c r="R61" s="24">
        <f>(N57+N60+N59)/(F57+F60+F59)</f>
        <v>-8.060073049337603E-2</v>
      </c>
      <c r="S61" s="13"/>
      <c r="T61" s="20"/>
    </row>
    <row r="62" spans="2:20" ht="9.75" customHeight="1" x14ac:dyDescent="0.3">
      <c r="F62" s="14"/>
      <c r="G62" s="19"/>
      <c r="H62" s="15"/>
      <c r="I62" s="1"/>
      <c r="J62" s="14"/>
      <c r="K62" s="1"/>
      <c r="L62" s="15"/>
      <c r="N62" s="16"/>
      <c r="P62" s="25"/>
      <c r="Q62" s="25"/>
      <c r="R62" s="25"/>
    </row>
    <row r="63" spans="2:20" x14ac:dyDescent="0.3">
      <c r="B63" s="1">
        <f>B61+1</f>
        <v>34</v>
      </c>
      <c r="D63" s="2" t="s">
        <v>114</v>
      </c>
      <c r="F63" s="21">
        <f>SUM(F57:F59)+J60</f>
        <v>101231.35130190849</v>
      </c>
      <c r="G63" s="1"/>
      <c r="H63" s="22">
        <v>40.492540520763399</v>
      </c>
      <c r="I63" s="1"/>
      <c r="J63" s="21">
        <f>SUM(J57:J60)</f>
        <v>107181.98512986941</v>
      </c>
      <c r="K63" s="19"/>
      <c r="L63" s="22">
        <v>42.872794051947764</v>
      </c>
      <c r="N63" s="23">
        <f>N57+N58+N59</f>
        <v>5950.6338279609117</v>
      </c>
      <c r="P63" s="31">
        <f>N63/F63</f>
        <v>5.8782518967014183E-2</v>
      </c>
      <c r="Q63" s="25"/>
      <c r="R63" s="31">
        <f>(N63-N58)/(F63-F58)</f>
        <v>9.4295323770064804E-2</v>
      </c>
    </row>
    <row r="64" spans="2:20" x14ac:dyDescent="0.3">
      <c r="B64" s="1">
        <f>B63+1</f>
        <v>35</v>
      </c>
      <c r="D64" s="2" t="s">
        <v>115</v>
      </c>
      <c r="F64" s="26"/>
      <c r="G64" s="26"/>
      <c r="H64" s="26"/>
      <c r="I64" s="26"/>
      <c r="J64" s="26"/>
      <c r="K64" s="26"/>
      <c r="L64" s="26"/>
      <c r="M64" s="26"/>
      <c r="N64" s="16"/>
      <c r="P64" s="25">
        <v>8.1628000486661065E-2</v>
      </c>
      <c r="Q64" s="25"/>
      <c r="R64" s="36">
        <v>0.17112101253192727</v>
      </c>
    </row>
    <row r="65" spans="2:20" ht="9.75" customHeight="1" x14ac:dyDescent="0.3">
      <c r="N65" s="16"/>
      <c r="P65" s="25"/>
      <c r="Q65" s="25"/>
      <c r="R65" s="25"/>
    </row>
    <row r="66" spans="2:20" x14ac:dyDescent="0.3">
      <c r="D66" s="3" t="s">
        <v>124</v>
      </c>
      <c r="F66" s="6" t="s">
        <v>125</v>
      </c>
      <c r="N66" s="16"/>
      <c r="P66" s="25"/>
      <c r="Q66" s="25"/>
      <c r="R66" s="25"/>
    </row>
    <row r="67" spans="2:20" x14ac:dyDescent="0.3">
      <c r="B67" s="1">
        <f>B64+1</f>
        <v>36</v>
      </c>
      <c r="D67" s="2" t="s">
        <v>29</v>
      </c>
      <c r="F67" s="14">
        <v>94660.608000000022</v>
      </c>
      <c r="G67" s="19"/>
      <c r="H67" s="15">
        <v>3.1553536000000006</v>
      </c>
      <c r="I67" s="15"/>
      <c r="J67" s="14">
        <v>94741.977761809612</v>
      </c>
      <c r="K67" s="19"/>
      <c r="L67" s="15">
        <v>3.1580659253936534</v>
      </c>
      <c r="M67" s="15"/>
      <c r="N67" s="16">
        <f>J67-F67</f>
        <v>81.369761809590273</v>
      </c>
      <c r="O67" s="15"/>
      <c r="P67" s="17">
        <f>N67/F67</f>
        <v>8.5959475148934448E-4</v>
      </c>
      <c r="Q67" s="17"/>
      <c r="R67" s="17">
        <f>P67</f>
        <v>8.5959475148934448E-4</v>
      </c>
    </row>
    <row r="68" spans="2:20" outlineLevel="1" x14ac:dyDescent="0.3">
      <c r="B68" s="1">
        <f>B67+1</f>
        <v>37</v>
      </c>
      <c r="D68" s="2" t="s">
        <v>30</v>
      </c>
      <c r="F68" s="14">
        <v>457500</v>
      </c>
      <c r="G68" s="19"/>
      <c r="H68" s="15">
        <v>15.25</v>
      </c>
      <c r="I68" s="15"/>
      <c r="J68" s="14">
        <v>457500</v>
      </c>
      <c r="K68" s="19"/>
      <c r="L68" s="15">
        <v>15.25</v>
      </c>
      <c r="N68" s="16">
        <f>J68-F68</f>
        <v>0</v>
      </c>
      <c r="P68" s="17">
        <f>N68/F68</f>
        <v>0</v>
      </c>
      <c r="Q68" s="17"/>
      <c r="R68" s="17">
        <f t="shared" ref="R68:R69" si="0">P68</f>
        <v>0</v>
      </c>
    </row>
    <row r="69" spans="2:20" outlineLevel="1" x14ac:dyDescent="0.3">
      <c r="B69" s="1">
        <f>B68+1</f>
        <v>38</v>
      </c>
      <c r="D69" s="2" t="str">
        <f>$D$19</f>
        <v>Gas Supply Transportation</v>
      </c>
      <c r="F69" s="14">
        <v>67877.706399999995</v>
      </c>
      <c r="G69" s="19"/>
      <c r="H69" s="15">
        <v>2.2625902133333331</v>
      </c>
      <c r="I69" s="15"/>
      <c r="J69" s="14">
        <v>168770.14593876107</v>
      </c>
      <c r="K69" s="19"/>
      <c r="L69" s="15">
        <v>5.6256715312920358</v>
      </c>
      <c r="N69" s="16">
        <f>J69-F69</f>
        <v>100892.43953876107</v>
      </c>
      <c r="P69" s="17">
        <f>N69/F69</f>
        <v>1.4863855143278837</v>
      </c>
      <c r="Q69" s="17"/>
      <c r="R69" s="17">
        <f t="shared" si="0"/>
        <v>1.4863855143278837</v>
      </c>
    </row>
    <row r="70" spans="2:20" x14ac:dyDescent="0.3">
      <c r="B70" s="1">
        <f>B69+1</f>
        <v>39</v>
      </c>
      <c r="D70" s="2" t="str">
        <f>$D$20</f>
        <v>Gas Supply Commodity</v>
      </c>
      <c r="F70" s="14">
        <v>471078.79437868891</v>
      </c>
      <c r="G70" s="19"/>
      <c r="H70" s="15">
        <v>15.702626479289631</v>
      </c>
      <c r="J70" s="14">
        <v>339983.184925062</v>
      </c>
      <c r="K70" s="19"/>
      <c r="L70" s="15">
        <v>11.332772830835399</v>
      </c>
      <c r="N70" s="16">
        <f>J70-F70</f>
        <v>-131095.60945362691</v>
      </c>
      <c r="P70" s="17">
        <f>N70/F70</f>
        <v>-0.27828807201251837</v>
      </c>
      <c r="Q70" s="17"/>
      <c r="R70" s="17">
        <f>P70</f>
        <v>-0.27828807201251837</v>
      </c>
      <c r="T70" s="20"/>
    </row>
    <row r="71" spans="2:20" x14ac:dyDescent="0.3">
      <c r="B71" s="1">
        <f>B70+1</f>
        <v>40</v>
      </c>
      <c r="D71" s="2" t="s">
        <v>33</v>
      </c>
      <c r="F71" s="21">
        <f>SUM(F67:F70)</f>
        <v>1091117.1087786891</v>
      </c>
      <c r="G71" s="19"/>
      <c r="H71" s="22">
        <v>36.370570292622965</v>
      </c>
      <c r="J71" s="21">
        <f>SUM(J67:J70)</f>
        <v>1060995.3086256327</v>
      </c>
      <c r="K71" s="19"/>
      <c r="L71" s="22">
        <v>35.366510287521095</v>
      </c>
      <c r="N71" s="23">
        <f>SUM(N67:N70)</f>
        <v>-30121.800153056247</v>
      </c>
      <c r="P71" s="24">
        <f>N71/F71</f>
        <v>-2.7606386070485347E-2</v>
      </c>
      <c r="Q71" s="25"/>
      <c r="R71" s="24">
        <f>(N67+N70+N69)/(F67+F70+F69)</f>
        <v>-4.7539436255306752E-2</v>
      </c>
      <c r="S71" s="13"/>
      <c r="T71" s="20"/>
    </row>
    <row r="72" spans="2:20" ht="9.75" customHeight="1" x14ac:dyDescent="0.3">
      <c r="F72" s="14"/>
      <c r="G72" s="19"/>
      <c r="H72" s="15"/>
      <c r="I72" s="1"/>
      <c r="J72" s="14"/>
      <c r="K72" s="1"/>
      <c r="L72" s="15"/>
      <c r="N72" s="16"/>
      <c r="P72" s="25"/>
      <c r="Q72" s="25"/>
      <c r="R72" s="25"/>
    </row>
    <row r="73" spans="2:20" x14ac:dyDescent="0.3">
      <c r="B73" s="1">
        <f>B71+1</f>
        <v>41</v>
      </c>
      <c r="D73" s="2" t="s">
        <v>114</v>
      </c>
      <c r="F73" s="21">
        <f>SUM(F67:F69)+J70</f>
        <v>960021.49932506203</v>
      </c>
      <c r="G73" s="1"/>
      <c r="H73" s="22">
        <v>32.000716644168733</v>
      </c>
      <c r="I73" s="1"/>
      <c r="J73" s="21">
        <f>SUM(J67:J70)</f>
        <v>1060995.3086256327</v>
      </c>
      <c r="K73" s="19"/>
      <c r="L73" s="22">
        <v>35.366510287521095</v>
      </c>
      <c r="N73" s="23">
        <f>N67+N68+N69</f>
        <v>100973.80930057066</v>
      </c>
      <c r="P73" s="31">
        <f>N73/F73</f>
        <v>0.10517869586416528</v>
      </c>
      <c r="Q73" s="25"/>
      <c r="R73" s="31">
        <f>(N73-N68)/(F73-F68)</f>
        <v>0.20093430716136296</v>
      </c>
    </row>
    <row r="74" spans="2:20" x14ac:dyDescent="0.3">
      <c r="B74" s="1">
        <f>B73+1</f>
        <v>42</v>
      </c>
      <c r="D74" s="2" t="s">
        <v>115</v>
      </c>
      <c r="F74" s="26"/>
      <c r="G74" s="26"/>
      <c r="H74" s="26"/>
      <c r="I74" s="26"/>
      <c r="J74" s="26"/>
      <c r="K74" s="26"/>
      <c r="L74" s="26"/>
      <c r="M74" s="26"/>
      <c r="N74" s="16"/>
      <c r="P74" s="25">
        <v>0.16285091897632362</v>
      </c>
      <c r="Q74" s="25"/>
      <c r="R74" s="36">
        <v>0.62123081362883048</v>
      </c>
    </row>
    <row r="75" spans="2:20" ht="9.75" customHeight="1" x14ac:dyDescent="0.3">
      <c r="N75" s="16"/>
      <c r="P75" s="25"/>
      <c r="Q75" s="25"/>
      <c r="R75" s="25"/>
    </row>
    <row r="76" spans="2:20" x14ac:dyDescent="0.3">
      <c r="D76" s="3" t="s">
        <v>126</v>
      </c>
      <c r="F76" s="6" t="s">
        <v>127</v>
      </c>
      <c r="N76" s="16"/>
      <c r="P76" s="25"/>
      <c r="Q76" s="25"/>
      <c r="R76" s="25"/>
    </row>
    <row r="77" spans="2:20" x14ac:dyDescent="0.3">
      <c r="B77" s="1">
        <f>B74+1</f>
        <v>43</v>
      </c>
      <c r="D77" s="2" t="s">
        <v>29</v>
      </c>
      <c r="F77" s="14">
        <v>367582.51200000005</v>
      </c>
      <c r="G77" s="19"/>
      <c r="H77" s="15">
        <v>2.4505500800000002</v>
      </c>
      <c r="I77" s="15"/>
      <c r="J77" s="14">
        <v>339331.11778018088</v>
      </c>
      <c r="K77" s="19"/>
      <c r="L77" s="15">
        <v>2.2622074518678725</v>
      </c>
      <c r="M77" s="15"/>
      <c r="N77" s="16">
        <f>J77-F77</f>
        <v>-28251.394219819165</v>
      </c>
      <c r="O77" s="15"/>
      <c r="P77" s="17">
        <f>N77/F77</f>
        <v>-7.6857285908691869E-2</v>
      </c>
      <c r="Q77" s="17"/>
      <c r="R77" s="17">
        <f>P77</f>
        <v>-7.6857285908691869E-2</v>
      </c>
    </row>
    <row r="78" spans="2:20" outlineLevel="1" x14ac:dyDescent="0.3">
      <c r="B78" s="1">
        <f>B77+1</f>
        <v>44</v>
      </c>
      <c r="D78" s="2" t="s">
        <v>30</v>
      </c>
      <c r="F78" s="14">
        <v>2287500</v>
      </c>
      <c r="G78" s="19"/>
      <c r="H78" s="15">
        <v>15.25</v>
      </c>
      <c r="I78" s="15"/>
      <c r="J78" s="14">
        <v>2287500</v>
      </c>
      <c r="K78" s="19"/>
      <c r="L78" s="15">
        <v>15.25</v>
      </c>
      <c r="M78" s="15"/>
      <c r="N78" s="16">
        <f>J78-F78</f>
        <v>0</v>
      </c>
      <c r="O78" s="15"/>
      <c r="P78" s="17">
        <f>IFERROR(N78/F78,"100.0%")</f>
        <v>0</v>
      </c>
      <c r="Q78" s="17"/>
      <c r="R78" s="17">
        <v>0</v>
      </c>
    </row>
    <row r="79" spans="2:20" outlineLevel="1" x14ac:dyDescent="0.3">
      <c r="B79" s="1">
        <f>B78+1</f>
        <v>45</v>
      </c>
      <c r="D79" s="2" t="str">
        <f>$D$19</f>
        <v>Gas Supply Transportation</v>
      </c>
      <c r="F79" s="14">
        <v>290904.45599999995</v>
      </c>
      <c r="G79" s="19"/>
      <c r="H79" s="15">
        <v>1.9393630399999997</v>
      </c>
      <c r="I79" s="15"/>
      <c r="J79" s="14">
        <v>843850.72969380545</v>
      </c>
      <c r="K79" s="19"/>
      <c r="L79" s="15">
        <v>5.6256715312920358</v>
      </c>
      <c r="N79" s="16">
        <f>J79-F79</f>
        <v>552946.27369380556</v>
      </c>
      <c r="P79" s="17">
        <f>N79/F79</f>
        <v>1.9007831000491986</v>
      </c>
      <c r="Q79" s="17"/>
      <c r="R79" s="17">
        <f>P79</f>
        <v>1.9007831000491986</v>
      </c>
    </row>
    <row r="80" spans="2:20" x14ac:dyDescent="0.3">
      <c r="B80" s="1">
        <f>B79+1</f>
        <v>46</v>
      </c>
      <c r="D80" s="2" t="str">
        <f>$D$20</f>
        <v>Gas Supply Commodity</v>
      </c>
      <c r="F80" s="14">
        <v>2355393.9718934447</v>
      </c>
      <c r="G80" s="19"/>
      <c r="H80" s="15">
        <v>15.702626479289631</v>
      </c>
      <c r="J80" s="14">
        <v>1699915.9246253096</v>
      </c>
      <c r="K80" s="19"/>
      <c r="L80" s="15">
        <v>11.332772830835397</v>
      </c>
      <c r="N80" s="16">
        <f>J80-F80</f>
        <v>-655478.04726813501</v>
      </c>
      <c r="P80" s="17">
        <f>N80/F80</f>
        <v>-0.27828807201251854</v>
      </c>
      <c r="Q80" s="17"/>
      <c r="R80" s="17">
        <f>P80</f>
        <v>-0.27828807201251854</v>
      </c>
      <c r="T80" s="20"/>
    </row>
    <row r="81" spans="2:20" x14ac:dyDescent="0.3">
      <c r="B81" s="1">
        <f>B80+1</f>
        <v>47</v>
      </c>
      <c r="D81" s="2" t="s">
        <v>33</v>
      </c>
      <c r="F81" s="21">
        <f>SUM(F77:F80)</f>
        <v>5301380.939893445</v>
      </c>
      <c r="G81" s="19"/>
      <c r="H81" s="22">
        <v>35.342539599289637</v>
      </c>
      <c r="J81" s="21">
        <f>SUM(J77:J80)</f>
        <v>5170597.7720992956</v>
      </c>
      <c r="K81" s="19"/>
      <c r="L81" s="22">
        <v>34.470651813995303</v>
      </c>
      <c r="N81" s="23">
        <f>SUM(N77:N80)</f>
        <v>-130783.16779414867</v>
      </c>
      <c r="P81" s="24">
        <f>N81/F81</f>
        <v>-2.4669641604132177E-2</v>
      </c>
      <c r="Q81" s="25"/>
      <c r="R81" s="24">
        <f>(N77+N80+N79)/(F77+F80+F79)</f>
        <v>-4.339360791032857E-2</v>
      </c>
      <c r="S81" s="13"/>
      <c r="T81" s="20"/>
    </row>
    <row r="82" spans="2:20" ht="9.75" customHeight="1" x14ac:dyDescent="0.3">
      <c r="F82" s="14"/>
      <c r="G82" s="19"/>
      <c r="H82" s="15"/>
      <c r="I82" s="1"/>
      <c r="J82" s="14"/>
      <c r="K82" s="1"/>
      <c r="L82" s="15"/>
      <c r="N82" s="16"/>
      <c r="P82" s="25"/>
      <c r="Q82" s="25"/>
      <c r="R82" s="25"/>
    </row>
    <row r="83" spans="2:20" x14ac:dyDescent="0.3">
      <c r="B83" s="1">
        <f>B81+1</f>
        <v>48</v>
      </c>
      <c r="D83" s="2" t="s">
        <v>114</v>
      </c>
      <c r="F83" s="21">
        <f>SUM(F77:F79)+J80</f>
        <v>4645902.8926253095</v>
      </c>
      <c r="G83" s="1"/>
      <c r="H83" s="22">
        <v>30.972685950835398</v>
      </c>
      <c r="I83" s="1"/>
      <c r="J83" s="21">
        <f>SUM(J77:J80)</f>
        <v>5170597.7720992956</v>
      </c>
      <c r="K83" s="19"/>
      <c r="L83" s="22">
        <v>34.470651813995303</v>
      </c>
      <c r="N83" s="23">
        <f>N77+N78+N79</f>
        <v>524694.87947398634</v>
      </c>
      <c r="P83" s="31">
        <f>N83/F83</f>
        <v>0.11293711719779219</v>
      </c>
      <c r="Q83" s="25"/>
      <c r="R83" s="31">
        <f>(N83-N78)/(F83-F78)</f>
        <v>0.22247889922230818</v>
      </c>
    </row>
    <row r="84" spans="2:20" x14ac:dyDescent="0.3">
      <c r="B84" s="1">
        <f>B83+1</f>
        <v>49</v>
      </c>
      <c r="D84" s="2" t="s">
        <v>115</v>
      </c>
      <c r="F84" s="26"/>
      <c r="G84" s="26"/>
      <c r="H84" s="26"/>
      <c r="I84" s="26"/>
      <c r="J84" s="26"/>
      <c r="K84" s="26"/>
      <c r="L84" s="26"/>
      <c r="M84" s="26"/>
      <c r="N84" s="16"/>
      <c r="P84" s="25">
        <v>0.17810495605491294</v>
      </c>
      <c r="Q84" s="25"/>
      <c r="R84" s="36">
        <v>0.79681892728663117</v>
      </c>
    </row>
    <row r="85" spans="2:20" ht="9.75" customHeight="1" x14ac:dyDescent="0.3">
      <c r="N85" s="16"/>
      <c r="P85" s="25"/>
      <c r="Q85" s="25"/>
      <c r="R85" s="25"/>
    </row>
    <row r="86" spans="2:20" x14ac:dyDescent="0.3">
      <c r="D86" s="3" t="s">
        <v>128</v>
      </c>
      <c r="F86" s="6" t="s">
        <v>125</v>
      </c>
      <c r="N86" s="16"/>
      <c r="P86" s="25"/>
      <c r="Q86" s="25"/>
      <c r="R86" s="25"/>
    </row>
    <row r="87" spans="2:20" x14ac:dyDescent="0.3">
      <c r="B87" s="1">
        <f>B84+1</f>
        <v>50</v>
      </c>
      <c r="D87" s="2" t="s">
        <v>29</v>
      </c>
      <c r="F87" s="14">
        <v>94660.608000000022</v>
      </c>
      <c r="G87" s="19"/>
      <c r="H87" s="15">
        <v>3.1553536000000006</v>
      </c>
      <c r="I87" s="15"/>
      <c r="J87" s="55">
        <v>63512.812593229683</v>
      </c>
      <c r="K87" s="19"/>
      <c r="L87" s="15">
        <v>2.1170937531076564</v>
      </c>
      <c r="M87" s="15"/>
      <c r="N87" s="16">
        <f>J87-F87</f>
        <v>-31147.795406770339</v>
      </c>
      <c r="O87" s="15"/>
      <c r="P87" s="17">
        <f>N87/F87</f>
        <v>-0.32904706683027363</v>
      </c>
      <c r="Q87" s="17"/>
      <c r="R87" s="17">
        <f>P87</f>
        <v>-0.32904706683027363</v>
      </c>
    </row>
    <row r="88" spans="2:20" outlineLevel="1" x14ac:dyDescent="0.3">
      <c r="B88" s="1">
        <f>B87+1</f>
        <v>51</v>
      </c>
      <c r="D88" s="2" t="s">
        <v>30</v>
      </c>
      <c r="F88" s="14">
        <v>457500</v>
      </c>
      <c r="G88" s="19"/>
      <c r="H88" s="15">
        <v>15.25</v>
      </c>
      <c r="I88" s="15"/>
      <c r="J88" s="55">
        <v>457500</v>
      </c>
      <c r="K88" s="19"/>
      <c r="L88" s="15">
        <v>15.25</v>
      </c>
      <c r="M88" s="15"/>
      <c r="N88" s="16">
        <f>J88-F88</f>
        <v>0</v>
      </c>
      <c r="O88" s="15"/>
      <c r="P88" s="17">
        <f>IFERROR(N88/F88,"100.0%")</f>
        <v>0</v>
      </c>
      <c r="Q88" s="17"/>
      <c r="R88" s="17">
        <v>0</v>
      </c>
    </row>
    <row r="89" spans="2:20" outlineLevel="1" x14ac:dyDescent="0.3">
      <c r="B89" s="1">
        <f>B88+1</f>
        <v>52</v>
      </c>
      <c r="D89" s="2" t="str">
        <f>$D$19</f>
        <v>Gas Supply Transportation</v>
      </c>
      <c r="F89" s="14">
        <v>67877.706399999995</v>
      </c>
      <c r="G89" s="19"/>
      <c r="H89" s="15">
        <v>2.2625902133333331</v>
      </c>
      <c r="I89" s="15"/>
      <c r="J89" s="55">
        <v>0</v>
      </c>
      <c r="K89" s="19"/>
      <c r="L89" s="15">
        <v>0</v>
      </c>
      <c r="N89" s="16">
        <f>J89-F89</f>
        <v>-67877.706399999995</v>
      </c>
      <c r="P89" s="17">
        <f>N89/F89</f>
        <v>-1</v>
      </c>
      <c r="Q89" s="17"/>
      <c r="R89" s="17">
        <f>P89</f>
        <v>-1</v>
      </c>
    </row>
    <row r="90" spans="2:20" x14ac:dyDescent="0.3">
      <c r="B90" s="1">
        <f>B89+1</f>
        <v>53</v>
      </c>
      <c r="D90" s="2" t="str">
        <f>$D$20</f>
        <v>Gas Supply Commodity</v>
      </c>
      <c r="F90" s="14">
        <v>471078.79437868891</v>
      </c>
      <c r="G90" s="19"/>
      <c r="H90" s="15">
        <v>15.702626479289631</v>
      </c>
      <c r="J90" s="55">
        <v>339983.184925062</v>
      </c>
      <c r="K90" s="19"/>
      <c r="L90" s="15">
        <v>11.332772830835399</v>
      </c>
      <c r="N90" s="16">
        <f>J90-F90</f>
        <v>-131095.60945362691</v>
      </c>
      <c r="P90" s="17">
        <f>N90/F90</f>
        <v>-0.27828807201251837</v>
      </c>
      <c r="Q90" s="17"/>
      <c r="R90" s="17">
        <f>P90</f>
        <v>-0.27828807201251837</v>
      </c>
      <c r="T90" s="20"/>
    </row>
    <row r="91" spans="2:20" x14ac:dyDescent="0.3">
      <c r="B91" s="1">
        <f>B90+1</f>
        <v>54</v>
      </c>
      <c r="D91" s="2" t="s">
        <v>33</v>
      </c>
      <c r="F91" s="21">
        <f>SUM(F87:F90)</f>
        <v>1091117.1087786891</v>
      </c>
      <c r="G91" s="19"/>
      <c r="H91" s="22">
        <v>36.370570292622965</v>
      </c>
      <c r="J91" s="21">
        <f>SUM(J87:J90)</f>
        <v>860995.9975182917</v>
      </c>
      <c r="K91" s="19"/>
      <c r="L91" s="22">
        <v>28.699866583943056</v>
      </c>
      <c r="N91" s="23">
        <f>SUM(N87:N90)</f>
        <v>-230121.11126039724</v>
      </c>
      <c r="P91" s="24">
        <f>N91/F91</f>
        <v>-0.2109041361453646</v>
      </c>
      <c r="Q91" s="25"/>
      <c r="R91" s="31">
        <f>(N87+N90+N89)/(F87+F90+F89)</f>
        <v>-0.36318639139015801</v>
      </c>
      <c r="S91" s="13"/>
      <c r="T91" s="20"/>
    </row>
    <row r="92" spans="2:20" ht="9.75" customHeight="1" x14ac:dyDescent="0.3">
      <c r="F92" s="14"/>
      <c r="G92" s="19"/>
      <c r="H92" s="15"/>
      <c r="I92" s="1"/>
      <c r="J92" s="14"/>
      <c r="K92" s="1"/>
      <c r="L92" s="15"/>
      <c r="N92" s="16"/>
      <c r="P92" s="25"/>
      <c r="Q92" s="25"/>
      <c r="R92" s="25"/>
    </row>
    <row r="93" spans="2:20" x14ac:dyDescent="0.3">
      <c r="B93" s="1">
        <f>B91+1</f>
        <v>55</v>
      </c>
      <c r="D93" s="2" t="s">
        <v>114</v>
      </c>
      <c r="F93" s="21">
        <f>SUM(F87:F89)+J90</f>
        <v>960021.49932506203</v>
      </c>
      <c r="G93" s="1"/>
      <c r="H93" s="22">
        <v>32.000716644168733</v>
      </c>
      <c r="I93" s="1"/>
      <c r="J93" s="21">
        <f>SUM(J87:J90)</f>
        <v>860995.9975182917</v>
      </c>
      <c r="K93" s="19"/>
      <c r="L93" s="22">
        <v>28.699866583943056</v>
      </c>
      <c r="N93" s="23">
        <f>N87+N88+N89</f>
        <v>-99025.501806770335</v>
      </c>
      <c r="P93" s="24">
        <f>N93/F93</f>
        <v>-0.10314925434106391</v>
      </c>
      <c r="Q93" s="25"/>
      <c r="R93" s="24">
        <f>(N93-N88)/(F93-F88)</f>
        <v>-0.19705724419705775</v>
      </c>
    </row>
    <row r="94" spans="2:20" x14ac:dyDescent="0.3">
      <c r="B94" s="1">
        <f>B93+1</f>
        <v>56</v>
      </c>
      <c r="D94" s="2" t="s">
        <v>115</v>
      </c>
      <c r="F94" s="26"/>
      <c r="G94" s="26"/>
      <c r="H94" s="26"/>
      <c r="I94" s="26"/>
      <c r="J94" s="26"/>
      <c r="K94" s="26"/>
      <c r="L94" s="26"/>
      <c r="M94" s="26"/>
      <c r="N94" s="16">
        <v>-99025.501806770335</v>
      </c>
      <c r="P94" s="17">
        <v>-0.15970868171686381</v>
      </c>
      <c r="Q94" s="25"/>
      <c r="R94" s="17">
        <v>-0.60924405530054093</v>
      </c>
    </row>
    <row r="95" spans="2:20" ht="9.75" customHeight="1" x14ac:dyDescent="0.3">
      <c r="N95" s="16"/>
      <c r="P95" s="25"/>
      <c r="Q95" s="25"/>
      <c r="R95" s="25"/>
    </row>
    <row r="96" spans="2:20" x14ac:dyDescent="0.3">
      <c r="D96" s="3" t="s">
        <v>129</v>
      </c>
      <c r="F96" s="6" t="s">
        <v>127</v>
      </c>
      <c r="N96" s="16"/>
      <c r="P96" s="25"/>
      <c r="Q96" s="25"/>
      <c r="R96" s="25"/>
    </row>
    <row r="97" spans="2:20" x14ac:dyDescent="0.3">
      <c r="B97" s="1">
        <f>B94+1</f>
        <v>57</v>
      </c>
      <c r="D97" s="2" t="s">
        <v>29</v>
      </c>
      <c r="F97" s="14">
        <v>367582.51200000005</v>
      </c>
      <c r="G97" s="19"/>
      <c r="H97" s="15">
        <v>2.4505500800000002</v>
      </c>
      <c r="I97" s="15"/>
      <c r="J97" s="55">
        <v>169377.48000683123</v>
      </c>
      <c r="K97" s="19"/>
      <c r="L97" s="15">
        <v>1.1291832000455415</v>
      </c>
      <c r="M97" s="15"/>
      <c r="N97" s="16">
        <f>J97-F97</f>
        <v>-198205.03199316881</v>
      </c>
      <c r="O97" s="15"/>
      <c r="P97" s="17">
        <f>N97/F97</f>
        <v>-0.53921235511108534</v>
      </c>
      <c r="Q97" s="17"/>
      <c r="R97" s="17">
        <f>P97</f>
        <v>-0.53921235511108534</v>
      </c>
    </row>
    <row r="98" spans="2:20" outlineLevel="1" x14ac:dyDescent="0.3">
      <c r="B98" s="1">
        <f>B97+1</f>
        <v>58</v>
      </c>
      <c r="D98" s="2" t="s">
        <v>30</v>
      </c>
      <c r="F98" s="14">
        <v>2287500</v>
      </c>
      <c r="G98" s="19"/>
      <c r="H98" s="15">
        <v>15.25</v>
      </c>
      <c r="I98" s="15"/>
      <c r="J98" s="55">
        <v>2287500</v>
      </c>
      <c r="K98" s="19"/>
      <c r="L98" s="15">
        <v>15.25</v>
      </c>
      <c r="M98" s="15"/>
      <c r="N98" s="16">
        <f>J98-F98</f>
        <v>0</v>
      </c>
      <c r="O98" s="15"/>
      <c r="P98" s="17">
        <f>IFERROR(N98/F98,"100.0%")</f>
        <v>0</v>
      </c>
      <c r="Q98" s="17"/>
      <c r="R98" s="17">
        <v>0</v>
      </c>
    </row>
    <row r="99" spans="2:20" outlineLevel="1" x14ac:dyDescent="0.3">
      <c r="B99" s="1">
        <f>B98+1</f>
        <v>59</v>
      </c>
      <c r="D99" s="2" t="str">
        <f>$D$19</f>
        <v>Gas Supply Transportation</v>
      </c>
      <c r="F99" s="14">
        <v>290904.45599999995</v>
      </c>
      <c r="G99" s="19"/>
      <c r="H99" s="15">
        <v>1.9393630399999997</v>
      </c>
      <c r="I99" s="15"/>
      <c r="J99" s="55">
        <v>0</v>
      </c>
      <c r="K99" s="19"/>
      <c r="L99" s="15">
        <v>0</v>
      </c>
      <c r="N99" s="16">
        <f>J99-F99</f>
        <v>-290904.45599999995</v>
      </c>
      <c r="P99" s="17">
        <f>N99/F99</f>
        <v>-1</v>
      </c>
      <c r="Q99" s="17"/>
      <c r="R99" s="17">
        <f>P99</f>
        <v>-1</v>
      </c>
    </row>
    <row r="100" spans="2:20" x14ac:dyDescent="0.3">
      <c r="B100" s="1">
        <f>B99+1</f>
        <v>60</v>
      </c>
      <c r="D100" s="2" t="str">
        <f>$D$20</f>
        <v>Gas Supply Commodity</v>
      </c>
      <c r="F100" s="14">
        <v>2355393.9718934447</v>
      </c>
      <c r="G100" s="19"/>
      <c r="H100" s="15">
        <v>15.702626479289631</v>
      </c>
      <c r="J100" s="55">
        <v>1699915.9246253096</v>
      </c>
      <c r="K100" s="19"/>
      <c r="L100" s="15">
        <v>11.332772830835397</v>
      </c>
      <c r="N100" s="16">
        <f>J100-F100</f>
        <v>-655478.04726813501</v>
      </c>
      <c r="P100" s="17">
        <f>N100/F100</f>
        <v>-0.27828807201251854</v>
      </c>
      <c r="Q100" s="17"/>
      <c r="R100" s="17">
        <f>P100</f>
        <v>-0.27828807201251854</v>
      </c>
      <c r="T100" s="20"/>
    </row>
    <row r="101" spans="2:20" x14ac:dyDescent="0.3">
      <c r="B101" s="1">
        <f>B100+1</f>
        <v>61</v>
      </c>
      <c r="D101" s="2" t="s">
        <v>33</v>
      </c>
      <c r="F101" s="21">
        <f>SUM(F97:F100)</f>
        <v>5301380.939893445</v>
      </c>
      <c r="G101" s="19"/>
      <c r="H101" s="22">
        <v>35.342539599289637</v>
      </c>
      <c r="J101" s="21">
        <f>SUM(J97:J100)</f>
        <v>4156793.4046321409</v>
      </c>
      <c r="K101" s="19"/>
      <c r="L101" s="22">
        <v>27.711956030880941</v>
      </c>
      <c r="N101" s="23">
        <f>SUM(N97:N100)</f>
        <v>-1144587.5352613037</v>
      </c>
      <c r="P101" s="24">
        <f>N101/F101</f>
        <v>-0.21590365760139268</v>
      </c>
      <c r="Q101" s="25"/>
      <c r="R101" s="31">
        <f>(N97+N100+N99)/(F97+F100+F99)</f>
        <v>-0.37977198107293869</v>
      </c>
      <c r="S101" s="13"/>
      <c r="T101" s="20"/>
    </row>
    <row r="102" spans="2:20" ht="9.75" customHeight="1" x14ac:dyDescent="0.3">
      <c r="F102" s="14"/>
      <c r="G102" s="19"/>
      <c r="H102" s="15"/>
      <c r="I102" s="1"/>
      <c r="J102" s="14"/>
      <c r="K102" s="1"/>
      <c r="L102" s="15"/>
      <c r="N102" s="16"/>
      <c r="P102" s="25"/>
      <c r="Q102" s="25"/>
      <c r="R102" s="25"/>
    </row>
    <row r="103" spans="2:20" x14ac:dyDescent="0.3">
      <c r="B103" s="1">
        <f>B101+1</f>
        <v>62</v>
      </c>
      <c r="D103" s="2" t="s">
        <v>114</v>
      </c>
      <c r="F103" s="21">
        <f>SUM(F97:F99)+J100</f>
        <v>4645902.8926253095</v>
      </c>
      <c r="G103" s="1"/>
      <c r="H103" s="22">
        <v>30.972685950835398</v>
      </c>
      <c r="I103" s="1"/>
      <c r="J103" s="21">
        <f>SUM(J97:J100)</f>
        <v>4156793.4046321409</v>
      </c>
      <c r="K103" s="19"/>
      <c r="L103" s="22">
        <v>27.711956030880941</v>
      </c>
      <c r="N103" s="23">
        <f>N97+N98+N99</f>
        <v>-489109.48799316876</v>
      </c>
      <c r="P103" s="24">
        <f>N103/F103</f>
        <v>-0.10527759604479862</v>
      </c>
      <c r="Q103" s="25"/>
      <c r="R103" s="24">
        <f>(N103-N98)/(F103-F98)</f>
        <v>-0.2073901323317601</v>
      </c>
    </row>
    <row r="104" spans="2:20" x14ac:dyDescent="0.3">
      <c r="B104" s="1">
        <f>B103+1</f>
        <v>63</v>
      </c>
      <c r="D104" s="2" t="s">
        <v>115</v>
      </c>
      <c r="F104" s="26"/>
      <c r="G104" s="26"/>
      <c r="H104" s="26"/>
      <c r="I104" s="26"/>
      <c r="J104" s="26"/>
      <c r="K104" s="26"/>
      <c r="L104" s="26"/>
      <c r="M104" s="26"/>
      <c r="N104" s="16">
        <v>-489109.48799316876</v>
      </c>
      <c r="P104" s="17">
        <v>-0.16602567944325297</v>
      </c>
      <c r="Q104" s="25"/>
      <c r="R104" s="17">
        <v>-0.74277777961001157</v>
      </c>
    </row>
    <row r="105" spans="2:20" ht="9.75" customHeight="1" x14ac:dyDescent="0.3">
      <c r="N105" s="16"/>
      <c r="P105" s="25"/>
      <c r="Q105" s="25"/>
      <c r="R105" s="25"/>
    </row>
    <row r="106" spans="2:20" x14ac:dyDescent="0.3">
      <c r="D106" s="3" t="s">
        <v>130</v>
      </c>
      <c r="F106" s="6" t="s">
        <v>131</v>
      </c>
      <c r="N106" s="16"/>
      <c r="P106" s="25"/>
      <c r="Q106" s="25"/>
      <c r="R106" s="25"/>
    </row>
    <row r="107" spans="2:20" x14ac:dyDescent="0.3">
      <c r="B107" s="1">
        <f>B104+1</f>
        <v>64</v>
      </c>
      <c r="D107" s="2" t="s">
        <v>29</v>
      </c>
      <c r="F107" s="14">
        <v>81607.585900449107</v>
      </c>
      <c r="H107" s="15">
        <v>3.5871466329867743</v>
      </c>
      <c r="J107" s="14">
        <v>27278.275901632198</v>
      </c>
      <c r="K107" s="19"/>
      <c r="L107" s="15">
        <v>1.1990450945772395</v>
      </c>
      <c r="M107" s="15"/>
      <c r="N107" s="16">
        <f>J107-F107</f>
        <v>-54329.309998816912</v>
      </c>
      <c r="O107" s="15"/>
      <c r="P107" s="17">
        <f>N107/F107</f>
        <v>-0.66573847761030169</v>
      </c>
      <c r="Q107" s="17"/>
      <c r="R107" s="17">
        <f>P107</f>
        <v>-0.66573847761030169</v>
      </c>
    </row>
    <row r="108" spans="2:20" outlineLevel="1" x14ac:dyDescent="0.3">
      <c r="B108" s="1">
        <f>B107+1</f>
        <v>65</v>
      </c>
      <c r="D108" s="2" t="s">
        <v>30</v>
      </c>
      <c r="F108" s="14">
        <v>346937.5</v>
      </c>
      <c r="G108" s="19"/>
      <c r="H108" s="15">
        <v>15.25</v>
      </c>
      <c r="I108" s="15"/>
      <c r="J108" s="14">
        <v>346937.5</v>
      </c>
      <c r="K108" s="19"/>
      <c r="L108" s="15">
        <v>15.25</v>
      </c>
      <c r="M108" s="15"/>
      <c r="N108" s="16">
        <f>J108-F108</f>
        <v>0</v>
      </c>
      <c r="O108" s="15"/>
      <c r="P108" s="17">
        <f>IFERROR(N108/F108,"100.0%")</f>
        <v>0</v>
      </c>
      <c r="Q108" s="17"/>
      <c r="R108" s="17">
        <v>0</v>
      </c>
    </row>
    <row r="109" spans="2:20" outlineLevel="1" x14ac:dyDescent="0.3">
      <c r="B109" s="1">
        <f>B108+1</f>
        <v>66</v>
      </c>
      <c r="D109" s="2" t="str">
        <f>$D$19</f>
        <v>Gas Supply Transportation</v>
      </c>
      <c r="F109" s="14">
        <v>20788.95</v>
      </c>
      <c r="G109" s="19"/>
      <c r="H109" s="15">
        <v>0.91380000000000006</v>
      </c>
      <c r="I109" s="15"/>
      <c r="J109" s="14">
        <v>96389.903902721853</v>
      </c>
      <c r="K109" s="19"/>
      <c r="L109" s="15">
        <v>4.2369188528668946</v>
      </c>
      <c r="N109" s="16">
        <f>J109-F109</f>
        <v>75600.953902721856</v>
      </c>
      <c r="P109" s="17">
        <f>N109/F109</f>
        <v>3.6365931854529379</v>
      </c>
      <c r="Q109" s="17"/>
      <c r="R109" s="17">
        <f>P109</f>
        <v>3.6365931854529379</v>
      </c>
    </row>
    <row r="110" spans="2:20" x14ac:dyDescent="0.3">
      <c r="B110" s="1">
        <f>B109+1</f>
        <v>67</v>
      </c>
      <c r="D110" s="2" t="str">
        <f>$D$20</f>
        <v>Gas Supply Commodity</v>
      </c>
      <c r="F110" s="14">
        <v>233466.50690430589</v>
      </c>
      <c r="H110" s="15">
        <v>10.262264039749709</v>
      </c>
      <c r="J110" s="14">
        <v>257820.58190150533</v>
      </c>
      <c r="K110" s="19"/>
      <c r="L110" s="15">
        <v>11.332772830835399</v>
      </c>
      <c r="N110" s="16">
        <f>J110-F110</f>
        <v>24354.074997199437</v>
      </c>
      <c r="P110" s="34">
        <f>N110/F110</f>
        <v>0.10431506994355201</v>
      </c>
      <c r="Q110" s="34"/>
      <c r="R110" s="34">
        <f>P110</f>
        <v>0.10431506994355201</v>
      </c>
      <c r="T110" s="20"/>
    </row>
    <row r="111" spans="2:20" x14ac:dyDescent="0.3">
      <c r="B111" s="1">
        <f>B110+1</f>
        <v>68</v>
      </c>
      <c r="D111" s="2" t="s">
        <v>33</v>
      </c>
      <c r="F111" s="21">
        <f>SUM(F107:F110)</f>
        <v>682800.54280475504</v>
      </c>
      <c r="H111" s="22">
        <v>30.013210672736484</v>
      </c>
      <c r="J111" s="21">
        <f>SUM(J107:J110)</f>
        <v>728426.26170585945</v>
      </c>
      <c r="K111" s="19"/>
      <c r="L111" s="22">
        <v>32.018736778279539</v>
      </c>
      <c r="N111" s="23">
        <f>SUM(N107:N110)</f>
        <v>45625.718901104381</v>
      </c>
      <c r="P111" s="31">
        <f>N111/F111</f>
        <v>6.6821444976722766E-2</v>
      </c>
      <c r="Q111" s="25"/>
      <c r="R111" s="31">
        <f>(N107+N110+N109)/(F107+F110+F109)</f>
        <v>0.13584620242849307</v>
      </c>
      <c r="S111" s="13"/>
      <c r="T111" s="20"/>
    </row>
    <row r="112" spans="2:20" x14ac:dyDescent="0.3">
      <c r="F112" s="14"/>
      <c r="G112" s="19"/>
      <c r="H112" s="15"/>
      <c r="I112" s="1"/>
      <c r="J112" s="14"/>
      <c r="K112" s="1"/>
      <c r="L112" s="15"/>
      <c r="N112" s="16"/>
      <c r="P112" s="25"/>
      <c r="Q112" s="25"/>
      <c r="R112" s="25"/>
    </row>
    <row r="113" spans="2:20" x14ac:dyDescent="0.3">
      <c r="B113" s="1">
        <f>B111+1</f>
        <v>69</v>
      </c>
      <c r="D113" s="2" t="s">
        <v>114</v>
      </c>
      <c r="F113" s="21">
        <f>SUM(F107:F109)+J110</f>
        <v>707154.61780195439</v>
      </c>
      <c r="G113" s="1"/>
      <c r="H113" s="22">
        <v>31.083719463822174</v>
      </c>
      <c r="I113" s="1"/>
      <c r="J113" s="21">
        <f>SUM(J107:J110)</f>
        <v>728426.26170585945</v>
      </c>
      <c r="K113" s="19"/>
      <c r="L113" s="22">
        <v>32.018736778279539</v>
      </c>
      <c r="N113" s="23">
        <f>N107+N108+N109</f>
        <v>21271.643903904944</v>
      </c>
      <c r="P113" s="31">
        <f>N113/F113</f>
        <v>3.0080612313645779E-2</v>
      </c>
      <c r="Q113" s="25"/>
      <c r="R113" s="31">
        <f>(N113-N108)/(F113-F108)</f>
        <v>5.9052285004401121E-2</v>
      </c>
    </row>
    <row r="114" spans="2:20" x14ac:dyDescent="0.3">
      <c r="B114" s="1">
        <f>B113+1</f>
        <v>70</v>
      </c>
      <c r="D114" s="2" t="s">
        <v>115</v>
      </c>
      <c r="F114" s="26"/>
      <c r="G114" s="26"/>
      <c r="H114" s="26"/>
      <c r="I114" s="26"/>
      <c r="J114" s="26"/>
      <c r="K114" s="26"/>
      <c r="L114" s="26"/>
      <c r="M114" s="26"/>
      <c r="N114" s="16"/>
      <c r="P114" s="36">
        <v>4.7340379771760095E-2</v>
      </c>
      <c r="Q114" s="25"/>
      <c r="R114" s="36">
        <v>0.20773792508552671</v>
      </c>
    </row>
    <row r="115" spans="2:20" x14ac:dyDescent="0.3">
      <c r="N115" s="16"/>
      <c r="P115" s="25"/>
      <c r="Q115" s="25"/>
      <c r="R115" s="25"/>
    </row>
    <row r="116" spans="2:20" x14ac:dyDescent="0.3">
      <c r="D116" s="3" t="s">
        <v>132</v>
      </c>
      <c r="F116" s="6" t="s">
        <v>133</v>
      </c>
      <c r="N116" s="16"/>
      <c r="P116" s="25"/>
      <c r="Q116" s="25"/>
      <c r="R116" s="25"/>
    </row>
    <row r="117" spans="2:20" x14ac:dyDescent="0.3">
      <c r="B117" s="1">
        <f>B114+1</f>
        <v>71</v>
      </c>
      <c r="D117" s="2" t="s">
        <v>29</v>
      </c>
      <c r="F117" s="14">
        <v>339465.23999999987</v>
      </c>
      <c r="H117" s="15">
        <v>1.2572786666666662</v>
      </c>
      <c r="J117" s="55">
        <v>241641.2057382389</v>
      </c>
      <c r="L117" s="15">
        <v>0.89496742866014412</v>
      </c>
      <c r="M117" s="15"/>
      <c r="N117" s="16">
        <f>J117-F117</f>
        <v>-97824.034261760971</v>
      </c>
      <c r="O117" s="15"/>
      <c r="P117" s="17">
        <f>N117/F117</f>
        <v>-0.28817098994218382</v>
      </c>
      <c r="Q117" s="17"/>
      <c r="R117" s="17">
        <f>P117</f>
        <v>-0.28817098994218382</v>
      </c>
    </row>
    <row r="118" spans="2:20" outlineLevel="1" x14ac:dyDescent="0.3">
      <c r="B118" s="1">
        <f>B117+1</f>
        <v>72</v>
      </c>
      <c r="D118" s="2" t="s">
        <v>30</v>
      </c>
      <c r="F118" s="14">
        <v>4117500</v>
      </c>
      <c r="G118" s="19"/>
      <c r="H118" s="15">
        <v>15.25</v>
      </c>
      <c r="I118" s="15"/>
      <c r="J118" s="55">
        <v>4117500</v>
      </c>
      <c r="K118" s="19"/>
      <c r="L118" s="15">
        <v>15.25</v>
      </c>
      <c r="M118" s="15"/>
      <c r="N118" s="16">
        <f>J118-F118</f>
        <v>0</v>
      </c>
      <c r="O118" s="15"/>
      <c r="P118" s="17">
        <f>IFERROR(N118/F118,"100.0%")</f>
        <v>0</v>
      </c>
      <c r="Q118" s="17"/>
      <c r="R118" s="17">
        <v>0</v>
      </c>
    </row>
    <row r="119" spans="2:20" outlineLevel="1" x14ac:dyDescent="0.3">
      <c r="B119" s="1">
        <f>B118+1</f>
        <v>73</v>
      </c>
      <c r="D119" s="2" t="str">
        <f>$D$19</f>
        <v>Gas Supply Transportation</v>
      </c>
      <c r="F119" s="14">
        <v>1115631.3599999999</v>
      </c>
      <c r="G119" s="19"/>
      <c r="H119" s="15">
        <v>4.1319679999999996</v>
      </c>
      <c r="I119" s="15"/>
      <c r="J119" s="55">
        <v>0</v>
      </c>
      <c r="K119" s="19"/>
      <c r="L119" s="15">
        <v>0</v>
      </c>
      <c r="N119" s="16">
        <f>J119-F119</f>
        <v>-1115631.3599999999</v>
      </c>
      <c r="P119" s="17">
        <f>N119/F119</f>
        <v>-1</v>
      </c>
      <c r="Q119" s="17"/>
      <c r="R119" s="17">
        <f>P119</f>
        <v>-1</v>
      </c>
    </row>
    <row r="120" spans="2:20" x14ac:dyDescent="0.3">
      <c r="B120" s="1">
        <f>B119+1</f>
        <v>74</v>
      </c>
      <c r="D120" s="2" t="str">
        <f>$D$20</f>
        <v>Gas Supply Commodity</v>
      </c>
      <c r="F120" s="14">
        <v>4239709.1494082008</v>
      </c>
      <c r="H120" s="15">
        <v>15.702626479289632</v>
      </c>
      <c r="J120" s="55">
        <v>3059848.6643255581</v>
      </c>
      <c r="L120" s="15">
        <v>11.332772830835399</v>
      </c>
      <c r="N120" s="16">
        <f>J120-F120</f>
        <v>-1179860.4850826426</v>
      </c>
      <c r="P120" s="17">
        <f>N120/F120</f>
        <v>-0.27828807201251843</v>
      </c>
      <c r="Q120" s="17"/>
      <c r="R120" s="17">
        <f>P120</f>
        <v>-0.27828807201251843</v>
      </c>
      <c r="T120" s="20"/>
    </row>
    <row r="121" spans="2:20" x14ac:dyDescent="0.3">
      <c r="B121" s="1">
        <f>B120+1</f>
        <v>75</v>
      </c>
      <c r="D121" s="2" t="s">
        <v>33</v>
      </c>
      <c r="F121" s="21">
        <f>SUM(F117:F120)</f>
        <v>9812305.7494082004</v>
      </c>
      <c r="H121" s="22">
        <v>36.341873145956299</v>
      </c>
      <c r="J121" s="21">
        <f>SUM(J117:J120)</f>
        <v>7418989.8700637966</v>
      </c>
      <c r="K121" s="19"/>
      <c r="L121" s="22">
        <v>27.47774025949554</v>
      </c>
      <c r="N121" s="23">
        <f>SUM(N117:N120)</f>
        <v>-2393315.8793444037</v>
      </c>
      <c r="P121" s="24">
        <f>N121/F121</f>
        <v>-0.24390963148378753</v>
      </c>
      <c r="Q121" s="25"/>
      <c r="R121" s="24">
        <f>(N117+N120+N119)/(F117+F120+F119)</f>
        <v>-0.42026295270793307</v>
      </c>
      <c r="S121" s="13"/>
      <c r="T121" s="20"/>
    </row>
    <row r="122" spans="2:20" x14ac:dyDescent="0.3">
      <c r="F122" s="21"/>
      <c r="H122" s="22"/>
      <c r="J122" s="21"/>
      <c r="K122" s="19"/>
      <c r="L122" s="22"/>
      <c r="N122" s="23"/>
      <c r="P122" s="24"/>
      <c r="Q122" s="25"/>
      <c r="R122" s="24"/>
      <c r="S122" s="13"/>
      <c r="T122" s="20"/>
    </row>
    <row r="123" spans="2:20" x14ac:dyDescent="0.3">
      <c r="B123" s="1">
        <f>B121+1</f>
        <v>76</v>
      </c>
      <c r="D123" s="57" t="s">
        <v>114</v>
      </c>
      <c r="F123" s="58">
        <f>SUM(F117:F119)+J120</f>
        <v>8632445.2643255573</v>
      </c>
      <c r="G123" s="59"/>
      <c r="H123" s="60">
        <v>31.972019497502064</v>
      </c>
      <c r="I123" s="59"/>
      <c r="J123" s="58">
        <f>SUM(J117:J120)</f>
        <v>7418989.8700637966</v>
      </c>
      <c r="K123" s="61"/>
      <c r="L123" s="62">
        <v>27.47774025949554</v>
      </c>
      <c r="M123" s="63"/>
      <c r="N123" s="64">
        <f>N119+N117+N118</f>
        <v>-1213455.3942617609</v>
      </c>
      <c r="O123" s="65"/>
      <c r="P123" s="66">
        <f>N123/F123</f>
        <v>-0.14056913853557654</v>
      </c>
      <c r="Q123" s="65"/>
      <c r="R123" s="66">
        <f>(N123-N118)/(F123-F118)</f>
        <v>-0.26876414291215706</v>
      </c>
      <c r="S123" s="13"/>
      <c r="T123" s="20"/>
    </row>
    <row r="124" spans="2:20" x14ac:dyDescent="0.3">
      <c r="B124" s="1">
        <f>B123+1</f>
        <v>77</v>
      </c>
      <c r="D124" s="57" t="s">
        <v>115</v>
      </c>
      <c r="F124" s="67"/>
      <c r="G124" s="67"/>
      <c r="H124" s="67"/>
      <c r="I124" s="67"/>
      <c r="J124" s="67"/>
      <c r="K124" s="67"/>
      <c r="L124" s="67"/>
      <c r="M124" s="68"/>
      <c r="N124" s="36"/>
      <c r="O124" s="65"/>
      <c r="P124" s="36">
        <v>-0.21775403485365524</v>
      </c>
      <c r="Q124" s="65"/>
      <c r="R124" s="36">
        <v>-0.83393459531261438</v>
      </c>
    </row>
    <row r="125" spans="2:20" x14ac:dyDescent="0.3">
      <c r="B125" s="1">
        <f t="shared" ref="B125:B126" si="1">B124+1</f>
        <v>78</v>
      </c>
      <c r="D125" s="2" t="s">
        <v>82</v>
      </c>
      <c r="F125" s="21">
        <f>SUM(F117:F118)+J120+J119</f>
        <v>7516813.9043255579</v>
      </c>
      <c r="G125" s="1"/>
      <c r="H125" s="22">
        <v>27.840051497502067</v>
      </c>
      <c r="I125" s="1"/>
      <c r="J125" s="21">
        <f>SUM(J117:J120)</f>
        <v>7418989.8700637966</v>
      </c>
      <c r="K125" s="19"/>
      <c r="L125" s="22">
        <v>27.47774025949554</v>
      </c>
      <c r="N125" s="23">
        <f>J125-F125</f>
        <v>-97824.034261761233</v>
      </c>
      <c r="P125" s="24">
        <f>N125/F125</f>
        <v>-1.3014029016398596E-2</v>
      </c>
      <c r="Q125" s="25"/>
      <c r="R125" s="24">
        <f>(N125-N118)/(F125-F118)</f>
        <v>-2.8777581893005569E-2</v>
      </c>
    </row>
    <row r="126" spans="2:20" x14ac:dyDescent="0.3">
      <c r="B126" s="1">
        <f t="shared" si="1"/>
        <v>79</v>
      </c>
      <c r="D126" s="2" t="s">
        <v>83</v>
      </c>
      <c r="F126" s="26"/>
      <c r="G126" s="26"/>
      <c r="H126" s="26"/>
      <c r="I126" s="26"/>
      <c r="J126" s="26"/>
      <c r="K126" s="26"/>
      <c r="L126" s="26"/>
      <c r="M126" s="26"/>
      <c r="N126" s="16"/>
      <c r="P126" s="17">
        <v>-2.1948574645325479E-2</v>
      </c>
      <c r="Q126" s="17"/>
      <c r="R126" s="17">
        <v>-0.28817098994218387</v>
      </c>
    </row>
    <row r="127" spans="2:20" x14ac:dyDescent="0.3">
      <c r="N127" s="16"/>
      <c r="P127" s="17"/>
      <c r="Q127" s="17"/>
      <c r="R127" s="17"/>
    </row>
    <row r="128" spans="2:20" x14ac:dyDescent="0.3">
      <c r="D128" s="3" t="s">
        <v>134</v>
      </c>
      <c r="F128" s="6" t="s">
        <v>135</v>
      </c>
      <c r="N128" s="16"/>
      <c r="P128" s="25"/>
      <c r="Q128" s="25"/>
      <c r="R128" s="25"/>
    </row>
    <row r="129" spans="1:20" x14ac:dyDescent="0.3">
      <c r="B129" s="1">
        <f>B126+1</f>
        <v>80</v>
      </c>
      <c r="D129" s="2" t="s">
        <v>29</v>
      </c>
      <c r="F129" s="14">
        <v>2767122.2399999993</v>
      </c>
      <c r="H129" s="15">
        <v>1.1529675999999998</v>
      </c>
      <c r="J129" s="55">
        <v>1586848.5074400664</v>
      </c>
      <c r="L129" s="15">
        <v>0.66118687810002763</v>
      </c>
      <c r="M129" s="15"/>
      <c r="N129" s="16">
        <f>J129-F129</f>
        <v>-1180273.7325599329</v>
      </c>
      <c r="O129" s="15"/>
      <c r="P129" s="17">
        <f>N129/F129</f>
        <v>-0.42653472820916405</v>
      </c>
      <c r="Q129" s="17"/>
      <c r="R129" s="17">
        <f>P129</f>
        <v>-0.42653472820916405</v>
      </c>
    </row>
    <row r="130" spans="1:20" outlineLevel="1" x14ac:dyDescent="0.3">
      <c r="B130" s="1">
        <f>B129+1</f>
        <v>81</v>
      </c>
      <c r="D130" s="2" t="s">
        <v>30</v>
      </c>
      <c r="F130" s="14">
        <v>36600000</v>
      </c>
      <c r="G130" s="19"/>
      <c r="H130" s="15">
        <v>15.25</v>
      </c>
      <c r="I130" s="15"/>
      <c r="J130" s="55">
        <v>36600000</v>
      </c>
      <c r="K130" s="19"/>
      <c r="L130" s="15">
        <v>15.25</v>
      </c>
      <c r="M130" s="15"/>
      <c r="N130" s="16">
        <f>J130-F130</f>
        <v>0</v>
      </c>
      <c r="O130" s="15"/>
      <c r="P130" s="17">
        <f>IFERROR(N130/F130,"100.0%")</f>
        <v>0</v>
      </c>
      <c r="Q130" s="17"/>
      <c r="R130" s="17">
        <v>0</v>
      </c>
    </row>
    <row r="131" spans="1:20" outlineLevel="1" x14ac:dyDescent="0.3">
      <c r="B131" s="1">
        <f>B130+1</f>
        <v>82</v>
      </c>
      <c r="D131" s="2" t="str">
        <f>$D$19</f>
        <v>Gas Supply Transportation</v>
      </c>
      <c r="F131" s="14">
        <v>9482866.5599999987</v>
      </c>
      <c r="G131" s="19"/>
      <c r="H131" s="15">
        <v>3.9511943999999994</v>
      </c>
      <c r="I131" s="15"/>
      <c r="J131" s="55">
        <v>0</v>
      </c>
      <c r="K131" s="19"/>
      <c r="L131" s="15">
        <v>0</v>
      </c>
      <c r="N131" s="16">
        <f>J131-F131</f>
        <v>-9482866.5599999987</v>
      </c>
      <c r="P131" s="17">
        <f>N131/F131</f>
        <v>-1</v>
      </c>
      <c r="Q131" s="17"/>
      <c r="R131" s="17">
        <f>P131</f>
        <v>-1</v>
      </c>
    </row>
    <row r="132" spans="1:20" x14ac:dyDescent="0.3">
      <c r="B132" s="1">
        <f>B131+1</f>
        <v>83</v>
      </c>
      <c r="D132" s="2" t="str">
        <f>$D$20</f>
        <v>Gas Supply Commodity</v>
      </c>
      <c r="F132" s="14">
        <v>37686303.550295115</v>
      </c>
      <c r="H132" s="15">
        <v>15.702626479289631</v>
      </c>
      <c r="J132" s="55">
        <v>27198654.794004954</v>
      </c>
      <c r="L132" s="15">
        <v>11.332772830835397</v>
      </c>
      <c r="N132" s="16">
        <f>J132-F132</f>
        <v>-10487648.75629016</v>
      </c>
      <c r="P132" s="17">
        <f>N132/F132</f>
        <v>-0.27828807201251854</v>
      </c>
      <c r="Q132" s="17"/>
      <c r="R132" s="17">
        <f>P132</f>
        <v>-0.27828807201251854</v>
      </c>
      <c r="T132" s="20"/>
    </row>
    <row r="133" spans="1:20" x14ac:dyDescent="0.3">
      <c r="B133" s="1">
        <f>B132+1</f>
        <v>84</v>
      </c>
      <c r="D133" s="2" t="s">
        <v>33</v>
      </c>
      <c r="F133" s="21">
        <f>SUM(F129:F132)</f>
        <v>86536292.350295112</v>
      </c>
      <c r="H133" s="22">
        <v>36.056788479289629</v>
      </c>
      <c r="J133" s="21">
        <f>SUM(J129:J132)</f>
        <v>65385503.301445022</v>
      </c>
      <c r="K133" s="19"/>
      <c r="L133" s="22">
        <v>27.243959708935428</v>
      </c>
      <c r="N133" s="23">
        <f>SUM(N129:N132)</f>
        <v>-21150789.048850089</v>
      </c>
      <c r="P133" s="24">
        <f>N133/F133</f>
        <v>-0.24441524445295881</v>
      </c>
      <c r="Q133" s="25"/>
      <c r="R133" s="24">
        <f>(N129+N132+N131)/(F129+F132+F131)</f>
        <v>-0.42355545542870271</v>
      </c>
      <c r="S133" s="13"/>
      <c r="T133" s="20"/>
    </row>
    <row r="134" spans="1:20" x14ac:dyDescent="0.3">
      <c r="F134" s="14"/>
      <c r="G134" s="19"/>
      <c r="H134" s="15"/>
      <c r="I134" s="1"/>
      <c r="J134" s="14"/>
      <c r="K134" s="1"/>
      <c r="L134" s="15"/>
      <c r="N134" s="16"/>
      <c r="P134" s="25"/>
      <c r="Q134" s="25"/>
      <c r="R134" s="25"/>
    </row>
    <row r="135" spans="1:20" x14ac:dyDescent="0.3">
      <c r="B135" s="1">
        <f>B133+1</f>
        <v>85</v>
      </c>
      <c r="D135" s="57" t="s">
        <v>114</v>
      </c>
      <c r="F135" s="58">
        <f>SUM(F129:F131)+J132</f>
        <v>76048643.594004959</v>
      </c>
      <c r="G135" s="59"/>
      <c r="H135" s="60">
        <v>31.686934830835398</v>
      </c>
      <c r="I135" s="59"/>
      <c r="J135" s="58">
        <f>SUM(J129:J132)</f>
        <v>65385503.301445022</v>
      </c>
      <c r="K135" s="61"/>
      <c r="L135" s="62">
        <v>27.243959708935428</v>
      </c>
      <c r="M135" s="63"/>
      <c r="N135" s="64">
        <f>N131+N129+N130</f>
        <v>-10663140.292559931</v>
      </c>
      <c r="O135" s="65"/>
      <c r="P135" s="66">
        <f>N135/F135</f>
        <v>-0.14021473347357011</v>
      </c>
      <c r="Q135" s="65"/>
      <c r="R135" s="66">
        <f>(N135-N130)/(F135-F130)</f>
        <v>-0.27030435830195226</v>
      </c>
      <c r="S135" s="13"/>
      <c r="T135" s="20"/>
    </row>
    <row r="136" spans="1:20" x14ac:dyDescent="0.3">
      <c r="B136" s="1">
        <f>B135+1</f>
        <v>86</v>
      </c>
      <c r="D136" s="57" t="s">
        <v>115</v>
      </c>
      <c r="F136" s="67"/>
      <c r="G136" s="67"/>
      <c r="H136" s="67"/>
      <c r="I136" s="67"/>
      <c r="J136" s="67"/>
      <c r="K136" s="67"/>
      <c r="L136" s="67"/>
      <c r="M136" s="68"/>
      <c r="N136" s="36"/>
      <c r="O136" s="65"/>
      <c r="P136" s="36">
        <v>-0.21828337230979941</v>
      </c>
      <c r="Q136" s="65"/>
      <c r="R136" s="36">
        <v>-0.87046122789597435</v>
      </c>
    </row>
    <row r="137" spans="1:20" x14ac:dyDescent="0.3">
      <c r="B137" s="1">
        <f>B133+1</f>
        <v>85</v>
      </c>
      <c r="D137" s="2" t="s">
        <v>82</v>
      </c>
      <c r="F137" s="21">
        <f>SUM(F129:F130)+J132+J131</f>
        <v>66565777.034004956</v>
      </c>
      <c r="G137" s="1"/>
      <c r="H137" s="22">
        <v>27.735740430835399</v>
      </c>
      <c r="I137" s="1"/>
      <c r="J137" s="21">
        <f>SUM(J129:J132)</f>
        <v>65385503.301445022</v>
      </c>
      <c r="K137" s="19"/>
      <c r="L137" s="22">
        <v>27.243959708935428</v>
      </c>
      <c r="N137" s="23">
        <f>J137-F137</f>
        <v>-1180273.7325599343</v>
      </c>
      <c r="P137" s="24">
        <f>N137/F137</f>
        <v>-1.773093900724684E-2</v>
      </c>
      <c r="Q137" s="25"/>
      <c r="R137" s="24">
        <f>(N137-N130)/(F137-F130)</f>
        <v>-3.9387389528413287E-2</v>
      </c>
    </row>
    <row r="138" spans="1:20" x14ac:dyDescent="0.3">
      <c r="B138" s="1">
        <f>B137+1</f>
        <v>86</v>
      </c>
      <c r="D138" s="2" t="s">
        <v>83</v>
      </c>
      <c r="F138" s="26"/>
      <c r="G138" s="26"/>
      <c r="H138" s="26"/>
      <c r="I138" s="26"/>
      <c r="J138" s="26"/>
      <c r="K138" s="26"/>
      <c r="L138" s="26"/>
      <c r="M138" s="26"/>
      <c r="N138" s="16"/>
      <c r="P138" s="17">
        <v>-2.9981204248673406E-2</v>
      </c>
      <c r="Q138" s="17"/>
      <c r="R138" s="17">
        <v>-0.42653472820916422</v>
      </c>
    </row>
    <row r="139" spans="1:20" x14ac:dyDescent="0.3">
      <c r="P139" s="17"/>
      <c r="Q139" s="17"/>
      <c r="R139" s="17"/>
    </row>
    <row r="140" spans="1:20" s="5" customFormat="1" x14ac:dyDescent="0.3">
      <c r="A140" s="2"/>
      <c r="B140" s="38" t="s">
        <v>102</v>
      </c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9"/>
      <c r="T140" s="2"/>
    </row>
    <row r="141" spans="1:20" s="5" customFormat="1" x14ac:dyDescent="0.3">
      <c r="A141" s="2"/>
      <c r="B141" s="40" t="s">
        <v>103</v>
      </c>
      <c r="C141" s="44"/>
      <c r="D141" s="42" t="s">
        <v>104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9"/>
      <c r="T141" s="2"/>
    </row>
    <row r="142" spans="1:20" s="5" customFormat="1" x14ac:dyDescent="0.3">
      <c r="A142" s="2"/>
      <c r="B142" s="40" t="s">
        <v>105</v>
      </c>
      <c r="C142" s="42"/>
      <c r="D142" s="42" t="s">
        <v>106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9"/>
      <c r="T142" s="2"/>
    </row>
    <row r="143" spans="1:20" s="5" customFormat="1" x14ac:dyDescent="0.3">
      <c r="A143" s="2"/>
      <c r="B143" s="40" t="s">
        <v>107</v>
      </c>
      <c r="C143" s="42"/>
      <c r="D143" s="44" t="s">
        <v>136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9"/>
      <c r="T143" s="2"/>
    </row>
    <row r="144" spans="1:20" s="5" customFormat="1" x14ac:dyDescent="0.3">
      <c r="A144" s="2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70"/>
      <c r="Q144" s="70"/>
      <c r="R144" s="47"/>
      <c r="T144" s="2"/>
    </row>
    <row r="145" spans="1:20" s="5" customFormat="1" x14ac:dyDescent="0.3">
      <c r="A145" s="2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70"/>
      <c r="Q145" s="70"/>
      <c r="R145" s="47"/>
      <c r="T145" s="2"/>
    </row>
    <row r="146" spans="1:20" s="5" customFormat="1" x14ac:dyDescent="0.3">
      <c r="A146" s="2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70"/>
      <c r="Q146" s="70"/>
      <c r="R146" s="47"/>
      <c r="T146" s="2"/>
    </row>
    <row r="147" spans="1:20" s="5" customFormat="1" x14ac:dyDescent="0.3">
      <c r="A147" s="2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70"/>
      <c r="Q147" s="70"/>
      <c r="R147" s="47"/>
      <c r="T147" s="2"/>
    </row>
    <row r="148" spans="1:20" s="5" customFormat="1" ht="12" customHeight="1" x14ac:dyDescent="0.3">
      <c r="A148" s="2"/>
      <c r="B148" s="1"/>
      <c r="C148" s="4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9"/>
      <c r="T148" s="2"/>
    </row>
    <row r="149" spans="1:20" s="5" customFormat="1" x14ac:dyDescent="0.3">
      <c r="A149" s="2"/>
      <c r="B149" s="1"/>
      <c r="C149" s="2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71"/>
      <c r="T149" s="2"/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2" firstPageNumber="8" fitToHeight="0" orientation="portrait" blackAndWhite="1" useFirstPageNumber="1" r:id="rId1"/>
  <headerFooter>
    <oddHeader>&amp;RFiled: 2025-02-28
EB-2025-0064
Phase 3 Exhibit 8
Tab 2
Schedule 12
Attachment 10
Page &amp;P of 12</oddHeader>
  </headerFooter>
  <rowBreaks count="1" manualBreakCount="1">
    <brk id="85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06BA-294E-46F0-A484-9A8B7EBB305D}">
  <sheetPr>
    <pageSetUpPr fitToPage="1"/>
  </sheetPr>
  <dimension ref="A1:S221"/>
  <sheetViews>
    <sheetView tabSelected="1" zoomScale="96" zoomScaleNormal="96" zoomScaleSheetLayoutView="96" zoomScalePageLayoutView="60" workbookViewId="0">
      <selection activeCell="W11" sqref="W11"/>
    </sheetView>
  </sheetViews>
  <sheetFormatPr defaultColWidth="9.15234375" defaultRowHeight="12.45" outlineLevelRow="1" outlineLevelCol="1" x14ac:dyDescent="0.3"/>
  <cols>
    <col min="1" max="1" width="3.53515625" style="2" customWidth="1"/>
    <col min="2" max="2" width="5" style="1" customWidth="1"/>
    <col min="3" max="3" width="1.69140625" style="2" customWidth="1"/>
    <col min="4" max="4" width="38.84375" style="2" customWidth="1"/>
    <col min="5" max="5" width="1.69140625" style="2" customWidth="1"/>
    <col min="6" max="6" width="16.3046875" style="2" customWidth="1"/>
    <col min="7" max="7" width="1.69140625" style="2" customWidth="1"/>
    <col min="8" max="8" width="16.3046875" style="2" customWidth="1"/>
    <col min="9" max="9" width="1.69140625" style="2" customWidth="1"/>
    <col min="10" max="10" width="15.69140625" style="2" customWidth="1"/>
    <col min="11" max="11" width="1.69140625" style="2" customWidth="1"/>
    <col min="12" max="12" width="15.69140625" style="2" customWidth="1"/>
    <col min="13" max="13" width="1.69140625" style="2" customWidth="1"/>
    <col min="14" max="14" width="15.69140625" style="2" customWidth="1"/>
    <col min="15" max="15" width="1.69140625" style="2" customWidth="1" outlineLevel="1"/>
    <col min="16" max="16" width="15.69140625" style="2" customWidth="1" outlineLevel="1"/>
    <col min="17" max="17" width="1.69140625" style="2" customWidth="1"/>
    <col min="18" max="18" width="15.69140625" style="2" customWidth="1"/>
    <col min="19" max="19" width="5.53515625" style="2" customWidth="1"/>
    <col min="20" max="16384" width="9.15234375" style="2"/>
  </cols>
  <sheetData>
    <row r="1" spans="1:19" s="5" customFormat="1" x14ac:dyDescent="0.3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0"/>
      <c r="Q1" s="70"/>
      <c r="R1" s="70"/>
      <c r="S1" s="70"/>
    </row>
    <row r="2" spans="1:19" s="5" customFormat="1" x14ac:dyDescent="0.3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70"/>
      <c r="Q2" s="70"/>
      <c r="R2" s="70"/>
      <c r="S2" s="70"/>
    </row>
    <row r="3" spans="1:19" s="5" customFormat="1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0"/>
      <c r="Q3" s="70"/>
      <c r="R3" s="70"/>
      <c r="S3" s="70"/>
    </row>
    <row r="4" spans="1:19" s="5" customFormat="1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6"/>
      <c r="Q4" s="46"/>
      <c r="R4" s="70"/>
      <c r="S4" s="46"/>
    </row>
    <row r="5" spans="1:19" s="5" customFormat="1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8"/>
      <c r="Q5" s="48"/>
      <c r="R5" s="46"/>
      <c r="S5" s="48"/>
    </row>
    <row r="6" spans="1:19" s="5" customFormat="1" x14ac:dyDescent="0.3">
      <c r="A6" s="2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2"/>
    </row>
    <row r="7" spans="1:19" s="5" customFormat="1" x14ac:dyDescent="0.3">
      <c r="A7" s="2"/>
      <c r="B7" s="78" t="s">
        <v>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3"/>
    </row>
    <row r="8" spans="1:19" s="5" customFormat="1" x14ac:dyDescent="0.3">
      <c r="A8" s="2"/>
      <c r="B8" s="78" t="s">
        <v>137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"/>
    </row>
    <row r="9" spans="1:19" x14ac:dyDescent="0.3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2.75" customHeight="1" x14ac:dyDescent="0.3">
      <c r="F10" s="79" t="s">
        <v>3</v>
      </c>
      <c r="G10" s="79"/>
      <c r="H10" s="79"/>
      <c r="J10" s="79" t="s">
        <v>4</v>
      </c>
      <c r="K10" s="79"/>
      <c r="L10" s="79"/>
      <c r="M10" s="79"/>
      <c r="N10" s="79"/>
      <c r="P10" s="79" t="s">
        <v>5</v>
      </c>
      <c r="Q10" s="79"/>
      <c r="R10" s="79"/>
      <c r="S10" s="1"/>
    </row>
    <row r="11" spans="1:19" x14ac:dyDescent="0.3">
      <c r="F11" s="1" t="s">
        <v>6</v>
      </c>
      <c r="G11" s="1"/>
      <c r="H11" s="1"/>
      <c r="J11" s="1" t="s">
        <v>6</v>
      </c>
      <c r="K11" s="1"/>
      <c r="L11" s="1"/>
      <c r="N11" s="1" t="s">
        <v>7</v>
      </c>
      <c r="P11" s="1" t="s">
        <v>8</v>
      </c>
      <c r="Q11" s="1"/>
      <c r="R11" s="1" t="s">
        <v>9</v>
      </c>
      <c r="S11" s="1"/>
    </row>
    <row r="12" spans="1:19" x14ac:dyDescent="0.3">
      <c r="B12" s="1" t="s">
        <v>10</v>
      </c>
      <c r="F12" s="1" t="s">
        <v>11</v>
      </c>
      <c r="G12" s="1"/>
      <c r="H12" s="1" t="s">
        <v>12</v>
      </c>
      <c r="J12" s="1" t="s">
        <v>11</v>
      </c>
      <c r="K12" s="1"/>
      <c r="L12" s="1" t="s">
        <v>12</v>
      </c>
      <c r="N12" s="1" t="s">
        <v>13</v>
      </c>
      <c r="P12" s="1" t="s">
        <v>14</v>
      </c>
      <c r="R12" s="1" t="s">
        <v>14</v>
      </c>
      <c r="S12" s="1"/>
    </row>
    <row r="13" spans="1:19" ht="14.15" x14ac:dyDescent="0.3">
      <c r="B13" s="11" t="s">
        <v>15</v>
      </c>
      <c r="D13" s="12" t="s">
        <v>16</v>
      </c>
      <c r="F13" s="11" t="s">
        <v>17</v>
      </c>
      <c r="G13" s="1"/>
      <c r="H13" s="11" t="s">
        <v>18</v>
      </c>
      <c r="J13" s="11" t="s">
        <v>17</v>
      </c>
      <c r="K13" s="1"/>
      <c r="L13" s="11" t="s">
        <v>18</v>
      </c>
      <c r="N13" s="11" t="s">
        <v>17</v>
      </c>
      <c r="P13" s="11" t="s">
        <v>19</v>
      </c>
      <c r="Q13" s="1"/>
      <c r="R13" s="11" t="s">
        <v>19</v>
      </c>
      <c r="S13" s="1"/>
    </row>
    <row r="14" spans="1:19" x14ac:dyDescent="0.3">
      <c r="F14" s="1" t="s">
        <v>20</v>
      </c>
      <c r="G14" s="1"/>
      <c r="H14" s="1" t="s">
        <v>21</v>
      </c>
      <c r="I14" s="1"/>
      <c r="J14" s="1" t="s">
        <v>22</v>
      </c>
      <c r="K14" s="1"/>
      <c r="L14" s="1" t="s">
        <v>23</v>
      </c>
      <c r="M14" s="1"/>
      <c r="N14" s="1" t="s">
        <v>24</v>
      </c>
      <c r="O14" s="1"/>
      <c r="P14" s="1" t="s">
        <v>25</v>
      </c>
      <c r="Q14" s="1"/>
      <c r="R14" s="1" t="s">
        <v>26</v>
      </c>
      <c r="S14" s="1"/>
    </row>
    <row r="15" spans="1:19" ht="13.95" customHeight="1" x14ac:dyDescent="0.3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">
      <c r="D16" s="3" t="s">
        <v>138</v>
      </c>
      <c r="F16" s="72" t="s">
        <v>112</v>
      </c>
      <c r="J16" s="19"/>
      <c r="P16" s="25"/>
      <c r="Q16" s="25"/>
      <c r="R16" s="25"/>
    </row>
    <row r="17" spans="2:19" x14ac:dyDescent="0.3">
      <c r="B17" s="1">
        <f>1</f>
        <v>1</v>
      </c>
      <c r="D17" s="2" t="s">
        <v>29</v>
      </c>
      <c r="F17" s="55">
        <v>453.19532400000003</v>
      </c>
      <c r="G17" s="19"/>
      <c r="H17" s="15">
        <v>20.599787454545456</v>
      </c>
      <c r="I17" s="15"/>
      <c r="J17" s="55">
        <v>493.18984700537783</v>
      </c>
      <c r="K17" s="1"/>
      <c r="L17" s="15">
        <v>22.417720318426266</v>
      </c>
      <c r="M17" s="15"/>
      <c r="N17" s="55">
        <f>J17-F17</f>
        <v>39.9945230053778</v>
      </c>
      <c r="O17" s="15"/>
      <c r="P17" s="34">
        <f>N17/F17</f>
        <v>8.8250078690965919E-2</v>
      </c>
      <c r="Q17" s="34"/>
      <c r="R17" s="34">
        <f>P17</f>
        <v>8.8250078690965919E-2</v>
      </c>
      <c r="S17" s="18"/>
    </row>
    <row r="18" spans="2:19" outlineLevel="1" x14ac:dyDescent="0.3">
      <c r="B18" s="1">
        <f>B17+1</f>
        <v>2</v>
      </c>
      <c r="D18" s="2" t="s">
        <v>30</v>
      </c>
      <c r="F18" s="55">
        <v>335.5</v>
      </c>
      <c r="G18" s="19"/>
      <c r="H18" s="15">
        <v>15.25</v>
      </c>
      <c r="I18" s="15"/>
      <c r="J18" s="55">
        <v>335.5</v>
      </c>
      <c r="K18" s="19"/>
      <c r="L18" s="15">
        <v>15.25</v>
      </c>
      <c r="M18" s="15"/>
      <c r="N18" s="55">
        <f>J18-F18</f>
        <v>0</v>
      </c>
      <c r="O18" s="15"/>
      <c r="P18" s="35">
        <f>IFERROR(N18/F18,"100.0%")</f>
        <v>0</v>
      </c>
      <c r="Q18" s="34"/>
      <c r="R18" s="35">
        <v>0</v>
      </c>
      <c r="S18" s="18"/>
    </row>
    <row r="19" spans="2:19" outlineLevel="1" x14ac:dyDescent="0.3">
      <c r="B19" s="1">
        <f>B18+1</f>
        <v>3</v>
      </c>
      <c r="D19" s="2" t="s">
        <v>31</v>
      </c>
      <c r="F19" s="55">
        <v>0</v>
      </c>
      <c r="G19" s="19"/>
      <c r="H19" s="15">
        <v>0</v>
      </c>
      <c r="I19" s="15"/>
      <c r="J19" s="55">
        <v>14.701579176816939</v>
      </c>
      <c r="K19" s="19"/>
      <c r="L19" s="15">
        <v>0.66825359894622449</v>
      </c>
      <c r="M19" s="15"/>
      <c r="N19" s="55">
        <f>J19-F19</f>
        <v>14.701579176816939</v>
      </c>
      <c r="O19" s="15"/>
      <c r="P19" s="35" t="str">
        <f>IFERROR(N19/F19,"100.0%")</f>
        <v>100.0%</v>
      </c>
      <c r="Q19" s="34"/>
      <c r="R19" s="35" t="str">
        <f>P19</f>
        <v>100.0%</v>
      </c>
      <c r="S19" s="18"/>
    </row>
    <row r="20" spans="2:19" x14ac:dyDescent="0.3">
      <c r="B20" s="1">
        <f>B19+1</f>
        <v>4</v>
      </c>
      <c r="D20" s="2" t="s">
        <v>32</v>
      </c>
      <c r="F20" s="55">
        <v>357.35151436497631</v>
      </c>
      <c r="G20" s="19"/>
      <c r="H20" s="15">
        <v>16.243250652953471</v>
      </c>
      <c r="J20" s="55">
        <v>332.0614627897337</v>
      </c>
      <c r="K20" s="1"/>
      <c r="L20" s="15">
        <v>15.093702854078806</v>
      </c>
      <c r="N20" s="55">
        <f>J20-F20</f>
        <v>-25.290051575242614</v>
      </c>
      <c r="P20" s="17">
        <f>N20/F20</f>
        <v>-7.0770797264379154E-2</v>
      </c>
      <c r="Q20" s="17"/>
      <c r="R20" s="17">
        <f>P20</f>
        <v>-7.0770797264379154E-2</v>
      </c>
      <c r="S20" s="18"/>
    </row>
    <row r="21" spans="2:19" x14ac:dyDescent="0.3">
      <c r="B21" s="1">
        <f>B20+1</f>
        <v>5</v>
      </c>
      <c r="D21" s="2" t="s">
        <v>33</v>
      </c>
      <c r="F21" s="56">
        <f>SUM(F17:F20)</f>
        <v>1146.0468383649763</v>
      </c>
      <c r="G21" s="1"/>
      <c r="H21" s="22">
        <v>52.093038107498927</v>
      </c>
      <c r="I21" s="1"/>
      <c r="J21" s="56">
        <f>SUM(J17:J20)</f>
        <v>1175.4528889719286</v>
      </c>
      <c r="K21" s="19"/>
      <c r="L21" s="22">
        <v>53.429676771451298</v>
      </c>
      <c r="N21" s="56">
        <f>SUM(N17:N20)</f>
        <v>29.406050606952121</v>
      </c>
      <c r="P21" s="31">
        <f>N21/F21</f>
        <v>2.565868132309904E-2</v>
      </c>
      <c r="Q21" s="25"/>
      <c r="R21" s="31">
        <f>(N17+N20+N19)/(F17+F20+F19)</f>
        <v>3.627927371386655E-2</v>
      </c>
      <c r="S21" s="26"/>
    </row>
    <row r="22" spans="2:19" ht="9" customHeight="1" x14ac:dyDescent="0.3">
      <c r="F22" s="55"/>
      <c r="G22" s="1"/>
      <c r="H22" s="15"/>
      <c r="I22" s="1"/>
      <c r="J22" s="55"/>
      <c r="K22" s="1"/>
      <c r="L22" s="15"/>
      <c r="N22" s="55"/>
      <c r="P22" s="25"/>
      <c r="Q22" s="25"/>
      <c r="R22" s="25"/>
      <c r="S22" s="26"/>
    </row>
    <row r="23" spans="2:19" x14ac:dyDescent="0.3">
      <c r="B23" s="1">
        <f>B21+1</f>
        <v>6</v>
      </c>
      <c r="D23" s="2" t="s">
        <v>114</v>
      </c>
      <c r="F23" s="56">
        <f>SUM(F17:F19)+J20</f>
        <v>1120.7567867897337</v>
      </c>
      <c r="G23" s="1"/>
      <c r="H23" s="22">
        <v>50.943490308624263</v>
      </c>
      <c r="I23" s="1"/>
      <c r="J23" s="56">
        <f>SUM(J17:J20)</f>
        <v>1175.4528889719286</v>
      </c>
      <c r="K23" s="19"/>
      <c r="L23" s="22">
        <v>53.429676771451298</v>
      </c>
      <c r="N23" s="56">
        <f>N17+N18+N19</f>
        <v>54.696102182194736</v>
      </c>
      <c r="P23" s="31">
        <f>N23/F23</f>
        <v>4.8802829326481091E-2</v>
      </c>
      <c r="Q23" s="25"/>
      <c r="R23" s="31">
        <f>(N23-N18)/(F23-F18)</f>
        <v>6.9653778359308305E-2</v>
      </c>
      <c r="S23" s="26"/>
    </row>
    <row r="24" spans="2:19" x14ac:dyDescent="0.3">
      <c r="B24" s="1">
        <f>B23+1</f>
        <v>7</v>
      </c>
      <c r="D24" s="2" t="s">
        <v>115</v>
      </c>
      <c r="F24" s="55"/>
      <c r="G24" s="1"/>
      <c r="H24" s="15"/>
      <c r="I24" s="1"/>
      <c r="J24" s="55"/>
      <c r="K24" s="1"/>
      <c r="L24" s="15"/>
      <c r="N24" s="55"/>
      <c r="P24" s="36">
        <v>6.9350103288040713E-2</v>
      </c>
      <c r="Q24" s="25"/>
      <c r="R24" s="36">
        <v>0.12068990849118896</v>
      </c>
      <c r="S24" s="26"/>
    </row>
    <row r="25" spans="2:19" ht="9" customHeight="1" x14ac:dyDescent="0.3">
      <c r="F25" s="55"/>
      <c r="J25" s="55"/>
      <c r="N25" s="55"/>
      <c r="P25" s="25"/>
      <c r="Q25" s="25"/>
      <c r="R25" s="25"/>
    </row>
    <row r="26" spans="2:19" x14ac:dyDescent="0.3">
      <c r="D26" s="3" t="s">
        <v>139</v>
      </c>
      <c r="F26" s="73" t="s">
        <v>117</v>
      </c>
      <c r="J26" s="55"/>
      <c r="N26" s="55"/>
      <c r="P26" s="25"/>
      <c r="Q26" s="25"/>
      <c r="R26" s="25"/>
    </row>
    <row r="27" spans="2:19" x14ac:dyDescent="0.3">
      <c r="B27" s="1">
        <f>B24+1</f>
        <v>8</v>
      </c>
      <c r="D27" s="2" t="s">
        <v>29</v>
      </c>
      <c r="F27" s="55">
        <v>2658.3704000000002</v>
      </c>
      <c r="G27" s="19"/>
      <c r="H27" s="15">
        <v>6.6459260000000002</v>
      </c>
      <c r="I27" s="15"/>
      <c r="J27" s="55">
        <v>3101.451327918699</v>
      </c>
      <c r="K27" s="1"/>
      <c r="L27" s="15">
        <v>7.7536283197967473</v>
      </c>
      <c r="M27" s="15"/>
      <c r="N27" s="55">
        <f>J27-F27</f>
        <v>443.08092791869876</v>
      </c>
      <c r="O27" s="15"/>
      <c r="P27" s="34">
        <f>N27/F27</f>
        <v>0.16667388709966779</v>
      </c>
      <c r="Q27" s="34"/>
      <c r="R27" s="34">
        <f>P27</f>
        <v>0.16667388709966779</v>
      </c>
      <c r="S27" s="18"/>
    </row>
    <row r="28" spans="2:19" outlineLevel="1" x14ac:dyDescent="0.3">
      <c r="B28" s="1">
        <f>B27+1</f>
        <v>9</v>
      </c>
      <c r="D28" s="2" t="s">
        <v>30</v>
      </c>
      <c r="F28" s="55">
        <v>6100</v>
      </c>
      <c r="G28" s="19"/>
      <c r="H28" s="15">
        <v>15.25</v>
      </c>
      <c r="I28" s="15"/>
      <c r="J28" s="55">
        <v>6100</v>
      </c>
      <c r="K28" s="19"/>
      <c r="L28" s="15">
        <v>15.25</v>
      </c>
      <c r="M28" s="15"/>
      <c r="N28" s="55">
        <f>J28-F28</f>
        <v>0</v>
      </c>
      <c r="O28" s="15"/>
      <c r="P28" s="35">
        <f>IFERROR(N28/F28,"100.0%")</f>
        <v>0</v>
      </c>
      <c r="Q28" s="34"/>
      <c r="R28" s="35">
        <v>0</v>
      </c>
      <c r="S28" s="18"/>
    </row>
    <row r="29" spans="2:19" outlineLevel="1" x14ac:dyDescent="0.3">
      <c r="B29" s="1">
        <f>B28+1</f>
        <v>10</v>
      </c>
      <c r="D29" s="2" t="s">
        <v>31</v>
      </c>
      <c r="F29" s="55">
        <v>0</v>
      </c>
      <c r="G29" s="19"/>
      <c r="H29" s="15">
        <v>0</v>
      </c>
      <c r="I29" s="15"/>
      <c r="J29" s="55">
        <v>246.72416878434521</v>
      </c>
      <c r="K29" s="19"/>
      <c r="L29" s="15">
        <v>0.616810421960863</v>
      </c>
      <c r="M29" s="15"/>
      <c r="N29" s="55">
        <f>J29-F29</f>
        <v>246.72416878434521</v>
      </c>
      <c r="O29" s="15"/>
      <c r="P29" s="35" t="str">
        <f>IFERROR(N29/F29,"100.0%")</f>
        <v>100.0%</v>
      </c>
      <c r="Q29" s="34"/>
      <c r="R29" s="35" t="str">
        <f>P29</f>
        <v>100.0%</v>
      </c>
      <c r="S29" s="18"/>
    </row>
    <row r="30" spans="2:19" x14ac:dyDescent="0.3">
      <c r="B30" s="1">
        <f>B29+1</f>
        <v>11</v>
      </c>
      <c r="D30" s="2" t="s">
        <v>32</v>
      </c>
      <c r="F30" s="55">
        <v>6497.3002611813881</v>
      </c>
      <c r="G30" s="19"/>
      <c r="H30" s="15">
        <v>16.243250652953471</v>
      </c>
      <c r="J30" s="55">
        <v>6037.4811416315233</v>
      </c>
      <c r="K30" s="1"/>
      <c r="L30" s="15">
        <v>15.093702854078808</v>
      </c>
      <c r="N30" s="55">
        <f>J30-F30</f>
        <v>-459.81911954986481</v>
      </c>
      <c r="P30" s="17">
        <f>N30/F30</f>
        <v>-7.0770797264379015E-2</v>
      </c>
      <c r="Q30" s="17"/>
      <c r="R30" s="17">
        <f>P30</f>
        <v>-7.0770797264379015E-2</v>
      </c>
      <c r="S30" s="18"/>
    </row>
    <row r="31" spans="2:19" x14ac:dyDescent="0.3">
      <c r="B31" s="1">
        <f>B30+1</f>
        <v>12</v>
      </c>
      <c r="D31" s="2" t="s">
        <v>33</v>
      </c>
      <c r="F31" s="56">
        <f>SUM(F27:F30)</f>
        <v>15255.670661181388</v>
      </c>
      <c r="G31" s="1"/>
      <c r="H31" s="22">
        <v>38.139176652953473</v>
      </c>
      <c r="I31" s="1"/>
      <c r="J31" s="56">
        <f>SUM(J27:J30)</f>
        <v>15485.656638334567</v>
      </c>
      <c r="K31" s="19"/>
      <c r="L31" s="22">
        <v>38.714141595836416</v>
      </c>
      <c r="N31" s="56">
        <f>SUM(N27:N30)</f>
        <v>229.98597715317919</v>
      </c>
      <c r="P31" s="31">
        <f>N31/F31</f>
        <v>1.5075441929825276E-2</v>
      </c>
      <c r="Q31" s="25"/>
      <c r="R31" s="31">
        <f>(N27+N30+N29)/(F27+F30+F29)</f>
        <v>2.5119511793743714E-2</v>
      </c>
      <c r="S31" s="26"/>
    </row>
    <row r="32" spans="2:19" ht="9" customHeight="1" x14ac:dyDescent="0.3">
      <c r="F32" s="55"/>
      <c r="G32" s="1"/>
      <c r="H32" s="15"/>
      <c r="I32" s="1"/>
      <c r="J32" s="55"/>
      <c r="K32" s="1"/>
      <c r="L32" s="15"/>
      <c r="N32" s="55"/>
      <c r="P32" s="25"/>
      <c r="Q32" s="25"/>
      <c r="R32" s="25"/>
      <c r="S32" s="26"/>
    </row>
    <row r="33" spans="2:19" x14ac:dyDescent="0.3">
      <c r="B33" s="1">
        <f>B31+1</f>
        <v>13</v>
      </c>
      <c r="D33" s="2" t="s">
        <v>114</v>
      </c>
      <c r="F33" s="56">
        <f>SUM(F27:F29)+J30</f>
        <v>14795.851541631524</v>
      </c>
      <c r="G33" s="1"/>
      <c r="H33" s="22">
        <v>36.989628854078809</v>
      </c>
      <c r="I33" s="1"/>
      <c r="J33" s="56">
        <f>SUM(J27:J30)</f>
        <v>15485.656638334567</v>
      </c>
      <c r="K33" s="19"/>
      <c r="L33" s="22">
        <v>38.714141595836416</v>
      </c>
      <c r="N33" s="56">
        <f>N27+N28+N29</f>
        <v>689.805096703044</v>
      </c>
      <c r="P33" s="31">
        <f>N33/F33</f>
        <v>4.6621520550008157E-2</v>
      </c>
      <c r="Q33" s="25"/>
      <c r="R33" s="31">
        <f>(N33-N28)/(F33-F28)</f>
        <v>7.932576739616487E-2</v>
      </c>
      <c r="S33" s="26"/>
    </row>
    <row r="34" spans="2:19" x14ac:dyDescent="0.3">
      <c r="B34" s="1">
        <f>B33+1</f>
        <v>14</v>
      </c>
      <c r="D34" s="2" t="s">
        <v>115</v>
      </c>
      <c r="F34" s="55"/>
      <c r="G34" s="1"/>
      <c r="H34" s="15"/>
      <c r="I34" s="1"/>
      <c r="J34" s="55"/>
      <c r="K34" s="1"/>
      <c r="L34" s="15"/>
      <c r="N34" s="55"/>
      <c r="P34" s="36">
        <v>7.8759525482393844E-2</v>
      </c>
      <c r="Q34" s="25"/>
      <c r="R34" s="36">
        <v>0.25948419253503724</v>
      </c>
      <c r="S34" s="26"/>
    </row>
    <row r="35" spans="2:19" ht="9" customHeight="1" x14ac:dyDescent="0.3">
      <c r="F35" s="55"/>
      <c r="J35" s="55"/>
      <c r="N35" s="55"/>
      <c r="P35" s="25"/>
      <c r="Q35" s="25"/>
      <c r="R35" s="25"/>
    </row>
    <row r="36" spans="2:19" x14ac:dyDescent="0.3">
      <c r="D36" s="3" t="s">
        <v>140</v>
      </c>
      <c r="F36" s="55" t="s">
        <v>141</v>
      </c>
      <c r="H36" s="15"/>
      <c r="J36" s="55"/>
      <c r="N36" s="55"/>
      <c r="P36" s="25"/>
      <c r="Q36" s="25"/>
      <c r="R36" s="25"/>
    </row>
    <row r="37" spans="2:19" x14ac:dyDescent="0.3">
      <c r="B37" s="1">
        <f>B34+1</f>
        <v>15</v>
      </c>
      <c r="D37" s="2" t="s">
        <v>29</v>
      </c>
      <c r="F37" s="55">
        <v>4932.9445600000008</v>
      </c>
      <c r="G37" s="19"/>
      <c r="H37" s="15">
        <v>8.2215742666666678</v>
      </c>
      <c r="I37" s="15"/>
      <c r="J37" s="55">
        <v>4974.5122772551385</v>
      </c>
      <c r="K37" s="19"/>
      <c r="L37" s="15">
        <v>8.2908537954252299</v>
      </c>
      <c r="M37" s="15"/>
      <c r="N37" s="55">
        <f>J37-F37</f>
        <v>41.567717255137723</v>
      </c>
      <c r="O37" s="15"/>
      <c r="P37" s="34">
        <f>N37/F37</f>
        <v>8.4265526906991458E-3</v>
      </c>
      <c r="Q37" s="34"/>
      <c r="R37" s="34">
        <f>P37</f>
        <v>8.4265526906991458E-3</v>
      </c>
      <c r="S37" s="18"/>
    </row>
    <row r="38" spans="2:19" outlineLevel="1" x14ac:dyDescent="0.3">
      <c r="B38" s="1">
        <f>B37+1</f>
        <v>16</v>
      </c>
      <c r="D38" s="2" t="s">
        <v>30</v>
      </c>
      <c r="F38" s="55">
        <v>9150</v>
      </c>
      <c r="G38" s="19"/>
      <c r="H38" s="15">
        <v>15.25</v>
      </c>
      <c r="I38" s="15"/>
      <c r="J38" s="55">
        <v>9150</v>
      </c>
      <c r="K38" s="19"/>
      <c r="L38" s="15">
        <v>15.25</v>
      </c>
      <c r="M38" s="15"/>
      <c r="N38" s="55">
        <f>J38-F38</f>
        <v>0</v>
      </c>
      <c r="O38" s="15"/>
      <c r="P38" s="35">
        <f>IFERROR(N38/F38,"100.0%")</f>
        <v>0</v>
      </c>
      <c r="Q38" s="34"/>
      <c r="R38" s="35">
        <v>0</v>
      </c>
      <c r="S38" s="18"/>
    </row>
    <row r="39" spans="2:19" outlineLevel="1" x14ac:dyDescent="0.3">
      <c r="B39" s="1">
        <f>B38+1</f>
        <v>17</v>
      </c>
      <c r="D39" s="2" t="s">
        <v>31</v>
      </c>
      <c r="F39" s="55">
        <v>0</v>
      </c>
      <c r="G39" s="19"/>
      <c r="H39" s="15">
        <v>0</v>
      </c>
      <c r="I39" s="15"/>
      <c r="J39" s="55">
        <v>370.0862531765178</v>
      </c>
      <c r="K39" s="19"/>
      <c r="L39" s="15">
        <v>0.616810421960863</v>
      </c>
      <c r="M39" s="15"/>
      <c r="N39" s="55">
        <f>J39-F39</f>
        <v>370.0862531765178</v>
      </c>
      <c r="O39" s="15"/>
      <c r="P39" s="35" t="str">
        <f>IFERROR(N39/F39,"100.0%")</f>
        <v>100.0%</v>
      </c>
      <c r="Q39" s="34"/>
      <c r="R39" s="35">
        <v>1</v>
      </c>
      <c r="S39" s="18"/>
    </row>
    <row r="40" spans="2:19" x14ac:dyDescent="0.3">
      <c r="B40" s="1">
        <f>B39+1</f>
        <v>18</v>
      </c>
      <c r="D40" s="2" t="s">
        <v>32</v>
      </c>
      <c r="F40" s="55">
        <v>9745.9503917720813</v>
      </c>
      <c r="G40" s="19"/>
      <c r="H40" s="15">
        <v>16.243250652953471</v>
      </c>
      <c r="J40" s="55">
        <v>9056.2217124472845</v>
      </c>
      <c r="K40" s="19"/>
      <c r="L40" s="15">
        <v>15.093702854078808</v>
      </c>
      <c r="N40" s="55">
        <f>J40-F40</f>
        <v>-689.72867932479676</v>
      </c>
      <c r="P40" s="17">
        <f>N40/F40</f>
        <v>-7.0770797264378973E-2</v>
      </c>
      <c r="Q40" s="17"/>
      <c r="R40" s="17">
        <f>P40</f>
        <v>-7.0770797264378973E-2</v>
      </c>
      <c r="S40" s="18"/>
    </row>
    <row r="41" spans="2:19" x14ac:dyDescent="0.3">
      <c r="B41" s="1">
        <f>B40+1</f>
        <v>19</v>
      </c>
      <c r="D41" s="2" t="s">
        <v>33</v>
      </c>
      <c r="F41" s="56">
        <f>SUM(F37:F40)</f>
        <v>23828.894951772083</v>
      </c>
      <c r="G41" s="19"/>
      <c r="H41" s="22">
        <v>39.714824919620142</v>
      </c>
      <c r="J41" s="56">
        <f>SUM(J37:J40)</f>
        <v>23550.820242878941</v>
      </c>
      <c r="K41" s="19"/>
      <c r="L41" s="22">
        <v>39.251367071464898</v>
      </c>
      <c r="N41" s="56">
        <f>SUM(N37:N40)</f>
        <v>-278.07470889314123</v>
      </c>
      <c r="P41" s="24">
        <f>N41/F41</f>
        <v>-1.1669643491901065E-2</v>
      </c>
      <c r="Q41" s="74"/>
      <c r="R41" s="24">
        <f>(N37+N40+N39)/(F37+F40+F39)</f>
        <v>-1.8943844874342614E-2</v>
      </c>
      <c r="S41" s="26"/>
    </row>
    <row r="42" spans="2:19" ht="9" customHeight="1" x14ac:dyDescent="0.3">
      <c r="F42" s="55"/>
      <c r="G42" s="1"/>
      <c r="H42" s="15"/>
      <c r="I42" s="1"/>
      <c r="J42" s="55"/>
      <c r="K42" s="1"/>
      <c r="L42" s="15"/>
      <c r="N42" s="55"/>
      <c r="P42" s="25"/>
      <c r="Q42" s="25"/>
      <c r="R42" s="25"/>
      <c r="S42" s="26"/>
    </row>
    <row r="43" spans="2:19" x14ac:dyDescent="0.3">
      <c r="B43" s="1">
        <f>B41+1</f>
        <v>20</v>
      </c>
      <c r="D43" s="2" t="s">
        <v>114</v>
      </c>
      <c r="F43" s="56">
        <f>SUM(F37:F39)+J40</f>
        <v>23139.166272447284</v>
      </c>
      <c r="G43" s="1"/>
      <c r="H43" s="22">
        <v>38.565277120745471</v>
      </c>
      <c r="I43" s="1"/>
      <c r="J43" s="56">
        <f>SUM(J37:J40)</f>
        <v>23550.820242878941</v>
      </c>
      <c r="K43" s="19"/>
      <c r="L43" s="22">
        <v>39.251367071464898</v>
      </c>
      <c r="N43" s="56">
        <f>N37+N38+N39</f>
        <v>411.65397043165552</v>
      </c>
      <c r="P43" s="31">
        <f>N43/F43</f>
        <v>1.7790354483161654E-2</v>
      </c>
      <c r="Q43" s="25"/>
      <c r="R43" s="31">
        <f>(N43-N38)/(F43-F38)</f>
        <v>2.9426626463253853E-2</v>
      </c>
      <c r="S43" s="26"/>
    </row>
    <row r="44" spans="2:19" x14ac:dyDescent="0.3">
      <c r="B44" s="1">
        <f>B43+1</f>
        <v>21</v>
      </c>
      <c r="D44" s="2" t="s">
        <v>115</v>
      </c>
      <c r="F44" s="55"/>
      <c r="G44" s="1"/>
      <c r="H44" s="15"/>
      <c r="I44" s="1"/>
      <c r="J44" s="55"/>
      <c r="K44" s="1"/>
      <c r="L44" s="15"/>
      <c r="N44" s="55"/>
      <c r="P44" s="36">
        <v>2.9230674641784964E-2</v>
      </c>
      <c r="Q44" s="25"/>
      <c r="R44" s="36">
        <v>8.344994869183274E-2</v>
      </c>
      <c r="S44" s="26"/>
    </row>
    <row r="45" spans="2:19" ht="9" customHeight="1" x14ac:dyDescent="0.3">
      <c r="F45" s="55"/>
      <c r="J45" s="55"/>
      <c r="N45" s="55"/>
      <c r="P45" s="25"/>
      <c r="Q45" s="25"/>
      <c r="R45" s="25"/>
    </row>
    <row r="46" spans="2:19" x14ac:dyDescent="0.3">
      <c r="D46" s="3" t="s">
        <v>142</v>
      </c>
      <c r="F46" s="73" t="s">
        <v>143</v>
      </c>
      <c r="H46" s="15"/>
      <c r="J46" s="55"/>
      <c r="N46" s="55"/>
      <c r="P46" s="25"/>
      <c r="Q46" s="25"/>
      <c r="R46" s="25"/>
    </row>
    <row r="47" spans="2:19" x14ac:dyDescent="0.3">
      <c r="B47" s="1">
        <f>B44+1</f>
        <v>22</v>
      </c>
      <c r="D47" s="2" t="s">
        <v>29</v>
      </c>
      <c r="F47" s="55">
        <v>5132.8581480000003</v>
      </c>
      <c r="G47" s="19"/>
      <c r="H47" s="15">
        <v>7.0313125315068508</v>
      </c>
      <c r="I47" s="15"/>
      <c r="J47" s="55">
        <v>5976.6694842525139</v>
      </c>
      <c r="K47" s="19"/>
      <c r="L47" s="15">
        <v>8.1872184715787863</v>
      </c>
      <c r="M47" s="15"/>
      <c r="N47" s="55">
        <f>J47-F47</f>
        <v>843.81133625251368</v>
      </c>
      <c r="O47" s="15"/>
      <c r="P47" s="34">
        <f>N47/F47</f>
        <v>0.16439404945981251</v>
      </c>
      <c r="Q47" s="34"/>
      <c r="R47" s="34">
        <f>P47</f>
        <v>0.16439404945981251</v>
      </c>
      <c r="S47" s="18"/>
    </row>
    <row r="48" spans="2:19" outlineLevel="1" x14ac:dyDescent="0.3">
      <c r="B48" s="1">
        <f>B47+1</f>
        <v>23</v>
      </c>
      <c r="D48" s="2" t="s">
        <v>30</v>
      </c>
      <c r="F48" s="55">
        <v>11132.5</v>
      </c>
      <c r="G48" s="19"/>
      <c r="H48" s="15">
        <v>15.25</v>
      </c>
      <c r="I48" s="15"/>
      <c r="J48" s="55">
        <v>11132.5</v>
      </c>
      <c r="K48" s="19"/>
      <c r="L48" s="15">
        <v>15.25</v>
      </c>
      <c r="M48" s="15"/>
      <c r="N48" s="55">
        <f>J48-F48</f>
        <v>0</v>
      </c>
      <c r="O48" s="15"/>
      <c r="P48" s="35">
        <f>IFERROR(N48/F48,"100.0%")</f>
        <v>0</v>
      </c>
      <c r="Q48" s="34"/>
      <c r="R48" s="35">
        <v>0</v>
      </c>
      <c r="S48" s="18"/>
    </row>
    <row r="49" spans="2:19" outlineLevel="1" x14ac:dyDescent="0.3">
      <c r="B49" s="1">
        <f>B48+1</f>
        <v>24</v>
      </c>
      <c r="D49" s="2" t="s">
        <v>31</v>
      </c>
      <c r="F49" s="55">
        <v>0</v>
      </c>
      <c r="G49" s="19"/>
      <c r="H49" s="15">
        <v>0</v>
      </c>
      <c r="I49" s="15"/>
      <c r="J49" s="55">
        <v>450.27160803142999</v>
      </c>
      <c r="K49" s="19"/>
      <c r="L49" s="15">
        <v>0.616810421960863</v>
      </c>
      <c r="M49" s="15"/>
      <c r="N49" s="55">
        <f>J49-F49</f>
        <v>450.27160803142999</v>
      </c>
      <c r="O49" s="15"/>
      <c r="P49" s="35" t="str">
        <f>IFERROR(N49/F49,"100.0%")</f>
        <v>100.0%</v>
      </c>
      <c r="Q49" s="34"/>
      <c r="R49" s="35">
        <v>1</v>
      </c>
      <c r="S49" s="18"/>
    </row>
    <row r="50" spans="2:19" x14ac:dyDescent="0.3">
      <c r="B50" s="1">
        <f>B49+1</f>
        <v>25</v>
      </c>
      <c r="D50" s="2" t="s">
        <v>32</v>
      </c>
      <c r="F50" s="55">
        <v>11857.572976656034</v>
      </c>
      <c r="G50" s="19"/>
      <c r="H50" s="15">
        <v>16.243250652953474</v>
      </c>
      <c r="J50" s="55">
        <v>11018.403083477528</v>
      </c>
      <c r="K50" s="19"/>
      <c r="L50" s="15">
        <v>15.093702854078806</v>
      </c>
      <c r="N50" s="55">
        <f>J50-F50</f>
        <v>-839.16989317850675</v>
      </c>
      <c r="P50" s="17">
        <f>N50/F50</f>
        <v>-7.0770797264379293E-2</v>
      </c>
      <c r="Q50" s="17"/>
      <c r="R50" s="17">
        <f>P50</f>
        <v>-7.0770797264379293E-2</v>
      </c>
      <c r="S50" s="18"/>
    </row>
    <row r="51" spans="2:19" x14ac:dyDescent="0.3">
      <c r="B51" s="1">
        <f>B50+1</f>
        <v>26</v>
      </c>
      <c r="D51" s="2" t="s">
        <v>33</v>
      </c>
      <c r="F51" s="56">
        <f>SUM(F47:F50)</f>
        <v>28122.931124656032</v>
      </c>
      <c r="G51" s="19"/>
      <c r="H51" s="22">
        <v>38.52456318446032</v>
      </c>
      <c r="J51" s="56">
        <f>SUM(J47:J50)</f>
        <v>28577.844175761471</v>
      </c>
      <c r="K51" s="19"/>
      <c r="L51" s="22">
        <v>39.147731747618451</v>
      </c>
      <c r="N51" s="56">
        <f>SUM(N47:N50)</f>
        <v>454.91305110543681</v>
      </c>
      <c r="P51" s="31">
        <f>N51/F51</f>
        <v>1.6175876159174742E-2</v>
      </c>
      <c r="Q51" s="25"/>
      <c r="R51" s="31">
        <f>(N47+N50+N49)/(F47+F50+F49)</f>
        <v>2.6774662029928124E-2</v>
      </c>
      <c r="S51" s="26"/>
    </row>
    <row r="52" spans="2:19" ht="9" customHeight="1" x14ac:dyDescent="0.3">
      <c r="F52" s="55"/>
      <c r="G52" s="1"/>
      <c r="H52" s="15"/>
      <c r="I52" s="1"/>
      <c r="J52" s="55"/>
      <c r="K52" s="1"/>
      <c r="L52" s="15"/>
      <c r="N52" s="55"/>
      <c r="P52" s="25"/>
      <c r="Q52" s="25"/>
      <c r="R52" s="25"/>
      <c r="S52" s="26"/>
    </row>
    <row r="53" spans="2:19" x14ac:dyDescent="0.3">
      <c r="B53" s="1">
        <f>B51+1</f>
        <v>27</v>
      </c>
      <c r="D53" s="2" t="s">
        <v>114</v>
      </c>
      <c r="F53" s="56">
        <f>SUM(F47:F49)+J50</f>
        <v>27283.761231477525</v>
      </c>
      <c r="G53" s="1"/>
      <c r="H53" s="22">
        <v>37.375015385585655</v>
      </c>
      <c r="I53" s="1"/>
      <c r="J53" s="56">
        <f>SUM(J47:J50)</f>
        <v>28577.844175761471</v>
      </c>
      <c r="K53" s="19"/>
      <c r="L53" s="22">
        <v>39.147731747618451</v>
      </c>
      <c r="N53" s="56">
        <f>N47+N48+N49</f>
        <v>1294.0829442839436</v>
      </c>
      <c r="P53" s="31">
        <f>N53/F53</f>
        <v>4.7430518589605168E-2</v>
      </c>
      <c r="Q53" s="25"/>
      <c r="R53" s="31">
        <f>(N53-N48)/(F53-F48)</f>
        <v>8.0122717708378005E-2</v>
      </c>
      <c r="S53" s="26"/>
    </row>
    <row r="54" spans="2:19" x14ac:dyDescent="0.3">
      <c r="B54" s="1">
        <f>B53+1</f>
        <v>28</v>
      </c>
      <c r="D54" s="2" t="s">
        <v>115</v>
      </c>
      <c r="F54" s="55"/>
      <c r="G54" s="1"/>
      <c r="H54" s="15"/>
      <c r="I54" s="1"/>
      <c r="J54" s="55"/>
      <c r="K54" s="1"/>
      <c r="L54" s="15"/>
      <c r="N54" s="55"/>
      <c r="P54" s="36">
        <v>7.9560679359714254E-2</v>
      </c>
      <c r="Q54" s="25"/>
      <c r="R54" s="36">
        <v>0.25211741820454914</v>
      </c>
      <c r="S54" s="26"/>
    </row>
    <row r="55" spans="2:19" ht="9" customHeight="1" x14ac:dyDescent="0.3">
      <c r="F55" s="55"/>
      <c r="J55" s="55"/>
      <c r="N55" s="55"/>
      <c r="P55" s="25"/>
      <c r="Q55" s="25"/>
      <c r="R55" s="25"/>
    </row>
    <row r="56" spans="2:19" x14ac:dyDescent="0.3">
      <c r="D56" s="3" t="s">
        <v>144</v>
      </c>
      <c r="F56" s="73" t="s">
        <v>145</v>
      </c>
      <c r="H56" s="15"/>
      <c r="J56" s="55"/>
      <c r="N56" s="55"/>
      <c r="P56" s="25"/>
      <c r="Q56" s="25"/>
      <c r="R56" s="25"/>
    </row>
    <row r="57" spans="2:19" x14ac:dyDescent="0.3">
      <c r="B57" s="1">
        <f>B54+1</f>
        <v>29</v>
      </c>
      <c r="D57" s="2" t="s">
        <v>29</v>
      </c>
      <c r="F57" s="55">
        <v>16761.703999999998</v>
      </c>
      <c r="G57" s="19"/>
      <c r="H57" s="15">
        <v>6.7046815999999998</v>
      </c>
      <c r="I57" s="15"/>
      <c r="J57" s="55">
        <v>19621.425302601398</v>
      </c>
      <c r="K57" s="19"/>
      <c r="L57" s="15">
        <v>7.8485701210405585</v>
      </c>
      <c r="M57" s="15"/>
      <c r="N57" s="55">
        <f>J57-F57</f>
        <v>2859.7213026013997</v>
      </c>
      <c r="O57" s="15"/>
      <c r="P57" s="34">
        <f>N57/F57</f>
        <v>0.17061041661405069</v>
      </c>
      <c r="Q57" s="34"/>
      <c r="R57" s="34">
        <f>P57</f>
        <v>0.17061041661405069</v>
      </c>
      <c r="S57" s="18"/>
    </row>
    <row r="58" spans="2:19" outlineLevel="1" x14ac:dyDescent="0.3">
      <c r="B58" s="1">
        <f>B57+1</f>
        <v>30</v>
      </c>
      <c r="D58" s="2" t="s">
        <v>30</v>
      </c>
      <c r="F58" s="55">
        <v>38125</v>
      </c>
      <c r="G58" s="19"/>
      <c r="H58" s="15">
        <v>15.25</v>
      </c>
      <c r="I58" s="15"/>
      <c r="J58" s="55">
        <v>38125</v>
      </c>
      <c r="K58" s="19"/>
      <c r="L58" s="15">
        <v>15.25</v>
      </c>
      <c r="M58" s="15"/>
      <c r="N58" s="55">
        <f>J58-F58</f>
        <v>0</v>
      </c>
      <c r="O58" s="15"/>
      <c r="P58" s="35">
        <f>IFERROR(N58/F58,"100.0%")</f>
        <v>0</v>
      </c>
      <c r="Q58" s="34"/>
      <c r="R58" s="35">
        <v>0</v>
      </c>
      <c r="S58" s="18"/>
    </row>
    <row r="59" spans="2:19" outlineLevel="1" x14ac:dyDescent="0.3">
      <c r="B59" s="1">
        <f>B58+1</f>
        <v>31</v>
      </c>
      <c r="D59" s="2" t="s">
        <v>31</v>
      </c>
      <c r="F59" s="55">
        <v>0</v>
      </c>
      <c r="G59" s="19"/>
      <c r="H59" s="15">
        <v>0</v>
      </c>
      <c r="I59" s="15"/>
      <c r="J59" s="55">
        <v>1542.0260549021577</v>
      </c>
      <c r="K59" s="19"/>
      <c r="L59" s="15">
        <v>0.616810421960863</v>
      </c>
      <c r="M59" s="15"/>
      <c r="N59" s="55">
        <f>J59-F59</f>
        <v>1542.0260549021577</v>
      </c>
      <c r="O59" s="15"/>
      <c r="P59" s="35" t="str">
        <f>IFERROR(N59/F59,"100.0%")</f>
        <v>100.0%</v>
      </c>
      <c r="Q59" s="34"/>
      <c r="R59" s="35">
        <v>1</v>
      </c>
      <c r="S59" s="18"/>
    </row>
    <row r="60" spans="2:19" x14ac:dyDescent="0.3">
      <c r="B60" s="1">
        <f>B59+1</f>
        <v>32</v>
      </c>
      <c r="D60" s="2" t="s">
        <v>32</v>
      </c>
      <c r="F60" s="55">
        <v>40608.126632383675</v>
      </c>
      <c r="G60" s="19"/>
      <c r="H60" s="15">
        <v>16.243250652953471</v>
      </c>
      <c r="J60" s="55">
        <v>37734.257135197018</v>
      </c>
      <c r="K60" s="19"/>
      <c r="L60" s="15">
        <v>15.093702854078808</v>
      </c>
      <c r="N60" s="55">
        <f>J60-F60</f>
        <v>-2873.8694971866571</v>
      </c>
      <c r="P60" s="17">
        <f>N60/F60</f>
        <v>-7.0770797264379057E-2</v>
      </c>
      <c r="Q60" s="17"/>
      <c r="R60" s="17">
        <f>P60</f>
        <v>-7.0770797264379057E-2</v>
      </c>
      <c r="S60" s="18"/>
    </row>
    <row r="61" spans="2:19" x14ac:dyDescent="0.3">
      <c r="B61" s="1">
        <f>B60+1</f>
        <v>33</v>
      </c>
      <c r="D61" s="2" t="s">
        <v>33</v>
      </c>
      <c r="F61" s="56">
        <f>SUM(F57:F60)</f>
        <v>95494.830632383673</v>
      </c>
      <c r="G61" s="19"/>
      <c r="H61" s="22">
        <v>38.197932252953471</v>
      </c>
      <c r="J61" s="56">
        <f>SUM(J57:J60)</f>
        <v>97022.708492700564</v>
      </c>
      <c r="K61" s="19"/>
      <c r="L61" s="22">
        <v>38.809083397080222</v>
      </c>
      <c r="N61" s="56">
        <f>SUM(N57:N60)</f>
        <v>1527.8778603169003</v>
      </c>
      <c r="P61" s="31">
        <f>N61/F61</f>
        <v>1.5999587100150058E-2</v>
      </c>
      <c r="Q61" s="25"/>
      <c r="R61" s="31">
        <f>(N57+N60+N59)/(F57+F60+F59)</f>
        <v>2.6632078977316273E-2</v>
      </c>
      <c r="S61" s="26"/>
    </row>
    <row r="62" spans="2:19" ht="9" customHeight="1" x14ac:dyDescent="0.3">
      <c r="F62" s="55"/>
      <c r="G62" s="1"/>
      <c r="H62" s="15"/>
      <c r="I62" s="1"/>
      <c r="J62" s="55"/>
      <c r="K62" s="1"/>
      <c r="L62" s="15"/>
      <c r="N62" s="55"/>
      <c r="P62" s="25"/>
      <c r="Q62" s="25"/>
      <c r="R62" s="25"/>
      <c r="S62" s="26"/>
    </row>
    <row r="63" spans="2:19" x14ac:dyDescent="0.3">
      <c r="B63" s="1">
        <f>B61+1</f>
        <v>34</v>
      </c>
      <c r="D63" s="2" t="s">
        <v>114</v>
      </c>
      <c r="F63" s="56">
        <f>SUM(F57:F59)+J60</f>
        <v>92620.961135197023</v>
      </c>
      <c r="G63" s="1"/>
      <c r="H63" s="22">
        <v>37.048384454078807</v>
      </c>
      <c r="I63" s="1"/>
      <c r="J63" s="56">
        <f>SUM(J57:J60)</f>
        <v>97022.708492700564</v>
      </c>
      <c r="K63" s="19"/>
      <c r="L63" s="22">
        <v>38.809083397080222</v>
      </c>
      <c r="N63" s="56">
        <f>N57+N58+N59</f>
        <v>4401.7473575035574</v>
      </c>
      <c r="P63" s="31">
        <f>N63/F63</f>
        <v>4.7524310950287071E-2</v>
      </c>
      <c r="Q63" s="25"/>
      <c r="R63" s="31">
        <f>(N63-N58)/(F63-F58)</f>
        <v>8.0771992379094382E-2</v>
      </c>
      <c r="S63" s="26"/>
    </row>
    <row r="64" spans="2:19" x14ac:dyDescent="0.3">
      <c r="B64" s="1">
        <f>B63+1</f>
        <v>35</v>
      </c>
      <c r="D64" s="2" t="s">
        <v>115</v>
      </c>
      <c r="F64" s="55"/>
      <c r="G64" s="1"/>
      <c r="H64" s="15"/>
      <c r="I64" s="1"/>
      <c r="J64" s="55"/>
      <c r="K64" s="1"/>
      <c r="L64" s="15"/>
      <c r="N64" s="55"/>
      <c r="P64" s="36">
        <v>8.0196970062249601E-2</v>
      </c>
      <c r="Q64" s="25"/>
      <c r="R64" s="36">
        <v>0.26260739108049852</v>
      </c>
      <c r="S64" s="26"/>
    </row>
    <row r="65" spans="2:19" ht="9" customHeight="1" x14ac:dyDescent="0.3">
      <c r="F65" s="55"/>
      <c r="J65" s="55"/>
      <c r="N65" s="55"/>
      <c r="P65" s="25"/>
      <c r="Q65" s="25"/>
      <c r="R65" s="25"/>
    </row>
    <row r="66" spans="2:19" x14ac:dyDescent="0.3">
      <c r="D66" s="3" t="s">
        <v>146</v>
      </c>
      <c r="F66" s="73" t="s">
        <v>147</v>
      </c>
      <c r="H66" s="15"/>
      <c r="J66" s="55"/>
      <c r="N66" s="55"/>
      <c r="P66" s="25"/>
      <c r="Q66" s="25"/>
      <c r="R66" s="25"/>
    </row>
    <row r="67" spans="2:19" x14ac:dyDescent="0.3">
      <c r="B67" s="1">
        <f>B64+1</f>
        <v>36</v>
      </c>
      <c r="D67" s="2" t="s">
        <v>29</v>
      </c>
      <c r="F67" s="55">
        <v>58953.62999999999</v>
      </c>
      <c r="G67" s="19"/>
      <c r="H67" s="15">
        <v>6.7375577142857139</v>
      </c>
      <c r="I67" s="15"/>
      <c r="J67" s="55">
        <v>36301.274518334722</v>
      </c>
      <c r="K67" s="19"/>
      <c r="L67" s="15">
        <v>4.1487170878096817</v>
      </c>
      <c r="M67" s="15"/>
      <c r="N67" s="55">
        <f>J67-F67</f>
        <v>-22652.355481665269</v>
      </c>
      <c r="O67" s="15"/>
      <c r="P67" s="17">
        <f>N67/F67</f>
        <v>-0.3842402152618129</v>
      </c>
      <c r="Q67" s="17"/>
      <c r="R67" s="17">
        <f>P67</f>
        <v>-0.3842402152618129</v>
      </c>
      <c r="S67" s="18"/>
    </row>
    <row r="68" spans="2:19" outlineLevel="1" x14ac:dyDescent="0.3">
      <c r="B68" s="1">
        <f>B67+1</f>
        <v>37</v>
      </c>
      <c r="D68" s="2" t="s">
        <v>30</v>
      </c>
      <c r="F68" s="55">
        <v>133437.5</v>
      </c>
      <c r="G68" s="19"/>
      <c r="H68" s="15">
        <v>15.25</v>
      </c>
      <c r="I68" s="15"/>
      <c r="J68" s="55">
        <v>133437.5</v>
      </c>
      <c r="K68" s="19"/>
      <c r="L68" s="15">
        <v>15.25</v>
      </c>
      <c r="M68" s="15"/>
      <c r="N68" s="55">
        <f>J68-F68</f>
        <v>0</v>
      </c>
      <c r="O68" s="15"/>
      <c r="P68" s="35">
        <f>IFERROR(N68/F68,"100.0%")</f>
        <v>0</v>
      </c>
      <c r="Q68" s="34"/>
      <c r="R68" s="35">
        <v>0</v>
      </c>
      <c r="S68" s="18"/>
    </row>
    <row r="69" spans="2:19" outlineLevel="1" x14ac:dyDescent="0.3">
      <c r="B69" s="1">
        <f>B68+1</f>
        <v>38</v>
      </c>
      <c r="D69" s="2" t="s">
        <v>31</v>
      </c>
      <c r="F69" s="55">
        <v>0</v>
      </c>
      <c r="G69" s="19"/>
      <c r="H69" s="15">
        <v>0</v>
      </c>
      <c r="I69" s="15"/>
      <c r="J69" s="55">
        <v>3484.6140781482018</v>
      </c>
      <c r="K69" s="19"/>
      <c r="L69" s="15">
        <v>0.39824160893122301</v>
      </c>
      <c r="M69" s="15"/>
      <c r="N69" s="55">
        <f>J69-F69</f>
        <v>3484.6140781482018</v>
      </c>
      <c r="O69" s="15"/>
      <c r="P69" s="35" t="str">
        <f>IFERROR(N69/F69,"100.0%")</f>
        <v>100.0%</v>
      </c>
      <c r="Q69" s="34"/>
      <c r="R69" s="35">
        <v>1</v>
      </c>
      <c r="S69" s="18"/>
    </row>
    <row r="70" spans="2:19" x14ac:dyDescent="0.3">
      <c r="B70" s="1">
        <f>B69+1</f>
        <v>39</v>
      </c>
      <c r="D70" s="2" t="s">
        <v>32</v>
      </c>
      <c r="F70" s="55">
        <v>142128.44321334286</v>
      </c>
      <c r="G70" s="19"/>
      <c r="H70" s="15">
        <v>16.243250652953471</v>
      </c>
      <c r="J70" s="55">
        <v>132069.89997318955</v>
      </c>
      <c r="K70" s="19"/>
      <c r="L70" s="15">
        <v>15.093702854078806</v>
      </c>
      <c r="N70" s="55">
        <f>J70-F70</f>
        <v>-10058.543240153318</v>
      </c>
      <c r="P70" s="17">
        <f>N70/F70</f>
        <v>-7.0770797264379195E-2</v>
      </c>
      <c r="Q70" s="17"/>
      <c r="R70" s="17">
        <f>P70</f>
        <v>-7.0770797264379195E-2</v>
      </c>
      <c r="S70" s="18"/>
    </row>
    <row r="71" spans="2:19" x14ac:dyDescent="0.3">
      <c r="B71" s="1">
        <f>B70+1</f>
        <v>40</v>
      </c>
      <c r="D71" s="2" t="s">
        <v>33</v>
      </c>
      <c r="F71" s="56">
        <f>SUM(F67:F70)</f>
        <v>334519.57321334287</v>
      </c>
      <c r="G71" s="19"/>
      <c r="H71" s="22">
        <v>38.230808367239185</v>
      </c>
      <c r="J71" s="56">
        <f>SUM(J67:J70)</f>
        <v>305293.2885696725</v>
      </c>
      <c r="K71" s="19"/>
      <c r="L71" s="22">
        <v>34.890661550819715</v>
      </c>
      <c r="N71" s="56">
        <f>SUM(N67:N70)</f>
        <v>-29226.284643670384</v>
      </c>
      <c r="P71" s="24">
        <f>N71/F71</f>
        <v>-8.7367935941467495E-2</v>
      </c>
      <c r="Q71" s="25"/>
      <c r="R71" s="24">
        <f>(N67+N70+N69)/(F67+F70+F69)</f>
        <v>-0.14534505327415265</v>
      </c>
      <c r="S71" s="26"/>
    </row>
    <row r="72" spans="2:19" ht="9" customHeight="1" x14ac:dyDescent="0.3">
      <c r="F72" s="55"/>
      <c r="G72" s="1"/>
      <c r="H72" s="15"/>
      <c r="I72" s="1"/>
      <c r="J72" s="55"/>
      <c r="K72" s="1"/>
      <c r="L72" s="15"/>
      <c r="N72" s="55"/>
      <c r="P72" s="25"/>
      <c r="Q72" s="25"/>
      <c r="R72" s="25"/>
      <c r="S72" s="26"/>
    </row>
    <row r="73" spans="2:19" x14ac:dyDescent="0.3">
      <c r="B73" s="1">
        <f>B71+1</f>
        <v>41</v>
      </c>
      <c r="D73" s="2" t="s">
        <v>114</v>
      </c>
      <c r="F73" s="56">
        <f>SUM(F67:F69)+J70</f>
        <v>324461.02997318958</v>
      </c>
      <c r="G73" s="1"/>
      <c r="H73" s="22">
        <v>37.08126056836452</v>
      </c>
      <c r="I73" s="1"/>
      <c r="J73" s="56">
        <f>SUM(J67:J70)</f>
        <v>305293.2885696725</v>
      </c>
      <c r="K73" s="19"/>
      <c r="L73" s="22">
        <v>34.890661550819715</v>
      </c>
      <c r="N73" s="56">
        <f>N67+N68+N69</f>
        <v>-19167.741403517066</v>
      </c>
      <c r="P73" s="24">
        <f>N73/F73</f>
        <v>-5.9075635077349378E-2</v>
      </c>
      <c r="Q73" s="25"/>
      <c r="R73" s="24">
        <f>(N73-N68)/(F73-F68)</f>
        <v>-0.10034230550659014</v>
      </c>
      <c r="S73" s="26"/>
    </row>
    <row r="74" spans="2:19" x14ac:dyDescent="0.3">
      <c r="B74" s="1">
        <f>B73+1</f>
        <v>42</v>
      </c>
      <c r="D74" s="2" t="s">
        <v>115</v>
      </c>
      <c r="F74" s="55"/>
      <c r="G74" s="1"/>
      <c r="H74" s="15"/>
      <c r="I74" s="1"/>
      <c r="J74" s="55"/>
      <c r="K74" s="1"/>
      <c r="L74" s="15"/>
      <c r="N74" s="55"/>
      <c r="P74" s="17">
        <v>-9.9629028653852536E-2</v>
      </c>
      <c r="Q74" s="17"/>
      <c r="R74" s="17">
        <v>-0.3251325050470526</v>
      </c>
      <c r="S74" s="26"/>
    </row>
    <row r="75" spans="2:19" ht="9" customHeight="1" x14ac:dyDescent="0.3">
      <c r="F75" s="55"/>
      <c r="J75" s="55"/>
      <c r="N75" s="55"/>
      <c r="P75" s="17"/>
      <c r="Q75" s="17"/>
      <c r="R75" s="17"/>
    </row>
    <row r="76" spans="2:19" x14ac:dyDescent="0.3">
      <c r="D76" s="3" t="s">
        <v>148</v>
      </c>
      <c r="F76" s="73" t="s">
        <v>149</v>
      </c>
      <c r="H76" s="15"/>
      <c r="J76" s="55"/>
      <c r="N76" s="55"/>
      <c r="P76" s="25"/>
      <c r="Q76" s="25"/>
      <c r="R76" s="25"/>
    </row>
    <row r="77" spans="2:19" x14ac:dyDescent="0.3">
      <c r="B77" s="1">
        <f>B74+1</f>
        <v>43</v>
      </c>
      <c r="D77" s="2" t="s">
        <v>29</v>
      </c>
      <c r="F77" s="55">
        <v>472900.76699999999</v>
      </c>
      <c r="G77" s="19"/>
      <c r="H77" s="15">
        <v>3.9408397249999996</v>
      </c>
      <c r="I77" s="15"/>
      <c r="J77" s="55">
        <v>287431.22325006768</v>
      </c>
      <c r="K77" s="19"/>
      <c r="L77" s="15">
        <v>2.395260193750564</v>
      </c>
      <c r="M77" s="15"/>
      <c r="N77" s="55">
        <f>J77-F77</f>
        <v>-185469.54374993232</v>
      </c>
      <c r="O77" s="15"/>
      <c r="P77" s="17">
        <f>N77/F77</f>
        <v>-0.3921954809388844</v>
      </c>
      <c r="Q77" s="17"/>
      <c r="R77" s="17">
        <f>P77</f>
        <v>-0.3921954809388844</v>
      </c>
      <c r="S77" s="18"/>
    </row>
    <row r="78" spans="2:19" outlineLevel="1" x14ac:dyDescent="0.3">
      <c r="B78" s="1">
        <f>B77+1</f>
        <v>44</v>
      </c>
      <c r="D78" s="2" t="s">
        <v>30</v>
      </c>
      <c r="F78" s="55">
        <v>1830000</v>
      </c>
      <c r="G78" s="19"/>
      <c r="H78" s="15">
        <v>15.25</v>
      </c>
      <c r="I78" s="15"/>
      <c r="J78" s="55">
        <v>1830000</v>
      </c>
      <c r="K78" s="19"/>
      <c r="L78" s="15">
        <v>15.25</v>
      </c>
      <c r="M78" s="15"/>
      <c r="N78" s="55">
        <f>J78-F78</f>
        <v>0</v>
      </c>
      <c r="O78" s="15"/>
      <c r="P78" s="17">
        <f>IFERROR(N78/F78,"100.0%")</f>
        <v>0</v>
      </c>
      <c r="Q78" s="17"/>
      <c r="R78" s="17">
        <v>0</v>
      </c>
      <c r="S78" s="18"/>
    </row>
    <row r="79" spans="2:19" outlineLevel="1" x14ac:dyDescent="0.3">
      <c r="B79" s="1">
        <f>B78+1</f>
        <v>45</v>
      </c>
      <c r="D79" s="2" t="s">
        <v>31</v>
      </c>
      <c r="F79" s="55">
        <v>0</v>
      </c>
      <c r="G79" s="19"/>
      <c r="H79" s="15">
        <v>0</v>
      </c>
      <c r="I79" s="15"/>
      <c r="J79" s="55">
        <v>47788.993071746772</v>
      </c>
      <c r="K79" s="19"/>
      <c r="L79" s="15">
        <v>0.39824160893122312</v>
      </c>
      <c r="M79" s="15"/>
      <c r="N79" s="55">
        <f>J79-F79</f>
        <v>47788.993071746772</v>
      </c>
      <c r="O79" s="15"/>
      <c r="P79" s="17" t="str">
        <f>IFERROR(N79/F79,"100.0%")</f>
        <v>100.0%</v>
      </c>
      <c r="Q79" s="17"/>
      <c r="R79" s="17">
        <v>1</v>
      </c>
      <c r="S79" s="18"/>
    </row>
    <row r="80" spans="2:19" x14ac:dyDescent="0.3">
      <c r="B80" s="1">
        <f>B79+1</f>
        <v>46</v>
      </c>
      <c r="D80" s="2" t="s">
        <v>32</v>
      </c>
      <c r="F80" s="55">
        <v>1949190.0783544164</v>
      </c>
      <c r="G80" s="19"/>
      <c r="H80" s="15">
        <v>16.243250652953471</v>
      </c>
      <c r="J80" s="55">
        <v>1811244.3424894568</v>
      </c>
      <c r="K80" s="19"/>
      <c r="L80" s="15">
        <v>15.093702854078806</v>
      </c>
      <c r="N80" s="55">
        <f>J80-F80</f>
        <v>-137945.73586495966</v>
      </c>
      <c r="P80" s="17">
        <f>N80/F80</f>
        <v>-7.0770797264379126E-2</v>
      </c>
      <c r="Q80" s="17"/>
      <c r="R80" s="17">
        <f>P80</f>
        <v>-7.0770797264379126E-2</v>
      </c>
      <c r="S80" s="18"/>
    </row>
    <row r="81" spans="2:19" x14ac:dyDescent="0.3">
      <c r="B81" s="1">
        <f>B80+1</f>
        <v>47</v>
      </c>
      <c r="D81" s="2" t="s">
        <v>33</v>
      </c>
      <c r="F81" s="56">
        <f>SUM(F77:F80)</f>
        <v>4252090.8453544164</v>
      </c>
      <c r="G81" s="19"/>
      <c r="H81" s="22">
        <v>35.434090377953467</v>
      </c>
      <c r="J81" s="56">
        <f>SUM(J77:J80)</f>
        <v>3976464.5588112711</v>
      </c>
      <c r="K81" s="19"/>
      <c r="L81" s="22">
        <v>33.137204656760595</v>
      </c>
      <c r="N81" s="56">
        <f>SUM(N77:N80)</f>
        <v>-275626.28654314519</v>
      </c>
      <c r="P81" s="24">
        <f>N81/F81</f>
        <v>-6.4821354144932772E-2</v>
      </c>
      <c r="Q81" s="25"/>
      <c r="R81" s="24">
        <f>(N77+N80+N79)/(F77+F80+F79)</f>
        <v>-0.11379684088720203</v>
      </c>
      <c r="S81" s="26"/>
    </row>
    <row r="82" spans="2:19" ht="9" customHeight="1" x14ac:dyDescent="0.3">
      <c r="F82" s="55"/>
      <c r="G82" s="1"/>
      <c r="H82" s="15"/>
      <c r="I82" s="1"/>
      <c r="J82" s="55"/>
      <c r="K82" s="1"/>
      <c r="L82" s="15"/>
      <c r="N82" s="55"/>
      <c r="P82" s="25"/>
      <c r="Q82" s="25"/>
      <c r="R82" s="25"/>
      <c r="S82" s="26"/>
    </row>
    <row r="83" spans="2:19" x14ac:dyDescent="0.3">
      <c r="B83" s="1">
        <f>B81+1</f>
        <v>48</v>
      </c>
      <c r="D83" s="2" t="s">
        <v>114</v>
      </c>
      <c r="F83" s="56">
        <f>SUM(F77:F79)+J80</f>
        <v>4114145.1094894568</v>
      </c>
      <c r="G83" s="1"/>
      <c r="H83" s="22">
        <v>34.28454257907881</v>
      </c>
      <c r="I83" s="1"/>
      <c r="J83" s="56">
        <f>SUM(J77:J80)</f>
        <v>3976464.5588112711</v>
      </c>
      <c r="K83" s="19"/>
      <c r="L83" s="22">
        <v>33.137204656760595</v>
      </c>
      <c r="N83" s="56">
        <f>N77+N78+N79</f>
        <v>-137680.55067818554</v>
      </c>
      <c r="P83" s="24">
        <f>N83/F83</f>
        <v>-3.3465166398875743E-2</v>
      </c>
      <c r="Q83" s="25"/>
      <c r="R83" s="24">
        <f>(N83-N78)/(F83-F78)</f>
        <v>-6.0276621702444882E-2</v>
      </c>
      <c r="S83" s="26"/>
    </row>
    <row r="84" spans="2:19" x14ac:dyDescent="0.3">
      <c r="B84" s="1">
        <f>B83+1</f>
        <v>49</v>
      </c>
      <c r="D84" s="2" t="s">
        <v>115</v>
      </c>
      <c r="F84" s="55"/>
      <c r="G84" s="1"/>
      <c r="H84" s="15"/>
      <c r="I84" s="1"/>
      <c r="J84" s="55"/>
      <c r="K84" s="1"/>
      <c r="L84" s="15"/>
      <c r="N84" s="55"/>
      <c r="P84" s="17">
        <v>-5.9785707074796204E-2</v>
      </c>
      <c r="Q84" s="17"/>
      <c r="R84" s="17">
        <v>-0.29114046811893945</v>
      </c>
      <c r="S84" s="26"/>
    </row>
    <row r="85" spans="2:19" ht="9" customHeight="1" x14ac:dyDescent="0.3">
      <c r="F85" s="55"/>
      <c r="J85" s="55"/>
      <c r="N85" s="55"/>
      <c r="P85" s="25"/>
      <c r="Q85" s="25"/>
      <c r="R85" s="25"/>
    </row>
    <row r="86" spans="2:19" x14ac:dyDescent="0.3">
      <c r="D86" s="3" t="s">
        <v>150</v>
      </c>
      <c r="F86" s="73" t="s">
        <v>151</v>
      </c>
      <c r="H86" s="15"/>
      <c r="J86" s="55"/>
      <c r="N86" s="55"/>
      <c r="P86" s="25"/>
      <c r="Q86" s="25"/>
      <c r="R86" s="25"/>
    </row>
    <row r="87" spans="2:19" x14ac:dyDescent="0.3">
      <c r="B87" s="1">
        <f>B84+1</f>
        <v>50</v>
      </c>
      <c r="D87" s="2" t="s">
        <v>29</v>
      </c>
      <c r="F87" s="55">
        <v>38917.769999999997</v>
      </c>
      <c r="G87" s="19"/>
      <c r="H87" s="15">
        <v>4.7173054545454542</v>
      </c>
      <c r="I87" s="15"/>
      <c r="J87" s="55">
        <v>13684.266759457158</v>
      </c>
      <c r="K87" s="19"/>
      <c r="L87" s="15">
        <v>1.6586990011463223</v>
      </c>
      <c r="M87" s="15"/>
      <c r="N87" s="55">
        <f>J87-F87</f>
        <v>-25233.503240542839</v>
      </c>
      <c r="O87" s="15"/>
      <c r="P87" s="17">
        <f>N87/F87</f>
        <v>-0.64837998787039552</v>
      </c>
      <c r="Q87" s="17"/>
      <c r="R87" s="17">
        <f>P87</f>
        <v>-0.64837998787039552</v>
      </c>
      <c r="S87" s="18"/>
    </row>
    <row r="88" spans="2:19" outlineLevel="1" x14ac:dyDescent="0.3">
      <c r="B88" s="1">
        <f>B87+1</f>
        <v>51</v>
      </c>
      <c r="D88" s="2" t="s">
        <v>30</v>
      </c>
      <c r="F88" s="55">
        <v>125812.5</v>
      </c>
      <c r="G88" s="19"/>
      <c r="H88" s="15">
        <v>15.25</v>
      </c>
      <c r="I88" s="15"/>
      <c r="J88" s="55">
        <v>125812.5</v>
      </c>
      <c r="K88" s="19"/>
      <c r="L88" s="15">
        <v>15.25</v>
      </c>
      <c r="M88" s="15"/>
      <c r="N88" s="55">
        <f>J88-F88</f>
        <v>0</v>
      </c>
      <c r="O88" s="15"/>
      <c r="P88" s="17">
        <f>IFERROR(N88/F88,"100.0%")</f>
        <v>0</v>
      </c>
      <c r="Q88" s="17"/>
      <c r="R88" s="17">
        <v>0</v>
      </c>
      <c r="S88" s="18"/>
    </row>
    <row r="89" spans="2:19" outlineLevel="1" x14ac:dyDescent="0.3">
      <c r="B89" s="1">
        <f>B88+1</f>
        <v>52</v>
      </c>
      <c r="D89" s="2" t="s">
        <v>31</v>
      </c>
      <c r="F89" s="55">
        <v>0</v>
      </c>
      <c r="G89" s="19"/>
      <c r="H89" s="15">
        <v>0</v>
      </c>
      <c r="I89" s="15"/>
      <c r="J89" s="55">
        <v>2804.3233501879727</v>
      </c>
      <c r="K89" s="19"/>
      <c r="L89" s="15">
        <v>0.33991798184096639</v>
      </c>
      <c r="M89" s="15"/>
      <c r="N89" s="55">
        <f>J89-F89</f>
        <v>2804.3233501879727</v>
      </c>
      <c r="O89" s="15"/>
      <c r="P89" s="17" t="str">
        <f>IFERROR(N89/F89,"100.0%")</f>
        <v>100.0%</v>
      </c>
      <c r="Q89" s="17"/>
      <c r="R89" s="17" t="str">
        <f>P89</f>
        <v>100.0%</v>
      </c>
      <c r="S89" s="18"/>
    </row>
    <row r="90" spans="2:19" x14ac:dyDescent="0.3">
      <c r="B90" s="1">
        <f>B89+1</f>
        <v>53</v>
      </c>
      <c r="D90" s="2" t="s">
        <v>32</v>
      </c>
      <c r="F90" s="55">
        <v>134006.81788686613</v>
      </c>
      <c r="G90" s="19"/>
      <c r="H90" s="15">
        <v>16.243250652953471</v>
      </c>
      <c r="J90" s="55">
        <v>124523.04854615015</v>
      </c>
      <c r="K90" s="19"/>
      <c r="L90" s="15">
        <v>15.093702854078806</v>
      </c>
      <c r="N90" s="55">
        <f>J90-F90</f>
        <v>-9483.7693407159823</v>
      </c>
      <c r="P90" s="17">
        <f>N90/F90</f>
        <v>-7.0770797264379168E-2</v>
      </c>
      <c r="Q90" s="17"/>
      <c r="R90" s="17">
        <f>P90</f>
        <v>-7.0770797264379168E-2</v>
      </c>
      <c r="S90" s="18"/>
    </row>
    <row r="91" spans="2:19" x14ac:dyDescent="0.3">
      <c r="B91" s="1">
        <f>B90+1</f>
        <v>54</v>
      </c>
      <c r="D91" s="2" t="s">
        <v>33</v>
      </c>
      <c r="F91" s="56">
        <f>SUM(F87:F90)</f>
        <v>298737.08788686612</v>
      </c>
      <c r="G91" s="19"/>
      <c r="H91" s="22">
        <v>36.210556107498924</v>
      </c>
      <c r="J91" s="56">
        <f>SUM(J87:J90)</f>
        <v>266824.13865579525</v>
      </c>
      <c r="K91" s="19"/>
      <c r="L91" s="22">
        <v>32.342319837066093</v>
      </c>
      <c r="N91" s="56">
        <f>SUM(N87:N90)</f>
        <v>-31912.949231070848</v>
      </c>
      <c r="P91" s="24">
        <f>N91/F91</f>
        <v>-0.10682620446228797</v>
      </c>
      <c r="Q91" s="25"/>
      <c r="R91" s="24">
        <f>(N87+N90+N89)/(F87+F90+F89)</f>
        <v>-0.18454836076839182</v>
      </c>
      <c r="S91" s="26"/>
    </row>
    <row r="92" spans="2:19" x14ac:dyDescent="0.3">
      <c r="F92" s="55"/>
      <c r="G92" s="1"/>
      <c r="H92" s="15"/>
      <c r="I92" s="1"/>
      <c r="J92" s="55"/>
      <c r="K92" s="1"/>
      <c r="L92" s="15"/>
      <c r="N92" s="55"/>
      <c r="P92" s="25"/>
      <c r="Q92" s="25"/>
      <c r="R92" s="25"/>
      <c r="S92" s="26"/>
    </row>
    <row r="93" spans="2:19" x14ac:dyDescent="0.3">
      <c r="B93" s="1">
        <f>B91+1</f>
        <v>55</v>
      </c>
      <c r="D93" s="2" t="s">
        <v>114</v>
      </c>
      <c r="F93" s="56">
        <f>SUM(F87:F89)+J90</f>
        <v>289253.31854615011</v>
      </c>
      <c r="G93" s="1"/>
      <c r="H93" s="22">
        <v>35.06100830862426</v>
      </c>
      <c r="I93" s="1"/>
      <c r="J93" s="56">
        <f>SUM(J87:J90)</f>
        <v>266824.13865579525</v>
      </c>
      <c r="K93" s="19"/>
      <c r="L93" s="22">
        <v>32.342319837066093</v>
      </c>
      <c r="N93" s="56">
        <f>N87+N88+N89</f>
        <v>-22429.179890354866</v>
      </c>
      <c r="P93" s="24">
        <f>N93/F93</f>
        <v>-7.7541651045141977E-2</v>
      </c>
      <c r="Q93" s="25"/>
      <c r="R93" s="24">
        <f>(N93-N88)/(F93-F88)</f>
        <v>-0.13723120142121431</v>
      </c>
      <c r="S93" s="26"/>
    </row>
    <row r="94" spans="2:19" x14ac:dyDescent="0.3">
      <c r="B94" s="1">
        <f>B93+1</f>
        <v>56</v>
      </c>
      <c r="D94" s="2" t="s">
        <v>115</v>
      </c>
      <c r="F94" s="55"/>
      <c r="G94" s="1"/>
      <c r="H94" s="15"/>
      <c r="I94" s="1"/>
      <c r="J94" s="55"/>
      <c r="K94" s="1"/>
      <c r="L94" s="15"/>
      <c r="N94" s="55"/>
      <c r="P94" s="17">
        <v>-0.13615700314432111</v>
      </c>
      <c r="Q94" s="17"/>
      <c r="R94" s="17">
        <v>-0.57632233014262801</v>
      </c>
      <c r="S94" s="26"/>
    </row>
    <row r="95" spans="2:19" x14ac:dyDescent="0.3">
      <c r="F95" s="55"/>
      <c r="J95" s="55"/>
      <c r="N95" s="55"/>
      <c r="P95" s="17"/>
      <c r="Q95" s="17"/>
      <c r="R95" s="17"/>
    </row>
    <row r="96" spans="2:19" x14ac:dyDescent="0.3">
      <c r="D96" s="3" t="s">
        <v>152</v>
      </c>
      <c r="F96" s="73" t="s">
        <v>153</v>
      </c>
      <c r="H96" s="15"/>
      <c r="J96" s="55"/>
      <c r="N96" s="55"/>
      <c r="P96" s="17"/>
      <c r="Q96" s="17"/>
      <c r="R96" s="17"/>
    </row>
    <row r="97" spans="2:19" x14ac:dyDescent="0.3">
      <c r="B97" s="1">
        <f>B94+1</f>
        <v>57</v>
      </c>
      <c r="D97" s="2" t="s">
        <v>29</v>
      </c>
      <c r="F97" s="55">
        <v>226551.62</v>
      </c>
      <c r="G97" s="19"/>
      <c r="H97" s="15">
        <v>3.4854095384615382</v>
      </c>
      <c r="I97" s="15"/>
      <c r="J97" s="55">
        <v>76746.067512060254</v>
      </c>
      <c r="K97" s="19"/>
      <c r="L97" s="15">
        <v>1.1807087309547732</v>
      </c>
      <c r="M97" s="15"/>
      <c r="N97" s="55">
        <f>J97-F97</f>
        <v>-149805.55248793974</v>
      </c>
      <c r="O97" s="15"/>
      <c r="P97" s="17">
        <f>N97/F97</f>
        <v>-0.66124246866096015</v>
      </c>
      <c r="Q97" s="17"/>
      <c r="R97" s="17">
        <f>P97</f>
        <v>-0.66124246866096015</v>
      </c>
      <c r="S97" s="18"/>
    </row>
    <row r="98" spans="2:19" outlineLevel="1" x14ac:dyDescent="0.3">
      <c r="B98" s="1">
        <f>B97+1</f>
        <v>58</v>
      </c>
      <c r="D98" s="2" t="s">
        <v>30</v>
      </c>
      <c r="F98" s="55">
        <v>991250</v>
      </c>
      <c r="G98" s="19"/>
      <c r="H98" s="15">
        <v>15.25</v>
      </c>
      <c r="I98" s="15"/>
      <c r="J98" s="55">
        <v>991250</v>
      </c>
      <c r="K98" s="19"/>
      <c r="L98" s="15">
        <v>15.25</v>
      </c>
      <c r="M98" s="15"/>
      <c r="N98" s="55">
        <f>J98-F98</f>
        <v>0</v>
      </c>
      <c r="O98" s="15"/>
      <c r="P98" s="17">
        <f>IFERROR(N98/F98,"100.0%")</f>
        <v>0</v>
      </c>
      <c r="Q98" s="17"/>
      <c r="R98" s="17">
        <v>0</v>
      </c>
      <c r="S98" s="18"/>
    </row>
    <row r="99" spans="2:19" outlineLevel="1" x14ac:dyDescent="0.3">
      <c r="B99" s="1">
        <f>B98+1</f>
        <v>59</v>
      </c>
      <c r="D99" s="2" t="s">
        <v>31</v>
      </c>
      <c r="F99" s="55">
        <v>0</v>
      </c>
      <c r="G99" s="19"/>
      <c r="H99" s="15">
        <v>0</v>
      </c>
      <c r="I99" s="15"/>
      <c r="J99" s="55">
        <v>22094.668819662817</v>
      </c>
      <c r="K99" s="19"/>
      <c r="L99" s="15">
        <v>0.33991798184096644</v>
      </c>
      <c r="M99" s="15"/>
      <c r="N99" s="55">
        <f>J99-F99</f>
        <v>22094.668819662817</v>
      </c>
      <c r="O99" s="15"/>
      <c r="P99" s="17" t="str">
        <f>IFERROR(N99/F99,"100.0%")</f>
        <v>100.0%</v>
      </c>
      <c r="Q99" s="17"/>
      <c r="R99" s="17" t="str">
        <f>P99</f>
        <v>100.0%</v>
      </c>
      <c r="S99" s="18"/>
    </row>
    <row r="100" spans="2:19" x14ac:dyDescent="0.3">
      <c r="B100" s="1">
        <f>B99+1</f>
        <v>60</v>
      </c>
      <c r="D100" s="2" t="s">
        <v>32</v>
      </c>
      <c r="F100" s="55">
        <v>1055811.2924419756</v>
      </c>
      <c r="G100" s="19"/>
      <c r="H100" s="15">
        <v>16.243250652953471</v>
      </c>
      <c r="J100" s="55">
        <v>981090.68551512237</v>
      </c>
      <c r="K100" s="19"/>
      <c r="L100" s="15">
        <v>15.093702854078806</v>
      </c>
      <c r="N100" s="55">
        <f>J100-F100</f>
        <v>-74720.606926853186</v>
      </c>
      <c r="P100" s="17">
        <f>N100/F100</f>
        <v>-7.0770797264379154E-2</v>
      </c>
      <c r="Q100" s="17"/>
      <c r="R100" s="17">
        <f>P100</f>
        <v>-7.0770797264379154E-2</v>
      </c>
      <c r="S100" s="18"/>
    </row>
    <row r="101" spans="2:19" x14ac:dyDescent="0.3">
      <c r="B101" s="1">
        <f>B100+1</f>
        <v>61</v>
      </c>
      <c r="D101" s="2" t="s">
        <v>33</v>
      </c>
      <c r="F101" s="56">
        <f>SUM(F97:F100)</f>
        <v>2273612.9124419754</v>
      </c>
      <c r="G101" s="19"/>
      <c r="H101" s="22">
        <v>34.97866019141501</v>
      </c>
      <c r="J101" s="56">
        <f>SUM(J97:J100)</f>
        <v>2071181.4218468457</v>
      </c>
      <c r="K101" s="19"/>
      <c r="L101" s="22">
        <v>31.864329566874549</v>
      </c>
      <c r="N101" s="56">
        <f>SUM(N97:N100)</f>
        <v>-202431.4905951301</v>
      </c>
      <c r="P101" s="24">
        <f>N101/F101</f>
        <v>-8.903516050923041E-2</v>
      </c>
      <c r="Q101" s="25"/>
      <c r="R101" s="24">
        <f>(N97+N100+N99)/(F97+F100+F99)</f>
        <v>-0.15785819180441227</v>
      </c>
      <c r="S101" s="26"/>
    </row>
    <row r="102" spans="2:19" x14ac:dyDescent="0.3">
      <c r="F102" s="55"/>
      <c r="G102" s="1"/>
      <c r="H102" s="15"/>
      <c r="I102" s="1"/>
      <c r="J102" s="55"/>
      <c r="K102" s="1"/>
      <c r="L102" s="15"/>
      <c r="N102" s="55"/>
      <c r="P102" s="25"/>
      <c r="Q102" s="25"/>
      <c r="R102" s="25"/>
      <c r="S102" s="26"/>
    </row>
    <row r="103" spans="2:19" x14ac:dyDescent="0.3">
      <c r="B103" s="1">
        <f>B101+1</f>
        <v>62</v>
      </c>
      <c r="D103" s="2" t="s">
        <v>114</v>
      </c>
      <c r="F103" s="56">
        <f>SUM(F97:F99)+J100</f>
        <v>2198892.3055151226</v>
      </c>
      <c r="G103" s="1"/>
      <c r="H103" s="22">
        <v>33.829112392540353</v>
      </c>
      <c r="I103" s="1"/>
      <c r="J103" s="56">
        <f>SUM(J97:J100)</f>
        <v>2071181.4218468457</v>
      </c>
      <c r="K103" s="19"/>
      <c r="L103" s="22">
        <v>31.864329566874549</v>
      </c>
      <c r="N103" s="56">
        <f>N97+N98+N99</f>
        <v>-127710.88366827692</v>
      </c>
      <c r="P103" s="24">
        <f>N103/F103</f>
        <v>-5.8079644622867868E-2</v>
      </c>
      <c r="Q103" s="25"/>
      <c r="R103" s="24">
        <f>(N103-N98)/(F103-F98)</f>
        <v>-0.10575224392607011</v>
      </c>
      <c r="S103" s="26"/>
    </row>
    <row r="104" spans="2:19" x14ac:dyDescent="0.3">
      <c r="B104" s="1">
        <f>B103+1</f>
        <v>63</v>
      </c>
      <c r="D104" s="2" t="s">
        <v>115</v>
      </c>
      <c r="F104" s="55"/>
      <c r="G104" s="1"/>
      <c r="H104" s="15"/>
      <c r="I104" s="1"/>
      <c r="J104" s="55"/>
      <c r="K104" s="1"/>
      <c r="L104" s="15"/>
      <c r="N104" s="55"/>
      <c r="P104" s="17">
        <v>-0.10487002281067495</v>
      </c>
      <c r="Q104" s="17"/>
      <c r="R104" s="17">
        <v>-0.56371648840240873</v>
      </c>
      <c r="S104" s="26"/>
    </row>
    <row r="105" spans="2:19" x14ac:dyDescent="0.3">
      <c r="F105" s="55"/>
      <c r="J105" s="55"/>
      <c r="N105" s="55"/>
      <c r="P105" s="17"/>
      <c r="Q105" s="17"/>
      <c r="R105" s="17"/>
    </row>
    <row r="106" spans="2:19" x14ac:dyDescent="0.3">
      <c r="D106" s="3" t="s">
        <v>154</v>
      </c>
      <c r="F106" s="73" t="s">
        <v>155</v>
      </c>
      <c r="H106" s="15"/>
      <c r="J106" s="55"/>
      <c r="N106" s="55"/>
      <c r="P106" s="25"/>
      <c r="Q106" s="25"/>
      <c r="R106" s="25"/>
    </row>
    <row r="107" spans="2:19" x14ac:dyDescent="0.3">
      <c r="B107" s="1">
        <f>B104+1</f>
        <v>64</v>
      </c>
      <c r="D107" s="2" t="s">
        <v>29</v>
      </c>
      <c r="F107" s="55">
        <v>871720.56000000017</v>
      </c>
      <c r="H107" s="15">
        <v>2.4214460000000004</v>
      </c>
      <c r="J107" s="55">
        <v>875764.51034636982</v>
      </c>
      <c r="L107" s="15">
        <v>2.4326791954065827</v>
      </c>
      <c r="N107" s="55">
        <f>J107-F107</f>
        <v>4043.9503463696456</v>
      </c>
      <c r="O107" s="15"/>
      <c r="P107" s="17">
        <f>N107/F107</f>
        <v>4.6390443588592714E-3</v>
      </c>
      <c r="Q107" s="17"/>
      <c r="R107" s="17">
        <f>P107</f>
        <v>4.6390443588592714E-3</v>
      </c>
      <c r="S107" s="18"/>
    </row>
    <row r="108" spans="2:19" outlineLevel="1" x14ac:dyDescent="0.3">
      <c r="B108" s="1">
        <f>B107+1</f>
        <v>65</v>
      </c>
      <c r="D108" s="2" t="s">
        <v>30</v>
      </c>
      <c r="F108" s="55">
        <v>5490000</v>
      </c>
      <c r="G108" s="19"/>
      <c r="H108" s="15">
        <v>15.25</v>
      </c>
      <c r="I108" s="15"/>
      <c r="J108" s="55">
        <v>5490000</v>
      </c>
      <c r="K108" s="19"/>
      <c r="L108" s="15">
        <v>15.25</v>
      </c>
      <c r="M108" s="15"/>
      <c r="N108" s="55">
        <f>J108-F108</f>
        <v>0</v>
      </c>
      <c r="O108" s="15"/>
      <c r="P108" s="17">
        <f>IFERROR(N108/F108,"100.0%")</f>
        <v>0</v>
      </c>
      <c r="Q108" s="17"/>
      <c r="R108" s="17">
        <v>0</v>
      </c>
      <c r="S108" s="18"/>
    </row>
    <row r="109" spans="2:19" outlineLevel="1" x14ac:dyDescent="0.3">
      <c r="B109" s="1">
        <f>B108+1</f>
        <v>66</v>
      </c>
      <c r="D109" s="2" t="s">
        <v>31</v>
      </c>
      <c r="F109" s="55">
        <v>0</v>
      </c>
      <c r="G109" s="19"/>
      <c r="H109" s="15">
        <v>0</v>
      </c>
      <c r="I109" s="15"/>
      <c r="J109" s="55">
        <v>143366.97921524031</v>
      </c>
      <c r="K109" s="19"/>
      <c r="L109" s="15">
        <v>0.39824160893122312</v>
      </c>
      <c r="M109" s="15"/>
      <c r="N109" s="55">
        <f>J109-F109</f>
        <v>143366.97921524031</v>
      </c>
      <c r="O109" s="15"/>
      <c r="P109" s="17" t="str">
        <f>IFERROR(N109/F109,"100.0%")</f>
        <v>100.0%</v>
      </c>
      <c r="Q109" s="17"/>
      <c r="R109" s="17" t="str">
        <f>P109</f>
        <v>100.0%</v>
      </c>
      <c r="S109" s="18"/>
    </row>
    <row r="110" spans="2:19" x14ac:dyDescent="0.3">
      <c r="B110" s="1">
        <f>B109+1</f>
        <v>67</v>
      </c>
      <c r="D110" s="2" t="s">
        <v>32</v>
      </c>
      <c r="F110" s="55">
        <v>5847570.2350632492</v>
      </c>
      <c r="H110" s="15">
        <v>16.243250652953471</v>
      </c>
      <c r="J110" s="55">
        <v>5433733.0274683703</v>
      </c>
      <c r="L110" s="15">
        <v>15.093702854078806</v>
      </c>
      <c r="N110" s="55">
        <f>J110-F110</f>
        <v>-413837.20759487897</v>
      </c>
      <c r="P110" s="17">
        <f>N110/F110</f>
        <v>-7.0770797264379126E-2</v>
      </c>
      <c r="Q110" s="17"/>
      <c r="R110" s="17">
        <f>P110</f>
        <v>-7.0770797264379126E-2</v>
      </c>
      <c r="S110" s="18"/>
    </row>
    <row r="111" spans="2:19" x14ac:dyDescent="0.3">
      <c r="B111" s="1">
        <f>B110+1</f>
        <v>68</v>
      </c>
      <c r="D111" s="2" t="s">
        <v>33</v>
      </c>
      <c r="F111" s="56">
        <f>SUM(F107:F110)</f>
        <v>12209290.79506325</v>
      </c>
      <c r="H111" s="22">
        <v>33.914696652953467</v>
      </c>
      <c r="J111" s="56">
        <f>SUM(J107:J110)</f>
        <v>11942864.51702998</v>
      </c>
      <c r="K111" s="19"/>
      <c r="L111" s="22">
        <v>33.174623658416614</v>
      </c>
      <c r="N111" s="56">
        <f>SUM(N107:N110)</f>
        <v>-266426.27803326899</v>
      </c>
      <c r="P111" s="24">
        <f>N111/F111</f>
        <v>-2.1821601475902005E-2</v>
      </c>
      <c r="Q111" s="25"/>
      <c r="R111" s="24">
        <f>(N107+N110+N109)/(F107+F110+F109)</f>
        <v>-3.9650952185164519E-2</v>
      </c>
      <c r="S111" s="26"/>
    </row>
    <row r="112" spans="2:19" x14ac:dyDescent="0.3">
      <c r="F112" s="55"/>
      <c r="G112" s="1"/>
      <c r="H112" s="15"/>
      <c r="I112" s="1"/>
      <c r="J112" s="55"/>
      <c r="K112" s="1"/>
      <c r="L112" s="15"/>
      <c r="N112" s="55"/>
      <c r="P112" s="25"/>
      <c r="Q112" s="25"/>
      <c r="R112" s="25"/>
      <c r="S112" s="26"/>
    </row>
    <row r="113" spans="2:19" x14ac:dyDescent="0.3">
      <c r="B113" s="1">
        <f>B111+1</f>
        <v>69</v>
      </c>
      <c r="D113" s="2" t="s">
        <v>114</v>
      </c>
      <c r="F113" s="56">
        <f>SUM(F107:F109)+J110</f>
        <v>11795453.587468371</v>
      </c>
      <c r="G113" s="1"/>
      <c r="H113" s="22">
        <v>32.765148854078809</v>
      </c>
      <c r="I113" s="1"/>
      <c r="J113" s="56">
        <f>SUM(J107:J110)</f>
        <v>11942864.51702998</v>
      </c>
      <c r="K113" s="19"/>
      <c r="L113" s="22">
        <v>33.174623658416614</v>
      </c>
      <c r="N113" s="56">
        <f>N107+N108+N109</f>
        <v>147410.92956160996</v>
      </c>
      <c r="P113" s="31">
        <f>N113/F113</f>
        <v>1.2497266719630102E-2</v>
      </c>
      <c r="Q113" s="25"/>
      <c r="R113" s="31">
        <f>(N113-N108)/(F113-F108)</f>
        <v>2.337832283066494E-2</v>
      </c>
      <c r="S113" s="26"/>
    </row>
    <row r="114" spans="2:19" x14ac:dyDescent="0.3">
      <c r="B114" s="1">
        <f>B113+1</f>
        <v>70</v>
      </c>
      <c r="D114" s="2" t="s">
        <v>115</v>
      </c>
      <c r="F114" s="55"/>
      <c r="G114" s="1"/>
      <c r="H114" s="15"/>
      <c r="I114" s="1"/>
      <c r="J114" s="55"/>
      <c r="K114" s="1"/>
      <c r="L114" s="15"/>
      <c r="N114" s="55"/>
      <c r="P114" s="36">
        <v>2.3171550553237413E-2</v>
      </c>
      <c r="Q114" s="25"/>
      <c r="R114" s="36">
        <v>0.16910342181399257</v>
      </c>
      <c r="S114" s="26"/>
    </row>
    <row r="115" spans="2:19" x14ac:dyDescent="0.3">
      <c r="F115" s="55"/>
      <c r="J115" s="55"/>
      <c r="N115" s="55"/>
      <c r="P115" s="25"/>
      <c r="Q115" s="25"/>
      <c r="R115" s="25"/>
    </row>
    <row r="116" spans="2:19" x14ac:dyDescent="0.3">
      <c r="D116" s="3" t="s">
        <v>156</v>
      </c>
      <c r="F116" s="73" t="s">
        <v>157</v>
      </c>
      <c r="H116" s="15"/>
      <c r="J116" s="55"/>
      <c r="N116" s="55"/>
      <c r="P116" s="25"/>
      <c r="Q116" s="25"/>
      <c r="R116" s="25"/>
    </row>
    <row r="117" spans="2:19" x14ac:dyDescent="0.3">
      <c r="B117" s="1">
        <f>B114+1</f>
        <v>71</v>
      </c>
      <c r="D117" s="2" t="s">
        <v>29</v>
      </c>
      <c r="F117" s="55">
        <v>3396434.08</v>
      </c>
      <c r="H117" s="15">
        <v>6.5316040000000006</v>
      </c>
      <c r="J117" s="55">
        <v>3634153.1567676538</v>
      </c>
      <c r="L117" s="15">
        <v>6.9887560707070264</v>
      </c>
      <c r="N117" s="55">
        <f>J117-F117</f>
        <v>237719.07676765369</v>
      </c>
      <c r="O117" s="15"/>
      <c r="P117" s="34">
        <f>N117/F117</f>
        <v>6.9990781851904424E-2</v>
      </c>
      <c r="Q117" s="34"/>
      <c r="R117" s="34">
        <f>P117</f>
        <v>6.9990781851904424E-2</v>
      </c>
      <c r="S117" s="18"/>
    </row>
    <row r="118" spans="2:19" outlineLevel="1" x14ac:dyDescent="0.3">
      <c r="B118" s="1">
        <f>B117+1</f>
        <v>72</v>
      </c>
      <c r="D118" s="2" t="s">
        <v>30</v>
      </c>
      <c r="F118" s="55">
        <v>7930000</v>
      </c>
      <c r="G118" s="19"/>
      <c r="H118" s="15">
        <v>15.25</v>
      </c>
      <c r="I118" s="15"/>
      <c r="J118" s="55">
        <v>7930000</v>
      </c>
      <c r="K118" s="19"/>
      <c r="L118" s="15">
        <v>15.25</v>
      </c>
      <c r="M118" s="15"/>
      <c r="N118" s="55">
        <f>J118-F118</f>
        <v>0</v>
      </c>
      <c r="O118" s="15"/>
      <c r="P118" s="35">
        <f>IFERROR(N118/F118,"100.0%")</f>
        <v>0</v>
      </c>
      <c r="Q118" s="34"/>
      <c r="R118" s="35">
        <v>0</v>
      </c>
      <c r="S118" s="18"/>
    </row>
    <row r="119" spans="2:19" outlineLevel="1" x14ac:dyDescent="0.3">
      <c r="B119" s="1">
        <f>B118+1</f>
        <v>73</v>
      </c>
      <c r="D119" s="2" t="s">
        <v>31</v>
      </c>
      <c r="F119" s="55">
        <v>0</v>
      </c>
      <c r="G119" s="19"/>
      <c r="H119" s="15">
        <v>0</v>
      </c>
      <c r="I119" s="15"/>
      <c r="J119" s="55">
        <v>207085.63664423599</v>
      </c>
      <c r="K119" s="19"/>
      <c r="L119" s="15">
        <v>0.39824160893122301</v>
      </c>
      <c r="M119" s="15"/>
      <c r="N119" s="55">
        <f>J119-F119</f>
        <v>207085.63664423599</v>
      </c>
      <c r="O119" s="15"/>
      <c r="P119" s="35" t="str">
        <f>IFERROR(N119/F119,"100.0%")</f>
        <v>100.0%</v>
      </c>
      <c r="Q119" s="34"/>
      <c r="R119" s="35" t="str">
        <f>P119</f>
        <v>100.0%</v>
      </c>
      <c r="S119" s="18"/>
    </row>
    <row r="120" spans="2:19" x14ac:dyDescent="0.3">
      <c r="B120" s="1">
        <f>B119+1</f>
        <v>74</v>
      </c>
      <c r="D120" s="2" t="s">
        <v>32</v>
      </c>
      <c r="F120" s="55">
        <v>8446490.3395358045</v>
      </c>
      <c r="H120" s="15">
        <v>16.243250652953471</v>
      </c>
      <c r="J120" s="55">
        <v>7848725.484120979</v>
      </c>
      <c r="L120" s="15">
        <v>15.093702854078806</v>
      </c>
      <c r="N120" s="55">
        <f>J120-F120</f>
        <v>-597764.85541482549</v>
      </c>
      <c r="P120" s="17">
        <f>N120/F120</f>
        <v>-7.0770797264379154E-2</v>
      </c>
      <c r="Q120" s="34"/>
      <c r="R120" s="17">
        <f>P120</f>
        <v>-7.0770797264379154E-2</v>
      </c>
      <c r="S120" s="18"/>
    </row>
    <row r="121" spans="2:19" x14ac:dyDescent="0.3">
      <c r="B121" s="1">
        <f>B120+1</f>
        <v>75</v>
      </c>
      <c r="D121" s="2" t="s">
        <v>33</v>
      </c>
      <c r="F121" s="56">
        <f>SUM(F117:F120)</f>
        <v>19772924.419535805</v>
      </c>
      <c r="H121" s="22">
        <v>38.024854652953472</v>
      </c>
      <c r="J121" s="56">
        <f>SUM(J117:J120)</f>
        <v>19619964.277532868</v>
      </c>
      <c r="K121" s="19"/>
      <c r="L121" s="22">
        <v>37.730700533717055</v>
      </c>
      <c r="N121" s="56">
        <f>SUM(N117:N120)</f>
        <v>-152960.14200293581</v>
      </c>
      <c r="P121" s="24">
        <f>N121/F121</f>
        <v>-7.7358380964532483E-3</v>
      </c>
      <c r="Q121" s="25"/>
      <c r="R121" s="24">
        <f>(N117+N120+N119)/(F117+F120+F119)</f>
        <v>-1.2915740790392653E-2</v>
      </c>
      <c r="S121" s="26"/>
    </row>
    <row r="122" spans="2:19" x14ac:dyDescent="0.3">
      <c r="F122" s="55"/>
      <c r="G122" s="1"/>
      <c r="H122" s="15"/>
      <c r="I122" s="1"/>
      <c r="J122" s="55"/>
      <c r="K122" s="1"/>
      <c r="L122" s="15"/>
      <c r="N122" s="55"/>
      <c r="P122" s="25"/>
      <c r="Q122" s="25"/>
      <c r="R122" s="25"/>
      <c r="S122" s="26"/>
    </row>
    <row r="123" spans="2:19" x14ac:dyDescent="0.3">
      <c r="B123" s="1">
        <f>B121+1</f>
        <v>76</v>
      </c>
      <c r="D123" s="2" t="s">
        <v>114</v>
      </c>
      <c r="F123" s="56">
        <f>SUM(F117:F119)+J120</f>
        <v>19175159.564120978</v>
      </c>
      <c r="G123" s="1"/>
      <c r="H123" s="22">
        <v>36.875306854078801</v>
      </c>
      <c r="I123" s="1"/>
      <c r="J123" s="56">
        <f>SUM(J117:J120)</f>
        <v>19619964.277532868</v>
      </c>
      <c r="K123" s="19"/>
      <c r="L123" s="22">
        <v>37.730700533717055</v>
      </c>
      <c r="N123" s="56">
        <f>N117+N118+N119</f>
        <v>444804.71341188968</v>
      </c>
      <c r="P123" s="31">
        <f>N123/F123</f>
        <v>2.3196923703528008E-2</v>
      </c>
      <c r="Q123" s="25"/>
      <c r="R123" s="31">
        <f>(N123-N118)/(F123-F118)</f>
        <v>3.9555215813130137E-2</v>
      </c>
      <c r="S123" s="26"/>
    </row>
    <row r="124" spans="2:19" x14ac:dyDescent="0.3">
      <c r="B124" s="1">
        <f>B123+1</f>
        <v>77</v>
      </c>
      <c r="D124" s="2" t="s">
        <v>115</v>
      </c>
      <c r="F124" s="55"/>
      <c r="G124" s="1"/>
      <c r="H124" s="15"/>
      <c r="I124" s="1"/>
      <c r="J124" s="55"/>
      <c r="K124" s="1"/>
      <c r="L124" s="15"/>
      <c r="N124" s="55"/>
      <c r="P124" s="36">
        <v>3.9271381466592148E-2</v>
      </c>
      <c r="Q124" s="25"/>
      <c r="R124" s="36">
        <v>0.13096226893704049</v>
      </c>
      <c r="S124" s="26"/>
    </row>
    <row r="125" spans="2:19" x14ac:dyDescent="0.3">
      <c r="F125" s="55"/>
      <c r="J125" s="55"/>
      <c r="N125" s="55"/>
      <c r="P125" s="25"/>
      <c r="Q125" s="25"/>
      <c r="R125" s="25"/>
    </row>
    <row r="126" spans="2:19" x14ac:dyDescent="0.3">
      <c r="D126" s="3" t="s">
        <v>158</v>
      </c>
      <c r="F126" s="73" t="s">
        <v>159</v>
      </c>
      <c r="J126" s="55"/>
      <c r="N126" s="55"/>
      <c r="P126" s="25"/>
      <c r="Q126" s="25"/>
      <c r="R126" s="25"/>
    </row>
    <row r="127" spans="2:19" x14ac:dyDescent="0.3">
      <c r="B127" s="1">
        <f>1+B124</f>
        <v>78</v>
      </c>
      <c r="D127" s="2" t="s">
        <v>29</v>
      </c>
      <c r="F127" s="55">
        <v>209336.159652</v>
      </c>
      <c r="H127" s="15">
        <v>3.0120310741294962</v>
      </c>
      <c r="J127" s="55">
        <v>198062.59764277918</v>
      </c>
      <c r="L127" s="15">
        <v>2.8498215488169665</v>
      </c>
      <c r="N127" s="55">
        <f>J127-F127</f>
        <v>-11273.562009220826</v>
      </c>
      <c r="O127" s="15"/>
      <c r="P127" s="36"/>
      <c r="Q127" s="34"/>
      <c r="R127" s="17">
        <f>N127/F127</f>
        <v>-5.3853868476244009E-2</v>
      </c>
      <c r="S127" s="18"/>
    </row>
    <row r="128" spans="2:19" x14ac:dyDescent="0.3">
      <c r="B128" s="1">
        <f>B127+1</f>
        <v>79</v>
      </c>
      <c r="D128" s="2" t="s">
        <v>31</v>
      </c>
      <c r="F128" s="55">
        <v>0</v>
      </c>
      <c r="H128" s="15">
        <v>0</v>
      </c>
      <c r="J128" s="55">
        <v>13856.905006391318</v>
      </c>
      <c r="L128" s="15">
        <v>0.19937992814951536</v>
      </c>
      <c r="N128" s="55">
        <f>J128-F128</f>
        <v>13856.905006391318</v>
      </c>
      <c r="P128" s="36"/>
      <c r="Q128" s="34"/>
      <c r="R128" s="17" t="str">
        <f>IFERROR(N128/F128,"100.0%")</f>
        <v>100.0%</v>
      </c>
      <c r="S128" s="18"/>
    </row>
    <row r="129" spans="2:19" collapsed="1" x14ac:dyDescent="0.3">
      <c r="B129" s="1">
        <f>B128+1</f>
        <v>80</v>
      </c>
      <c r="D129" s="2" t="s">
        <v>32</v>
      </c>
      <c r="F129" s="55">
        <v>1128905.9203802662</v>
      </c>
      <c r="H129" s="15">
        <v>16.243250652953471</v>
      </c>
      <c r="J129" s="55">
        <v>1049012.348358477</v>
      </c>
      <c r="L129" s="15">
        <v>15.093702854078806</v>
      </c>
      <c r="N129" s="55">
        <f>J129-F129</f>
        <v>-79893.57202178915</v>
      </c>
      <c r="P129" s="36"/>
      <c r="Q129" s="34"/>
      <c r="R129" s="17">
        <f>N129/F129</f>
        <v>-7.077079726437914E-2</v>
      </c>
      <c r="S129" s="18"/>
    </row>
    <row r="130" spans="2:19" x14ac:dyDescent="0.3">
      <c r="B130" s="1">
        <f>B129+1</f>
        <v>81</v>
      </c>
      <c r="D130" s="2" t="s">
        <v>33</v>
      </c>
      <c r="F130" s="56">
        <f>SUM(F127:F129)</f>
        <v>1338242.0800322662</v>
      </c>
      <c r="H130" s="22">
        <v>19.255281727082966</v>
      </c>
      <c r="J130" s="56">
        <f>SUM(J127:J129)</f>
        <v>1260931.8510076476</v>
      </c>
      <c r="K130" s="19"/>
      <c r="L130" s="22">
        <v>18.14290433104529</v>
      </c>
      <c r="N130" s="56">
        <f>SUM(N127:N129)</f>
        <v>-77310.22902461866</v>
      </c>
      <c r="P130" s="25"/>
      <c r="Q130" s="25"/>
      <c r="R130" s="24">
        <f>(N127+N129+N128)/(F127+F129+F128)</f>
        <v>-5.7769988089714411E-2</v>
      </c>
      <c r="S130" s="26"/>
    </row>
    <row r="131" spans="2:19" ht="8.25" customHeight="1" x14ac:dyDescent="0.3">
      <c r="F131" s="55"/>
      <c r="G131" s="1"/>
      <c r="H131" s="15"/>
      <c r="I131" s="1"/>
      <c r="J131" s="55"/>
      <c r="K131" s="1"/>
      <c r="L131" s="15"/>
      <c r="N131" s="55"/>
      <c r="P131" s="25"/>
      <c r="Q131" s="25"/>
      <c r="R131" s="25"/>
      <c r="S131" s="26"/>
    </row>
    <row r="132" spans="2:19" x14ac:dyDescent="0.3">
      <c r="B132" s="1">
        <f>B130+1</f>
        <v>82</v>
      </c>
      <c r="D132" s="2" t="s">
        <v>114</v>
      </c>
      <c r="F132" s="56">
        <f>SUM(F127:F128)+J129</f>
        <v>1258348.5080104771</v>
      </c>
      <c r="G132" s="1"/>
      <c r="H132" s="22">
        <v>18.105733928208302</v>
      </c>
      <c r="I132" s="1"/>
      <c r="J132" s="56">
        <f>SUM(J127:J129)</f>
        <v>1260931.8510076476</v>
      </c>
      <c r="K132" s="19"/>
      <c r="L132" s="22">
        <v>18.14290433104529</v>
      </c>
      <c r="N132" s="56">
        <f>N127+N128</f>
        <v>2583.3429971704918</v>
      </c>
      <c r="P132" s="25"/>
      <c r="Q132" s="25"/>
      <c r="R132" s="31">
        <f>N132/F132</f>
        <v>2.052963054928963E-3</v>
      </c>
      <c r="S132" s="26"/>
    </row>
    <row r="133" spans="2:19" x14ac:dyDescent="0.3">
      <c r="B133" s="1">
        <f>B132+1</f>
        <v>83</v>
      </c>
      <c r="D133" s="2" t="s">
        <v>115</v>
      </c>
      <c r="F133" s="55"/>
      <c r="G133" s="1"/>
      <c r="H133" s="15"/>
      <c r="I133" s="1"/>
      <c r="J133" s="55"/>
      <c r="K133" s="1"/>
      <c r="L133" s="15"/>
      <c r="N133" s="55"/>
      <c r="P133" s="25"/>
      <c r="Q133" s="25"/>
      <c r="R133" s="36">
        <v>1.2340643878558884E-2</v>
      </c>
      <c r="S133" s="26"/>
    </row>
    <row r="134" spans="2:19" ht="8.25" customHeight="1" x14ac:dyDescent="0.3">
      <c r="F134" s="55"/>
      <c r="J134" s="55"/>
      <c r="N134" s="55"/>
      <c r="P134" s="25"/>
      <c r="Q134" s="25"/>
      <c r="R134" s="25"/>
    </row>
    <row r="135" spans="2:19" x14ac:dyDescent="0.3">
      <c r="D135" s="3" t="s">
        <v>160</v>
      </c>
      <c r="F135" s="73" t="s">
        <v>161</v>
      </c>
      <c r="H135" s="15"/>
      <c r="J135" s="55"/>
      <c r="N135" s="55"/>
      <c r="P135" s="25"/>
      <c r="Q135" s="25"/>
      <c r="R135" s="25"/>
    </row>
    <row r="136" spans="2:19" x14ac:dyDescent="0.3">
      <c r="B136" s="1">
        <f>B133+1</f>
        <v>84</v>
      </c>
      <c r="D136" s="2" t="s">
        <v>29</v>
      </c>
      <c r="F136" s="55">
        <v>621998.62079999992</v>
      </c>
      <c r="H136" s="15">
        <v>3.0825583348201007</v>
      </c>
      <c r="J136" s="55">
        <v>577622.63286763104</v>
      </c>
      <c r="L136" s="15">
        <v>2.8626357065498613</v>
      </c>
      <c r="N136" s="55">
        <f>J136-F136</f>
        <v>-44375.98793236888</v>
      </c>
      <c r="O136" s="15"/>
      <c r="P136" s="36"/>
      <c r="Q136" s="34"/>
      <c r="R136" s="17">
        <f>N136/F136</f>
        <v>-7.1344190241601393E-2</v>
      </c>
      <c r="S136" s="18"/>
    </row>
    <row r="137" spans="2:19" x14ac:dyDescent="0.3">
      <c r="B137" s="1">
        <f>B136+1</f>
        <v>85</v>
      </c>
      <c r="D137" s="2" t="s">
        <v>31</v>
      </c>
      <c r="F137" s="55">
        <v>0</v>
      </c>
      <c r="H137" s="15">
        <v>0</v>
      </c>
      <c r="J137" s="55">
        <v>40230.881902009205</v>
      </c>
      <c r="L137" s="15">
        <v>0.19937992814951533</v>
      </c>
      <c r="N137" s="55">
        <f>J137-F137</f>
        <v>40230.881902009205</v>
      </c>
      <c r="P137" s="36"/>
      <c r="Q137" s="34"/>
      <c r="R137" s="17" t="str">
        <f>IFERROR(N137/F137,"100.0%")</f>
        <v>100.0%</v>
      </c>
      <c r="S137" s="18"/>
    </row>
    <row r="138" spans="2:19" x14ac:dyDescent="0.3">
      <c r="B138" s="1">
        <f>B137+1</f>
        <v>86</v>
      </c>
      <c r="D138" s="2" t="s">
        <v>32</v>
      </c>
      <c r="F138" s="55">
        <v>3277563.1167529509</v>
      </c>
      <c r="H138" s="15">
        <v>16.243250652953471</v>
      </c>
      <c r="J138" s="55">
        <v>3045607.3618960213</v>
      </c>
      <c r="L138" s="15">
        <v>15.093702854078806</v>
      </c>
      <c r="N138" s="55">
        <f>J138-F138</f>
        <v>-231955.75485692965</v>
      </c>
      <c r="P138" s="36"/>
      <c r="Q138" s="34"/>
      <c r="R138" s="17">
        <f>N138/F138</f>
        <v>-7.0770797264379126E-2</v>
      </c>
      <c r="S138" s="18"/>
    </row>
    <row r="139" spans="2:19" x14ac:dyDescent="0.3">
      <c r="B139" s="1">
        <f>B138+1</f>
        <v>87</v>
      </c>
      <c r="D139" s="2" t="s">
        <v>33</v>
      </c>
      <c r="F139" s="56">
        <f>SUM(F136:F138)</f>
        <v>3899561.7375529511</v>
      </c>
      <c r="H139" s="22">
        <v>19.32580898777357</v>
      </c>
      <c r="J139" s="56">
        <f>SUM(J136:J138)</f>
        <v>3663460.8766656616</v>
      </c>
      <c r="K139" s="19"/>
      <c r="L139" s="22">
        <v>18.155718488778184</v>
      </c>
      <c r="N139" s="56">
        <f>SUM(N136:N138)</f>
        <v>-236100.86088728934</v>
      </c>
      <c r="P139" s="25"/>
      <c r="Q139" s="25"/>
      <c r="R139" s="24">
        <f>(N136+N138+N137)/(F136+F138+F137)</f>
        <v>-6.0545486076967997E-2</v>
      </c>
      <c r="S139" s="26"/>
    </row>
    <row r="140" spans="2:19" ht="8.25" customHeight="1" x14ac:dyDescent="0.3">
      <c r="F140" s="55"/>
      <c r="G140" s="1"/>
      <c r="H140" s="15"/>
      <c r="I140" s="1"/>
      <c r="J140" s="55"/>
      <c r="K140" s="1"/>
      <c r="L140" s="15"/>
      <c r="N140" s="55"/>
      <c r="P140" s="25"/>
      <c r="Q140" s="25"/>
      <c r="R140" s="25"/>
      <c r="S140" s="26"/>
    </row>
    <row r="141" spans="2:19" x14ac:dyDescent="0.3">
      <c r="B141" s="1">
        <f>B139+1</f>
        <v>88</v>
      </c>
      <c r="D141" s="2" t="s">
        <v>114</v>
      </c>
      <c r="F141" s="56">
        <f>SUM(F136:F137)+J138</f>
        <v>3667605.982696021</v>
      </c>
      <c r="G141" s="1"/>
      <c r="H141" s="22">
        <v>18.176261188898906</v>
      </c>
      <c r="I141" s="1"/>
      <c r="J141" s="56">
        <f>SUM(J136:J138)</f>
        <v>3663460.8766656616</v>
      </c>
      <c r="K141" s="19"/>
      <c r="L141" s="22">
        <v>18.155718488778184</v>
      </c>
      <c r="N141" s="56">
        <f>N136+N137</f>
        <v>-4145.1060303596751</v>
      </c>
      <c r="P141" s="25"/>
      <c r="Q141" s="25"/>
      <c r="R141" s="31">
        <f>N141/F141</f>
        <v>-1.1301939330223931E-3</v>
      </c>
      <c r="S141" s="26"/>
    </row>
    <row r="142" spans="2:19" x14ac:dyDescent="0.3">
      <c r="B142" s="1">
        <f>B141+1</f>
        <v>89</v>
      </c>
      <c r="D142" s="2" t="s">
        <v>115</v>
      </c>
      <c r="F142" s="55"/>
      <c r="G142" s="1"/>
      <c r="H142" s="15"/>
      <c r="I142" s="1"/>
      <c r="J142" s="55"/>
      <c r="K142" s="1"/>
      <c r="L142" s="15"/>
      <c r="N142" s="55"/>
      <c r="P142" s="25"/>
      <c r="Q142" s="25"/>
      <c r="R142" s="36">
        <v>-6.6641723819715866E-3</v>
      </c>
      <c r="S142" s="26"/>
    </row>
    <row r="143" spans="2:19" ht="8.25" customHeight="1" x14ac:dyDescent="0.3">
      <c r="F143" s="55"/>
      <c r="J143" s="55"/>
      <c r="N143" s="55"/>
      <c r="P143" s="25"/>
      <c r="Q143" s="25"/>
      <c r="R143" s="25"/>
    </row>
    <row r="144" spans="2:19" x14ac:dyDescent="0.3">
      <c r="D144" s="3" t="s">
        <v>162</v>
      </c>
      <c r="F144" s="73" t="s">
        <v>163</v>
      </c>
      <c r="H144" s="15"/>
      <c r="J144" s="55"/>
      <c r="N144" s="55"/>
      <c r="P144" s="25"/>
      <c r="Q144" s="25"/>
      <c r="R144" s="25"/>
    </row>
    <row r="145" spans="2:19" x14ac:dyDescent="0.3">
      <c r="B145" s="1">
        <f>B142+1</f>
        <v>90</v>
      </c>
      <c r="D145" s="2" t="s">
        <v>29</v>
      </c>
      <c r="F145" s="55">
        <v>176698.58926161085</v>
      </c>
      <c r="H145" s="15">
        <v>2.34441540747792</v>
      </c>
      <c r="J145" s="55">
        <v>202350.45488301286</v>
      </c>
      <c r="L145" s="15">
        <v>2.6847612429748291</v>
      </c>
      <c r="N145" s="55">
        <f>J145-F145</f>
        <v>25651.865621402016</v>
      </c>
      <c r="O145" s="15"/>
      <c r="P145" s="34">
        <f>N145/F145</f>
        <v>0.14517300748464484</v>
      </c>
      <c r="Q145" s="34"/>
      <c r="R145" s="34">
        <f>P145</f>
        <v>0.14517300748464484</v>
      </c>
      <c r="S145" s="18"/>
    </row>
    <row r="146" spans="2:19" outlineLevel="1" x14ac:dyDescent="0.3">
      <c r="B146" s="1">
        <f>B145+1</f>
        <v>91</v>
      </c>
      <c r="D146" s="2" t="s">
        <v>30</v>
      </c>
      <c r="F146" s="55">
        <v>1149392.5</v>
      </c>
      <c r="G146" s="19"/>
      <c r="H146" s="15">
        <v>15.25</v>
      </c>
      <c r="I146" s="15"/>
      <c r="J146" s="55">
        <v>1149392.5</v>
      </c>
      <c r="K146" s="19"/>
      <c r="L146" s="15">
        <v>15.25</v>
      </c>
      <c r="M146" s="15"/>
      <c r="N146" s="55">
        <f>J146-F146</f>
        <v>0</v>
      </c>
      <c r="O146" s="15"/>
      <c r="P146" s="35">
        <f>IFERROR(N146/F146,"100.0%")</f>
        <v>0</v>
      </c>
      <c r="Q146" s="34"/>
      <c r="R146" s="35">
        <v>0</v>
      </c>
      <c r="S146" s="18"/>
    </row>
    <row r="147" spans="2:19" x14ac:dyDescent="0.3">
      <c r="B147" s="1">
        <f>B146+1</f>
        <v>92</v>
      </c>
      <c r="D147" s="2" t="s">
        <v>32</v>
      </c>
      <c r="F147" s="55">
        <v>1224253.801713103</v>
      </c>
      <c r="H147" s="15">
        <v>16.243250652953471</v>
      </c>
      <c r="J147" s="55">
        <v>1137612.3841119197</v>
      </c>
      <c r="L147" s="15">
        <v>15.093702854078808</v>
      </c>
      <c r="N147" s="55">
        <f>J147-F147</f>
        <v>-86641.41760118329</v>
      </c>
      <c r="P147" s="17">
        <f>N147/F147</f>
        <v>-7.0770797264379029E-2</v>
      </c>
      <c r="Q147" s="34"/>
      <c r="R147" s="17">
        <f>P147</f>
        <v>-7.0770797264379029E-2</v>
      </c>
      <c r="S147" s="18"/>
    </row>
    <row r="148" spans="2:19" x14ac:dyDescent="0.3">
      <c r="B148" s="1">
        <f>B147+1</f>
        <v>93</v>
      </c>
      <c r="D148" s="2" t="s">
        <v>33</v>
      </c>
      <c r="F148" s="56">
        <f>SUM(F145:F147)</f>
        <v>2550344.8909747135</v>
      </c>
      <c r="H148" s="22">
        <v>33.837666060431388</v>
      </c>
      <c r="J148" s="56">
        <f>SUM(J145:J147)</f>
        <v>2489355.3389949324</v>
      </c>
      <c r="K148" s="19"/>
      <c r="L148" s="22">
        <v>33.028464097053636</v>
      </c>
      <c r="N148" s="56">
        <f>SUM(N145:N147)</f>
        <v>-60989.551979781274</v>
      </c>
      <c r="P148" s="24">
        <f>N148/F148</f>
        <v>-2.3914236931488801E-2</v>
      </c>
      <c r="Q148" s="25"/>
      <c r="R148" s="24">
        <f>(N145+N147)/(F145+F147)</f>
        <v>-4.353435018398287E-2</v>
      </c>
      <c r="S148" s="26"/>
    </row>
    <row r="149" spans="2:19" ht="8.25" customHeight="1" x14ac:dyDescent="0.3">
      <c r="F149" s="55"/>
      <c r="G149" s="1"/>
      <c r="H149" s="15"/>
      <c r="I149" s="1"/>
      <c r="J149" s="55"/>
      <c r="K149" s="1"/>
      <c r="L149" s="15"/>
      <c r="N149" s="55"/>
      <c r="P149" s="25"/>
      <c r="Q149" s="25"/>
      <c r="R149" s="25"/>
      <c r="S149" s="26"/>
    </row>
    <row r="150" spans="2:19" x14ac:dyDescent="0.3">
      <c r="B150" s="1">
        <f>B148+1</f>
        <v>94</v>
      </c>
      <c r="D150" s="2" t="s">
        <v>114</v>
      </c>
      <c r="F150" s="56">
        <f>SUM(F145:F146)+J147</f>
        <v>2463703.4733735304</v>
      </c>
      <c r="G150" s="1"/>
      <c r="H150" s="22">
        <v>32.688118261556724</v>
      </c>
      <c r="I150" s="1"/>
      <c r="J150" s="56">
        <f>SUM(J145:J147)</f>
        <v>2489355.3389949324</v>
      </c>
      <c r="K150" s="19"/>
      <c r="L150" s="22">
        <v>33.028464097053636</v>
      </c>
      <c r="N150" s="56">
        <f>N145+N146</f>
        <v>25651.865621402016</v>
      </c>
      <c r="P150" s="31">
        <f>N150/F150</f>
        <v>1.0411912755992956E-2</v>
      </c>
      <c r="Q150" s="25"/>
      <c r="R150" s="31">
        <f>(N150-N146)/(F150-F146)</f>
        <v>1.9517348740960175E-2</v>
      </c>
      <c r="S150" s="26"/>
    </row>
    <row r="151" spans="2:19" x14ac:dyDescent="0.3">
      <c r="B151" s="1">
        <f>B150+1</f>
        <v>95</v>
      </c>
      <c r="D151" s="2" t="s">
        <v>115</v>
      </c>
      <c r="F151" s="55"/>
      <c r="G151" s="1"/>
      <c r="H151" s="15"/>
      <c r="I151" s="1"/>
      <c r="J151" s="55"/>
      <c r="K151" s="1"/>
      <c r="L151" s="15"/>
      <c r="N151" s="55"/>
      <c r="P151" s="36">
        <v>1.9343969527527261E-2</v>
      </c>
      <c r="Q151" s="25"/>
      <c r="R151" s="36">
        <v>0.14517300748464493</v>
      </c>
      <c r="S151" s="26"/>
    </row>
    <row r="152" spans="2:19" ht="8.25" customHeight="1" x14ac:dyDescent="0.3">
      <c r="F152" s="55"/>
      <c r="J152" s="55"/>
      <c r="N152" s="55"/>
      <c r="P152" s="25"/>
      <c r="Q152" s="25"/>
      <c r="R152" s="25"/>
    </row>
    <row r="153" spans="2:19" x14ac:dyDescent="0.3">
      <c r="D153" s="3" t="s">
        <v>164</v>
      </c>
      <c r="F153" s="73" t="s">
        <v>165</v>
      </c>
      <c r="H153" s="15"/>
      <c r="J153" s="55"/>
      <c r="N153" s="55"/>
      <c r="P153" s="25"/>
      <c r="Q153" s="25"/>
      <c r="R153" s="25"/>
    </row>
    <row r="154" spans="2:19" x14ac:dyDescent="0.3">
      <c r="B154" s="1">
        <f>B151+1</f>
        <v>96</v>
      </c>
      <c r="D154" s="2" t="s">
        <v>29</v>
      </c>
      <c r="F154" s="55">
        <v>274087.86546802637</v>
      </c>
      <c r="H154" s="15">
        <v>2.3697850141339716</v>
      </c>
      <c r="J154" s="55">
        <v>309102.1128330325</v>
      </c>
      <c r="L154" s="15">
        <v>2.6725209216324046</v>
      </c>
      <c r="N154" s="55">
        <f>J154-F154</f>
        <v>35014.247365006129</v>
      </c>
      <c r="O154" s="15"/>
      <c r="P154" s="34">
        <f>N154/F154</f>
        <v>0.1277482580457058</v>
      </c>
      <c r="Q154" s="34"/>
      <c r="R154" s="34">
        <f>P154</f>
        <v>0.1277482580457058</v>
      </c>
      <c r="S154" s="18"/>
    </row>
    <row r="155" spans="2:19" outlineLevel="1" x14ac:dyDescent="0.3">
      <c r="B155" s="1">
        <f>B154+1</f>
        <v>97</v>
      </c>
      <c r="D155" s="2" t="s">
        <v>30</v>
      </c>
      <c r="F155" s="55">
        <v>1763805.5449999999</v>
      </c>
      <c r="G155" s="19"/>
      <c r="H155" s="15">
        <v>15.25</v>
      </c>
      <c r="I155" s="15"/>
      <c r="J155" s="55">
        <v>1763805.5449999999</v>
      </c>
      <c r="K155" s="19"/>
      <c r="L155" s="15">
        <v>15.25</v>
      </c>
      <c r="M155" s="15"/>
      <c r="N155" s="55">
        <f>J155-F155</f>
        <v>0</v>
      </c>
      <c r="O155" s="15"/>
      <c r="P155" s="35">
        <f>IFERROR(N155/F155,"100.0%")</f>
        <v>0</v>
      </c>
      <c r="Q155" s="34"/>
      <c r="R155" s="35">
        <v>0</v>
      </c>
      <c r="S155" s="18"/>
    </row>
    <row r="156" spans="2:19" x14ac:dyDescent="0.3">
      <c r="B156" s="1">
        <f>B155+1</f>
        <v>98</v>
      </c>
      <c r="D156" s="2" t="s">
        <v>32</v>
      </c>
      <c r="F156" s="55">
        <v>1878684.2997051936</v>
      </c>
      <c r="H156" s="15">
        <v>16.243250652953471</v>
      </c>
      <c r="J156" s="55">
        <v>1745728.3140069852</v>
      </c>
      <c r="L156" s="15">
        <v>15.093702854078806</v>
      </c>
      <c r="N156" s="55">
        <f>J156-F156</f>
        <v>-132955.98569820845</v>
      </c>
      <c r="P156" s="17">
        <f>N156/F156</f>
        <v>-7.0770797264379182E-2</v>
      </c>
      <c r="Q156" s="34"/>
      <c r="R156" s="17">
        <f>P156</f>
        <v>-7.0770797264379182E-2</v>
      </c>
      <c r="S156" s="18"/>
    </row>
    <row r="157" spans="2:19" x14ac:dyDescent="0.3">
      <c r="B157" s="1">
        <f>B156+1</f>
        <v>99</v>
      </c>
      <c r="D157" s="2" t="s">
        <v>33</v>
      </c>
      <c r="F157" s="56">
        <f>SUM(F154:F156)</f>
        <v>3916577.7101732199</v>
      </c>
      <c r="H157" s="22">
        <v>33.863035667087445</v>
      </c>
      <c r="J157" s="56">
        <f>SUM(J154:J156)</f>
        <v>3818635.9718400175</v>
      </c>
      <c r="K157" s="19"/>
      <c r="L157" s="22">
        <v>33.016223775711204</v>
      </c>
      <c r="N157" s="56">
        <f>SUM(N154:N156)</f>
        <v>-97941.738333202316</v>
      </c>
      <c r="P157" s="24">
        <f>N157/F157</f>
        <v>-2.5006969242254769E-2</v>
      </c>
      <c r="Q157" s="25"/>
      <c r="R157" s="24">
        <f>(N154+N156)/(F154+F156)</f>
        <v>-4.5495635774964398E-2</v>
      </c>
      <c r="S157" s="26"/>
    </row>
    <row r="158" spans="2:19" ht="8.25" customHeight="1" x14ac:dyDescent="0.3">
      <c r="F158" s="55"/>
      <c r="G158" s="1"/>
      <c r="H158" s="15"/>
      <c r="I158" s="1"/>
      <c r="J158" s="55"/>
      <c r="K158" s="1"/>
      <c r="L158" s="15"/>
      <c r="N158" s="55"/>
      <c r="P158" s="25"/>
      <c r="Q158" s="25"/>
      <c r="R158" s="25"/>
      <c r="S158" s="26"/>
    </row>
    <row r="159" spans="2:19" x14ac:dyDescent="0.3">
      <c r="B159" s="1">
        <f>B157+1</f>
        <v>100</v>
      </c>
      <c r="D159" s="2" t="s">
        <v>114</v>
      </c>
      <c r="F159" s="56">
        <f>SUM(F154:F155)+J156</f>
        <v>3783621.7244750112</v>
      </c>
      <c r="G159" s="1"/>
      <c r="H159" s="22">
        <v>32.713487868212773</v>
      </c>
      <c r="I159" s="1"/>
      <c r="J159" s="56">
        <f>SUM(J154:J156)</f>
        <v>3818635.9718400175</v>
      </c>
      <c r="K159" s="19"/>
      <c r="L159" s="22">
        <v>33.016223775711204</v>
      </c>
      <c r="N159" s="56">
        <f>N154+N155</f>
        <v>35014.247365006129</v>
      </c>
      <c r="P159" s="31">
        <f>N159/F159</f>
        <v>9.2541617304157057E-3</v>
      </c>
      <c r="Q159" s="25"/>
      <c r="R159" s="31">
        <f>(N159-N155)/(F159-F155)</f>
        <v>1.7335363346830404E-2</v>
      </c>
      <c r="S159" s="26"/>
    </row>
    <row r="160" spans="2:19" x14ac:dyDescent="0.3">
      <c r="B160" s="1">
        <f>B159+1</f>
        <v>101</v>
      </c>
      <c r="D160" s="2" t="s">
        <v>115</v>
      </c>
      <c r="F160" s="55"/>
      <c r="G160" s="1"/>
      <c r="H160" s="15"/>
      <c r="I160" s="1"/>
      <c r="J160" s="55"/>
      <c r="K160" s="1"/>
      <c r="L160" s="15"/>
      <c r="N160" s="55"/>
      <c r="P160" s="36">
        <v>1.7181589176916128E-2</v>
      </c>
      <c r="Q160" s="25"/>
      <c r="R160" s="36">
        <v>0.12774825804570583</v>
      </c>
      <c r="S160" s="26"/>
    </row>
    <row r="161" spans="2:19" ht="8.25" customHeight="1" x14ac:dyDescent="0.3">
      <c r="F161" s="75"/>
      <c r="G161" s="1"/>
      <c r="H161" s="1"/>
      <c r="I161" s="1"/>
      <c r="J161" s="75"/>
      <c r="K161" s="1"/>
      <c r="L161" s="1"/>
      <c r="M161" s="1"/>
      <c r="N161" s="75"/>
      <c r="O161" s="1"/>
      <c r="P161" s="30"/>
      <c r="Q161" s="30"/>
      <c r="R161" s="30"/>
      <c r="S161" s="1"/>
    </row>
    <row r="162" spans="2:19" x14ac:dyDescent="0.3">
      <c r="D162" s="3" t="s">
        <v>166</v>
      </c>
      <c r="F162" s="73" t="s">
        <v>167</v>
      </c>
      <c r="H162" s="15"/>
      <c r="J162" s="55"/>
      <c r="N162" s="55"/>
      <c r="P162" s="25"/>
      <c r="Q162" s="25"/>
      <c r="R162" s="25"/>
    </row>
    <row r="163" spans="2:19" x14ac:dyDescent="0.3">
      <c r="B163" s="1">
        <f>B160+1</f>
        <v>102</v>
      </c>
      <c r="D163" s="2" t="s">
        <v>29</v>
      </c>
      <c r="F163" s="55">
        <v>616243.35478030215</v>
      </c>
      <c r="H163" s="15">
        <v>2.4049384593722083</v>
      </c>
      <c r="J163" s="55">
        <v>667328.31701176253</v>
      </c>
      <c r="L163" s="15">
        <v>2.6043015671655825</v>
      </c>
      <c r="N163" s="55">
        <f>J163-F163</f>
        <v>51084.962231460377</v>
      </c>
      <c r="O163" s="15"/>
      <c r="P163" s="34">
        <f>N163/F163</f>
        <v>8.2897384345300973E-2</v>
      </c>
      <c r="Q163" s="34"/>
      <c r="R163" s="34">
        <f>P163</f>
        <v>8.2897384345300973E-2</v>
      </c>
      <c r="S163" s="18"/>
    </row>
    <row r="164" spans="2:19" outlineLevel="1" x14ac:dyDescent="0.3">
      <c r="B164" s="1">
        <f>B163+1</f>
        <v>103</v>
      </c>
      <c r="D164" s="2" t="s">
        <v>30</v>
      </c>
      <c r="F164" s="55">
        <v>3907672.2</v>
      </c>
      <c r="G164" s="19"/>
      <c r="H164" s="15">
        <v>15.25</v>
      </c>
      <c r="I164" s="15"/>
      <c r="J164" s="55">
        <v>3907672.2</v>
      </c>
      <c r="K164" s="19"/>
      <c r="L164" s="15">
        <v>15.25</v>
      </c>
      <c r="M164" s="15"/>
      <c r="N164" s="55">
        <f>J164-F164</f>
        <v>0</v>
      </c>
      <c r="O164" s="15"/>
      <c r="P164" s="35">
        <f>IFERROR(N164/F164,"100.0%")</f>
        <v>0</v>
      </c>
      <c r="Q164" s="34"/>
      <c r="R164" s="35">
        <v>0</v>
      </c>
      <c r="S164" s="18"/>
    </row>
    <row r="165" spans="2:19" x14ac:dyDescent="0.3">
      <c r="B165" s="1">
        <f>B164+1</f>
        <v>104</v>
      </c>
      <c r="D165" s="2" t="s">
        <v>32</v>
      </c>
      <c r="F165" s="55">
        <v>4162183.5419133198</v>
      </c>
      <c r="H165" s="15">
        <v>16.243250652953474</v>
      </c>
      <c r="J165" s="55">
        <v>3867622.4942914369</v>
      </c>
      <c r="L165" s="15">
        <v>15.093702854078808</v>
      </c>
      <c r="N165" s="55">
        <f>J165-F165</f>
        <v>-294561.04762188299</v>
      </c>
      <c r="P165" s="17">
        <f>N165/F165</f>
        <v>-7.0770797264379126E-2</v>
      </c>
      <c r="Q165" s="34"/>
      <c r="R165" s="17">
        <f>P165</f>
        <v>-7.0770797264379126E-2</v>
      </c>
      <c r="S165" s="18"/>
    </row>
    <row r="166" spans="2:19" x14ac:dyDescent="0.3">
      <c r="B166" s="1">
        <f>B165+1</f>
        <v>105</v>
      </c>
      <c r="D166" s="2" t="s">
        <v>33</v>
      </c>
      <c r="F166" s="56">
        <f>SUM(F163:F165)</f>
        <v>8686099.0966936219</v>
      </c>
      <c r="H166" s="22">
        <v>33.898189112325674</v>
      </c>
      <c r="J166" s="56">
        <f>SUM(J163:J165)</f>
        <v>8442623.0113031995</v>
      </c>
      <c r="K166" s="19"/>
      <c r="L166" s="22">
        <v>32.948004421244391</v>
      </c>
      <c r="N166" s="56">
        <f>SUM(N163:N165)</f>
        <v>-243476.08539042261</v>
      </c>
      <c r="P166" s="24">
        <f>N166/F166</f>
        <v>-2.8030544284614736E-2</v>
      </c>
      <c r="Q166" s="25"/>
      <c r="R166" s="24">
        <f>(N163+N165)/(F163+F165)</f>
        <v>-5.0953188288575292E-2</v>
      </c>
      <c r="S166" s="26"/>
    </row>
    <row r="167" spans="2:19" ht="8.25" customHeight="1" x14ac:dyDescent="0.3">
      <c r="F167" s="55"/>
      <c r="G167" s="1"/>
      <c r="H167" s="15"/>
      <c r="I167" s="1"/>
      <c r="J167" s="55"/>
      <c r="K167" s="1"/>
      <c r="L167" s="15"/>
      <c r="N167" s="55"/>
      <c r="P167" s="25"/>
      <c r="Q167" s="25"/>
      <c r="R167" s="25"/>
      <c r="S167" s="26"/>
    </row>
    <row r="168" spans="2:19" x14ac:dyDescent="0.3">
      <c r="B168" s="1">
        <f>B166+1</f>
        <v>106</v>
      </c>
      <c r="D168" s="2" t="s">
        <v>114</v>
      </c>
      <c r="F168" s="56">
        <f>SUM(F163:F164)+J165</f>
        <v>8391538.0490717404</v>
      </c>
      <c r="G168" s="1"/>
      <c r="H168" s="22">
        <v>32.748641313451024</v>
      </c>
      <c r="I168" s="1"/>
      <c r="J168" s="56">
        <f>SUM(J163:J165)</f>
        <v>8442623.0113031995</v>
      </c>
      <c r="K168" s="19"/>
      <c r="L168" s="22">
        <v>32.948004421244391</v>
      </c>
      <c r="N168" s="56">
        <f>N163+N164</f>
        <v>51084.962231460377</v>
      </c>
      <c r="P168" s="31">
        <f>N168/F168</f>
        <v>6.0876756957696596E-3</v>
      </c>
      <c r="Q168" s="25"/>
      <c r="R168" s="31">
        <f>(N168-N164)/(F168-F164)</f>
        <v>1.1393062136780052E-2</v>
      </c>
      <c r="S168" s="26"/>
    </row>
    <row r="169" spans="2:19" x14ac:dyDescent="0.3">
      <c r="B169" s="1">
        <f>B168+1</f>
        <v>107</v>
      </c>
      <c r="D169" s="2" t="s">
        <v>115</v>
      </c>
      <c r="F169" s="55"/>
      <c r="G169" s="1"/>
      <c r="H169" s="15"/>
      <c r="I169" s="1"/>
      <c r="J169" s="55"/>
      <c r="K169" s="1"/>
      <c r="L169" s="15"/>
      <c r="N169" s="55"/>
      <c r="P169" s="36">
        <v>1.1292200663975746E-2</v>
      </c>
      <c r="Q169" s="25"/>
      <c r="R169" s="36">
        <v>8.2897384345300917E-2</v>
      </c>
      <c r="S169" s="26"/>
    </row>
    <row r="170" spans="2:19" ht="8.25" customHeight="1" x14ac:dyDescent="0.3">
      <c r="F170" s="55"/>
      <c r="J170" s="55"/>
      <c r="N170" s="55"/>
      <c r="P170" s="25"/>
      <c r="Q170" s="25"/>
      <c r="R170" s="25"/>
    </row>
    <row r="171" spans="2:19" x14ac:dyDescent="0.3">
      <c r="D171" s="3" t="s">
        <v>168</v>
      </c>
      <c r="F171" s="73" t="s">
        <v>169</v>
      </c>
      <c r="H171" s="15"/>
      <c r="J171" s="55"/>
      <c r="N171" s="55"/>
      <c r="P171" s="25"/>
      <c r="Q171" s="25"/>
      <c r="R171" s="25"/>
    </row>
    <row r="172" spans="2:19" x14ac:dyDescent="0.3">
      <c r="B172" s="1">
        <f>B169+1</f>
        <v>108</v>
      </c>
      <c r="D172" s="2" t="s">
        <v>29</v>
      </c>
      <c r="F172" s="55">
        <v>818702.1551953078</v>
      </c>
      <c r="H172" s="15">
        <v>1.3816358768653094</v>
      </c>
      <c r="J172" s="55">
        <v>911455.89697036217</v>
      </c>
      <c r="L172" s="15">
        <v>1.5381664252908771</v>
      </c>
      <c r="N172" s="55">
        <f>J172-F172</f>
        <v>92753.741775054368</v>
      </c>
      <c r="O172" s="15"/>
      <c r="P172" s="34">
        <f>N172/F172</f>
        <v>0.11329363332740615</v>
      </c>
      <c r="Q172" s="34"/>
      <c r="R172" s="34">
        <f>P172</f>
        <v>0.11329363332740615</v>
      </c>
      <c r="S172" s="18"/>
    </row>
    <row r="173" spans="2:19" outlineLevel="1" x14ac:dyDescent="0.3">
      <c r="B173" s="1">
        <f>B172+1</f>
        <v>109</v>
      </c>
      <c r="D173" s="2" t="s">
        <v>30</v>
      </c>
      <c r="F173" s="55">
        <v>9036540</v>
      </c>
      <c r="G173" s="19"/>
      <c r="H173" s="15">
        <v>15.25</v>
      </c>
      <c r="I173" s="15"/>
      <c r="J173" s="55">
        <v>9036540</v>
      </c>
      <c r="K173" s="19"/>
      <c r="L173" s="15">
        <v>15.25</v>
      </c>
      <c r="M173" s="15"/>
      <c r="N173" s="55">
        <f>J173-F173</f>
        <v>0</v>
      </c>
      <c r="O173" s="15"/>
      <c r="P173" s="35">
        <f>IFERROR(N173/F173,"100.0%")</f>
        <v>0</v>
      </c>
      <c r="Q173" s="34"/>
      <c r="R173" s="35">
        <v>0</v>
      </c>
      <c r="S173" s="18"/>
    </row>
    <row r="174" spans="2:19" x14ac:dyDescent="0.3">
      <c r="B174" s="1">
        <f>B173+1</f>
        <v>110</v>
      </c>
      <c r="D174" s="2" t="s">
        <v>32</v>
      </c>
      <c r="F174" s="55">
        <v>9625100.6069141086</v>
      </c>
      <c r="H174" s="15">
        <v>16.243250652953471</v>
      </c>
      <c r="J174" s="55">
        <v>8943924.5632129367</v>
      </c>
      <c r="L174" s="15">
        <v>15.093702854078806</v>
      </c>
      <c r="N174" s="55">
        <f>J174-F174</f>
        <v>-681176.04370117188</v>
      </c>
      <c r="P174" s="17">
        <f>N174/F174</f>
        <v>-7.0770797264379237E-2</v>
      </c>
      <c r="Q174" s="17"/>
      <c r="R174" s="17">
        <f>P174</f>
        <v>-7.0770797264379237E-2</v>
      </c>
      <c r="S174" s="18"/>
    </row>
    <row r="175" spans="2:19" x14ac:dyDescent="0.3">
      <c r="B175" s="1">
        <f>B174+1</f>
        <v>111</v>
      </c>
      <c r="D175" s="2" t="s">
        <v>33</v>
      </c>
      <c r="F175" s="56">
        <f>SUM(F172:F174)</f>
        <v>19480342.762109414</v>
      </c>
      <c r="H175" s="22">
        <v>32.874886529818774</v>
      </c>
      <c r="J175" s="56">
        <f>SUM(J172:J174)</f>
        <v>18891920.4601833</v>
      </c>
      <c r="K175" s="19"/>
      <c r="L175" s="22">
        <v>31.881869279369685</v>
      </c>
      <c r="N175" s="56">
        <f>SUM(N172:N174)</f>
        <v>-588422.30192611751</v>
      </c>
      <c r="P175" s="24">
        <f>N175/F175</f>
        <v>-3.0205952180196682E-2</v>
      </c>
      <c r="Q175" s="25"/>
      <c r="R175" s="24">
        <f>(N172+N174)/(F172+F174)</f>
        <v>-5.6341767010474379E-2</v>
      </c>
      <c r="S175" s="26"/>
    </row>
    <row r="176" spans="2:19" ht="8.25" customHeight="1" x14ac:dyDescent="0.3">
      <c r="F176" s="55"/>
      <c r="G176" s="1"/>
      <c r="H176" s="15"/>
      <c r="I176" s="1"/>
      <c r="J176" s="55"/>
      <c r="K176" s="1"/>
      <c r="L176" s="15"/>
      <c r="N176" s="55"/>
      <c r="P176" s="25"/>
      <c r="Q176" s="25"/>
      <c r="R176" s="25"/>
      <c r="S176" s="26"/>
    </row>
    <row r="177" spans="2:19" x14ac:dyDescent="0.3">
      <c r="B177" s="1">
        <f>B175+1</f>
        <v>112</v>
      </c>
      <c r="D177" s="2" t="s">
        <v>114</v>
      </c>
      <c r="F177" s="56">
        <f>SUM(F172:F173)+J174</f>
        <v>18799166.718408242</v>
      </c>
      <c r="G177" s="1"/>
      <c r="H177" s="22">
        <v>31.725338730944109</v>
      </c>
      <c r="I177" s="1"/>
      <c r="J177" s="56">
        <f>SUM(J172:J174)</f>
        <v>18891920.4601833</v>
      </c>
      <c r="K177" s="19"/>
      <c r="L177" s="22">
        <v>31.881869279369685</v>
      </c>
      <c r="N177" s="56">
        <f>N172+N173</f>
        <v>92753.741775054368</v>
      </c>
      <c r="P177" s="31">
        <f>N177/F177</f>
        <v>4.9339283578047864E-3</v>
      </c>
      <c r="Q177" s="25"/>
      <c r="R177" s="31">
        <f>(N177-N173)/(F177-F173)</f>
        <v>9.5009001624695427E-3</v>
      </c>
      <c r="S177" s="26"/>
    </row>
    <row r="178" spans="2:19" x14ac:dyDescent="0.3">
      <c r="B178" s="1">
        <f>B177+1</f>
        <v>113</v>
      </c>
      <c r="D178" s="2" t="s">
        <v>115</v>
      </c>
      <c r="F178" s="55"/>
      <c r="G178" s="1"/>
      <c r="H178" s="15"/>
      <c r="I178" s="1"/>
      <c r="J178" s="55"/>
      <c r="K178" s="1"/>
      <c r="L178" s="15"/>
      <c r="N178" s="55"/>
      <c r="P178" s="36">
        <v>9.4116146832737297E-3</v>
      </c>
      <c r="Q178" s="25"/>
      <c r="R178" s="36">
        <v>0.11329363332740618</v>
      </c>
      <c r="S178" s="26"/>
    </row>
    <row r="179" spans="2:19" ht="8.25" customHeight="1" x14ac:dyDescent="0.3">
      <c r="F179" s="55"/>
      <c r="J179" s="55"/>
      <c r="N179" s="55"/>
      <c r="P179" s="25"/>
      <c r="Q179" s="25"/>
      <c r="R179" s="25"/>
    </row>
    <row r="180" spans="2:19" x14ac:dyDescent="0.3">
      <c r="D180" s="3" t="s">
        <v>170</v>
      </c>
      <c r="F180" s="73" t="s">
        <v>171</v>
      </c>
      <c r="H180" s="15"/>
      <c r="J180" s="55"/>
      <c r="N180" s="55"/>
      <c r="P180" s="25"/>
      <c r="Q180" s="25"/>
      <c r="R180" s="25"/>
    </row>
    <row r="181" spans="2:19" x14ac:dyDescent="0.3">
      <c r="B181" s="1">
        <f>B178+1</f>
        <v>114</v>
      </c>
      <c r="D181" s="2" t="s">
        <v>29</v>
      </c>
      <c r="F181" s="55">
        <v>2035556.9733054384</v>
      </c>
      <c r="H181" s="15">
        <v>1.0291513812793924</v>
      </c>
      <c r="J181" s="55">
        <v>2682465.9595778105</v>
      </c>
      <c r="L181" s="15">
        <v>1.3562202305011155</v>
      </c>
      <c r="N181" s="55">
        <f>J181-F181</f>
        <v>646908.98627237207</v>
      </c>
      <c r="O181" s="15"/>
      <c r="P181" s="34">
        <f>N181/F181</f>
        <v>0.31780441164557</v>
      </c>
      <c r="Q181" s="34"/>
      <c r="R181" s="34">
        <f>P181</f>
        <v>0.31780441164557</v>
      </c>
      <c r="S181" s="18"/>
    </row>
    <row r="182" spans="2:19" outlineLevel="1" x14ac:dyDescent="0.3">
      <c r="B182" s="1">
        <f>B181+1</f>
        <v>115</v>
      </c>
      <c r="D182" s="2" t="s">
        <v>30</v>
      </c>
      <c r="F182" s="55">
        <v>30162952.125</v>
      </c>
      <c r="G182" s="19"/>
      <c r="H182" s="15">
        <v>15.25</v>
      </c>
      <c r="I182" s="15"/>
      <c r="J182" s="55">
        <v>30162952.125</v>
      </c>
      <c r="K182" s="19"/>
      <c r="L182" s="15">
        <v>15.25</v>
      </c>
      <c r="M182" s="15"/>
      <c r="N182" s="55">
        <f>J182-F182</f>
        <v>0</v>
      </c>
      <c r="O182" s="15"/>
      <c r="P182" s="35">
        <f>IFERROR(N182/F182,"100.0%")</f>
        <v>0</v>
      </c>
      <c r="Q182" s="34"/>
      <c r="R182" s="35">
        <v>0</v>
      </c>
      <c r="S182" s="18"/>
    </row>
    <row r="183" spans="2:19" x14ac:dyDescent="0.3">
      <c r="B183" s="1">
        <f>B182+1</f>
        <v>116</v>
      </c>
      <c r="D183" s="2" t="s">
        <v>32</v>
      </c>
      <c r="F183" s="55">
        <v>32127501.101600692</v>
      </c>
      <c r="H183" s="15">
        <v>16.243250652953474</v>
      </c>
      <c r="J183" s="55">
        <v>29853812.234528188</v>
      </c>
      <c r="L183" s="15">
        <v>15.093702854078806</v>
      </c>
      <c r="N183" s="55">
        <f>J183-F183</f>
        <v>-2273688.867072504</v>
      </c>
      <c r="P183" s="17">
        <f>N183/F183</f>
        <v>-7.0770797264379265E-2</v>
      </c>
      <c r="Q183" s="17"/>
      <c r="R183" s="17">
        <f>P183</f>
        <v>-7.0770797264379265E-2</v>
      </c>
      <c r="S183" s="18"/>
    </row>
    <row r="184" spans="2:19" x14ac:dyDescent="0.3">
      <c r="B184" s="1">
        <f>B183+1</f>
        <v>117</v>
      </c>
      <c r="D184" s="2" t="s">
        <v>33</v>
      </c>
      <c r="F184" s="56">
        <f>SUM(F181:F183)</f>
        <v>64326010.199906126</v>
      </c>
      <c r="H184" s="22">
        <v>32.522402034232861</v>
      </c>
      <c r="J184" s="56">
        <f>SUM(J181:J183)</f>
        <v>62699230.319105998</v>
      </c>
      <c r="K184" s="19"/>
      <c r="L184" s="22">
        <v>31.699923084579922</v>
      </c>
      <c r="N184" s="56">
        <f>SUM(N181:N183)</f>
        <v>-1626779.8808001319</v>
      </c>
      <c r="P184" s="24">
        <f>N184/F184</f>
        <v>-2.5289612642608851E-2</v>
      </c>
      <c r="Q184" s="25"/>
      <c r="R184" s="24">
        <f>(N181+N183)/(F181+F183)</f>
        <v>-4.7618098977944077E-2</v>
      </c>
      <c r="S184" s="26"/>
    </row>
    <row r="185" spans="2:19" ht="8.25" customHeight="1" x14ac:dyDescent="0.3">
      <c r="F185" s="55"/>
      <c r="G185" s="1"/>
      <c r="H185" s="15"/>
      <c r="I185" s="1"/>
      <c r="J185" s="55"/>
      <c r="K185" s="1"/>
      <c r="L185" s="15"/>
      <c r="N185" s="55"/>
      <c r="P185" s="25"/>
      <c r="Q185" s="25"/>
      <c r="R185" s="25"/>
      <c r="S185" s="26"/>
    </row>
    <row r="186" spans="2:19" x14ac:dyDescent="0.3">
      <c r="B186" s="1">
        <f>B184+1</f>
        <v>118</v>
      </c>
      <c r="D186" s="2" t="s">
        <v>114</v>
      </c>
      <c r="F186" s="56">
        <f>SUM(F181:F182)+J183</f>
        <v>62052321.332833625</v>
      </c>
      <c r="G186" s="1"/>
      <c r="H186" s="22">
        <v>31.372854235358201</v>
      </c>
      <c r="I186" s="1"/>
      <c r="J186" s="56">
        <f>SUM(J181:J183)</f>
        <v>62699230.319105998</v>
      </c>
      <c r="K186" s="19"/>
      <c r="L186" s="22">
        <v>31.699923084579922</v>
      </c>
      <c r="N186" s="56">
        <f>N181+N182</f>
        <v>646908.98627237207</v>
      </c>
      <c r="P186" s="31">
        <f>N186/F186</f>
        <v>1.0425218144580103E-2</v>
      </c>
      <c r="Q186" s="25"/>
      <c r="R186" s="31">
        <f>(N186-N182)/(F186-F182)</f>
        <v>2.0286038963525776E-2</v>
      </c>
      <c r="S186" s="26"/>
    </row>
    <row r="187" spans="2:19" x14ac:dyDescent="0.3">
      <c r="B187" s="1">
        <f>B186+1</f>
        <v>119</v>
      </c>
      <c r="D187" s="2" t="s">
        <v>115</v>
      </c>
      <c r="F187" s="55"/>
      <c r="G187" s="1"/>
      <c r="H187" s="15"/>
      <c r="I187" s="1"/>
      <c r="J187" s="55"/>
      <c r="K187" s="1"/>
      <c r="L187" s="15"/>
      <c r="N187" s="55"/>
      <c r="P187" s="36">
        <v>2.0091271440466119E-2</v>
      </c>
      <c r="Q187" s="25"/>
      <c r="R187" s="36">
        <v>0.31780441164557022</v>
      </c>
      <c r="S187" s="26"/>
    </row>
    <row r="188" spans="2:19" ht="8.25" customHeight="1" x14ac:dyDescent="0.3">
      <c r="F188" s="55"/>
      <c r="J188" s="55"/>
      <c r="N188" s="55"/>
      <c r="P188" s="25"/>
      <c r="Q188" s="25"/>
      <c r="R188" s="25"/>
    </row>
    <row r="189" spans="2:19" x14ac:dyDescent="0.3">
      <c r="D189" s="3" t="s">
        <v>172</v>
      </c>
      <c r="F189" s="73" t="s">
        <v>173</v>
      </c>
      <c r="H189" s="15"/>
      <c r="J189" s="55"/>
      <c r="N189" s="55"/>
      <c r="P189" s="25"/>
      <c r="Q189" s="25"/>
      <c r="R189" s="25"/>
    </row>
    <row r="190" spans="2:19" x14ac:dyDescent="0.3">
      <c r="B190" s="1">
        <f>B187+1</f>
        <v>120</v>
      </c>
      <c r="D190" s="2" t="s">
        <v>29</v>
      </c>
      <c r="F190" s="55">
        <v>3404458.4136907309</v>
      </c>
      <c r="H190" s="15">
        <v>0.91990262171821668</v>
      </c>
      <c r="J190" s="55">
        <v>4669064.6911542248</v>
      </c>
      <c r="L190" s="15">
        <v>1.2616059086204197</v>
      </c>
      <c r="N190" s="55">
        <f>J190-F190</f>
        <v>1264606.2774634939</v>
      </c>
      <c r="O190" s="15"/>
      <c r="P190" s="34">
        <f>N190/F190</f>
        <v>0.37145593330733329</v>
      </c>
      <c r="Q190" s="34"/>
      <c r="R190" s="34">
        <f>P190</f>
        <v>0.37145593330733329</v>
      </c>
      <c r="S190" s="18"/>
    </row>
    <row r="191" spans="2:19" outlineLevel="1" x14ac:dyDescent="0.3">
      <c r="B191" s="1">
        <f>B190+1</f>
        <v>121</v>
      </c>
      <c r="D191" s="2" t="s">
        <v>30</v>
      </c>
      <c r="F191" s="55">
        <v>56438572.5</v>
      </c>
      <c r="G191" s="19"/>
      <c r="H191" s="15">
        <v>15.25</v>
      </c>
      <c r="I191" s="15"/>
      <c r="J191" s="55">
        <v>56438572.5</v>
      </c>
      <c r="K191" s="19"/>
      <c r="L191" s="15">
        <v>15.25</v>
      </c>
      <c r="M191" s="15"/>
      <c r="N191" s="55">
        <f>J191-F191</f>
        <v>0</v>
      </c>
      <c r="O191" s="15"/>
      <c r="P191" s="35">
        <f>IFERROR(N191/F191,"100.0%")</f>
        <v>0</v>
      </c>
      <c r="Q191" s="34"/>
      <c r="R191" s="35">
        <v>0</v>
      </c>
      <c r="S191" s="18"/>
    </row>
    <row r="192" spans="2:19" x14ac:dyDescent="0.3">
      <c r="B192" s="1">
        <f>B191+1</f>
        <v>122</v>
      </c>
      <c r="D192" s="2" t="s">
        <v>32</v>
      </c>
      <c r="F192" s="55">
        <v>60114483.909008972</v>
      </c>
      <c r="H192" s="15">
        <v>16.243250652953474</v>
      </c>
      <c r="J192" s="55">
        <v>55860133.955631711</v>
      </c>
      <c r="L192" s="15">
        <v>15.093702854078806</v>
      </c>
      <c r="N192" s="55">
        <f>J192-F192</f>
        <v>-4254349.9533772618</v>
      </c>
      <c r="P192" s="17">
        <f>N192/F192</f>
        <v>-7.0770797264379237E-2</v>
      </c>
      <c r="Q192" s="17"/>
      <c r="R192" s="17">
        <f>P192</f>
        <v>-7.0770797264379237E-2</v>
      </c>
      <c r="S192" s="18"/>
    </row>
    <row r="193" spans="2:19" x14ac:dyDescent="0.3">
      <c r="B193" s="1">
        <f>B192+1</f>
        <v>123</v>
      </c>
      <c r="D193" s="2" t="s">
        <v>33</v>
      </c>
      <c r="F193" s="56">
        <f>SUM(F190:F192)</f>
        <v>119957514.8226997</v>
      </c>
      <c r="H193" s="22">
        <v>32.413153274671686</v>
      </c>
      <c r="J193" s="56">
        <f>SUM(J190:J192)</f>
        <v>116967771.14678594</v>
      </c>
      <c r="K193" s="19"/>
      <c r="L193" s="22">
        <v>31.605308762699231</v>
      </c>
      <c r="N193" s="56">
        <f>SUM(N190:N192)</f>
        <v>-2989743.6759137679</v>
      </c>
      <c r="P193" s="24">
        <f>N193/F193</f>
        <v>-2.4923354575431864E-2</v>
      </c>
      <c r="Q193" s="25"/>
      <c r="R193" s="24">
        <f>(N190+N192)/(F190+F192)</f>
        <v>-4.7068536826774685E-2</v>
      </c>
      <c r="S193" s="26"/>
    </row>
    <row r="194" spans="2:19" ht="8.25" customHeight="1" x14ac:dyDescent="0.3">
      <c r="F194" s="55"/>
      <c r="G194" s="1"/>
      <c r="H194" s="15"/>
      <c r="I194" s="1"/>
      <c r="J194" s="55"/>
      <c r="K194" s="1"/>
      <c r="L194" s="15"/>
      <c r="N194" s="55"/>
      <c r="P194" s="25"/>
      <c r="Q194" s="25"/>
      <c r="R194" s="25"/>
      <c r="S194" s="26"/>
    </row>
    <row r="195" spans="2:19" x14ac:dyDescent="0.3">
      <c r="B195" s="1">
        <f>B193+1</f>
        <v>124</v>
      </c>
      <c r="D195" s="2" t="s">
        <v>114</v>
      </c>
      <c r="F195" s="56">
        <f>SUM(F190:F191)+J192</f>
        <v>115703164.86932245</v>
      </c>
      <c r="G195" s="1"/>
      <c r="H195" s="22">
        <v>31.263605475797025</v>
      </c>
      <c r="I195" s="1"/>
      <c r="J195" s="56">
        <f>SUM(J190:J192)</f>
        <v>116967771.14678594</v>
      </c>
      <c r="K195" s="19"/>
      <c r="L195" s="22">
        <v>31.605308762699231</v>
      </c>
      <c r="N195" s="56">
        <f>N190+N191</f>
        <v>1264606.2774634939</v>
      </c>
      <c r="P195" s="31">
        <f>N195/F195</f>
        <v>1.092974663996241E-2</v>
      </c>
      <c r="Q195" s="25"/>
      <c r="R195" s="31">
        <f>(N195-N191)/(F195-F191)</f>
        <v>2.1338310564641645E-2</v>
      </c>
      <c r="S195" s="26"/>
    </row>
    <row r="196" spans="2:19" x14ac:dyDescent="0.3">
      <c r="B196" s="1">
        <f>B195+1</f>
        <v>125</v>
      </c>
      <c r="D196" s="2" t="s">
        <v>115</v>
      </c>
      <c r="F196" s="55"/>
      <c r="G196" s="1"/>
      <c r="H196" s="15"/>
      <c r="I196" s="1"/>
      <c r="J196" s="55"/>
      <c r="K196" s="1"/>
      <c r="L196" s="15"/>
      <c r="N196" s="55"/>
      <c r="P196" s="36">
        <v>2.1132055949629053E-2</v>
      </c>
      <c r="Q196" s="25"/>
      <c r="R196" s="36">
        <v>0.37145593330733323</v>
      </c>
      <c r="S196" s="26"/>
    </row>
    <row r="197" spans="2:19" ht="8.25" customHeight="1" x14ac:dyDescent="0.3">
      <c r="F197" s="55"/>
      <c r="J197" s="55"/>
      <c r="N197" s="55"/>
      <c r="P197" s="25"/>
      <c r="Q197" s="25"/>
      <c r="R197" s="25"/>
    </row>
    <row r="198" spans="2:19" x14ac:dyDescent="0.3">
      <c r="D198" s="3" t="s">
        <v>174</v>
      </c>
      <c r="F198" s="73" t="s">
        <v>173</v>
      </c>
      <c r="H198" s="15"/>
      <c r="J198" s="55"/>
      <c r="N198" s="55"/>
      <c r="P198" s="25"/>
      <c r="Q198" s="25"/>
      <c r="R198" s="25"/>
    </row>
    <row r="199" spans="2:19" x14ac:dyDescent="0.3">
      <c r="B199" s="1">
        <f>B196+1</f>
        <v>126</v>
      </c>
      <c r="D199" s="2" t="s">
        <v>29</v>
      </c>
      <c r="F199" s="55">
        <v>3404458.4136907309</v>
      </c>
      <c r="H199" s="15">
        <v>0.91990262171821668</v>
      </c>
      <c r="J199" s="55">
        <v>4740594.8579415306</v>
      </c>
      <c r="L199" s="15">
        <v>1.2809337370042153</v>
      </c>
      <c r="N199" s="55">
        <f>J199-F199</f>
        <v>1336136.4442507997</v>
      </c>
      <c r="O199" s="15"/>
      <c r="P199" s="34">
        <f>N199/F199</f>
        <v>0.39246666632132859</v>
      </c>
      <c r="Q199" s="34"/>
      <c r="R199" s="34">
        <f>P199</f>
        <v>0.39246666632132859</v>
      </c>
      <c r="S199" s="18"/>
    </row>
    <row r="200" spans="2:19" outlineLevel="1" x14ac:dyDescent="0.3">
      <c r="B200" s="1">
        <f>B199+1</f>
        <v>127</v>
      </c>
      <c r="D200" s="2" t="s">
        <v>30</v>
      </c>
      <c r="F200" s="55">
        <v>56438572.5</v>
      </c>
      <c r="G200" s="19"/>
      <c r="H200" s="15">
        <v>15.25</v>
      </c>
      <c r="I200" s="15"/>
      <c r="J200" s="55">
        <v>56438572.5</v>
      </c>
      <c r="K200" s="19"/>
      <c r="L200" s="15">
        <v>15.25</v>
      </c>
      <c r="M200" s="15"/>
      <c r="N200" s="55">
        <f>J200-F200</f>
        <v>0</v>
      </c>
      <c r="O200" s="15"/>
      <c r="P200" s="35">
        <f>IFERROR(N200/F200,"100.0%")</f>
        <v>0</v>
      </c>
      <c r="Q200" s="34"/>
      <c r="R200" s="35">
        <v>0</v>
      </c>
      <c r="S200" s="18"/>
    </row>
    <row r="201" spans="2:19" x14ac:dyDescent="0.3">
      <c r="B201" s="1">
        <f>B200+1</f>
        <v>128</v>
      </c>
      <c r="D201" s="2" t="s">
        <v>32</v>
      </c>
      <c r="F201" s="55">
        <v>60114483.909008972</v>
      </c>
      <c r="H201" s="15">
        <v>16.243250652953474</v>
      </c>
      <c r="J201" s="76">
        <v>55860133.955631711</v>
      </c>
      <c r="L201" s="15">
        <v>15.093702854078806</v>
      </c>
      <c r="N201" s="55">
        <f>J201-F201</f>
        <v>-4254349.9533772618</v>
      </c>
      <c r="P201" s="17">
        <f>N201/F201</f>
        <v>-7.0770797264379237E-2</v>
      </c>
      <c r="Q201" s="17"/>
      <c r="R201" s="17">
        <f>P201</f>
        <v>-7.0770797264379237E-2</v>
      </c>
      <c r="S201" s="18"/>
    </row>
    <row r="202" spans="2:19" x14ac:dyDescent="0.3">
      <c r="B202" s="1">
        <f>B201+1</f>
        <v>129</v>
      </c>
      <c r="D202" s="2" t="s">
        <v>33</v>
      </c>
      <c r="F202" s="56">
        <f>SUM(F199:F201)</f>
        <v>119957514.8226997</v>
      </c>
      <c r="H202" s="22">
        <v>32.413153274671686</v>
      </c>
      <c r="J202" s="56">
        <f>SUM(J199:J201)</f>
        <v>117039301.31357324</v>
      </c>
      <c r="K202" s="19"/>
      <c r="L202" s="22">
        <v>31.624636591083021</v>
      </c>
      <c r="N202" s="56">
        <f>SUM(N199:N201)</f>
        <v>-2918213.509126462</v>
      </c>
      <c r="P202" s="24">
        <f>N202/F202</f>
        <v>-2.4327058737751085E-2</v>
      </c>
      <c r="Q202" s="25"/>
      <c r="R202" s="24">
        <f>(N199+N201)/(F199+F201)</f>
        <v>-4.5942413434733514E-2</v>
      </c>
      <c r="S202" s="26"/>
    </row>
    <row r="203" spans="2:19" ht="8.25" customHeight="1" x14ac:dyDescent="0.3">
      <c r="F203" s="55"/>
      <c r="G203" s="1"/>
      <c r="H203" s="15"/>
      <c r="I203" s="1"/>
      <c r="J203" s="55"/>
      <c r="K203" s="1"/>
      <c r="L203" s="15"/>
      <c r="N203" s="55"/>
      <c r="P203" s="25"/>
      <c r="Q203" s="25"/>
      <c r="R203" s="25"/>
      <c r="S203" s="26"/>
    </row>
    <row r="204" spans="2:19" x14ac:dyDescent="0.3">
      <c r="B204" s="1">
        <f>B202+1</f>
        <v>130</v>
      </c>
      <c r="D204" s="2" t="s">
        <v>82</v>
      </c>
      <c r="F204" s="56">
        <f>SUM(F199:F200)+J201</f>
        <v>115703164.86932245</v>
      </c>
      <c r="G204" s="1"/>
      <c r="H204" s="22">
        <v>31.263605475797025</v>
      </c>
      <c r="I204" s="1"/>
      <c r="J204" s="56">
        <f>SUM(J199:J201)</f>
        <v>117039301.31357324</v>
      </c>
      <c r="K204" s="19"/>
      <c r="L204" s="22">
        <v>31.624636591083021</v>
      </c>
      <c r="N204" s="56">
        <f>N199+N200</f>
        <v>1336136.4442507997</v>
      </c>
      <c r="P204" s="31">
        <f>N204/F204</f>
        <v>1.1547967989984196E-2</v>
      </c>
      <c r="Q204" s="25"/>
      <c r="R204" s="31">
        <f>(N204-N200)/(F204-F200)</f>
        <v>2.2545273507060069E-2</v>
      </c>
      <c r="S204" s="26"/>
    </row>
    <row r="205" spans="2:19" x14ac:dyDescent="0.3">
      <c r="B205" s="1">
        <f>B204+1</f>
        <v>131</v>
      </c>
      <c r="D205" s="2" t="s">
        <v>83</v>
      </c>
      <c r="F205" s="55"/>
      <c r="G205" s="1"/>
      <c r="H205" s="15"/>
      <c r="I205" s="1"/>
      <c r="J205" s="55"/>
      <c r="K205" s="1"/>
      <c r="L205" s="15"/>
      <c r="N205" s="55"/>
      <c r="P205" s="36">
        <v>2.2327352472802663E-2</v>
      </c>
      <c r="Q205" s="25"/>
      <c r="R205" s="36">
        <v>0.39246666632132837</v>
      </c>
      <c r="S205" s="26"/>
    </row>
    <row r="206" spans="2:19" ht="8.25" customHeight="1" x14ac:dyDescent="0.3">
      <c r="F206" s="55"/>
      <c r="J206" s="55"/>
      <c r="N206" s="55"/>
      <c r="P206" s="25"/>
      <c r="Q206" s="25"/>
      <c r="R206" s="25"/>
    </row>
    <row r="207" spans="2:19" x14ac:dyDescent="0.3">
      <c r="D207" s="3" t="s">
        <v>175</v>
      </c>
      <c r="F207" s="73" t="s">
        <v>176</v>
      </c>
      <c r="H207" s="15"/>
      <c r="J207" s="55"/>
      <c r="N207" s="55"/>
      <c r="P207" s="25"/>
      <c r="Q207" s="25"/>
      <c r="R207" s="25"/>
    </row>
    <row r="208" spans="2:19" x14ac:dyDescent="0.3">
      <c r="B208" s="1">
        <f>B205+1</f>
        <v>132</v>
      </c>
      <c r="D208" s="2" t="s">
        <v>29</v>
      </c>
      <c r="F208" s="55">
        <v>6826797.7785924636</v>
      </c>
      <c r="H208" s="15">
        <v>2.5032993702486372</v>
      </c>
      <c r="J208" s="55">
        <v>11715580.434418783</v>
      </c>
      <c r="L208" s="15">
        <v>4.295953399343917</v>
      </c>
      <c r="N208" s="55">
        <f>J208-F208</f>
        <v>4888782.655826319</v>
      </c>
      <c r="O208" s="15"/>
      <c r="P208" s="36"/>
      <c r="Q208" s="34"/>
      <c r="R208" s="35">
        <f>N208/F208</f>
        <v>0.7161165182241972</v>
      </c>
      <c r="S208" s="18"/>
    </row>
    <row r="209" spans="1:19" x14ac:dyDescent="0.3">
      <c r="B209" s="1">
        <f>B208+1</f>
        <v>133</v>
      </c>
      <c r="D209" s="2" t="s">
        <v>32</v>
      </c>
      <c r="F209" s="55">
        <v>44297293.720682472</v>
      </c>
      <c r="H209" s="15">
        <v>16.243250652953474</v>
      </c>
      <c r="J209" s="55">
        <v>41162338.927415393</v>
      </c>
      <c r="L209" s="15">
        <v>15.093702854078806</v>
      </c>
      <c r="N209" s="55">
        <f>J209-F209</f>
        <v>-3134954.7932670787</v>
      </c>
      <c r="P209" s="36"/>
      <c r="Q209" s="34"/>
      <c r="R209" s="17">
        <f>N209/F209</f>
        <v>-7.0770797264379237E-2</v>
      </c>
      <c r="S209" s="18"/>
    </row>
    <row r="210" spans="1:19" x14ac:dyDescent="0.3">
      <c r="B210" s="1">
        <f>B209+1</f>
        <v>134</v>
      </c>
      <c r="D210" s="2" t="s">
        <v>33</v>
      </c>
      <c r="F210" s="56">
        <f>SUM(F208:F209)</f>
        <v>51124091.499274939</v>
      </c>
      <c r="H210" s="22">
        <v>18.746550023202111</v>
      </c>
      <c r="J210" s="56">
        <f>SUM(J208:J209)</f>
        <v>52877919.361834176</v>
      </c>
      <c r="K210" s="19"/>
      <c r="L210" s="22">
        <v>19.389656253422725</v>
      </c>
      <c r="N210" s="56">
        <f>SUM(N208:N209)</f>
        <v>1753827.8625592403</v>
      </c>
      <c r="P210" s="25"/>
      <c r="Q210" s="25"/>
      <c r="R210" s="31">
        <f>(N208+N209)/(F208+F209)</f>
        <v>3.4305311079887137E-2</v>
      </c>
      <c r="S210" s="26"/>
    </row>
    <row r="211" spans="1:19" s="5" customFormat="1" ht="8.25" customHeight="1" x14ac:dyDescent="0.3">
      <c r="A211" s="2"/>
      <c r="B211" s="1"/>
      <c r="C211" s="2"/>
      <c r="D211" s="2"/>
      <c r="E211" s="2"/>
      <c r="F211" s="55"/>
      <c r="G211" s="1"/>
      <c r="H211" s="15"/>
      <c r="I211" s="1"/>
      <c r="J211" s="55"/>
      <c r="K211" s="1"/>
      <c r="L211" s="15"/>
      <c r="M211" s="2"/>
      <c r="N211" s="55"/>
      <c r="O211" s="2"/>
      <c r="P211" s="25"/>
      <c r="Q211" s="25"/>
      <c r="R211" s="25"/>
      <c r="S211" s="26"/>
    </row>
    <row r="212" spans="1:19" s="5" customFormat="1" x14ac:dyDescent="0.3">
      <c r="A212" s="2"/>
      <c r="B212" s="1">
        <f>B210+1</f>
        <v>135</v>
      </c>
      <c r="C212" s="2"/>
      <c r="D212" s="2" t="s">
        <v>114</v>
      </c>
      <c r="E212" s="2"/>
      <c r="F212" s="56">
        <f>SUM(F208:F208)+J209</f>
        <v>47989136.706007853</v>
      </c>
      <c r="G212" s="1"/>
      <c r="H212" s="22">
        <v>17.597002224327444</v>
      </c>
      <c r="I212" s="1"/>
      <c r="J212" s="56">
        <f>SUM(J208:J209)</f>
        <v>52877919.361834176</v>
      </c>
      <c r="K212" s="19"/>
      <c r="L212" s="22">
        <v>19.389656253422725</v>
      </c>
      <c r="M212" s="2"/>
      <c r="N212" s="56">
        <f>N208</f>
        <v>4888782.655826319</v>
      </c>
      <c r="O212" s="2"/>
      <c r="P212" s="25"/>
      <c r="Q212" s="25"/>
      <c r="R212" s="31">
        <f>N212/F212</f>
        <v>0.10187269435114224</v>
      </c>
      <c r="S212" s="26"/>
    </row>
    <row r="213" spans="1:19" s="5" customFormat="1" x14ac:dyDescent="0.3">
      <c r="A213" s="2"/>
      <c r="B213" s="1">
        <f>B212+1</f>
        <v>136</v>
      </c>
      <c r="C213" s="2"/>
      <c r="D213" s="2" t="s">
        <v>115</v>
      </c>
      <c r="E213" s="2"/>
      <c r="F213" s="55"/>
      <c r="G213" s="1"/>
      <c r="H213" s="15"/>
      <c r="I213" s="1"/>
      <c r="J213" s="55"/>
      <c r="K213" s="1"/>
      <c r="L213" s="15"/>
      <c r="M213" s="2"/>
      <c r="N213" s="55"/>
      <c r="O213" s="2"/>
      <c r="P213" s="25"/>
      <c r="Q213" s="25"/>
      <c r="R213" s="36">
        <v>0.7161165182241972</v>
      </c>
      <c r="S213" s="26"/>
    </row>
    <row r="214" spans="1:19" s="5" customFormat="1" ht="8.25" customHeight="1" x14ac:dyDescent="0.3">
      <c r="A214" s="2"/>
      <c r="B214" s="1"/>
      <c r="C214" s="2"/>
      <c r="D214" s="2"/>
      <c r="E214" s="2"/>
      <c r="F214" s="55"/>
      <c r="G214" s="2"/>
      <c r="H214" s="2"/>
      <c r="I214" s="2"/>
      <c r="J214" s="55"/>
      <c r="K214" s="2"/>
      <c r="L214" s="2"/>
      <c r="M214" s="2"/>
      <c r="N214" s="55"/>
      <c r="O214" s="2"/>
      <c r="P214" s="25"/>
      <c r="Q214" s="25"/>
      <c r="R214" s="25"/>
      <c r="S214" s="2"/>
    </row>
    <row r="215" spans="1:19" s="5" customFormat="1" x14ac:dyDescent="0.3">
      <c r="A215" s="2"/>
      <c r="B215" s="7" t="s">
        <v>102</v>
      </c>
      <c r="C215" s="3"/>
      <c r="D215" s="2"/>
      <c r="E215" s="2"/>
      <c r="F215" s="2"/>
      <c r="G215" s="2"/>
      <c r="H215" s="15"/>
      <c r="I215" s="2"/>
      <c r="J215" s="55"/>
      <c r="K215" s="2"/>
      <c r="L215" s="2"/>
      <c r="M215" s="2"/>
      <c r="N215" s="55"/>
      <c r="O215" s="2"/>
      <c r="P215" s="25"/>
      <c r="Q215" s="25"/>
      <c r="R215" s="25"/>
      <c r="S215" s="2"/>
    </row>
    <row r="216" spans="1:19" s="5" customFormat="1" x14ac:dyDescent="0.3">
      <c r="A216" s="2"/>
      <c r="B216" s="40" t="s">
        <v>103</v>
      </c>
      <c r="C216" s="44"/>
      <c r="D216" s="42" t="s">
        <v>104</v>
      </c>
      <c r="E216" s="2"/>
      <c r="F216" s="14"/>
      <c r="G216" s="2"/>
      <c r="H216" s="15"/>
      <c r="I216" s="2"/>
      <c r="J216" s="14"/>
      <c r="K216" s="2"/>
      <c r="L216" s="15"/>
      <c r="M216" s="2"/>
      <c r="N216" s="16"/>
      <c r="O216" s="2"/>
      <c r="P216" s="25"/>
      <c r="Q216" s="25"/>
      <c r="R216" s="25"/>
      <c r="S216" s="26"/>
    </row>
    <row r="217" spans="1:19" s="5" customFormat="1" ht="13.4" customHeight="1" outlineLevel="1" x14ac:dyDescent="0.3">
      <c r="A217" s="2"/>
      <c r="B217" s="40" t="s">
        <v>105</v>
      </c>
      <c r="C217" s="42"/>
      <c r="D217" s="42" t="s">
        <v>106</v>
      </c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77"/>
      <c r="Q217" s="77"/>
      <c r="R217" s="77"/>
      <c r="S217" s="2"/>
    </row>
    <row r="218" spans="1:19" s="5" customFormat="1" ht="12" customHeight="1" x14ac:dyDescent="0.3">
      <c r="A218" s="2"/>
      <c r="B218" s="40" t="s">
        <v>107</v>
      </c>
      <c r="C218" s="42"/>
      <c r="D218" s="44" t="s">
        <v>177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5"/>
      <c r="Q218" s="25"/>
      <c r="R218" s="25"/>
      <c r="S218" s="2"/>
    </row>
    <row r="219" spans="1:19" s="5" customFormat="1" x14ac:dyDescent="0.3">
      <c r="A219" s="2"/>
      <c r="B219" s="1"/>
      <c r="C219" s="2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77"/>
      <c r="Q219" s="77"/>
      <c r="R219" s="77"/>
      <c r="S219" s="2"/>
    </row>
    <row r="220" spans="1:19" x14ac:dyDescent="0.3">
      <c r="P220" s="25"/>
      <c r="Q220" s="25"/>
      <c r="R220" s="25"/>
    </row>
    <row r="221" spans="1:19" x14ac:dyDescent="0.3">
      <c r="P221" s="25"/>
      <c r="Q221" s="25"/>
      <c r="R221" s="25"/>
    </row>
  </sheetData>
  <mergeCells count="5">
    <mergeCell ref="B7:R7"/>
    <mergeCell ref="B8:R8"/>
    <mergeCell ref="F10:H10"/>
    <mergeCell ref="J10:N10"/>
    <mergeCell ref="P10:R10"/>
  </mergeCells>
  <printOptions horizontalCentered="1"/>
  <pageMargins left="0.7" right="0.7" top="0.75" bottom="0.75" header="0.3" footer="0.3"/>
  <pageSetup scale="54" firstPageNumber="10" fitToHeight="0" orientation="portrait" blackAndWhite="1" useFirstPageNumber="1" r:id="rId1"/>
  <headerFooter>
    <oddHeader>&amp;R&amp;"Arial,Regular"&amp;10Filed: 2025-02-28
EB-2025-0064
Phase 3 Exhibit 8
Tab 2
Schedule 12
Attachment 10
Page &amp;P of 12</oddHeader>
  </headerFooter>
  <rowBreaks count="2" manualBreakCount="2">
    <brk id="85" min="1" max="17" man="1"/>
    <brk id="152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F7B5B38-DC46-4CCE-9C09-D4353D5CF853}"/>
</file>

<file path=customXml/itemProps2.xml><?xml version="1.0" encoding="utf-8"?>
<ds:datastoreItem xmlns:ds="http://schemas.openxmlformats.org/officeDocument/2006/customXml" ds:itemID="{BB22D327-A081-4AE7-9EE2-69E069FBF61D}"/>
</file>

<file path=customXml/itemProps3.xml><?xml version="1.0" encoding="utf-8"?>
<ds:datastoreItem xmlns:ds="http://schemas.openxmlformats.org/officeDocument/2006/customXml" ds:itemID="{D37E8B31-2212-402F-9E76-83FE0A2E2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8.2.12.10 p.1-7</vt:lpstr>
      <vt:lpstr>8.2.12.10 p.8-9</vt:lpstr>
      <vt:lpstr>8.2.10.10 p.10-12</vt:lpstr>
      <vt:lpstr>'8.2.10.10 p.10-12'!Print_Area</vt:lpstr>
      <vt:lpstr>'8.2.12.10 p.1-7'!Print_Area</vt:lpstr>
      <vt:lpstr>'8.2.12.10 p.8-9'!Print_Area</vt:lpstr>
      <vt:lpstr>'8.2.10.10 p.10-12'!Print_Titles</vt:lpstr>
      <vt:lpstr>'8.2.12.10 p.1-7'!Print_Titles</vt:lpstr>
      <vt:lpstr>'8.2.12.10 p.8-9'!Print_Titles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2025-02-28T15:47:41Z</dcterms:created>
  <dcterms:modified xsi:type="dcterms:W3CDTF">2025-02-28T15:47:55Z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