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/>
  <xr:revisionPtr revIDLastSave="10" documentId="13_ncr:1_{BFB8E69D-164D-42A7-8118-AB47CEF36A37}" xr6:coauthVersionLast="47" xr6:coauthVersionMax="47" xr10:uidLastSave="{09367568-8577-420C-B8F4-1EEB7EA8F3CE}"/>
  <bookViews>
    <workbookView xWindow="28680" yWindow="-120" windowWidth="29040" windowHeight="15720" xr2:uid="{2516FBAC-C784-488F-AF70-F3606FAB3C2C}"/>
  </bookViews>
  <sheets>
    <sheet name="8.2.13.1" sheetId="1" r:id="rId1"/>
  </sheets>
  <definedNames>
    <definedName name="EV__EVCOM_OPTIONS__" hidden="1">8</definedName>
    <definedName name="EV__EXPOPTIONS__" hidden="1">0</definedName>
    <definedName name="EV__LASTREFTIME__" hidden="1">41247.4113888889</definedName>
    <definedName name="EV__MAXEXPCOLS__" hidden="1">100</definedName>
    <definedName name="EV__MAXEXPROWS__" hidden="1">200000</definedName>
    <definedName name="EV__MEMORYCVW__" hidden="1">0</definedName>
    <definedName name="EV__USERCHANGEOPTIONS__" hidden="1">1</definedName>
    <definedName name="EV__WBEVMODE__" hidden="1">0</definedName>
    <definedName name="EV__WBREFOPTIONS__" hidden="1">134217728</definedName>
    <definedName name="EV__WBVERSION__" hidden="1">0</definedName>
    <definedName name="GSAdminChg">#REF!</definedName>
    <definedName name="paolo" hidden="1">{#N/A,#N/A,FALSE,"H3 Tab 1"}</definedName>
    <definedName name="_xlnm.Print_Area" localSheetId="0">'8.2.13.1'!$A$1:$Y$184</definedName>
    <definedName name="wrn.Backup." hidden="1">{#N/A,#N/A,FALSE,"Margins";#N/A,#N/A,FALSE,"Fuel $";#N/A,#N/A,FALSE,"Fuel";#N/A,#N/A,FALSE,"M12 Storage";#N/A,#N/A,FALSE,"M12 Transport";#N/A,#N/A,FALSE,"M12 OR";#N/A,#N/A,FALSE,"C1 OR"}</definedName>
    <definedName name="wrn.h3T1S1." hidden="1">{#N/A,#N/A,FALSE,"H3 Tab 1"}</definedName>
    <definedName name="wrn.H3T1S2." hidden="1">{#N/A,#N/A,FALSE,"H3 Tab 1"}</definedName>
    <definedName name="wrn.H3T2S3." hidden="1">{#N/A,#N/A,FALSE,"H3 Tab 2";#N/A,#N/A,FALSE,"H3 Tab 2"}</definedName>
    <definedName name="wrn.Print._.All.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RevProof." hidden="1">{#N/A,#N/A,FALSE,"RevProof"}</definedName>
    <definedName name="wrn.Schedules." hidden="1">{#N/A,#N/A,FALSE,"Filed Sheet";#N/A,#N/A,FALSE,"Schedule C";#N/A,#N/A,FALSE,"Appendix A"}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4" i="1" l="1"/>
  <c r="R172" i="1"/>
  <c r="L172" i="1"/>
  <c r="J172" i="1"/>
  <c r="X171" i="1"/>
  <c r="N171" i="1"/>
  <c r="V171" i="1" s="1"/>
  <c r="N170" i="1"/>
  <c r="V170" i="1" s="1"/>
  <c r="X169" i="1"/>
  <c r="N169" i="1"/>
  <c r="P169" i="1" s="1"/>
  <c r="X168" i="1"/>
  <c r="V168" i="1"/>
  <c r="N168" i="1"/>
  <c r="P168" i="1" s="1"/>
  <c r="T172" i="1"/>
  <c r="N167" i="1"/>
  <c r="H167" i="1" s="1"/>
  <c r="R162" i="1"/>
  <c r="P162" i="1"/>
  <c r="L162" i="1"/>
  <c r="N161" i="1"/>
  <c r="T161" i="1" s="1"/>
  <c r="V161" i="1" s="1"/>
  <c r="N160" i="1"/>
  <c r="T160" i="1" s="1"/>
  <c r="V160" i="1" s="1"/>
  <c r="N159" i="1"/>
  <c r="T159" i="1" s="1"/>
  <c r="N158" i="1"/>
  <c r="T158" i="1" s="1"/>
  <c r="N157" i="1"/>
  <c r="T157" i="1" s="1"/>
  <c r="V157" i="1" s="1"/>
  <c r="N156" i="1"/>
  <c r="H156" i="1" s="1"/>
  <c r="N154" i="1"/>
  <c r="T154" i="1" s="1"/>
  <c r="V154" i="1" s="1"/>
  <c r="N153" i="1"/>
  <c r="T153" i="1" s="1"/>
  <c r="N152" i="1"/>
  <c r="T152" i="1" s="1"/>
  <c r="X152" i="1" s="1"/>
  <c r="P148" i="1"/>
  <c r="L148" i="1"/>
  <c r="F148" i="1"/>
  <c r="N147" i="1"/>
  <c r="N146" i="1"/>
  <c r="T146" i="1" s="1"/>
  <c r="V146" i="1" s="1"/>
  <c r="N145" i="1"/>
  <c r="T145" i="1" s="1"/>
  <c r="V145" i="1" s="1"/>
  <c r="N143" i="1"/>
  <c r="T143" i="1" s="1"/>
  <c r="X143" i="1" s="1"/>
  <c r="N142" i="1"/>
  <c r="T142" i="1" s="1"/>
  <c r="X142" i="1" s="1"/>
  <c r="R148" i="1"/>
  <c r="N140" i="1"/>
  <c r="H140" i="1" s="1"/>
  <c r="N139" i="1"/>
  <c r="T139" i="1" s="1"/>
  <c r="X139" i="1" s="1"/>
  <c r="N138" i="1"/>
  <c r="T138" i="1" s="1"/>
  <c r="V138" i="1" s="1"/>
  <c r="B138" i="1"/>
  <c r="B139" i="1" s="1"/>
  <c r="B128" i="1"/>
  <c r="N113" i="1"/>
  <c r="R111" i="1"/>
  <c r="L111" i="1"/>
  <c r="X110" i="1"/>
  <c r="N110" i="1"/>
  <c r="H110" i="1" s="1"/>
  <c r="X109" i="1"/>
  <c r="N109" i="1"/>
  <c r="X108" i="1"/>
  <c r="N108" i="1"/>
  <c r="X107" i="1"/>
  <c r="P111" i="1"/>
  <c r="N107" i="1"/>
  <c r="F111" i="1"/>
  <c r="N100" i="1"/>
  <c r="L37" i="1"/>
  <c r="R36" i="1"/>
  <c r="N98" i="1"/>
  <c r="H98" i="1" s="1"/>
  <c r="N97" i="1"/>
  <c r="N96" i="1"/>
  <c r="H96" i="1" s="1"/>
  <c r="N94" i="1"/>
  <c r="T94" i="1" s="1"/>
  <c r="R31" i="1"/>
  <c r="P31" i="1"/>
  <c r="N93" i="1"/>
  <c r="T93" i="1" s="1"/>
  <c r="N91" i="1"/>
  <c r="J101" i="1"/>
  <c r="P24" i="1"/>
  <c r="N86" i="1"/>
  <c r="N85" i="1"/>
  <c r="T85" i="1" s="1"/>
  <c r="X85" i="1" s="1"/>
  <c r="H85" i="1"/>
  <c r="T84" i="1"/>
  <c r="N84" i="1"/>
  <c r="N83" i="1"/>
  <c r="T83" i="1" s="1"/>
  <c r="R20" i="1"/>
  <c r="N82" i="1"/>
  <c r="H82" i="1" s="1"/>
  <c r="P19" i="1"/>
  <c r="N81" i="1"/>
  <c r="N79" i="1"/>
  <c r="T79" i="1" s="1"/>
  <c r="X79" i="1" s="1"/>
  <c r="H79" i="1"/>
  <c r="L16" i="1"/>
  <c r="N77" i="1"/>
  <c r="P14" i="1"/>
  <c r="N76" i="1"/>
  <c r="B67" i="1"/>
  <c r="N51" i="1"/>
  <c r="T51" i="1" s="1"/>
  <c r="R49" i="1"/>
  <c r="L49" i="1"/>
  <c r="N46" i="1"/>
  <c r="T46" i="1" s="1"/>
  <c r="H46" i="1"/>
  <c r="N45" i="1"/>
  <c r="T45" i="1" s="1"/>
  <c r="N44" i="1"/>
  <c r="R38" i="1"/>
  <c r="P38" i="1"/>
  <c r="L38" i="1"/>
  <c r="N38" i="1" s="1"/>
  <c r="R37" i="1"/>
  <c r="P37" i="1"/>
  <c r="P36" i="1"/>
  <c r="L36" i="1"/>
  <c r="N36" i="1" s="1"/>
  <c r="R35" i="1"/>
  <c r="P35" i="1"/>
  <c r="L35" i="1"/>
  <c r="N35" i="1" s="1"/>
  <c r="P34" i="1"/>
  <c r="L34" i="1"/>
  <c r="N34" i="1" s="1"/>
  <c r="R33" i="1"/>
  <c r="P33" i="1"/>
  <c r="L33" i="1"/>
  <c r="N33" i="1" s="1"/>
  <c r="R32" i="1"/>
  <c r="P32" i="1"/>
  <c r="L32" i="1"/>
  <c r="N32" i="1" s="1"/>
  <c r="H32" i="1" s="1"/>
  <c r="R30" i="1"/>
  <c r="P30" i="1"/>
  <c r="L30" i="1"/>
  <c r="N30" i="1" s="1"/>
  <c r="P29" i="1"/>
  <c r="L29" i="1"/>
  <c r="N29" i="1" s="1"/>
  <c r="R28" i="1"/>
  <c r="P28" i="1"/>
  <c r="L28" i="1"/>
  <c r="R24" i="1"/>
  <c r="L24" i="1"/>
  <c r="N24" i="1" s="1"/>
  <c r="R23" i="1"/>
  <c r="P23" i="1"/>
  <c r="L23" i="1"/>
  <c r="R22" i="1"/>
  <c r="P22" i="1"/>
  <c r="L22" i="1"/>
  <c r="N22" i="1" s="1"/>
  <c r="H22" i="1" s="1"/>
  <c r="R21" i="1"/>
  <c r="P21" i="1"/>
  <c r="L21" i="1"/>
  <c r="N21" i="1"/>
  <c r="H21" i="1" s="1"/>
  <c r="P20" i="1"/>
  <c r="L20" i="1"/>
  <c r="N20" i="1" s="1"/>
  <c r="R19" i="1"/>
  <c r="L19" i="1"/>
  <c r="N19" i="1" s="1"/>
  <c r="R18" i="1"/>
  <c r="P18" i="1"/>
  <c r="L18" i="1"/>
  <c r="N18" i="1"/>
  <c r="R17" i="1"/>
  <c r="P17" i="1"/>
  <c r="L17" i="1"/>
  <c r="R16" i="1"/>
  <c r="P16" i="1"/>
  <c r="R15" i="1"/>
  <c r="P15" i="1"/>
  <c r="N15" i="1"/>
  <c r="L15" i="1"/>
  <c r="B15" i="1"/>
  <c r="R14" i="1"/>
  <c r="L14" i="1"/>
  <c r="H157" i="1" l="1"/>
  <c r="H146" i="1"/>
  <c r="H154" i="1"/>
  <c r="H145" i="1"/>
  <c r="T20" i="1"/>
  <c r="V20" i="1" s="1"/>
  <c r="H45" i="1"/>
  <c r="X145" i="1"/>
  <c r="R164" i="1"/>
  <c r="R176" i="1" s="1"/>
  <c r="L164" i="1"/>
  <c r="L176" i="1" s="1"/>
  <c r="H161" i="1"/>
  <c r="X160" i="1"/>
  <c r="X138" i="1"/>
  <c r="V152" i="1"/>
  <c r="H139" i="1"/>
  <c r="H152" i="1"/>
  <c r="T30" i="1"/>
  <c r="X30" i="1" s="1"/>
  <c r="H138" i="1"/>
  <c r="H168" i="1"/>
  <c r="H159" i="1"/>
  <c r="H94" i="1"/>
  <c r="L25" i="1"/>
  <c r="H160" i="1"/>
  <c r="X153" i="1"/>
  <c r="V153" i="1"/>
  <c r="T100" i="1"/>
  <c r="X100" i="1" s="1"/>
  <c r="H153" i="1"/>
  <c r="H169" i="1"/>
  <c r="H18" i="1"/>
  <c r="H84" i="1"/>
  <c r="H158" i="1"/>
  <c r="H91" i="1"/>
  <c r="H100" i="1"/>
  <c r="V139" i="1"/>
  <c r="X154" i="1"/>
  <c r="H171" i="1"/>
  <c r="R25" i="1"/>
  <c r="T24" i="1"/>
  <c r="H24" i="1"/>
  <c r="H36" i="1"/>
  <c r="T36" i="1"/>
  <c r="H29" i="1"/>
  <c r="H38" i="1"/>
  <c r="T38" i="1"/>
  <c r="V83" i="1"/>
  <c r="X83" i="1"/>
  <c r="H109" i="1"/>
  <c r="H19" i="1"/>
  <c r="T19" i="1"/>
  <c r="H34" i="1"/>
  <c r="H35" i="1"/>
  <c r="R87" i="1"/>
  <c r="V79" i="1"/>
  <c r="T82" i="1"/>
  <c r="H86" i="1"/>
  <c r="T86" i="1"/>
  <c r="N99" i="1"/>
  <c r="H170" i="1"/>
  <c r="H15" i="1"/>
  <c r="X94" i="1"/>
  <c r="V94" i="1"/>
  <c r="H33" i="1"/>
  <c r="P25" i="1"/>
  <c r="T33" i="1"/>
  <c r="T15" i="1"/>
  <c r="H20" i="1"/>
  <c r="N28" i="1"/>
  <c r="J39" i="1"/>
  <c r="H30" i="1"/>
  <c r="L31" i="1"/>
  <c r="L39" i="1" s="1"/>
  <c r="T35" i="1"/>
  <c r="T76" i="1"/>
  <c r="X84" i="1"/>
  <c r="V84" i="1"/>
  <c r="R29" i="1"/>
  <c r="T29" i="1" s="1"/>
  <c r="T91" i="1"/>
  <c r="R34" i="1"/>
  <c r="T34" i="1" s="1"/>
  <c r="T96" i="1"/>
  <c r="T98" i="1"/>
  <c r="V142" i="1"/>
  <c r="N155" i="1"/>
  <c r="H113" i="1"/>
  <c r="N14" i="1"/>
  <c r="X51" i="1"/>
  <c r="L101" i="1"/>
  <c r="T156" i="1"/>
  <c r="B16" i="1"/>
  <c r="F39" i="1"/>
  <c r="X45" i="1"/>
  <c r="V45" i="1"/>
  <c r="H147" i="1"/>
  <c r="T147" i="1"/>
  <c r="P39" i="1"/>
  <c r="N37" i="1"/>
  <c r="H83" i="1"/>
  <c r="V100" i="1"/>
  <c r="V107" i="1"/>
  <c r="N141" i="1"/>
  <c r="X159" i="1"/>
  <c r="V159" i="1"/>
  <c r="X161" i="1"/>
  <c r="X93" i="1"/>
  <c r="V93" i="1"/>
  <c r="X46" i="1"/>
  <c r="T111" i="1"/>
  <c r="N144" i="1"/>
  <c r="N17" i="1"/>
  <c r="T18" i="1"/>
  <c r="T22" i="1"/>
  <c r="T32" i="1"/>
  <c r="H44" i="1"/>
  <c r="V46" i="1"/>
  <c r="N47" i="1"/>
  <c r="H47" i="1" s="1"/>
  <c r="N48" i="1"/>
  <c r="F49" i="1"/>
  <c r="V85" i="1"/>
  <c r="J148" i="1"/>
  <c r="N137" i="1"/>
  <c r="X170" i="1"/>
  <c r="N90" i="1"/>
  <c r="T21" i="1"/>
  <c r="T97" i="1"/>
  <c r="H97" i="1"/>
  <c r="X113" i="1"/>
  <c r="P113" i="1"/>
  <c r="V143" i="1"/>
  <c r="X146" i="1"/>
  <c r="V108" i="1"/>
  <c r="F172" i="1"/>
  <c r="X172" i="1" s="1"/>
  <c r="X167" i="1"/>
  <c r="J25" i="1"/>
  <c r="N16" i="1"/>
  <c r="H51" i="1"/>
  <c r="H77" i="1"/>
  <c r="T77" i="1"/>
  <c r="N78" i="1"/>
  <c r="P87" i="1"/>
  <c r="F101" i="1"/>
  <c r="N95" i="1"/>
  <c r="J111" i="1"/>
  <c r="N106" i="1"/>
  <c r="H142" i="1"/>
  <c r="J162" i="1"/>
  <c r="F25" i="1"/>
  <c r="J49" i="1"/>
  <c r="H76" i="1"/>
  <c r="N80" i="1"/>
  <c r="T80" i="1" s="1"/>
  <c r="H81" i="1"/>
  <c r="X106" i="1"/>
  <c r="B140" i="1"/>
  <c r="B141" i="1" s="1"/>
  <c r="V167" i="1"/>
  <c r="P167" i="1"/>
  <c r="J87" i="1"/>
  <c r="X158" i="1"/>
  <c r="V158" i="1"/>
  <c r="N172" i="1"/>
  <c r="V172" i="1" s="1"/>
  <c r="N23" i="1"/>
  <c r="P49" i="1"/>
  <c r="L87" i="1"/>
  <c r="P101" i="1"/>
  <c r="N92" i="1"/>
  <c r="H93" i="1"/>
  <c r="H108" i="1"/>
  <c r="T140" i="1"/>
  <c r="P164" i="1"/>
  <c r="P170" i="1"/>
  <c r="P171" i="1"/>
  <c r="T44" i="1"/>
  <c r="T81" i="1"/>
  <c r="F87" i="1"/>
  <c r="R101" i="1"/>
  <c r="H107" i="1"/>
  <c r="V110" i="1"/>
  <c r="H143" i="1"/>
  <c r="F162" i="1"/>
  <c r="F164" i="1" s="1"/>
  <c r="V109" i="1"/>
  <c r="N151" i="1"/>
  <c r="V169" i="1"/>
  <c r="V30" i="1" l="1"/>
  <c r="X20" i="1"/>
  <c r="L41" i="1"/>
  <c r="L53" i="1" s="1"/>
  <c r="P41" i="1"/>
  <c r="P53" i="1" s="1"/>
  <c r="N87" i="1"/>
  <c r="N49" i="1"/>
  <c r="P103" i="1"/>
  <c r="P115" i="1" s="1"/>
  <c r="H172" i="1"/>
  <c r="J164" i="1"/>
  <c r="J176" i="1" s="1"/>
  <c r="N31" i="1"/>
  <c r="H31" i="1" s="1"/>
  <c r="F176" i="1"/>
  <c r="X140" i="1"/>
  <c r="V140" i="1"/>
  <c r="H16" i="1"/>
  <c r="T16" i="1"/>
  <c r="X32" i="1"/>
  <c r="V32" i="1"/>
  <c r="X147" i="1"/>
  <c r="V147" i="1"/>
  <c r="X98" i="1"/>
  <c r="V98" i="1"/>
  <c r="X44" i="1"/>
  <c r="V44" i="1"/>
  <c r="X96" i="1"/>
  <c r="V96" i="1"/>
  <c r="X34" i="1"/>
  <c r="V34" i="1"/>
  <c r="X36" i="1"/>
  <c r="V36" i="1"/>
  <c r="T92" i="1"/>
  <c r="H92" i="1"/>
  <c r="X77" i="1"/>
  <c r="V77" i="1"/>
  <c r="T47" i="1"/>
  <c r="T141" i="1"/>
  <c r="H141" i="1"/>
  <c r="X156" i="1"/>
  <c r="V156" i="1"/>
  <c r="T28" i="1"/>
  <c r="H28" i="1"/>
  <c r="R103" i="1"/>
  <c r="R115" i="1" s="1"/>
  <c r="V106" i="1"/>
  <c r="N111" i="1"/>
  <c r="H106" i="1"/>
  <c r="H111" i="1" s="1"/>
  <c r="H144" i="1"/>
  <c r="T144" i="1"/>
  <c r="X76" i="1"/>
  <c r="V76" i="1"/>
  <c r="X91" i="1"/>
  <c r="V91" i="1"/>
  <c r="L103" i="1"/>
  <c r="L115" i="1" s="1"/>
  <c r="B142" i="1"/>
  <c r="F41" i="1"/>
  <c r="X22" i="1"/>
  <c r="V22" i="1"/>
  <c r="R39" i="1"/>
  <c r="R41" i="1" s="1"/>
  <c r="R53" i="1" s="1"/>
  <c r="V35" i="1"/>
  <c r="X35" i="1"/>
  <c r="V24" i="1"/>
  <c r="X24" i="1"/>
  <c r="T48" i="1"/>
  <c r="H48" i="1"/>
  <c r="H17" i="1"/>
  <c r="T17" i="1"/>
  <c r="N148" i="1"/>
  <c r="T137" i="1"/>
  <c r="H137" i="1"/>
  <c r="X19" i="1"/>
  <c r="V19" i="1"/>
  <c r="H78" i="1"/>
  <c r="T78" i="1"/>
  <c r="T87" i="1" s="1"/>
  <c r="T151" i="1"/>
  <c r="N162" i="1"/>
  <c r="H151" i="1"/>
  <c r="H90" i="1"/>
  <c r="T90" i="1"/>
  <c r="N101" i="1"/>
  <c r="X111" i="1"/>
  <c r="T37" i="1"/>
  <c r="H37" i="1"/>
  <c r="F103" i="1"/>
  <c r="P172" i="1"/>
  <c r="T95" i="1"/>
  <c r="H95" i="1"/>
  <c r="V97" i="1"/>
  <c r="X97" i="1"/>
  <c r="H49" i="1"/>
  <c r="B17" i="1"/>
  <c r="B18" i="1" s="1"/>
  <c r="H155" i="1"/>
  <c r="T155" i="1"/>
  <c r="X15" i="1"/>
  <c r="V15" i="1"/>
  <c r="T99" i="1"/>
  <c r="H99" i="1"/>
  <c r="T14" i="1"/>
  <c r="H14" i="1"/>
  <c r="N25" i="1"/>
  <c r="T23" i="1"/>
  <c r="X80" i="1"/>
  <c r="V80" i="1"/>
  <c r="X82" i="1"/>
  <c r="V82" i="1"/>
  <c r="H80" i="1"/>
  <c r="J103" i="1"/>
  <c r="J41" i="1"/>
  <c r="X38" i="1"/>
  <c r="V38" i="1"/>
  <c r="X81" i="1"/>
  <c r="V81" i="1"/>
  <c r="P176" i="1"/>
  <c r="X21" i="1"/>
  <c r="V21" i="1"/>
  <c r="V18" i="1"/>
  <c r="X18" i="1"/>
  <c r="X33" i="1"/>
  <c r="V33" i="1"/>
  <c r="X86" i="1"/>
  <c r="V86" i="1"/>
  <c r="H23" i="1"/>
  <c r="X29" i="1"/>
  <c r="V29" i="1"/>
  <c r="H87" i="1" l="1"/>
  <c r="T31" i="1"/>
  <c r="X31" i="1" s="1"/>
  <c r="T49" i="1"/>
  <c r="V49" i="1" s="1"/>
  <c r="N39" i="1"/>
  <c r="V111" i="1"/>
  <c r="H148" i="1"/>
  <c r="H164" i="1" s="1"/>
  <c r="H176" i="1" s="1"/>
  <c r="X87" i="1"/>
  <c r="V87" i="1"/>
  <c r="X155" i="1"/>
  <c r="V155" i="1"/>
  <c r="H101" i="1"/>
  <c r="H103" i="1" s="1"/>
  <c r="H115" i="1" s="1"/>
  <c r="X17" i="1"/>
  <c r="V17" i="1"/>
  <c r="V16" i="1"/>
  <c r="X16" i="1"/>
  <c r="H25" i="1"/>
  <c r="X47" i="1"/>
  <c r="V47" i="1"/>
  <c r="X37" i="1"/>
  <c r="V37" i="1"/>
  <c r="H162" i="1"/>
  <c r="X144" i="1"/>
  <c r="V144" i="1"/>
  <c r="H39" i="1"/>
  <c r="X141" i="1"/>
  <c r="V141" i="1"/>
  <c r="J115" i="1"/>
  <c r="V23" i="1"/>
  <c r="X23" i="1"/>
  <c r="B143" i="1"/>
  <c r="B19" i="1"/>
  <c r="B20" i="1" s="1"/>
  <c r="X92" i="1"/>
  <c r="V92" i="1"/>
  <c r="F115" i="1"/>
  <c r="V14" i="1"/>
  <c r="T25" i="1"/>
  <c r="X14" i="1"/>
  <c r="V99" i="1"/>
  <c r="X99" i="1"/>
  <c r="V95" i="1"/>
  <c r="X95" i="1"/>
  <c r="V151" i="1"/>
  <c r="T162" i="1"/>
  <c r="X151" i="1"/>
  <c r="T148" i="1"/>
  <c r="X137" i="1"/>
  <c r="V137" i="1"/>
  <c r="V28" i="1"/>
  <c r="X28" i="1"/>
  <c r="J53" i="1"/>
  <c r="N103" i="1"/>
  <c r="F53" i="1"/>
  <c r="X90" i="1"/>
  <c r="T101" i="1"/>
  <c r="T103" i="1" s="1"/>
  <c r="V90" i="1"/>
  <c r="X78" i="1"/>
  <c r="V78" i="1"/>
  <c r="N164" i="1"/>
  <c r="V48" i="1"/>
  <c r="X48" i="1"/>
  <c r="X49" i="1" l="1"/>
  <c r="V31" i="1"/>
  <c r="T39" i="1"/>
  <c r="V39" i="1" s="1"/>
  <c r="N41" i="1"/>
  <c r="N53" i="1" s="1"/>
  <c r="H41" i="1"/>
  <c r="H53" i="1" s="1"/>
  <c r="T115" i="1"/>
  <c r="N115" i="1"/>
  <c r="X162" i="1"/>
  <c r="V162" i="1"/>
  <c r="T41" i="1"/>
  <c r="X25" i="1"/>
  <c r="V25" i="1"/>
  <c r="N176" i="1"/>
  <c r="T164" i="1"/>
  <c r="V148" i="1"/>
  <c r="X148" i="1"/>
  <c r="X39" i="1"/>
  <c r="B21" i="1"/>
  <c r="V101" i="1"/>
  <c r="V103" i="1" s="1"/>
  <c r="X101" i="1"/>
  <c r="X103" i="1" s="1"/>
  <c r="B144" i="1"/>
  <c r="V41" i="1" l="1"/>
  <c r="X41" i="1"/>
  <c r="T53" i="1"/>
  <c r="B145" i="1"/>
  <c r="B22" i="1"/>
  <c r="T176" i="1"/>
  <c r="X164" i="1"/>
  <c r="V164" i="1"/>
  <c r="X115" i="1"/>
  <c r="V115" i="1"/>
  <c r="B23" i="1" l="1"/>
  <c r="B24" i="1" s="1"/>
  <c r="X176" i="1"/>
  <c r="V176" i="1"/>
  <c r="V53" i="1"/>
  <c r="X53" i="1"/>
  <c r="B146" i="1"/>
  <c r="B25" i="1" l="1"/>
  <c r="B28" i="1" s="1"/>
  <c r="B29" i="1"/>
  <c r="B30" i="1" s="1"/>
  <c r="B31" i="1" s="1"/>
  <c r="B32" i="1" s="1"/>
  <c r="B33" i="1" s="1"/>
  <c r="B44" i="1" s="1"/>
  <c r="B45" i="1" s="1"/>
  <c r="B46" i="1" s="1"/>
  <c r="B47" i="1" s="1"/>
  <c r="B48" i="1" s="1"/>
  <c r="B49" i="1" s="1"/>
  <c r="B51" i="1" s="1"/>
  <c r="B53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90" i="1" s="1"/>
  <c r="B91" i="1" s="1"/>
  <c r="B92" i="1" s="1"/>
  <c r="B93" i="1" s="1"/>
  <c r="B94" i="1" s="1"/>
  <c r="B95" i="1" s="1"/>
  <c r="B147" i="1"/>
  <c r="B148" i="1" s="1"/>
  <c r="B167" i="1" s="1"/>
  <c r="B168" i="1" s="1"/>
  <c r="B169" i="1" s="1"/>
  <c r="B170" i="1" s="1"/>
  <c r="B171" i="1" s="1"/>
  <c r="B172" i="1" s="1"/>
  <c r="B174" i="1" l="1"/>
  <c r="B176" i="1" s="1"/>
</calcChain>
</file>

<file path=xl/sharedStrings.xml><?xml version="1.0" encoding="utf-8"?>
<sst xmlns="http://schemas.openxmlformats.org/spreadsheetml/2006/main" count="253" uniqueCount="73">
  <si>
    <t>Summary of Proposed Revenue Change by Rate Class - Two Rate Zones</t>
  </si>
  <si>
    <t>Total Revenue</t>
  </si>
  <si>
    <t>Revenue Before Recovery</t>
  </si>
  <si>
    <t>Proposed Revenue Requirement</t>
  </si>
  <si>
    <t>Revenue After Recovery</t>
  </si>
  <si>
    <t>Line</t>
  </si>
  <si>
    <t>Current Approved Revenue (1)</t>
  </si>
  <si>
    <t>Revenue (Deficiency) / Sufficiency</t>
  </si>
  <si>
    <t>Allocated 
Cost (2)</t>
  </si>
  <si>
    <t>Panhandle/
St. Clair Realllocation (3)</t>
  </si>
  <si>
    <t>S&amp;T 
Margin (4)</t>
  </si>
  <si>
    <t>Rate Design Adjustments</t>
  </si>
  <si>
    <t>Proposed Revenue (5)</t>
  </si>
  <si>
    <t>Revenue-
to-Cost</t>
  </si>
  <si>
    <t>Revenue Change</t>
  </si>
  <si>
    <t>No.</t>
  </si>
  <si>
    <t>Particulars</t>
  </si>
  <si>
    <t>($000s)</t>
  </si>
  <si>
    <t xml:space="preserve">($000s) </t>
  </si>
  <si>
    <t>Ratio</t>
  </si>
  <si>
    <t>(%)</t>
  </si>
  <si>
    <t>(a)</t>
  </si>
  <si>
    <t>(b) = (a - e)</t>
  </si>
  <si>
    <t>(c)</t>
  </si>
  <si>
    <t>(d)</t>
  </si>
  <si>
    <t>(e) = (c + d)</t>
  </si>
  <si>
    <t>(f)</t>
  </si>
  <si>
    <t>(g)</t>
  </si>
  <si>
    <t>(h) = (e + f + g)</t>
  </si>
  <si>
    <t>(i) = (h / e)</t>
  </si>
  <si>
    <t>(j) = (h - a) / (a)</t>
  </si>
  <si>
    <t>North Rate Zone</t>
  </si>
  <si>
    <t>Rate E01</t>
  </si>
  <si>
    <t>Rate E02</t>
  </si>
  <si>
    <t>Rate E10</t>
  </si>
  <si>
    <t>Rate E20</t>
  </si>
  <si>
    <t>Rate E22</t>
  </si>
  <si>
    <t>Rate E24</t>
  </si>
  <si>
    <t>Rate E30</t>
  </si>
  <si>
    <t>Rate E34</t>
  </si>
  <si>
    <t>Rate E38</t>
  </si>
  <si>
    <t>Rate E62</t>
  </si>
  <si>
    <t>Rate E64</t>
  </si>
  <si>
    <t>Total North East Rate Zone</t>
  </si>
  <si>
    <t>South Rate Zone</t>
  </si>
  <si>
    <t>Total In-franchise</t>
  </si>
  <si>
    <t>Ex-franchise</t>
  </si>
  <si>
    <t>Rate E60</t>
  </si>
  <si>
    <t xml:space="preserve">Rate E70 </t>
  </si>
  <si>
    <t>Rate E72</t>
  </si>
  <si>
    <t xml:space="preserve">Rate E80 </t>
  </si>
  <si>
    <t>Rate E82</t>
  </si>
  <si>
    <t>Total Ex-franchise</t>
  </si>
  <si>
    <t>Non-Utility Cross Charge</t>
  </si>
  <si>
    <t>Total Enbridge Gas</t>
  </si>
  <si>
    <t>Notes:</t>
  </si>
  <si>
    <t xml:space="preserve">(1) </t>
  </si>
  <si>
    <t>Current approved revenue at July 2024 QRAM rates applied to the 2024 Test Year billing unit forecast for each harmonized rate class.</t>
  </si>
  <si>
    <t xml:space="preserve">(2) </t>
  </si>
  <si>
    <t>Phase 3 Exhibit 7, Tab 3, Schedule 5, Attachment 8, pp. 1-4, line 35.</t>
  </si>
  <si>
    <t xml:space="preserve">(3) </t>
  </si>
  <si>
    <t>Phase 3 Exhibit 7, Tab 3, Schedule 5, Attachment 13, pp. 2, lines 78-87.</t>
  </si>
  <si>
    <t xml:space="preserve">(4) </t>
  </si>
  <si>
    <t>S&amp;T margin allocated to in-franchise rate classes in proportion to D-PTRANS allocation factor.</t>
  </si>
  <si>
    <t xml:space="preserve">(5) </t>
  </si>
  <si>
    <t>Attachment 2, column (g).</t>
  </si>
  <si>
    <t>Delivery Revenue</t>
  </si>
  <si>
    <t>Current approved revenue at July 2024 QRAM rates applied to the 2024 Test Year billing unit forecast for each harmonzed rate class.</t>
  </si>
  <si>
    <t>Phase 3 Exhibit 7, Tab 3, Schedule 5, Attachment 9, pp. 1-4, line 35.</t>
  </si>
  <si>
    <t>Phase 3 Exhibit 7, Tab 3, Schedule 5, Attachment 13, pp.2, lines 78-83.</t>
  </si>
  <si>
    <t>Gas Supply Revenue</t>
  </si>
  <si>
    <t>Non-Utility Cross Charge Revenue</t>
  </si>
  <si>
    <t>Phase 3 Exhibit 7, Tab 3, Schedule 5, Attachment 10, pp.1-4, line 35.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</si>
</sst>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_);_(* \(#,##0\);_(* &quot;-&quot;??_);_(@_)"/>
    <numFmt numFmtId="165" formatCode="#,##0_);\(#,##0\);\-"/>
    <numFmt numFmtId="166" formatCode="#,##0.000_);\(#,##0.000\)"/>
    <numFmt numFmtId="167" formatCode="###0%;\(###0%\)\ "/>
    <numFmt numFmtId="168" formatCode="###0.0%;\(###0.0%\)\ "/>
    <numFmt numFmtId="169" formatCode="#,##0.0_);\(#,##0.0\);\-"/>
    <numFmt numFmtId="170" formatCode="#,##0.000_);\(#,##0.000\);\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</cellStyleXfs>
  <cellXfs count="59">
    <xf numFmtId="0" fontId="0" fillId="0" borderId="0" xfId="0"/>
    <xf numFmtId="0" fontId="3" fillId="0" borderId="0" xfId="2" applyFont="1"/>
    <xf numFmtId="3" fontId="3" fillId="0" borderId="0" xfId="2" applyNumberFormat="1" applyFont="1"/>
    <xf numFmtId="0" fontId="3" fillId="0" borderId="0" xfId="2" applyFont="1" applyAlignment="1">
      <alignment horizontal="centerContinuous"/>
    </xf>
    <xf numFmtId="0" fontId="3" fillId="0" borderId="1" xfId="2" applyFont="1" applyBorder="1" applyAlignment="1">
      <alignment horizontal="centerContinuous"/>
    </xf>
    <xf numFmtId="0" fontId="3" fillId="0" borderId="0" xfId="2" applyFont="1" applyAlignment="1">
      <alignment horizontal="center" wrapText="1"/>
    </xf>
    <xf numFmtId="3" fontId="3" fillId="0" borderId="0" xfId="2" applyNumberFormat="1" applyFont="1" applyAlignment="1">
      <alignment horizontal="center" wrapText="1"/>
    </xf>
    <xf numFmtId="0" fontId="5" fillId="0" borderId="0" xfId="3" applyFont="1" applyAlignment="1">
      <alignment horizontal="center"/>
    </xf>
    <xf numFmtId="0" fontId="4" fillId="0" borderId="0" xfId="2" applyFont="1"/>
    <xf numFmtId="164" fontId="5" fillId="0" borderId="0" xfId="4" applyNumberFormat="1" applyFont="1" applyFill="1" applyBorder="1"/>
    <xf numFmtId="164" fontId="3" fillId="0" borderId="0" xfId="4" applyNumberFormat="1" applyFont="1" applyFill="1" applyBorder="1"/>
    <xf numFmtId="0" fontId="3" fillId="0" borderId="0" xfId="2" applyFont="1" applyAlignment="1">
      <alignment horizontal="left" indent="1"/>
    </xf>
    <xf numFmtId="165" fontId="3" fillId="0" borderId="0" xfId="4" applyNumberFormat="1" applyFont="1" applyFill="1" applyBorder="1" applyAlignment="1">
      <alignment horizontal="right"/>
    </xf>
    <xf numFmtId="166" fontId="3" fillId="0" borderId="0" xfId="4" applyNumberFormat="1" applyFont="1" applyFill="1" applyBorder="1" applyAlignment="1">
      <alignment horizontal="right"/>
    </xf>
    <xf numFmtId="164" fontId="3" fillId="0" borderId="0" xfId="2" applyNumberFormat="1" applyFont="1"/>
    <xf numFmtId="0" fontId="3" fillId="0" borderId="0" xfId="2" applyFont="1" applyAlignment="1">
      <alignment horizontal="left"/>
    </xf>
    <xf numFmtId="165" fontId="3" fillId="0" borderId="0" xfId="2" applyNumberFormat="1" applyFont="1"/>
    <xf numFmtId="9" fontId="3" fillId="0" borderId="2" xfId="1" applyFont="1" applyFill="1" applyBorder="1" applyAlignment="1">
      <alignment horizontal="right"/>
    </xf>
    <xf numFmtId="165" fontId="5" fillId="0" borderId="0" xfId="3" applyNumberFormat="1" applyFont="1" applyAlignment="1">
      <alignment horizontal="right"/>
    </xf>
    <xf numFmtId="9" fontId="3" fillId="0" borderId="0" xfId="1" applyFont="1" applyFill="1" applyBorder="1" applyAlignment="1">
      <alignment horizontal="right"/>
    </xf>
    <xf numFmtId="167" fontId="3" fillId="0" borderId="0" xfId="1" applyNumberFormat="1" applyFont="1" applyFill="1" applyBorder="1" applyAlignment="1">
      <alignment horizontal="right"/>
    </xf>
    <xf numFmtId="167" fontId="3" fillId="0" borderId="2" xfId="1" applyNumberFormat="1" applyFont="1" applyFill="1" applyBorder="1" applyAlignment="1">
      <alignment horizontal="right"/>
    </xf>
    <xf numFmtId="0" fontId="4" fillId="0" borderId="0" xfId="3" applyFont="1"/>
    <xf numFmtId="9" fontId="3" fillId="0" borderId="0" xfId="1" applyFont="1" applyFill="1" applyBorder="1"/>
    <xf numFmtId="165" fontId="3" fillId="0" borderId="0" xfId="2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2" applyFont="1" applyAlignment="1">
      <alignment horizontal="center"/>
    </xf>
    <xf numFmtId="9" fontId="3" fillId="0" borderId="3" xfId="1" applyFont="1" applyFill="1" applyBorder="1" applyAlignment="1">
      <alignment horizontal="right"/>
    </xf>
    <xf numFmtId="0" fontId="4" fillId="0" borderId="0" xfId="5" applyFont="1"/>
    <xf numFmtId="0" fontId="4" fillId="0" borderId="0" xfId="2" applyFont="1" applyAlignment="1">
      <alignment horizontal="centerContinuous"/>
    </xf>
    <xf numFmtId="37" fontId="3" fillId="0" borderId="0" xfId="4" applyNumberFormat="1" applyFont="1" applyFill="1" applyBorder="1" applyAlignment="1">
      <alignment horizontal="right"/>
    </xf>
    <xf numFmtId="9" fontId="3" fillId="0" borderId="0" xfId="4" applyNumberFormat="1" applyFont="1" applyFill="1" applyBorder="1" applyAlignment="1">
      <alignment horizontal="right"/>
    </xf>
    <xf numFmtId="9" fontId="5" fillId="0" borderId="0" xfId="3" applyNumberFormat="1" applyFont="1" applyAlignment="1">
      <alignment horizontal="right"/>
    </xf>
    <xf numFmtId="170" fontId="3" fillId="0" borderId="0" xfId="4" applyNumberFormat="1" applyFont="1" applyFill="1" applyBorder="1" applyAlignment="1">
      <alignment horizontal="right"/>
    </xf>
    <xf numFmtId="169" fontId="3" fillId="0" borderId="0" xfId="4" applyNumberFormat="1" applyFont="1" applyFill="1" applyBorder="1" applyAlignment="1">
      <alignment horizontal="right"/>
    </xf>
    <xf numFmtId="167" fontId="3" fillId="0" borderId="3" xfId="1" applyNumberFormat="1" applyFont="1" applyFill="1" applyBorder="1" applyAlignment="1">
      <alignment horizontal="right"/>
    </xf>
    <xf numFmtId="0" fontId="3" fillId="0" borderId="0" xfId="3" applyAlignment="1">
      <alignment horizontal="centerContinuous"/>
    </xf>
    <xf numFmtId="0" fontId="3" fillId="0" borderId="0" xfId="3" applyAlignment="1">
      <alignment horizontal="left"/>
    </xf>
    <xf numFmtId="0" fontId="3" fillId="0" borderId="1" xfId="3" applyBorder="1" applyAlignment="1">
      <alignment horizontal="centerContinuous"/>
    </xf>
    <xf numFmtId="0" fontId="3" fillId="0" borderId="0" xfId="3" applyAlignment="1">
      <alignment horizontal="center" wrapText="1"/>
    </xf>
    <xf numFmtId="0" fontId="3" fillId="0" borderId="1" xfId="3" applyBorder="1" applyAlignment="1">
      <alignment horizontal="center"/>
    </xf>
    <xf numFmtId="0" fontId="3" fillId="0" borderId="1" xfId="3" applyBorder="1"/>
    <xf numFmtId="0" fontId="3" fillId="0" borderId="0" xfId="3" applyAlignment="1">
      <alignment horizontal="center"/>
    </xf>
    <xf numFmtId="0" fontId="3" fillId="0" borderId="0" xfId="3"/>
    <xf numFmtId="0" fontId="3" fillId="0" borderId="0" xfId="3" quotePrefix="1" applyAlignment="1">
      <alignment horizontal="center"/>
    </xf>
    <xf numFmtId="165" fontId="3" fillId="0" borderId="2" xfId="3" applyNumberFormat="1" applyBorder="1" applyAlignment="1">
      <alignment horizontal="right"/>
    </xf>
    <xf numFmtId="166" fontId="3" fillId="0" borderId="2" xfId="3" applyNumberFormat="1" applyBorder="1" applyAlignment="1">
      <alignment horizontal="right"/>
    </xf>
    <xf numFmtId="166" fontId="3" fillId="0" borderId="0" xfId="3" applyNumberFormat="1" applyAlignment="1">
      <alignment horizontal="right"/>
    </xf>
    <xf numFmtId="165" fontId="3" fillId="0" borderId="0" xfId="3" applyNumberFormat="1" applyAlignment="1">
      <alignment horizontal="right"/>
    </xf>
    <xf numFmtId="168" fontId="3" fillId="0" borderId="0" xfId="3" applyNumberFormat="1" applyAlignment="1">
      <alignment horizontal="right"/>
    </xf>
    <xf numFmtId="169" fontId="3" fillId="0" borderId="2" xfId="3" applyNumberFormat="1" applyBorder="1" applyAlignment="1">
      <alignment horizontal="right"/>
    </xf>
    <xf numFmtId="165" fontId="3" fillId="0" borderId="3" xfId="3" applyNumberFormat="1" applyBorder="1" applyAlignment="1">
      <alignment horizontal="right"/>
    </xf>
    <xf numFmtId="166" fontId="3" fillId="0" borderId="3" xfId="3" applyNumberFormat="1" applyBorder="1" applyAlignment="1">
      <alignment horizontal="right"/>
    </xf>
    <xf numFmtId="0" fontId="3" fillId="0" borderId="0" xfId="0" applyFont="1"/>
    <xf numFmtId="0" fontId="3" fillId="0" borderId="0" xfId="5" quotePrefix="1" applyAlignment="1">
      <alignment horizontal="center" vertical="top"/>
    </xf>
    <xf numFmtId="165" fontId="3" fillId="0" borderId="0" xfId="4" applyNumberFormat="1" applyFont="1" applyFill="1" applyBorder="1" applyAlignment="1">
      <alignment horizontal="center"/>
    </xf>
    <xf numFmtId="9" fontId="3" fillId="0" borderId="0" xfId="3" applyNumberFormat="1" applyAlignment="1">
      <alignment horizontal="right"/>
    </xf>
    <xf numFmtId="0" fontId="4" fillId="0" borderId="0" xfId="2" applyFont="1" applyAlignment="1">
      <alignment horizontal="center"/>
    </xf>
    <xf numFmtId="0" fontId="4" fillId="0" borderId="0" xfId="3" applyFont="1" applyAlignment="1">
      <alignment horizontal="center"/>
    </xf>
  </cellXfs>
  <cellStyles count="6">
    <cellStyle name="Comma 10" xfId="4" xr:uid="{4CDEF51A-FD6A-4FE1-B932-16A778684741}"/>
    <cellStyle name="Normal" xfId="0" builtinId="0"/>
    <cellStyle name="Normal 10" xfId="5" xr:uid="{179E1D76-A33C-417C-BEAB-42DE8BB31FBA}"/>
    <cellStyle name="Normal 4 3" xfId="2" xr:uid="{E85D794F-CA56-440D-84CF-0C6C22537B19}"/>
    <cellStyle name="Normal 60" xfId="3" xr:uid="{A370A3CF-1087-4CA9-AC8D-57AD90323FCA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96BB1-70FC-435E-A700-4529D0069037}">
  <dimension ref="A5:Z185"/>
  <sheetViews>
    <sheetView tabSelected="1" view="pageLayout" topLeftCell="A62" zoomScaleNormal="90" zoomScaleSheetLayoutView="80" workbookViewId="0">
      <selection activeCell="A62" sqref="A61:A62"/>
    </sheetView>
  </sheetViews>
  <sheetFormatPr defaultRowHeight="12.45" x14ac:dyDescent="0.3"/>
  <cols>
    <col min="1" max="1" width="1.53515625" style="1" customWidth="1"/>
    <col min="2" max="2" width="4.69140625" style="26" customWidth="1"/>
    <col min="3" max="3" width="1.53515625" style="1" customWidth="1"/>
    <col min="4" max="4" width="29.69140625" style="1" customWidth="1"/>
    <col min="5" max="5" width="1.53515625" style="1" customWidth="1"/>
    <col min="6" max="6" width="17.3046875" style="1" customWidth="1"/>
    <col min="7" max="7" width="1.53515625" style="1" customWidth="1"/>
    <col min="8" max="8" width="14.3828125" style="1" customWidth="1"/>
    <col min="9" max="9" width="1.53515625" style="1" customWidth="1"/>
    <col min="10" max="10" width="14.3828125" style="1" customWidth="1"/>
    <col min="11" max="11" width="1.53515625" style="1" customWidth="1"/>
    <col min="12" max="12" width="14.3828125" style="1" customWidth="1"/>
    <col min="13" max="13" width="1.53515625" style="1" customWidth="1"/>
    <col min="14" max="14" width="14.3828125" style="1" customWidth="1"/>
    <col min="15" max="15" width="1.53515625" style="1" customWidth="1"/>
    <col min="16" max="16" width="14.3828125" style="1" customWidth="1"/>
    <col min="17" max="17" width="1.53515625" style="1" customWidth="1"/>
    <col min="18" max="18" width="14.3828125" style="1" customWidth="1"/>
    <col min="19" max="19" width="1.53515625" style="1" customWidth="1"/>
    <col min="20" max="20" width="17" style="1" customWidth="1"/>
    <col min="21" max="21" width="1.53515625" style="1" customWidth="1"/>
    <col min="22" max="22" width="14.3828125" style="1" customWidth="1"/>
    <col min="23" max="23" width="1.53515625" style="1" customWidth="1"/>
    <col min="24" max="24" width="14.3828125" style="1" customWidth="1"/>
    <col min="25" max="25" width="1.53515625" style="1" customWidth="1"/>
    <col min="26" max="26" width="11.15234375" style="2" bestFit="1" customWidth="1"/>
    <col min="27" max="221" width="9.15234375" style="1"/>
    <col min="222" max="222" width="4.53515625" style="1" customWidth="1"/>
    <col min="223" max="223" width="1" style="1" customWidth="1"/>
    <col min="224" max="224" width="18" style="1" customWidth="1"/>
    <col min="225" max="225" width="1.69140625" style="1" customWidth="1"/>
    <col min="226" max="226" width="12.53515625" style="1" customWidth="1"/>
    <col min="227" max="227" width="1.53515625" style="1" customWidth="1"/>
    <col min="228" max="228" width="9.53515625" style="1" customWidth="1"/>
    <col min="229" max="229" width="1.69140625" style="1" customWidth="1"/>
    <col min="230" max="230" width="11.69140625" style="1" customWidth="1"/>
    <col min="231" max="231" width="1.53515625" style="1" customWidth="1"/>
    <col min="232" max="232" width="10.3046875" style="1" customWidth="1"/>
    <col min="233" max="233" width="2" style="1" customWidth="1"/>
    <col min="234" max="234" width="9.53515625" style="1" customWidth="1"/>
    <col min="235" max="477" width="9.15234375" style="1"/>
    <col min="478" max="478" width="4.53515625" style="1" customWidth="1"/>
    <col min="479" max="479" width="1" style="1" customWidth="1"/>
    <col min="480" max="480" width="18" style="1" customWidth="1"/>
    <col min="481" max="481" width="1.69140625" style="1" customWidth="1"/>
    <col min="482" max="482" width="12.53515625" style="1" customWidth="1"/>
    <col min="483" max="483" width="1.53515625" style="1" customWidth="1"/>
    <col min="484" max="484" width="9.53515625" style="1" customWidth="1"/>
    <col min="485" max="485" width="1.69140625" style="1" customWidth="1"/>
    <col min="486" max="486" width="11.69140625" style="1" customWidth="1"/>
    <col min="487" max="487" width="1.53515625" style="1" customWidth="1"/>
    <col min="488" max="488" width="10.3046875" style="1" customWidth="1"/>
    <col min="489" max="489" width="2" style="1" customWidth="1"/>
    <col min="490" max="490" width="9.53515625" style="1" customWidth="1"/>
    <col min="491" max="733" width="9.15234375" style="1"/>
    <col min="734" max="734" width="4.53515625" style="1" customWidth="1"/>
    <col min="735" max="735" width="1" style="1" customWidth="1"/>
    <col min="736" max="736" width="18" style="1" customWidth="1"/>
    <col min="737" max="737" width="1.69140625" style="1" customWidth="1"/>
    <col min="738" max="738" width="12.53515625" style="1" customWidth="1"/>
    <col min="739" max="739" width="1.53515625" style="1" customWidth="1"/>
    <col min="740" max="740" width="9.53515625" style="1" customWidth="1"/>
    <col min="741" max="741" width="1.69140625" style="1" customWidth="1"/>
    <col min="742" max="742" width="11.69140625" style="1" customWidth="1"/>
    <col min="743" max="743" width="1.53515625" style="1" customWidth="1"/>
    <col min="744" max="744" width="10.3046875" style="1" customWidth="1"/>
    <col min="745" max="745" width="2" style="1" customWidth="1"/>
    <col min="746" max="746" width="9.53515625" style="1" customWidth="1"/>
    <col min="747" max="989" width="9.15234375" style="1"/>
    <col min="990" max="990" width="4.53515625" style="1" customWidth="1"/>
    <col min="991" max="991" width="1" style="1" customWidth="1"/>
    <col min="992" max="992" width="18" style="1" customWidth="1"/>
    <col min="993" max="993" width="1.69140625" style="1" customWidth="1"/>
    <col min="994" max="994" width="12.53515625" style="1" customWidth="1"/>
    <col min="995" max="995" width="1.53515625" style="1" customWidth="1"/>
    <col min="996" max="996" width="9.53515625" style="1" customWidth="1"/>
    <col min="997" max="997" width="1.69140625" style="1" customWidth="1"/>
    <col min="998" max="998" width="11.69140625" style="1" customWidth="1"/>
    <col min="999" max="999" width="1.53515625" style="1" customWidth="1"/>
    <col min="1000" max="1000" width="10.3046875" style="1" customWidth="1"/>
    <col min="1001" max="1001" width="2" style="1" customWidth="1"/>
    <col min="1002" max="1002" width="9.53515625" style="1" customWidth="1"/>
    <col min="1003" max="1245" width="9.15234375" style="1"/>
    <col min="1246" max="1246" width="4.53515625" style="1" customWidth="1"/>
    <col min="1247" max="1247" width="1" style="1" customWidth="1"/>
    <col min="1248" max="1248" width="18" style="1" customWidth="1"/>
    <col min="1249" max="1249" width="1.69140625" style="1" customWidth="1"/>
    <col min="1250" max="1250" width="12.53515625" style="1" customWidth="1"/>
    <col min="1251" max="1251" width="1.53515625" style="1" customWidth="1"/>
    <col min="1252" max="1252" width="9.53515625" style="1" customWidth="1"/>
    <col min="1253" max="1253" width="1.69140625" style="1" customWidth="1"/>
    <col min="1254" max="1254" width="11.69140625" style="1" customWidth="1"/>
    <col min="1255" max="1255" width="1.53515625" style="1" customWidth="1"/>
    <col min="1256" max="1256" width="10.3046875" style="1" customWidth="1"/>
    <col min="1257" max="1257" width="2" style="1" customWidth="1"/>
    <col min="1258" max="1258" width="9.53515625" style="1" customWidth="1"/>
    <col min="1259" max="1501" width="9.15234375" style="1"/>
    <col min="1502" max="1502" width="4.53515625" style="1" customWidth="1"/>
    <col min="1503" max="1503" width="1" style="1" customWidth="1"/>
    <col min="1504" max="1504" width="18" style="1" customWidth="1"/>
    <col min="1505" max="1505" width="1.69140625" style="1" customWidth="1"/>
    <col min="1506" max="1506" width="12.53515625" style="1" customWidth="1"/>
    <col min="1507" max="1507" width="1.53515625" style="1" customWidth="1"/>
    <col min="1508" max="1508" width="9.53515625" style="1" customWidth="1"/>
    <col min="1509" max="1509" width="1.69140625" style="1" customWidth="1"/>
    <col min="1510" max="1510" width="11.69140625" style="1" customWidth="1"/>
    <col min="1511" max="1511" width="1.53515625" style="1" customWidth="1"/>
    <col min="1512" max="1512" width="10.3046875" style="1" customWidth="1"/>
    <col min="1513" max="1513" width="2" style="1" customWidth="1"/>
    <col min="1514" max="1514" width="9.53515625" style="1" customWidth="1"/>
    <col min="1515" max="1757" width="9.15234375" style="1"/>
    <col min="1758" max="1758" width="4.53515625" style="1" customWidth="1"/>
    <col min="1759" max="1759" width="1" style="1" customWidth="1"/>
    <col min="1760" max="1760" width="18" style="1" customWidth="1"/>
    <col min="1761" max="1761" width="1.69140625" style="1" customWidth="1"/>
    <col min="1762" max="1762" width="12.53515625" style="1" customWidth="1"/>
    <col min="1763" max="1763" width="1.53515625" style="1" customWidth="1"/>
    <col min="1764" max="1764" width="9.53515625" style="1" customWidth="1"/>
    <col min="1765" max="1765" width="1.69140625" style="1" customWidth="1"/>
    <col min="1766" max="1766" width="11.69140625" style="1" customWidth="1"/>
    <col min="1767" max="1767" width="1.53515625" style="1" customWidth="1"/>
    <col min="1768" max="1768" width="10.3046875" style="1" customWidth="1"/>
    <col min="1769" max="1769" width="2" style="1" customWidth="1"/>
    <col min="1770" max="1770" width="9.53515625" style="1" customWidth="1"/>
    <col min="1771" max="2013" width="9.15234375" style="1"/>
    <col min="2014" max="2014" width="4.53515625" style="1" customWidth="1"/>
    <col min="2015" max="2015" width="1" style="1" customWidth="1"/>
    <col min="2016" max="2016" width="18" style="1" customWidth="1"/>
    <col min="2017" max="2017" width="1.69140625" style="1" customWidth="1"/>
    <col min="2018" max="2018" width="12.53515625" style="1" customWidth="1"/>
    <col min="2019" max="2019" width="1.53515625" style="1" customWidth="1"/>
    <col min="2020" max="2020" width="9.53515625" style="1" customWidth="1"/>
    <col min="2021" max="2021" width="1.69140625" style="1" customWidth="1"/>
    <col min="2022" max="2022" width="11.69140625" style="1" customWidth="1"/>
    <col min="2023" max="2023" width="1.53515625" style="1" customWidth="1"/>
    <col min="2024" max="2024" width="10.3046875" style="1" customWidth="1"/>
    <col min="2025" max="2025" width="2" style="1" customWidth="1"/>
    <col min="2026" max="2026" width="9.53515625" style="1" customWidth="1"/>
    <col min="2027" max="2269" width="9.15234375" style="1"/>
    <col min="2270" max="2270" width="4.53515625" style="1" customWidth="1"/>
    <col min="2271" max="2271" width="1" style="1" customWidth="1"/>
    <col min="2272" max="2272" width="18" style="1" customWidth="1"/>
    <col min="2273" max="2273" width="1.69140625" style="1" customWidth="1"/>
    <col min="2274" max="2274" width="12.53515625" style="1" customWidth="1"/>
    <col min="2275" max="2275" width="1.53515625" style="1" customWidth="1"/>
    <col min="2276" max="2276" width="9.53515625" style="1" customWidth="1"/>
    <col min="2277" max="2277" width="1.69140625" style="1" customWidth="1"/>
    <col min="2278" max="2278" width="11.69140625" style="1" customWidth="1"/>
    <col min="2279" max="2279" width="1.53515625" style="1" customWidth="1"/>
    <col min="2280" max="2280" width="10.3046875" style="1" customWidth="1"/>
    <col min="2281" max="2281" width="2" style="1" customWidth="1"/>
    <col min="2282" max="2282" width="9.53515625" style="1" customWidth="1"/>
    <col min="2283" max="2525" width="9.15234375" style="1"/>
    <col min="2526" max="2526" width="4.53515625" style="1" customWidth="1"/>
    <col min="2527" max="2527" width="1" style="1" customWidth="1"/>
    <col min="2528" max="2528" width="18" style="1" customWidth="1"/>
    <col min="2529" max="2529" width="1.69140625" style="1" customWidth="1"/>
    <col min="2530" max="2530" width="12.53515625" style="1" customWidth="1"/>
    <col min="2531" max="2531" width="1.53515625" style="1" customWidth="1"/>
    <col min="2532" max="2532" width="9.53515625" style="1" customWidth="1"/>
    <col min="2533" max="2533" width="1.69140625" style="1" customWidth="1"/>
    <col min="2534" max="2534" width="11.69140625" style="1" customWidth="1"/>
    <col min="2535" max="2535" width="1.53515625" style="1" customWidth="1"/>
    <col min="2536" max="2536" width="10.3046875" style="1" customWidth="1"/>
    <col min="2537" max="2537" width="2" style="1" customWidth="1"/>
    <col min="2538" max="2538" width="9.53515625" style="1" customWidth="1"/>
    <col min="2539" max="2781" width="9.15234375" style="1"/>
    <col min="2782" max="2782" width="4.53515625" style="1" customWidth="1"/>
    <col min="2783" max="2783" width="1" style="1" customWidth="1"/>
    <col min="2784" max="2784" width="18" style="1" customWidth="1"/>
    <col min="2785" max="2785" width="1.69140625" style="1" customWidth="1"/>
    <col min="2786" max="2786" width="12.53515625" style="1" customWidth="1"/>
    <col min="2787" max="2787" width="1.53515625" style="1" customWidth="1"/>
    <col min="2788" max="2788" width="9.53515625" style="1" customWidth="1"/>
    <col min="2789" max="2789" width="1.69140625" style="1" customWidth="1"/>
    <col min="2790" max="2790" width="11.69140625" style="1" customWidth="1"/>
    <col min="2791" max="2791" width="1.53515625" style="1" customWidth="1"/>
    <col min="2792" max="2792" width="10.3046875" style="1" customWidth="1"/>
    <col min="2793" max="2793" width="2" style="1" customWidth="1"/>
    <col min="2794" max="2794" width="9.53515625" style="1" customWidth="1"/>
    <col min="2795" max="3037" width="9.15234375" style="1"/>
    <col min="3038" max="3038" width="4.53515625" style="1" customWidth="1"/>
    <col min="3039" max="3039" width="1" style="1" customWidth="1"/>
    <col min="3040" max="3040" width="18" style="1" customWidth="1"/>
    <col min="3041" max="3041" width="1.69140625" style="1" customWidth="1"/>
    <col min="3042" max="3042" width="12.53515625" style="1" customWidth="1"/>
    <col min="3043" max="3043" width="1.53515625" style="1" customWidth="1"/>
    <col min="3044" max="3044" width="9.53515625" style="1" customWidth="1"/>
    <col min="3045" max="3045" width="1.69140625" style="1" customWidth="1"/>
    <col min="3046" max="3046" width="11.69140625" style="1" customWidth="1"/>
    <col min="3047" max="3047" width="1.53515625" style="1" customWidth="1"/>
    <col min="3048" max="3048" width="10.3046875" style="1" customWidth="1"/>
    <col min="3049" max="3049" width="2" style="1" customWidth="1"/>
    <col min="3050" max="3050" width="9.53515625" style="1" customWidth="1"/>
    <col min="3051" max="3293" width="9.15234375" style="1"/>
    <col min="3294" max="3294" width="4.53515625" style="1" customWidth="1"/>
    <col min="3295" max="3295" width="1" style="1" customWidth="1"/>
    <col min="3296" max="3296" width="18" style="1" customWidth="1"/>
    <col min="3297" max="3297" width="1.69140625" style="1" customWidth="1"/>
    <col min="3298" max="3298" width="12.53515625" style="1" customWidth="1"/>
    <col min="3299" max="3299" width="1.53515625" style="1" customWidth="1"/>
    <col min="3300" max="3300" width="9.53515625" style="1" customWidth="1"/>
    <col min="3301" max="3301" width="1.69140625" style="1" customWidth="1"/>
    <col min="3302" max="3302" width="11.69140625" style="1" customWidth="1"/>
    <col min="3303" max="3303" width="1.53515625" style="1" customWidth="1"/>
    <col min="3304" max="3304" width="10.3046875" style="1" customWidth="1"/>
    <col min="3305" max="3305" width="2" style="1" customWidth="1"/>
    <col min="3306" max="3306" width="9.53515625" style="1" customWidth="1"/>
    <col min="3307" max="3549" width="9.15234375" style="1"/>
    <col min="3550" max="3550" width="4.53515625" style="1" customWidth="1"/>
    <col min="3551" max="3551" width="1" style="1" customWidth="1"/>
    <col min="3552" max="3552" width="18" style="1" customWidth="1"/>
    <col min="3553" max="3553" width="1.69140625" style="1" customWidth="1"/>
    <col min="3554" max="3554" width="12.53515625" style="1" customWidth="1"/>
    <col min="3555" max="3555" width="1.53515625" style="1" customWidth="1"/>
    <col min="3556" max="3556" width="9.53515625" style="1" customWidth="1"/>
    <col min="3557" max="3557" width="1.69140625" style="1" customWidth="1"/>
    <col min="3558" max="3558" width="11.69140625" style="1" customWidth="1"/>
    <col min="3559" max="3559" width="1.53515625" style="1" customWidth="1"/>
    <col min="3560" max="3560" width="10.3046875" style="1" customWidth="1"/>
    <col min="3561" max="3561" width="2" style="1" customWidth="1"/>
    <col min="3562" max="3562" width="9.53515625" style="1" customWidth="1"/>
    <col min="3563" max="3805" width="9.15234375" style="1"/>
    <col min="3806" max="3806" width="4.53515625" style="1" customWidth="1"/>
    <col min="3807" max="3807" width="1" style="1" customWidth="1"/>
    <col min="3808" max="3808" width="18" style="1" customWidth="1"/>
    <col min="3809" max="3809" width="1.69140625" style="1" customWidth="1"/>
    <col min="3810" max="3810" width="12.53515625" style="1" customWidth="1"/>
    <col min="3811" max="3811" width="1.53515625" style="1" customWidth="1"/>
    <col min="3812" max="3812" width="9.53515625" style="1" customWidth="1"/>
    <col min="3813" max="3813" width="1.69140625" style="1" customWidth="1"/>
    <col min="3814" max="3814" width="11.69140625" style="1" customWidth="1"/>
    <col min="3815" max="3815" width="1.53515625" style="1" customWidth="1"/>
    <col min="3816" max="3816" width="10.3046875" style="1" customWidth="1"/>
    <col min="3817" max="3817" width="2" style="1" customWidth="1"/>
    <col min="3818" max="3818" width="9.53515625" style="1" customWidth="1"/>
    <col min="3819" max="4061" width="9.15234375" style="1"/>
    <col min="4062" max="4062" width="4.53515625" style="1" customWidth="1"/>
    <col min="4063" max="4063" width="1" style="1" customWidth="1"/>
    <col min="4064" max="4064" width="18" style="1" customWidth="1"/>
    <col min="4065" max="4065" width="1.69140625" style="1" customWidth="1"/>
    <col min="4066" max="4066" width="12.53515625" style="1" customWidth="1"/>
    <col min="4067" max="4067" width="1.53515625" style="1" customWidth="1"/>
    <col min="4068" max="4068" width="9.53515625" style="1" customWidth="1"/>
    <col min="4069" max="4069" width="1.69140625" style="1" customWidth="1"/>
    <col min="4070" max="4070" width="11.69140625" style="1" customWidth="1"/>
    <col min="4071" max="4071" width="1.53515625" style="1" customWidth="1"/>
    <col min="4072" max="4072" width="10.3046875" style="1" customWidth="1"/>
    <col min="4073" max="4073" width="2" style="1" customWidth="1"/>
    <col min="4074" max="4074" width="9.53515625" style="1" customWidth="1"/>
    <col min="4075" max="4317" width="9.15234375" style="1"/>
    <col min="4318" max="4318" width="4.53515625" style="1" customWidth="1"/>
    <col min="4319" max="4319" width="1" style="1" customWidth="1"/>
    <col min="4320" max="4320" width="18" style="1" customWidth="1"/>
    <col min="4321" max="4321" width="1.69140625" style="1" customWidth="1"/>
    <col min="4322" max="4322" width="12.53515625" style="1" customWidth="1"/>
    <col min="4323" max="4323" width="1.53515625" style="1" customWidth="1"/>
    <col min="4324" max="4324" width="9.53515625" style="1" customWidth="1"/>
    <col min="4325" max="4325" width="1.69140625" style="1" customWidth="1"/>
    <col min="4326" max="4326" width="11.69140625" style="1" customWidth="1"/>
    <col min="4327" max="4327" width="1.53515625" style="1" customWidth="1"/>
    <col min="4328" max="4328" width="10.3046875" style="1" customWidth="1"/>
    <col min="4329" max="4329" width="2" style="1" customWidth="1"/>
    <col min="4330" max="4330" width="9.53515625" style="1" customWidth="1"/>
    <col min="4331" max="4573" width="9.15234375" style="1"/>
    <col min="4574" max="4574" width="4.53515625" style="1" customWidth="1"/>
    <col min="4575" max="4575" width="1" style="1" customWidth="1"/>
    <col min="4576" max="4576" width="18" style="1" customWidth="1"/>
    <col min="4577" max="4577" width="1.69140625" style="1" customWidth="1"/>
    <col min="4578" max="4578" width="12.53515625" style="1" customWidth="1"/>
    <col min="4579" max="4579" width="1.53515625" style="1" customWidth="1"/>
    <col min="4580" max="4580" width="9.53515625" style="1" customWidth="1"/>
    <col min="4581" max="4581" width="1.69140625" style="1" customWidth="1"/>
    <col min="4582" max="4582" width="11.69140625" style="1" customWidth="1"/>
    <col min="4583" max="4583" width="1.53515625" style="1" customWidth="1"/>
    <col min="4584" max="4584" width="10.3046875" style="1" customWidth="1"/>
    <col min="4585" max="4585" width="2" style="1" customWidth="1"/>
    <col min="4586" max="4586" width="9.53515625" style="1" customWidth="1"/>
    <col min="4587" max="4829" width="9.15234375" style="1"/>
    <col min="4830" max="4830" width="4.53515625" style="1" customWidth="1"/>
    <col min="4831" max="4831" width="1" style="1" customWidth="1"/>
    <col min="4832" max="4832" width="18" style="1" customWidth="1"/>
    <col min="4833" max="4833" width="1.69140625" style="1" customWidth="1"/>
    <col min="4834" max="4834" width="12.53515625" style="1" customWidth="1"/>
    <col min="4835" max="4835" width="1.53515625" style="1" customWidth="1"/>
    <col min="4836" max="4836" width="9.53515625" style="1" customWidth="1"/>
    <col min="4837" max="4837" width="1.69140625" style="1" customWidth="1"/>
    <col min="4838" max="4838" width="11.69140625" style="1" customWidth="1"/>
    <col min="4839" max="4839" width="1.53515625" style="1" customWidth="1"/>
    <col min="4840" max="4840" width="10.3046875" style="1" customWidth="1"/>
    <col min="4841" max="4841" width="2" style="1" customWidth="1"/>
    <col min="4842" max="4842" width="9.53515625" style="1" customWidth="1"/>
    <col min="4843" max="5085" width="9.15234375" style="1"/>
    <col min="5086" max="5086" width="4.53515625" style="1" customWidth="1"/>
    <col min="5087" max="5087" width="1" style="1" customWidth="1"/>
    <col min="5088" max="5088" width="18" style="1" customWidth="1"/>
    <col min="5089" max="5089" width="1.69140625" style="1" customWidth="1"/>
    <col min="5090" max="5090" width="12.53515625" style="1" customWidth="1"/>
    <col min="5091" max="5091" width="1.53515625" style="1" customWidth="1"/>
    <col min="5092" max="5092" width="9.53515625" style="1" customWidth="1"/>
    <col min="5093" max="5093" width="1.69140625" style="1" customWidth="1"/>
    <col min="5094" max="5094" width="11.69140625" style="1" customWidth="1"/>
    <col min="5095" max="5095" width="1.53515625" style="1" customWidth="1"/>
    <col min="5096" max="5096" width="10.3046875" style="1" customWidth="1"/>
    <col min="5097" max="5097" width="2" style="1" customWidth="1"/>
    <col min="5098" max="5098" width="9.53515625" style="1" customWidth="1"/>
    <col min="5099" max="5341" width="9.15234375" style="1"/>
    <col min="5342" max="5342" width="4.53515625" style="1" customWidth="1"/>
    <col min="5343" max="5343" width="1" style="1" customWidth="1"/>
    <col min="5344" max="5344" width="18" style="1" customWidth="1"/>
    <col min="5345" max="5345" width="1.69140625" style="1" customWidth="1"/>
    <col min="5346" max="5346" width="12.53515625" style="1" customWidth="1"/>
    <col min="5347" max="5347" width="1.53515625" style="1" customWidth="1"/>
    <col min="5348" max="5348" width="9.53515625" style="1" customWidth="1"/>
    <col min="5349" max="5349" width="1.69140625" style="1" customWidth="1"/>
    <col min="5350" max="5350" width="11.69140625" style="1" customWidth="1"/>
    <col min="5351" max="5351" width="1.53515625" style="1" customWidth="1"/>
    <col min="5352" max="5352" width="10.3046875" style="1" customWidth="1"/>
    <col min="5353" max="5353" width="2" style="1" customWidth="1"/>
    <col min="5354" max="5354" width="9.53515625" style="1" customWidth="1"/>
    <col min="5355" max="5597" width="9.15234375" style="1"/>
    <col min="5598" max="5598" width="4.53515625" style="1" customWidth="1"/>
    <col min="5599" max="5599" width="1" style="1" customWidth="1"/>
    <col min="5600" max="5600" width="18" style="1" customWidth="1"/>
    <col min="5601" max="5601" width="1.69140625" style="1" customWidth="1"/>
    <col min="5602" max="5602" width="12.53515625" style="1" customWidth="1"/>
    <col min="5603" max="5603" width="1.53515625" style="1" customWidth="1"/>
    <col min="5604" max="5604" width="9.53515625" style="1" customWidth="1"/>
    <col min="5605" max="5605" width="1.69140625" style="1" customWidth="1"/>
    <col min="5606" max="5606" width="11.69140625" style="1" customWidth="1"/>
    <col min="5607" max="5607" width="1.53515625" style="1" customWidth="1"/>
    <col min="5608" max="5608" width="10.3046875" style="1" customWidth="1"/>
    <col min="5609" max="5609" width="2" style="1" customWidth="1"/>
    <col min="5610" max="5610" width="9.53515625" style="1" customWidth="1"/>
    <col min="5611" max="5853" width="9.15234375" style="1"/>
    <col min="5854" max="5854" width="4.53515625" style="1" customWidth="1"/>
    <col min="5855" max="5855" width="1" style="1" customWidth="1"/>
    <col min="5856" max="5856" width="18" style="1" customWidth="1"/>
    <col min="5857" max="5857" width="1.69140625" style="1" customWidth="1"/>
    <col min="5858" max="5858" width="12.53515625" style="1" customWidth="1"/>
    <col min="5859" max="5859" width="1.53515625" style="1" customWidth="1"/>
    <col min="5860" max="5860" width="9.53515625" style="1" customWidth="1"/>
    <col min="5861" max="5861" width="1.69140625" style="1" customWidth="1"/>
    <col min="5862" max="5862" width="11.69140625" style="1" customWidth="1"/>
    <col min="5863" max="5863" width="1.53515625" style="1" customWidth="1"/>
    <col min="5864" max="5864" width="10.3046875" style="1" customWidth="1"/>
    <col min="5865" max="5865" width="2" style="1" customWidth="1"/>
    <col min="5866" max="5866" width="9.53515625" style="1" customWidth="1"/>
    <col min="5867" max="6109" width="9.15234375" style="1"/>
    <col min="6110" max="6110" width="4.53515625" style="1" customWidth="1"/>
    <col min="6111" max="6111" width="1" style="1" customWidth="1"/>
    <col min="6112" max="6112" width="18" style="1" customWidth="1"/>
    <col min="6113" max="6113" width="1.69140625" style="1" customWidth="1"/>
    <col min="6114" max="6114" width="12.53515625" style="1" customWidth="1"/>
    <col min="6115" max="6115" width="1.53515625" style="1" customWidth="1"/>
    <col min="6116" max="6116" width="9.53515625" style="1" customWidth="1"/>
    <col min="6117" max="6117" width="1.69140625" style="1" customWidth="1"/>
    <col min="6118" max="6118" width="11.69140625" style="1" customWidth="1"/>
    <col min="6119" max="6119" width="1.53515625" style="1" customWidth="1"/>
    <col min="6120" max="6120" width="10.3046875" style="1" customWidth="1"/>
    <col min="6121" max="6121" width="2" style="1" customWidth="1"/>
    <col min="6122" max="6122" width="9.53515625" style="1" customWidth="1"/>
    <col min="6123" max="6365" width="9.15234375" style="1"/>
    <col min="6366" max="6366" width="4.53515625" style="1" customWidth="1"/>
    <col min="6367" max="6367" width="1" style="1" customWidth="1"/>
    <col min="6368" max="6368" width="18" style="1" customWidth="1"/>
    <col min="6369" max="6369" width="1.69140625" style="1" customWidth="1"/>
    <col min="6370" max="6370" width="12.53515625" style="1" customWidth="1"/>
    <col min="6371" max="6371" width="1.53515625" style="1" customWidth="1"/>
    <col min="6372" max="6372" width="9.53515625" style="1" customWidth="1"/>
    <col min="6373" max="6373" width="1.69140625" style="1" customWidth="1"/>
    <col min="6374" max="6374" width="11.69140625" style="1" customWidth="1"/>
    <col min="6375" max="6375" width="1.53515625" style="1" customWidth="1"/>
    <col min="6376" max="6376" width="10.3046875" style="1" customWidth="1"/>
    <col min="6377" max="6377" width="2" style="1" customWidth="1"/>
    <col min="6378" max="6378" width="9.53515625" style="1" customWidth="1"/>
    <col min="6379" max="6621" width="9.15234375" style="1"/>
    <col min="6622" max="6622" width="4.53515625" style="1" customWidth="1"/>
    <col min="6623" max="6623" width="1" style="1" customWidth="1"/>
    <col min="6624" max="6624" width="18" style="1" customWidth="1"/>
    <col min="6625" max="6625" width="1.69140625" style="1" customWidth="1"/>
    <col min="6626" max="6626" width="12.53515625" style="1" customWidth="1"/>
    <col min="6627" max="6627" width="1.53515625" style="1" customWidth="1"/>
    <col min="6628" max="6628" width="9.53515625" style="1" customWidth="1"/>
    <col min="6629" max="6629" width="1.69140625" style="1" customWidth="1"/>
    <col min="6630" max="6630" width="11.69140625" style="1" customWidth="1"/>
    <col min="6631" max="6631" width="1.53515625" style="1" customWidth="1"/>
    <col min="6632" max="6632" width="10.3046875" style="1" customWidth="1"/>
    <col min="6633" max="6633" width="2" style="1" customWidth="1"/>
    <col min="6634" max="6634" width="9.53515625" style="1" customWidth="1"/>
    <col min="6635" max="6877" width="9.15234375" style="1"/>
    <col min="6878" max="6878" width="4.53515625" style="1" customWidth="1"/>
    <col min="6879" max="6879" width="1" style="1" customWidth="1"/>
    <col min="6880" max="6880" width="18" style="1" customWidth="1"/>
    <col min="6881" max="6881" width="1.69140625" style="1" customWidth="1"/>
    <col min="6882" max="6882" width="12.53515625" style="1" customWidth="1"/>
    <col min="6883" max="6883" width="1.53515625" style="1" customWidth="1"/>
    <col min="6884" max="6884" width="9.53515625" style="1" customWidth="1"/>
    <col min="6885" max="6885" width="1.69140625" style="1" customWidth="1"/>
    <col min="6886" max="6886" width="11.69140625" style="1" customWidth="1"/>
    <col min="6887" max="6887" width="1.53515625" style="1" customWidth="1"/>
    <col min="6888" max="6888" width="10.3046875" style="1" customWidth="1"/>
    <col min="6889" max="6889" width="2" style="1" customWidth="1"/>
    <col min="6890" max="6890" width="9.53515625" style="1" customWidth="1"/>
    <col min="6891" max="7133" width="9.15234375" style="1"/>
    <col min="7134" max="7134" width="4.53515625" style="1" customWidth="1"/>
    <col min="7135" max="7135" width="1" style="1" customWidth="1"/>
    <col min="7136" max="7136" width="18" style="1" customWidth="1"/>
    <col min="7137" max="7137" width="1.69140625" style="1" customWidth="1"/>
    <col min="7138" max="7138" width="12.53515625" style="1" customWidth="1"/>
    <col min="7139" max="7139" width="1.53515625" style="1" customWidth="1"/>
    <col min="7140" max="7140" width="9.53515625" style="1" customWidth="1"/>
    <col min="7141" max="7141" width="1.69140625" style="1" customWidth="1"/>
    <col min="7142" max="7142" width="11.69140625" style="1" customWidth="1"/>
    <col min="7143" max="7143" width="1.53515625" style="1" customWidth="1"/>
    <col min="7144" max="7144" width="10.3046875" style="1" customWidth="1"/>
    <col min="7145" max="7145" width="2" style="1" customWidth="1"/>
    <col min="7146" max="7146" width="9.53515625" style="1" customWidth="1"/>
    <col min="7147" max="7389" width="9.15234375" style="1"/>
    <col min="7390" max="7390" width="4.53515625" style="1" customWidth="1"/>
    <col min="7391" max="7391" width="1" style="1" customWidth="1"/>
    <col min="7392" max="7392" width="18" style="1" customWidth="1"/>
    <col min="7393" max="7393" width="1.69140625" style="1" customWidth="1"/>
    <col min="7394" max="7394" width="12.53515625" style="1" customWidth="1"/>
    <col min="7395" max="7395" width="1.53515625" style="1" customWidth="1"/>
    <col min="7396" max="7396" width="9.53515625" style="1" customWidth="1"/>
    <col min="7397" max="7397" width="1.69140625" style="1" customWidth="1"/>
    <col min="7398" max="7398" width="11.69140625" style="1" customWidth="1"/>
    <col min="7399" max="7399" width="1.53515625" style="1" customWidth="1"/>
    <col min="7400" max="7400" width="10.3046875" style="1" customWidth="1"/>
    <col min="7401" max="7401" width="2" style="1" customWidth="1"/>
    <col min="7402" max="7402" width="9.53515625" style="1" customWidth="1"/>
    <col min="7403" max="7645" width="9.15234375" style="1"/>
    <col min="7646" max="7646" width="4.53515625" style="1" customWidth="1"/>
    <col min="7647" max="7647" width="1" style="1" customWidth="1"/>
    <col min="7648" max="7648" width="18" style="1" customWidth="1"/>
    <col min="7649" max="7649" width="1.69140625" style="1" customWidth="1"/>
    <col min="7650" max="7650" width="12.53515625" style="1" customWidth="1"/>
    <col min="7651" max="7651" width="1.53515625" style="1" customWidth="1"/>
    <col min="7652" max="7652" width="9.53515625" style="1" customWidth="1"/>
    <col min="7653" max="7653" width="1.69140625" style="1" customWidth="1"/>
    <col min="7654" max="7654" width="11.69140625" style="1" customWidth="1"/>
    <col min="7655" max="7655" width="1.53515625" style="1" customWidth="1"/>
    <col min="7656" max="7656" width="10.3046875" style="1" customWidth="1"/>
    <col min="7657" max="7657" width="2" style="1" customWidth="1"/>
    <col min="7658" max="7658" width="9.53515625" style="1" customWidth="1"/>
    <col min="7659" max="7901" width="9.15234375" style="1"/>
    <col min="7902" max="7902" width="4.53515625" style="1" customWidth="1"/>
    <col min="7903" max="7903" width="1" style="1" customWidth="1"/>
    <col min="7904" max="7904" width="18" style="1" customWidth="1"/>
    <col min="7905" max="7905" width="1.69140625" style="1" customWidth="1"/>
    <col min="7906" max="7906" width="12.53515625" style="1" customWidth="1"/>
    <col min="7907" max="7907" width="1.53515625" style="1" customWidth="1"/>
    <col min="7908" max="7908" width="9.53515625" style="1" customWidth="1"/>
    <col min="7909" max="7909" width="1.69140625" style="1" customWidth="1"/>
    <col min="7910" max="7910" width="11.69140625" style="1" customWidth="1"/>
    <col min="7911" max="7911" width="1.53515625" style="1" customWidth="1"/>
    <col min="7912" max="7912" width="10.3046875" style="1" customWidth="1"/>
    <col min="7913" max="7913" width="2" style="1" customWidth="1"/>
    <col min="7914" max="7914" width="9.53515625" style="1" customWidth="1"/>
    <col min="7915" max="8157" width="9.15234375" style="1"/>
    <col min="8158" max="8158" width="4.53515625" style="1" customWidth="1"/>
    <col min="8159" max="8159" width="1" style="1" customWidth="1"/>
    <col min="8160" max="8160" width="18" style="1" customWidth="1"/>
    <col min="8161" max="8161" width="1.69140625" style="1" customWidth="1"/>
    <col min="8162" max="8162" width="12.53515625" style="1" customWidth="1"/>
    <col min="8163" max="8163" width="1.53515625" style="1" customWidth="1"/>
    <col min="8164" max="8164" width="9.53515625" style="1" customWidth="1"/>
    <col min="8165" max="8165" width="1.69140625" style="1" customWidth="1"/>
    <col min="8166" max="8166" width="11.69140625" style="1" customWidth="1"/>
    <col min="8167" max="8167" width="1.53515625" style="1" customWidth="1"/>
    <col min="8168" max="8168" width="10.3046875" style="1" customWidth="1"/>
    <col min="8169" max="8169" width="2" style="1" customWidth="1"/>
    <col min="8170" max="8170" width="9.53515625" style="1" customWidth="1"/>
    <col min="8171" max="8413" width="9.15234375" style="1"/>
    <col min="8414" max="8414" width="4.53515625" style="1" customWidth="1"/>
    <col min="8415" max="8415" width="1" style="1" customWidth="1"/>
    <col min="8416" max="8416" width="18" style="1" customWidth="1"/>
    <col min="8417" max="8417" width="1.69140625" style="1" customWidth="1"/>
    <col min="8418" max="8418" width="12.53515625" style="1" customWidth="1"/>
    <col min="8419" max="8419" width="1.53515625" style="1" customWidth="1"/>
    <col min="8420" max="8420" width="9.53515625" style="1" customWidth="1"/>
    <col min="8421" max="8421" width="1.69140625" style="1" customWidth="1"/>
    <col min="8422" max="8422" width="11.69140625" style="1" customWidth="1"/>
    <col min="8423" max="8423" width="1.53515625" style="1" customWidth="1"/>
    <col min="8424" max="8424" width="10.3046875" style="1" customWidth="1"/>
    <col min="8425" max="8425" width="2" style="1" customWidth="1"/>
    <col min="8426" max="8426" width="9.53515625" style="1" customWidth="1"/>
    <col min="8427" max="8669" width="9.15234375" style="1"/>
    <col min="8670" max="8670" width="4.53515625" style="1" customWidth="1"/>
    <col min="8671" max="8671" width="1" style="1" customWidth="1"/>
    <col min="8672" max="8672" width="18" style="1" customWidth="1"/>
    <col min="8673" max="8673" width="1.69140625" style="1" customWidth="1"/>
    <col min="8674" max="8674" width="12.53515625" style="1" customWidth="1"/>
    <col min="8675" max="8675" width="1.53515625" style="1" customWidth="1"/>
    <col min="8676" max="8676" width="9.53515625" style="1" customWidth="1"/>
    <col min="8677" max="8677" width="1.69140625" style="1" customWidth="1"/>
    <col min="8678" max="8678" width="11.69140625" style="1" customWidth="1"/>
    <col min="8679" max="8679" width="1.53515625" style="1" customWidth="1"/>
    <col min="8680" max="8680" width="10.3046875" style="1" customWidth="1"/>
    <col min="8681" max="8681" width="2" style="1" customWidth="1"/>
    <col min="8682" max="8682" width="9.53515625" style="1" customWidth="1"/>
    <col min="8683" max="8925" width="9.15234375" style="1"/>
    <col min="8926" max="8926" width="4.53515625" style="1" customWidth="1"/>
    <col min="8927" max="8927" width="1" style="1" customWidth="1"/>
    <col min="8928" max="8928" width="18" style="1" customWidth="1"/>
    <col min="8929" max="8929" width="1.69140625" style="1" customWidth="1"/>
    <col min="8930" max="8930" width="12.53515625" style="1" customWidth="1"/>
    <col min="8931" max="8931" width="1.53515625" style="1" customWidth="1"/>
    <col min="8932" max="8932" width="9.53515625" style="1" customWidth="1"/>
    <col min="8933" max="8933" width="1.69140625" style="1" customWidth="1"/>
    <col min="8934" max="8934" width="11.69140625" style="1" customWidth="1"/>
    <col min="8935" max="8935" width="1.53515625" style="1" customWidth="1"/>
    <col min="8936" max="8936" width="10.3046875" style="1" customWidth="1"/>
    <col min="8937" max="8937" width="2" style="1" customWidth="1"/>
    <col min="8938" max="8938" width="9.53515625" style="1" customWidth="1"/>
    <col min="8939" max="9181" width="9.15234375" style="1"/>
    <col min="9182" max="9182" width="4.53515625" style="1" customWidth="1"/>
    <col min="9183" max="9183" width="1" style="1" customWidth="1"/>
    <col min="9184" max="9184" width="18" style="1" customWidth="1"/>
    <col min="9185" max="9185" width="1.69140625" style="1" customWidth="1"/>
    <col min="9186" max="9186" width="12.53515625" style="1" customWidth="1"/>
    <col min="9187" max="9187" width="1.53515625" style="1" customWidth="1"/>
    <col min="9188" max="9188" width="9.53515625" style="1" customWidth="1"/>
    <col min="9189" max="9189" width="1.69140625" style="1" customWidth="1"/>
    <col min="9190" max="9190" width="11.69140625" style="1" customWidth="1"/>
    <col min="9191" max="9191" width="1.53515625" style="1" customWidth="1"/>
    <col min="9192" max="9192" width="10.3046875" style="1" customWidth="1"/>
    <col min="9193" max="9193" width="2" style="1" customWidth="1"/>
    <col min="9194" max="9194" width="9.53515625" style="1" customWidth="1"/>
    <col min="9195" max="9437" width="9.15234375" style="1"/>
    <col min="9438" max="9438" width="4.53515625" style="1" customWidth="1"/>
    <col min="9439" max="9439" width="1" style="1" customWidth="1"/>
    <col min="9440" max="9440" width="18" style="1" customWidth="1"/>
    <col min="9441" max="9441" width="1.69140625" style="1" customWidth="1"/>
    <col min="9442" max="9442" width="12.53515625" style="1" customWidth="1"/>
    <col min="9443" max="9443" width="1.53515625" style="1" customWidth="1"/>
    <col min="9444" max="9444" width="9.53515625" style="1" customWidth="1"/>
    <col min="9445" max="9445" width="1.69140625" style="1" customWidth="1"/>
    <col min="9446" max="9446" width="11.69140625" style="1" customWidth="1"/>
    <col min="9447" max="9447" width="1.53515625" style="1" customWidth="1"/>
    <col min="9448" max="9448" width="10.3046875" style="1" customWidth="1"/>
    <col min="9449" max="9449" width="2" style="1" customWidth="1"/>
    <col min="9450" max="9450" width="9.53515625" style="1" customWidth="1"/>
    <col min="9451" max="9693" width="9.15234375" style="1"/>
    <col min="9694" max="9694" width="4.53515625" style="1" customWidth="1"/>
    <col min="9695" max="9695" width="1" style="1" customWidth="1"/>
    <col min="9696" max="9696" width="18" style="1" customWidth="1"/>
    <col min="9697" max="9697" width="1.69140625" style="1" customWidth="1"/>
    <col min="9698" max="9698" width="12.53515625" style="1" customWidth="1"/>
    <col min="9699" max="9699" width="1.53515625" style="1" customWidth="1"/>
    <col min="9700" max="9700" width="9.53515625" style="1" customWidth="1"/>
    <col min="9701" max="9701" width="1.69140625" style="1" customWidth="1"/>
    <col min="9702" max="9702" width="11.69140625" style="1" customWidth="1"/>
    <col min="9703" max="9703" width="1.53515625" style="1" customWidth="1"/>
    <col min="9704" max="9704" width="10.3046875" style="1" customWidth="1"/>
    <col min="9705" max="9705" width="2" style="1" customWidth="1"/>
    <col min="9706" max="9706" width="9.53515625" style="1" customWidth="1"/>
    <col min="9707" max="9949" width="9.15234375" style="1"/>
    <col min="9950" max="9950" width="4.53515625" style="1" customWidth="1"/>
    <col min="9951" max="9951" width="1" style="1" customWidth="1"/>
    <col min="9952" max="9952" width="18" style="1" customWidth="1"/>
    <col min="9953" max="9953" width="1.69140625" style="1" customWidth="1"/>
    <col min="9954" max="9954" width="12.53515625" style="1" customWidth="1"/>
    <col min="9955" max="9955" width="1.53515625" style="1" customWidth="1"/>
    <col min="9956" max="9956" width="9.53515625" style="1" customWidth="1"/>
    <col min="9957" max="9957" width="1.69140625" style="1" customWidth="1"/>
    <col min="9958" max="9958" width="11.69140625" style="1" customWidth="1"/>
    <col min="9959" max="9959" width="1.53515625" style="1" customWidth="1"/>
    <col min="9960" max="9960" width="10.3046875" style="1" customWidth="1"/>
    <col min="9961" max="9961" width="2" style="1" customWidth="1"/>
    <col min="9962" max="9962" width="9.53515625" style="1" customWidth="1"/>
    <col min="9963" max="10205" width="9.15234375" style="1"/>
    <col min="10206" max="10206" width="4.53515625" style="1" customWidth="1"/>
    <col min="10207" max="10207" width="1" style="1" customWidth="1"/>
    <col min="10208" max="10208" width="18" style="1" customWidth="1"/>
    <col min="10209" max="10209" width="1.69140625" style="1" customWidth="1"/>
    <col min="10210" max="10210" width="12.53515625" style="1" customWidth="1"/>
    <col min="10211" max="10211" width="1.53515625" style="1" customWidth="1"/>
    <col min="10212" max="10212" width="9.53515625" style="1" customWidth="1"/>
    <col min="10213" max="10213" width="1.69140625" style="1" customWidth="1"/>
    <col min="10214" max="10214" width="11.69140625" style="1" customWidth="1"/>
    <col min="10215" max="10215" width="1.53515625" style="1" customWidth="1"/>
    <col min="10216" max="10216" width="10.3046875" style="1" customWidth="1"/>
    <col min="10217" max="10217" width="2" style="1" customWidth="1"/>
    <col min="10218" max="10218" width="9.53515625" style="1" customWidth="1"/>
    <col min="10219" max="10461" width="9.15234375" style="1"/>
    <col min="10462" max="10462" width="4.53515625" style="1" customWidth="1"/>
    <col min="10463" max="10463" width="1" style="1" customWidth="1"/>
    <col min="10464" max="10464" width="18" style="1" customWidth="1"/>
    <col min="10465" max="10465" width="1.69140625" style="1" customWidth="1"/>
    <col min="10466" max="10466" width="12.53515625" style="1" customWidth="1"/>
    <col min="10467" max="10467" width="1.53515625" style="1" customWidth="1"/>
    <col min="10468" max="10468" width="9.53515625" style="1" customWidth="1"/>
    <col min="10469" max="10469" width="1.69140625" style="1" customWidth="1"/>
    <col min="10470" max="10470" width="11.69140625" style="1" customWidth="1"/>
    <col min="10471" max="10471" width="1.53515625" style="1" customWidth="1"/>
    <col min="10472" max="10472" width="10.3046875" style="1" customWidth="1"/>
    <col min="10473" max="10473" width="2" style="1" customWidth="1"/>
    <col min="10474" max="10474" width="9.53515625" style="1" customWidth="1"/>
    <col min="10475" max="10717" width="9.15234375" style="1"/>
    <col min="10718" max="10718" width="4.53515625" style="1" customWidth="1"/>
    <col min="10719" max="10719" width="1" style="1" customWidth="1"/>
    <col min="10720" max="10720" width="18" style="1" customWidth="1"/>
    <col min="10721" max="10721" width="1.69140625" style="1" customWidth="1"/>
    <col min="10722" max="10722" width="12.53515625" style="1" customWidth="1"/>
    <col min="10723" max="10723" width="1.53515625" style="1" customWidth="1"/>
    <col min="10724" max="10724" width="9.53515625" style="1" customWidth="1"/>
    <col min="10725" max="10725" width="1.69140625" style="1" customWidth="1"/>
    <col min="10726" max="10726" width="11.69140625" style="1" customWidth="1"/>
    <col min="10727" max="10727" width="1.53515625" style="1" customWidth="1"/>
    <col min="10728" max="10728" width="10.3046875" style="1" customWidth="1"/>
    <col min="10729" max="10729" width="2" style="1" customWidth="1"/>
    <col min="10730" max="10730" width="9.53515625" style="1" customWidth="1"/>
    <col min="10731" max="10973" width="9.15234375" style="1"/>
    <col min="10974" max="10974" width="4.53515625" style="1" customWidth="1"/>
    <col min="10975" max="10975" width="1" style="1" customWidth="1"/>
    <col min="10976" max="10976" width="18" style="1" customWidth="1"/>
    <col min="10977" max="10977" width="1.69140625" style="1" customWidth="1"/>
    <col min="10978" max="10978" width="12.53515625" style="1" customWidth="1"/>
    <col min="10979" max="10979" width="1.53515625" style="1" customWidth="1"/>
    <col min="10980" max="10980" width="9.53515625" style="1" customWidth="1"/>
    <col min="10981" max="10981" width="1.69140625" style="1" customWidth="1"/>
    <col min="10982" max="10982" width="11.69140625" style="1" customWidth="1"/>
    <col min="10983" max="10983" width="1.53515625" style="1" customWidth="1"/>
    <col min="10984" max="10984" width="10.3046875" style="1" customWidth="1"/>
    <col min="10985" max="10985" width="2" style="1" customWidth="1"/>
    <col min="10986" max="10986" width="9.53515625" style="1" customWidth="1"/>
    <col min="10987" max="11229" width="9.15234375" style="1"/>
    <col min="11230" max="11230" width="4.53515625" style="1" customWidth="1"/>
    <col min="11231" max="11231" width="1" style="1" customWidth="1"/>
    <col min="11232" max="11232" width="18" style="1" customWidth="1"/>
    <col min="11233" max="11233" width="1.69140625" style="1" customWidth="1"/>
    <col min="11234" max="11234" width="12.53515625" style="1" customWidth="1"/>
    <col min="11235" max="11235" width="1.53515625" style="1" customWidth="1"/>
    <col min="11236" max="11236" width="9.53515625" style="1" customWidth="1"/>
    <col min="11237" max="11237" width="1.69140625" style="1" customWidth="1"/>
    <col min="11238" max="11238" width="11.69140625" style="1" customWidth="1"/>
    <col min="11239" max="11239" width="1.53515625" style="1" customWidth="1"/>
    <col min="11240" max="11240" width="10.3046875" style="1" customWidth="1"/>
    <col min="11241" max="11241" width="2" style="1" customWidth="1"/>
    <col min="11242" max="11242" width="9.53515625" style="1" customWidth="1"/>
    <col min="11243" max="11485" width="9.15234375" style="1"/>
    <col min="11486" max="11486" width="4.53515625" style="1" customWidth="1"/>
    <col min="11487" max="11487" width="1" style="1" customWidth="1"/>
    <col min="11488" max="11488" width="18" style="1" customWidth="1"/>
    <col min="11489" max="11489" width="1.69140625" style="1" customWidth="1"/>
    <col min="11490" max="11490" width="12.53515625" style="1" customWidth="1"/>
    <col min="11491" max="11491" width="1.53515625" style="1" customWidth="1"/>
    <col min="11492" max="11492" width="9.53515625" style="1" customWidth="1"/>
    <col min="11493" max="11493" width="1.69140625" style="1" customWidth="1"/>
    <col min="11494" max="11494" width="11.69140625" style="1" customWidth="1"/>
    <col min="11495" max="11495" width="1.53515625" style="1" customWidth="1"/>
    <col min="11496" max="11496" width="10.3046875" style="1" customWidth="1"/>
    <col min="11497" max="11497" width="2" style="1" customWidth="1"/>
    <col min="11498" max="11498" width="9.53515625" style="1" customWidth="1"/>
    <col min="11499" max="11741" width="9.15234375" style="1"/>
    <col min="11742" max="11742" width="4.53515625" style="1" customWidth="1"/>
    <col min="11743" max="11743" width="1" style="1" customWidth="1"/>
    <col min="11744" max="11744" width="18" style="1" customWidth="1"/>
    <col min="11745" max="11745" width="1.69140625" style="1" customWidth="1"/>
    <col min="11746" max="11746" width="12.53515625" style="1" customWidth="1"/>
    <col min="11747" max="11747" width="1.53515625" style="1" customWidth="1"/>
    <col min="11748" max="11748" width="9.53515625" style="1" customWidth="1"/>
    <col min="11749" max="11749" width="1.69140625" style="1" customWidth="1"/>
    <col min="11750" max="11750" width="11.69140625" style="1" customWidth="1"/>
    <col min="11751" max="11751" width="1.53515625" style="1" customWidth="1"/>
    <col min="11752" max="11752" width="10.3046875" style="1" customWidth="1"/>
    <col min="11753" max="11753" width="2" style="1" customWidth="1"/>
    <col min="11754" max="11754" width="9.53515625" style="1" customWidth="1"/>
    <col min="11755" max="11997" width="9.15234375" style="1"/>
    <col min="11998" max="11998" width="4.53515625" style="1" customWidth="1"/>
    <col min="11999" max="11999" width="1" style="1" customWidth="1"/>
    <col min="12000" max="12000" width="18" style="1" customWidth="1"/>
    <col min="12001" max="12001" width="1.69140625" style="1" customWidth="1"/>
    <col min="12002" max="12002" width="12.53515625" style="1" customWidth="1"/>
    <col min="12003" max="12003" width="1.53515625" style="1" customWidth="1"/>
    <col min="12004" max="12004" width="9.53515625" style="1" customWidth="1"/>
    <col min="12005" max="12005" width="1.69140625" style="1" customWidth="1"/>
    <col min="12006" max="12006" width="11.69140625" style="1" customWidth="1"/>
    <col min="12007" max="12007" width="1.53515625" style="1" customWidth="1"/>
    <col min="12008" max="12008" width="10.3046875" style="1" customWidth="1"/>
    <col min="12009" max="12009" width="2" style="1" customWidth="1"/>
    <col min="12010" max="12010" width="9.53515625" style="1" customWidth="1"/>
    <col min="12011" max="12253" width="9.15234375" style="1"/>
    <col min="12254" max="12254" width="4.53515625" style="1" customWidth="1"/>
    <col min="12255" max="12255" width="1" style="1" customWidth="1"/>
    <col min="12256" max="12256" width="18" style="1" customWidth="1"/>
    <col min="12257" max="12257" width="1.69140625" style="1" customWidth="1"/>
    <col min="12258" max="12258" width="12.53515625" style="1" customWidth="1"/>
    <col min="12259" max="12259" width="1.53515625" style="1" customWidth="1"/>
    <col min="12260" max="12260" width="9.53515625" style="1" customWidth="1"/>
    <col min="12261" max="12261" width="1.69140625" style="1" customWidth="1"/>
    <col min="12262" max="12262" width="11.69140625" style="1" customWidth="1"/>
    <col min="12263" max="12263" width="1.53515625" style="1" customWidth="1"/>
    <col min="12264" max="12264" width="10.3046875" style="1" customWidth="1"/>
    <col min="12265" max="12265" width="2" style="1" customWidth="1"/>
    <col min="12266" max="12266" width="9.53515625" style="1" customWidth="1"/>
    <col min="12267" max="12509" width="9.15234375" style="1"/>
    <col min="12510" max="12510" width="4.53515625" style="1" customWidth="1"/>
    <col min="12511" max="12511" width="1" style="1" customWidth="1"/>
    <col min="12512" max="12512" width="18" style="1" customWidth="1"/>
    <col min="12513" max="12513" width="1.69140625" style="1" customWidth="1"/>
    <col min="12514" max="12514" width="12.53515625" style="1" customWidth="1"/>
    <col min="12515" max="12515" width="1.53515625" style="1" customWidth="1"/>
    <col min="12516" max="12516" width="9.53515625" style="1" customWidth="1"/>
    <col min="12517" max="12517" width="1.69140625" style="1" customWidth="1"/>
    <col min="12518" max="12518" width="11.69140625" style="1" customWidth="1"/>
    <col min="12519" max="12519" width="1.53515625" style="1" customWidth="1"/>
    <col min="12520" max="12520" width="10.3046875" style="1" customWidth="1"/>
    <col min="12521" max="12521" width="2" style="1" customWidth="1"/>
    <col min="12522" max="12522" width="9.53515625" style="1" customWidth="1"/>
    <col min="12523" max="12765" width="9.15234375" style="1"/>
    <col min="12766" max="12766" width="4.53515625" style="1" customWidth="1"/>
    <col min="12767" max="12767" width="1" style="1" customWidth="1"/>
    <col min="12768" max="12768" width="18" style="1" customWidth="1"/>
    <col min="12769" max="12769" width="1.69140625" style="1" customWidth="1"/>
    <col min="12770" max="12770" width="12.53515625" style="1" customWidth="1"/>
    <col min="12771" max="12771" width="1.53515625" style="1" customWidth="1"/>
    <col min="12772" max="12772" width="9.53515625" style="1" customWidth="1"/>
    <col min="12773" max="12773" width="1.69140625" style="1" customWidth="1"/>
    <col min="12774" max="12774" width="11.69140625" style="1" customWidth="1"/>
    <col min="12775" max="12775" width="1.53515625" style="1" customWidth="1"/>
    <col min="12776" max="12776" width="10.3046875" style="1" customWidth="1"/>
    <col min="12777" max="12777" width="2" style="1" customWidth="1"/>
    <col min="12778" max="12778" width="9.53515625" style="1" customWidth="1"/>
    <col min="12779" max="13021" width="9.15234375" style="1"/>
    <col min="13022" max="13022" width="4.53515625" style="1" customWidth="1"/>
    <col min="13023" max="13023" width="1" style="1" customWidth="1"/>
    <col min="13024" max="13024" width="18" style="1" customWidth="1"/>
    <col min="13025" max="13025" width="1.69140625" style="1" customWidth="1"/>
    <col min="13026" max="13026" width="12.53515625" style="1" customWidth="1"/>
    <col min="13027" max="13027" width="1.53515625" style="1" customWidth="1"/>
    <col min="13028" max="13028" width="9.53515625" style="1" customWidth="1"/>
    <col min="13029" max="13029" width="1.69140625" style="1" customWidth="1"/>
    <col min="13030" max="13030" width="11.69140625" style="1" customWidth="1"/>
    <col min="13031" max="13031" width="1.53515625" style="1" customWidth="1"/>
    <col min="13032" max="13032" width="10.3046875" style="1" customWidth="1"/>
    <col min="13033" max="13033" width="2" style="1" customWidth="1"/>
    <col min="13034" max="13034" width="9.53515625" style="1" customWidth="1"/>
    <col min="13035" max="13277" width="9.15234375" style="1"/>
    <col min="13278" max="13278" width="4.53515625" style="1" customWidth="1"/>
    <col min="13279" max="13279" width="1" style="1" customWidth="1"/>
    <col min="13280" max="13280" width="18" style="1" customWidth="1"/>
    <col min="13281" max="13281" width="1.69140625" style="1" customWidth="1"/>
    <col min="13282" max="13282" width="12.53515625" style="1" customWidth="1"/>
    <col min="13283" max="13283" width="1.53515625" style="1" customWidth="1"/>
    <col min="13284" max="13284" width="9.53515625" style="1" customWidth="1"/>
    <col min="13285" max="13285" width="1.69140625" style="1" customWidth="1"/>
    <col min="13286" max="13286" width="11.69140625" style="1" customWidth="1"/>
    <col min="13287" max="13287" width="1.53515625" style="1" customWidth="1"/>
    <col min="13288" max="13288" width="10.3046875" style="1" customWidth="1"/>
    <col min="13289" max="13289" width="2" style="1" customWidth="1"/>
    <col min="13290" max="13290" width="9.53515625" style="1" customWidth="1"/>
    <col min="13291" max="13533" width="9.15234375" style="1"/>
    <col min="13534" max="13534" width="4.53515625" style="1" customWidth="1"/>
    <col min="13535" max="13535" width="1" style="1" customWidth="1"/>
    <col min="13536" max="13536" width="18" style="1" customWidth="1"/>
    <col min="13537" max="13537" width="1.69140625" style="1" customWidth="1"/>
    <col min="13538" max="13538" width="12.53515625" style="1" customWidth="1"/>
    <col min="13539" max="13539" width="1.53515625" style="1" customWidth="1"/>
    <col min="13540" max="13540" width="9.53515625" style="1" customWidth="1"/>
    <col min="13541" max="13541" width="1.69140625" style="1" customWidth="1"/>
    <col min="13542" max="13542" width="11.69140625" style="1" customWidth="1"/>
    <col min="13543" max="13543" width="1.53515625" style="1" customWidth="1"/>
    <col min="13544" max="13544" width="10.3046875" style="1" customWidth="1"/>
    <col min="13545" max="13545" width="2" style="1" customWidth="1"/>
    <col min="13546" max="13546" width="9.53515625" style="1" customWidth="1"/>
    <col min="13547" max="13789" width="9.15234375" style="1"/>
    <col min="13790" max="13790" width="4.53515625" style="1" customWidth="1"/>
    <col min="13791" max="13791" width="1" style="1" customWidth="1"/>
    <col min="13792" max="13792" width="18" style="1" customWidth="1"/>
    <col min="13793" max="13793" width="1.69140625" style="1" customWidth="1"/>
    <col min="13794" max="13794" width="12.53515625" style="1" customWidth="1"/>
    <col min="13795" max="13795" width="1.53515625" style="1" customWidth="1"/>
    <col min="13796" max="13796" width="9.53515625" style="1" customWidth="1"/>
    <col min="13797" max="13797" width="1.69140625" style="1" customWidth="1"/>
    <col min="13798" max="13798" width="11.69140625" style="1" customWidth="1"/>
    <col min="13799" max="13799" width="1.53515625" style="1" customWidth="1"/>
    <col min="13800" max="13800" width="10.3046875" style="1" customWidth="1"/>
    <col min="13801" max="13801" width="2" style="1" customWidth="1"/>
    <col min="13802" max="13802" width="9.53515625" style="1" customWidth="1"/>
    <col min="13803" max="14045" width="9.15234375" style="1"/>
    <col min="14046" max="14046" width="4.53515625" style="1" customWidth="1"/>
    <col min="14047" max="14047" width="1" style="1" customWidth="1"/>
    <col min="14048" max="14048" width="18" style="1" customWidth="1"/>
    <col min="14049" max="14049" width="1.69140625" style="1" customWidth="1"/>
    <col min="14050" max="14050" width="12.53515625" style="1" customWidth="1"/>
    <col min="14051" max="14051" width="1.53515625" style="1" customWidth="1"/>
    <col min="14052" max="14052" width="9.53515625" style="1" customWidth="1"/>
    <col min="14053" max="14053" width="1.69140625" style="1" customWidth="1"/>
    <col min="14054" max="14054" width="11.69140625" style="1" customWidth="1"/>
    <col min="14055" max="14055" width="1.53515625" style="1" customWidth="1"/>
    <col min="14056" max="14056" width="10.3046875" style="1" customWidth="1"/>
    <col min="14057" max="14057" width="2" style="1" customWidth="1"/>
    <col min="14058" max="14058" width="9.53515625" style="1" customWidth="1"/>
    <col min="14059" max="14301" width="9.15234375" style="1"/>
    <col min="14302" max="14302" width="4.53515625" style="1" customWidth="1"/>
    <col min="14303" max="14303" width="1" style="1" customWidth="1"/>
    <col min="14304" max="14304" width="18" style="1" customWidth="1"/>
    <col min="14305" max="14305" width="1.69140625" style="1" customWidth="1"/>
    <col min="14306" max="14306" width="12.53515625" style="1" customWidth="1"/>
    <col min="14307" max="14307" width="1.53515625" style="1" customWidth="1"/>
    <col min="14308" max="14308" width="9.53515625" style="1" customWidth="1"/>
    <col min="14309" max="14309" width="1.69140625" style="1" customWidth="1"/>
    <col min="14310" max="14310" width="11.69140625" style="1" customWidth="1"/>
    <col min="14311" max="14311" width="1.53515625" style="1" customWidth="1"/>
    <col min="14312" max="14312" width="10.3046875" style="1" customWidth="1"/>
    <col min="14313" max="14313" width="2" style="1" customWidth="1"/>
    <col min="14314" max="14314" width="9.53515625" style="1" customWidth="1"/>
    <col min="14315" max="14557" width="9.15234375" style="1"/>
    <col min="14558" max="14558" width="4.53515625" style="1" customWidth="1"/>
    <col min="14559" max="14559" width="1" style="1" customWidth="1"/>
    <col min="14560" max="14560" width="18" style="1" customWidth="1"/>
    <col min="14561" max="14561" width="1.69140625" style="1" customWidth="1"/>
    <col min="14562" max="14562" width="12.53515625" style="1" customWidth="1"/>
    <col min="14563" max="14563" width="1.53515625" style="1" customWidth="1"/>
    <col min="14564" max="14564" width="9.53515625" style="1" customWidth="1"/>
    <col min="14565" max="14565" width="1.69140625" style="1" customWidth="1"/>
    <col min="14566" max="14566" width="11.69140625" style="1" customWidth="1"/>
    <col min="14567" max="14567" width="1.53515625" style="1" customWidth="1"/>
    <col min="14568" max="14568" width="10.3046875" style="1" customWidth="1"/>
    <col min="14569" max="14569" width="2" style="1" customWidth="1"/>
    <col min="14570" max="14570" width="9.53515625" style="1" customWidth="1"/>
    <col min="14571" max="14813" width="9.15234375" style="1"/>
    <col min="14814" max="14814" width="4.53515625" style="1" customWidth="1"/>
    <col min="14815" max="14815" width="1" style="1" customWidth="1"/>
    <col min="14816" max="14816" width="18" style="1" customWidth="1"/>
    <col min="14817" max="14817" width="1.69140625" style="1" customWidth="1"/>
    <col min="14818" max="14818" width="12.53515625" style="1" customWidth="1"/>
    <col min="14819" max="14819" width="1.53515625" style="1" customWidth="1"/>
    <col min="14820" max="14820" width="9.53515625" style="1" customWidth="1"/>
    <col min="14821" max="14821" width="1.69140625" style="1" customWidth="1"/>
    <col min="14822" max="14822" width="11.69140625" style="1" customWidth="1"/>
    <col min="14823" max="14823" width="1.53515625" style="1" customWidth="1"/>
    <col min="14824" max="14824" width="10.3046875" style="1" customWidth="1"/>
    <col min="14825" max="14825" width="2" style="1" customWidth="1"/>
    <col min="14826" max="14826" width="9.53515625" style="1" customWidth="1"/>
    <col min="14827" max="15069" width="9.15234375" style="1"/>
    <col min="15070" max="15070" width="4.53515625" style="1" customWidth="1"/>
    <col min="15071" max="15071" width="1" style="1" customWidth="1"/>
    <col min="15072" max="15072" width="18" style="1" customWidth="1"/>
    <col min="15073" max="15073" width="1.69140625" style="1" customWidth="1"/>
    <col min="15074" max="15074" width="12.53515625" style="1" customWidth="1"/>
    <col min="15075" max="15075" width="1.53515625" style="1" customWidth="1"/>
    <col min="15076" max="15076" width="9.53515625" style="1" customWidth="1"/>
    <col min="15077" max="15077" width="1.69140625" style="1" customWidth="1"/>
    <col min="15078" max="15078" width="11.69140625" style="1" customWidth="1"/>
    <col min="15079" max="15079" width="1.53515625" style="1" customWidth="1"/>
    <col min="15080" max="15080" width="10.3046875" style="1" customWidth="1"/>
    <col min="15081" max="15081" width="2" style="1" customWidth="1"/>
    <col min="15082" max="15082" width="9.53515625" style="1" customWidth="1"/>
    <col min="15083" max="15325" width="9.15234375" style="1"/>
    <col min="15326" max="15326" width="4.53515625" style="1" customWidth="1"/>
    <col min="15327" max="15327" width="1" style="1" customWidth="1"/>
    <col min="15328" max="15328" width="18" style="1" customWidth="1"/>
    <col min="15329" max="15329" width="1.69140625" style="1" customWidth="1"/>
    <col min="15330" max="15330" width="12.53515625" style="1" customWidth="1"/>
    <col min="15331" max="15331" width="1.53515625" style="1" customWidth="1"/>
    <col min="15332" max="15332" width="9.53515625" style="1" customWidth="1"/>
    <col min="15333" max="15333" width="1.69140625" style="1" customWidth="1"/>
    <col min="15334" max="15334" width="11.69140625" style="1" customWidth="1"/>
    <col min="15335" max="15335" width="1.53515625" style="1" customWidth="1"/>
    <col min="15336" max="15336" width="10.3046875" style="1" customWidth="1"/>
    <col min="15337" max="15337" width="2" style="1" customWidth="1"/>
    <col min="15338" max="15338" width="9.53515625" style="1" customWidth="1"/>
    <col min="15339" max="15581" width="9.15234375" style="1"/>
    <col min="15582" max="15582" width="4.53515625" style="1" customWidth="1"/>
    <col min="15583" max="15583" width="1" style="1" customWidth="1"/>
    <col min="15584" max="15584" width="18" style="1" customWidth="1"/>
    <col min="15585" max="15585" width="1.69140625" style="1" customWidth="1"/>
    <col min="15586" max="15586" width="12.53515625" style="1" customWidth="1"/>
    <col min="15587" max="15587" width="1.53515625" style="1" customWidth="1"/>
    <col min="15588" max="15588" width="9.53515625" style="1" customWidth="1"/>
    <col min="15589" max="15589" width="1.69140625" style="1" customWidth="1"/>
    <col min="15590" max="15590" width="11.69140625" style="1" customWidth="1"/>
    <col min="15591" max="15591" width="1.53515625" style="1" customWidth="1"/>
    <col min="15592" max="15592" width="10.3046875" style="1" customWidth="1"/>
    <col min="15593" max="15593" width="2" style="1" customWidth="1"/>
    <col min="15594" max="15594" width="9.53515625" style="1" customWidth="1"/>
    <col min="15595" max="15837" width="9.15234375" style="1"/>
    <col min="15838" max="15838" width="4.53515625" style="1" customWidth="1"/>
    <col min="15839" max="15839" width="1" style="1" customWidth="1"/>
    <col min="15840" max="15840" width="18" style="1" customWidth="1"/>
    <col min="15841" max="15841" width="1.69140625" style="1" customWidth="1"/>
    <col min="15842" max="15842" width="12.53515625" style="1" customWidth="1"/>
    <col min="15843" max="15843" width="1.53515625" style="1" customWidth="1"/>
    <col min="15844" max="15844" width="9.53515625" style="1" customWidth="1"/>
    <col min="15845" max="15845" width="1.69140625" style="1" customWidth="1"/>
    <col min="15846" max="15846" width="11.69140625" style="1" customWidth="1"/>
    <col min="15847" max="15847" width="1.53515625" style="1" customWidth="1"/>
    <col min="15848" max="15848" width="10.3046875" style="1" customWidth="1"/>
    <col min="15849" max="15849" width="2" style="1" customWidth="1"/>
    <col min="15850" max="15850" width="9.53515625" style="1" customWidth="1"/>
    <col min="15851" max="16093" width="9.15234375" style="1"/>
    <col min="16094" max="16094" width="4.53515625" style="1" customWidth="1"/>
    <col min="16095" max="16095" width="1" style="1" customWidth="1"/>
    <col min="16096" max="16096" width="18" style="1" customWidth="1"/>
    <col min="16097" max="16097" width="1.69140625" style="1" customWidth="1"/>
    <col min="16098" max="16098" width="12.53515625" style="1" customWidth="1"/>
    <col min="16099" max="16099" width="1.53515625" style="1" customWidth="1"/>
    <col min="16100" max="16100" width="9.53515625" style="1" customWidth="1"/>
    <col min="16101" max="16101" width="1.69140625" style="1" customWidth="1"/>
    <col min="16102" max="16102" width="11.69140625" style="1" customWidth="1"/>
    <col min="16103" max="16103" width="1.53515625" style="1" customWidth="1"/>
    <col min="16104" max="16104" width="10.3046875" style="1" customWidth="1"/>
    <col min="16105" max="16105" width="2" style="1" customWidth="1"/>
    <col min="16106" max="16106" width="9.53515625" style="1" customWidth="1"/>
    <col min="16107" max="16360" width="9.15234375" style="1"/>
    <col min="16361" max="16384" width="8.69140625" style="1" customWidth="1"/>
  </cols>
  <sheetData>
    <row r="5" spans="1:26" x14ac:dyDescent="0.3">
      <c r="B5" s="57" t="s">
        <v>0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</row>
    <row r="6" spans="1:26" x14ac:dyDescent="0.3">
      <c r="B6" s="58" t="s">
        <v>1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</row>
    <row r="7" spans="1:26" x14ac:dyDescent="0.3">
      <c r="B7" s="36"/>
      <c r="D7" s="36"/>
      <c r="F7" s="37"/>
      <c r="H7" s="37"/>
      <c r="J7" s="36"/>
      <c r="L7" s="36"/>
      <c r="N7" s="36"/>
      <c r="P7" s="36"/>
      <c r="R7" s="36"/>
      <c r="T7" s="36"/>
      <c r="V7" s="3"/>
      <c r="X7" s="3"/>
    </row>
    <row r="8" spans="1:26" x14ac:dyDescent="0.3">
      <c r="B8" s="37"/>
      <c r="C8" s="37"/>
      <c r="D8" s="37"/>
      <c r="E8" s="37"/>
      <c r="F8" s="38" t="s">
        <v>2</v>
      </c>
      <c r="G8" s="38"/>
      <c r="H8" s="38"/>
      <c r="I8" s="37"/>
      <c r="J8" s="38" t="s">
        <v>3</v>
      </c>
      <c r="K8" s="38"/>
      <c r="L8" s="38"/>
      <c r="M8" s="38"/>
      <c r="N8" s="4"/>
      <c r="O8" s="37"/>
      <c r="P8" s="38" t="s">
        <v>4</v>
      </c>
      <c r="Q8" s="38"/>
      <c r="R8" s="38"/>
      <c r="S8" s="38"/>
      <c r="T8" s="4"/>
      <c r="U8" s="38"/>
      <c r="V8" s="38"/>
      <c r="W8" s="38"/>
      <c r="X8" s="4"/>
    </row>
    <row r="9" spans="1:26" s="5" customFormat="1" ht="37.299999999999997" x14ac:dyDescent="0.3">
      <c r="B9" s="39" t="s">
        <v>5</v>
      </c>
      <c r="C9" s="39"/>
      <c r="D9" s="39"/>
      <c r="E9" s="39"/>
      <c r="F9" s="5" t="s">
        <v>6</v>
      </c>
      <c r="H9" s="5" t="s">
        <v>7</v>
      </c>
      <c r="I9" s="39"/>
      <c r="J9" s="39" t="s">
        <v>8</v>
      </c>
      <c r="K9" s="39"/>
      <c r="L9" s="39" t="s">
        <v>9</v>
      </c>
      <c r="M9" s="39"/>
      <c r="N9" s="39" t="s">
        <v>3</v>
      </c>
      <c r="O9" s="39"/>
      <c r="P9" s="5" t="s">
        <v>10</v>
      </c>
      <c r="Q9" s="39"/>
      <c r="R9" s="5" t="s">
        <v>11</v>
      </c>
      <c r="S9" s="39"/>
      <c r="T9" s="5" t="s">
        <v>12</v>
      </c>
      <c r="U9" s="39"/>
      <c r="V9" s="39" t="s">
        <v>13</v>
      </c>
      <c r="W9" s="39"/>
      <c r="X9" s="39" t="s">
        <v>14</v>
      </c>
      <c r="Y9" s="39"/>
      <c r="Z9" s="6"/>
    </row>
    <row r="10" spans="1:26" x14ac:dyDescent="0.3">
      <c r="B10" s="40" t="s">
        <v>15</v>
      </c>
      <c r="D10" s="41" t="s">
        <v>16</v>
      </c>
      <c r="F10" s="40" t="s">
        <v>17</v>
      </c>
      <c r="H10" s="40" t="s">
        <v>17</v>
      </c>
      <c r="I10" s="42"/>
      <c r="J10" s="40" t="s">
        <v>17</v>
      </c>
      <c r="K10" s="42"/>
      <c r="L10" s="40" t="s">
        <v>17</v>
      </c>
      <c r="M10" s="42"/>
      <c r="N10" s="40" t="s">
        <v>17</v>
      </c>
      <c r="O10" s="42"/>
      <c r="P10" s="40" t="s">
        <v>17</v>
      </c>
      <c r="Q10" s="42"/>
      <c r="R10" s="40" t="s">
        <v>18</v>
      </c>
      <c r="S10" s="42"/>
      <c r="T10" s="40" t="s">
        <v>17</v>
      </c>
      <c r="U10" s="42"/>
      <c r="V10" s="40" t="s">
        <v>19</v>
      </c>
      <c r="W10" s="42"/>
      <c r="X10" s="40" t="s">
        <v>20</v>
      </c>
    </row>
    <row r="11" spans="1:26" x14ac:dyDescent="0.3">
      <c r="B11" s="42"/>
      <c r="D11" s="43"/>
      <c r="F11" s="42" t="s">
        <v>21</v>
      </c>
      <c r="G11" s="42"/>
      <c r="H11" s="42" t="s">
        <v>22</v>
      </c>
      <c r="I11" s="42"/>
      <c r="J11" s="42" t="s">
        <v>23</v>
      </c>
      <c r="K11" s="42"/>
      <c r="L11" s="42" t="s">
        <v>24</v>
      </c>
      <c r="M11" s="42"/>
      <c r="N11" s="42" t="s">
        <v>25</v>
      </c>
      <c r="O11" s="42"/>
      <c r="P11" s="42" t="s">
        <v>26</v>
      </c>
      <c r="Q11" s="42"/>
      <c r="R11" s="42" t="s">
        <v>27</v>
      </c>
      <c r="S11" s="42"/>
      <c r="T11" s="42" t="s">
        <v>28</v>
      </c>
      <c r="U11" s="42"/>
      <c r="V11" s="44" t="s">
        <v>29</v>
      </c>
      <c r="W11" s="42"/>
      <c r="X11" s="44" t="s">
        <v>30</v>
      </c>
    </row>
    <row r="12" spans="1:26" x14ac:dyDescent="0.3">
      <c r="A12" s="5"/>
      <c r="B12" s="42"/>
      <c r="C12" s="5"/>
      <c r="D12" s="43"/>
      <c r="E12" s="5"/>
      <c r="F12" s="7"/>
      <c r="G12" s="5"/>
      <c r="H12" s="7"/>
      <c r="I12" s="5"/>
      <c r="J12" s="42"/>
      <c r="K12" s="5"/>
      <c r="L12" s="42"/>
      <c r="M12" s="5"/>
      <c r="N12" s="42"/>
      <c r="O12" s="5"/>
      <c r="P12" s="42"/>
      <c r="Q12" s="5"/>
      <c r="R12" s="42"/>
      <c r="S12" s="5"/>
      <c r="T12" s="42"/>
      <c r="U12" s="5"/>
      <c r="V12" s="42"/>
      <c r="W12" s="5"/>
      <c r="X12" s="42"/>
      <c r="Y12" s="5"/>
    </row>
    <row r="13" spans="1:26" x14ac:dyDescent="0.3">
      <c r="B13" s="42"/>
      <c r="D13" s="8" t="s">
        <v>31</v>
      </c>
      <c r="F13" s="7"/>
      <c r="H13" s="9"/>
      <c r="J13" s="10"/>
      <c r="L13" s="10"/>
      <c r="N13" s="10"/>
      <c r="P13" s="42"/>
      <c r="R13" s="42"/>
      <c r="T13" s="42"/>
      <c r="V13" s="42"/>
      <c r="X13" s="42"/>
    </row>
    <row r="14" spans="1:26" x14ac:dyDescent="0.3">
      <c r="B14" s="42">
        <v>1</v>
      </c>
      <c r="D14" s="11" t="s">
        <v>32</v>
      </c>
      <c r="F14" s="12">
        <v>716211.00692641782</v>
      </c>
      <c r="H14" s="12">
        <f>F14-N14</f>
        <v>-33556.367119369097</v>
      </c>
      <c r="J14" s="12">
        <v>749243.16713058169</v>
      </c>
      <c r="L14" s="12">
        <f t="shared" ref="L14:L24" si="0">L76+L137</f>
        <v>524.20691520521552</v>
      </c>
      <c r="N14" s="12">
        <f t="shared" ref="N14:N24" si="1">J14+L14</f>
        <v>749767.37404578691</v>
      </c>
      <c r="P14" s="12">
        <f t="shared" ref="P14:P24" si="2">P76+P137</f>
        <v>-1419.7390623290121</v>
      </c>
      <c r="R14" s="12">
        <f t="shared" ref="R14:R24" si="3">R76+R137</f>
        <v>0</v>
      </c>
      <c r="T14" s="12">
        <f>N14+P14+R14</f>
        <v>748347.63498345786</v>
      </c>
      <c r="V14" s="13">
        <f t="shared" ref="V14:V23" si="4">T14/N14</f>
        <v>0.99810642725800658</v>
      </c>
      <c r="X14" s="20">
        <f>T14/F14-1</f>
        <v>4.4870335342865886E-2</v>
      </c>
      <c r="Z14" s="14"/>
    </row>
    <row r="15" spans="1:26" x14ac:dyDescent="0.3">
      <c r="B15" s="42">
        <f>MAX(B$14:B14)+1</f>
        <v>2</v>
      </c>
      <c r="D15" s="11" t="s">
        <v>33</v>
      </c>
      <c r="F15" s="12">
        <v>212685.59774762159</v>
      </c>
      <c r="H15" s="12">
        <f t="shared" ref="H15:H24" si="5">F15-N15</f>
        <v>-43625.07576670128</v>
      </c>
      <c r="J15" s="12">
        <v>256107.34568996163</v>
      </c>
      <c r="L15" s="12">
        <f t="shared" si="0"/>
        <v>203.32782436124583</v>
      </c>
      <c r="N15" s="12">
        <f>J15+L15</f>
        <v>256310.67351432287</v>
      </c>
      <c r="P15" s="12">
        <f t="shared" si="2"/>
        <v>-915.27515108410967</v>
      </c>
      <c r="R15" s="12">
        <f t="shared" si="3"/>
        <v>0</v>
      </c>
      <c r="T15" s="12">
        <f t="shared" ref="T15:T24" si="6">N15+P15+R15</f>
        <v>255395.39836323875</v>
      </c>
      <c r="V15" s="13">
        <f t="shared" si="4"/>
        <v>0.99642904004529109</v>
      </c>
      <c r="X15" s="20">
        <f t="shared" ref="X15:X23" si="7">T15/F15-1</f>
        <v>0.2008119076605166</v>
      </c>
      <c r="Z15" s="14"/>
    </row>
    <row r="16" spans="1:26" x14ac:dyDescent="0.3">
      <c r="B16" s="42">
        <f>MAX(B$14:B15)+1</f>
        <v>3</v>
      </c>
      <c r="D16" s="11" t="s">
        <v>34</v>
      </c>
      <c r="F16" s="12">
        <v>24971.440791506637</v>
      </c>
      <c r="H16" s="12">
        <f t="shared" si="5"/>
        <v>-10904.772140496923</v>
      </c>
      <c r="J16" s="12">
        <v>35857.75888043912</v>
      </c>
      <c r="L16" s="12">
        <f t="shared" si="0"/>
        <v>18.45405156444118</v>
      </c>
      <c r="N16" s="12">
        <f t="shared" si="1"/>
        <v>35876.21293200356</v>
      </c>
      <c r="P16" s="12">
        <f t="shared" si="2"/>
        <v>-133.88943011890842</v>
      </c>
      <c r="R16" s="12">
        <f t="shared" si="3"/>
        <v>0</v>
      </c>
      <c r="T16" s="12">
        <f t="shared" si="6"/>
        <v>35742.323501884654</v>
      </c>
      <c r="V16" s="13">
        <f t="shared" si="4"/>
        <v>0.99626801662782338</v>
      </c>
      <c r="X16" s="20">
        <f t="shared" si="7"/>
        <v>0.43132804391653057</v>
      </c>
      <c r="Z16" s="14"/>
    </row>
    <row r="17" spans="2:26" x14ac:dyDescent="0.3">
      <c r="B17" s="42">
        <f>MAX(B$14:B16)+1</f>
        <v>4</v>
      </c>
      <c r="D17" s="11" t="s">
        <v>35</v>
      </c>
      <c r="F17" s="12">
        <v>0</v>
      </c>
      <c r="H17" s="12">
        <f t="shared" si="5"/>
        <v>0</v>
      </c>
      <c r="J17" s="12">
        <v>0</v>
      </c>
      <c r="L17" s="12">
        <f t="shared" si="0"/>
        <v>0</v>
      </c>
      <c r="N17" s="12">
        <f t="shared" si="1"/>
        <v>0</v>
      </c>
      <c r="P17" s="12">
        <f t="shared" si="2"/>
        <v>0</v>
      </c>
      <c r="R17" s="12">
        <f t="shared" si="3"/>
        <v>0</v>
      </c>
      <c r="T17" s="12">
        <f t="shared" si="6"/>
        <v>0</v>
      </c>
      <c r="V17" s="13" t="str">
        <f>IFERROR(T17/N17,"-")</f>
        <v>-</v>
      </c>
      <c r="X17" s="20" t="str">
        <f>IFERROR(T17/F17-1,"-")</f>
        <v>-</v>
      </c>
      <c r="Z17" s="14"/>
    </row>
    <row r="18" spans="2:26" x14ac:dyDescent="0.3">
      <c r="B18" s="42">
        <f>MAX(B$14:B17)+1</f>
        <v>5</v>
      </c>
      <c r="D18" s="11" t="s">
        <v>36</v>
      </c>
      <c r="F18" s="12">
        <v>22727.163198775015</v>
      </c>
      <c r="H18" s="12">
        <f t="shared" si="5"/>
        <v>9105.8787441114346</v>
      </c>
      <c r="J18" s="12">
        <v>13621.284454663581</v>
      </c>
      <c r="L18" s="12">
        <f t="shared" si="0"/>
        <v>0</v>
      </c>
      <c r="N18" s="12">
        <f t="shared" si="1"/>
        <v>13621.284454663581</v>
      </c>
      <c r="P18" s="12">
        <f t="shared" si="2"/>
        <v>0</v>
      </c>
      <c r="R18" s="12">
        <f t="shared" si="3"/>
        <v>-219.13671659240154</v>
      </c>
      <c r="T18" s="12">
        <f t="shared" si="6"/>
        <v>13402.147738071179</v>
      </c>
      <c r="V18" s="13">
        <f t="shared" si="4"/>
        <v>0.98391218410262515</v>
      </c>
      <c r="X18" s="20">
        <f t="shared" si="7"/>
        <v>-0.41030265762365148</v>
      </c>
      <c r="Z18" s="14"/>
    </row>
    <row r="19" spans="2:26" x14ac:dyDescent="0.3">
      <c r="B19" s="42">
        <f>MAX(B$14:B18)+1</f>
        <v>6</v>
      </c>
      <c r="D19" s="11" t="s">
        <v>37</v>
      </c>
      <c r="F19" s="12">
        <v>18856.815072511035</v>
      </c>
      <c r="H19" s="12">
        <f t="shared" si="5"/>
        <v>7221.5092485602945</v>
      </c>
      <c r="J19" s="12">
        <v>11635.305823950741</v>
      </c>
      <c r="L19" s="12">
        <f t="shared" si="0"/>
        <v>0</v>
      </c>
      <c r="N19" s="12">
        <f t="shared" si="1"/>
        <v>11635.305823950741</v>
      </c>
      <c r="P19" s="12">
        <f t="shared" si="2"/>
        <v>0</v>
      </c>
      <c r="R19" s="12">
        <f t="shared" si="3"/>
        <v>-25.434155477702092</v>
      </c>
      <c r="T19" s="12">
        <f t="shared" si="6"/>
        <v>11609.871668473039</v>
      </c>
      <c r="V19" s="13">
        <f t="shared" si="4"/>
        <v>0.99781405354852415</v>
      </c>
      <c r="X19" s="20">
        <f t="shared" si="7"/>
        <v>-0.38431428510970544</v>
      </c>
      <c r="Z19" s="14"/>
    </row>
    <row r="20" spans="2:26" x14ac:dyDescent="0.3">
      <c r="B20" s="42">
        <f>MAX(B$14:B19)+1</f>
        <v>7</v>
      </c>
      <c r="D20" s="11" t="s">
        <v>38</v>
      </c>
      <c r="F20" s="12">
        <v>1420.8748884348875</v>
      </c>
      <c r="H20" s="12">
        <f t="shared" si="5"/>
        <v>-1295.8596278706304</v>
      </c>
      <c r="J20" s="12">
        <v>2714.8672792353877</v>
      </c>
      <c r="L20" s="12">
        <f t="shared" si="0"/>
        <v>1.8672370701301753</v>
      </c>
      <c r="N20" s="12">
        <f t="shared" si="1"/>
        <v>2716.7345163055179</v>
      </c>
      <c r="P20" s="12">
        <f t="shared" si="2"/>
        <v>0</v>
      </c>
      <c r="R20" s="12">
        <f t="shared" si="3"/>
        <v>300</v>
      </c>
      <c r="T20" s="12">
        <f t="shared" si="6"/>
        <v>3016.7345163055179</v>
      </c>
      <c r="V20" s="13">
        <f t="shared" si="4"/>
        <v>1.1104266899100503</v>
      </c>
      <c r="X20" s="20">
        <f t="shared" si="7"/>
        <v>1.1231528130027626</v>
      </c>
      <c r="Z20" s="14"/>
    </row>
    <row r="21" spans="2:26" x14ac:dyDescent="0.3">
      <c r="B21" s="42">
        <f>MAX(B$14:B20)+1</f>
        <v>8</v>
      </c>
      <c r="D21" s="11" t="s">
        <v>39</v>
      </c>
      <c r="F21" s="12">
        <v>385.62900370775321</v>
      </c>
      <c r="H21" s="12">
        <f t="shared" si="5"/>
        <v>-516.81874766546798</v>
      </c>
      <c r="J21" s="12">
        <v>902.28753860022812</v>
      </c>
      <c r="L21" s="12">
        <f t="shared" si="0"/>
        <v>0.16021277299306511</v>
      </c>
      <c r="N21" s="12">
        <f t="shared" si="1"/>
        <v>902.44775137322119</v>
      </c>
      <c r="P21" s="12">
        <f t="shared" si="2"/>
        <v>-4.351716674271628E-2</v>
      </c>
      <c r="R21" s="12">
        <f t="shared" si="3"/>
        <v>-300</v>
      </c>
      <c r="T21" s="12">
        <f t="shared" si="6"/>
        <v>602.40423420647846</v>
      </c>
      <c r="V21" s="13">
        <f t="shared" si="4"/>
        <v>0.66752256104558116</v>
      </c>
      <c r="X21" s="20">
        <f t="shared" si="7"/>
        <v>0.56213414555043983</v>
      </c>
      <c r="Z21" s="14"/>
    </row>
    <row r="22" spans="2:26" x14ac:dyDescent="0.3">
      <c r="B22" s="42">
        <f>MAX(B$14:B21)+1</f>
        <v>9</v>
      </c>
      <c r="D22" s="11" t="s">
        <v>40</v>
      </c>
      <c r="F22" s="12">
        <v>2692.0861500000001</v>
      </c>
      <c r="H22" s="12">
        <f t="shared" si="5"/>
        <v>155.94014789955281</v>
      </c>
      <c r="J22" s="12">
        <v>2536.1460021004473</v>
      </c>
      <c r="L22" s="12">
        <f t="shared" si="0"/>
        <v>0</v>
      </c>
      <c r="N22" s="12">
        <f t="shared" si="1"/>
        <v>2536.1460021004473</v>
      </c>
      <c r="P22" s="12">
        <f t="shared" si="2"/>
        <v>-25.407619446203757</v>
      </c>
      <c r="R22" s="12">
        <f t="shared" si="3"/>
        <v>244.57087207010363</v>
      </c>
      <c r="T22" s="12">
        <f>N22+P22+R22</f>
        <v>2755.3092547243473</v>
      </c>
      <c r="V22" s="13">
        <f t="shared" si="4"/>
        <v>1.0864158658225465</v>
      </c>
      <c r="X22" s="20">
        <f t="shared" si="7"/>
        <v>2.3484799966132952E-2</v>
      </c>
      <c r="Z22" s="14"/>
    </row>
    <row r="23" spans="2:26" x14ac:dyDescent="0.3">
      <c r="B23" s="42">
        <f>MAX(B$14:B22)+1</f>
        <v>10</v>
      </c>
      <c r="D23" s="11" t="s">
        <v>41</v>
      </c>
      <c r="F23" s="12">
        <v>29315.707925300005</v>
      </c>
      <c r="H23" s="12">
        <f t="shared" si="5"/>
        <v>-2945.7984463898538</v>
      </c>
      <c r="J23" s="12">
        <v>32215.566518351076</v>
      </c>
      <c r="L23" s="12">
        <f t="shared" si="0"/>
        <v>45.939853338781425</v>
      </c>
      <c r="N23" s="12">
        <f t="shared" si="1"/>
        <v>32261.506371689858</v>
      </c>
      <c r="P23" s="12">
        <f t="shared" si="2"/>
        <v>-105.43142490330432</v>
      </c>
      <c r="R23" s="12">
        <f t="shared" si="3"/>
        <v>0</v>
      </c>
      <c r="T23" s="12">
        <f t="shared" si="6"/>
        <v>32156.074946786553</v>
      </c>
      <c r="V23" s="13">
        <f t="shared" si="4"/>
        <v>0.9967319745182196</v>
      </c>
      <c r="X23" s="20">
        <f t="shared" si="7"/>
        <v>9.6888911184548121E-2</v>
      </c>
      <c r="Z23" s="14"/>
    </row>
    <row r="24" spans="2:26" x14ac:dyDescent="0.3">
      <c r="B24" s="42">
        <f>MAX(B$14:B23)+1</f>
        <v>11</v>
      </c>
      <c r="D24" s="11" t="s">
        <v>42</v>
      </c>
      <c r="F24" s="12">
        <v>0</v>
      </c>
      <c r="H24" s="12">
        <f t="shared" si="5"/>
        <v>0</v>
      </c>
      <c r="J24" s="12">
        <v>0</v>
      </c>
      <c r="L24" s="12">
        <f t="shared" si="0"/>
        <v>0</v>
      </c>
      <c r="N24" s="12">
        <f t="shared" si="1"/>
        <v>0</v>
      </c>
      <c r="P24" s="12">
        <f t="shared" si="2"/>
        <v>0</v>
      </c>
      <c r="R24" s="12">
        <f t="shared" si="3"/>
        <v>0</v>
      </c>
      <c r="T24" s="12">
        <f t="shared" si="6"/>
        <v>0</v>
      </c>
      <c r="V24" s="13" t="str">
        <f>IFERROR(T24/N24,"-")</f>
        <v>-</v>
      </c>
      <c r="X24" s="20" t="str">
        <f>IFERROR(T24/F24-1,"-")</f>
        <v>-</v>
      </c>
      <c r="Z24" s="14"/>
    </row>
    <row r="25" spans="2:26" x14ac:dyDescent="0.3">
      <c r="B25" s="42">
        <f>MAX(B$14:B24)+1</f>
        <v>12</v>
      </c>
      <c r="D25" s="1" t="s">
        <v>43</v>
      </c>
      <c r="F25" s="45">
        <f>SUM(F14:F24)</f>
        <v>1029266.3217042749</v>
      </c>
      <c r="H25" s="45">
        <f>SUM(H14:H24)</f>
        <v>-76361.363707921962</v>
      </c>
      <c r="J25" s="45">
        <f>SUM(J14:J24)</f>
        <v>1104833.7293178837</v>
      </c>
      <c r="L25" s="45">
        <f>SUM(L14:L24)</f>
        <v>793.95609431280718</v>
      </c>
      <c r="N25" s="45">
        <f>SUM(N14:N24)</f>
        <v>1105627.6854121971</v>
      </c>
      <c r="P25" s="45">
        <f>SUM(P14:P24)</f>
        <v>-2599.7862050482809</v>
      </c>
      <c r="R25" s="45">
        <f>ROUND(SUM(R14:R24),0)</f>
        <v>0</v>
      </c>
      <c r="T25" s="45">
        <f>SUM(T14:T24)</f>
        <v>1103027.8992071487</v>
      </c>
      <c r="V25" s="46">
        <f>T25/N25</f>
        <v>0.99764858800177458</v>
      </c>
      <c r="X25" s="17">
        <f>T25/F25-1</f>
        <v>7.1664229118794331E-2</v>
      </c>
      <c r="Z25" s="14"/>
    </row>
    <row r="26" spans="2:26" x14ac:dyDescent="0.3">
      <c r="B26" s="42"/>
      <c r="D26" s="43"/>
      <c r="F26" s="18"/>
      <c r="H26" s="18"/>
      <c r="J26" s="18"/>
      <c r="L26" s="18"/>
      <c r="N26" s="18"/>
      <c r="P26" s="18"/>
      <c r="R26" s="18"/>
      <c r="T26" s="18"/>
      <c r="V26" s="47"/>
      <c r="X26" s="19"/>
      <c r="Z26" s="14"/>
    </row>
    <row r="27" spans="2:26" x14ac:dyDescent="0.3">
      <c r="B27" s="42"/>
      <c r="D27" s="8" t="s">
        <v>44</v>
      </c>
      <c r="F27" s="18"/>
      <c r="H27" s="18"/>
      <c r="J27" s="18"/>
      <c r="L27" s="18"/>
      <c r="N27" s="18"/>
      <c r="P27" s="18"/>
      <c r="R27" s="18"/>
      <c r="T27" s="18"/>
      <c r="V27" s="13"/>
      <c r="X27" s="19"/>
      <c r="Z27" s="14"/>
    </row>
    <row r="28" spans="2:26" x14ac:dyDescent="0.3">
      <c r="B28" s="42">
        <f>MAX(B$14:B27)+1</f>
        <v>13</v>
      </c>
      <c r="D28" s="11" t="s">
        <v>32</v>
      </c>
      <c r="F28" s="12">
        <v>2776167.9282262661</v>
      </c>
      <c r="H28" s="12">
        <f>F28-N28</f>
        <v>78944.797257453669</v>
      </c>
      <c r="J28" s="12">
        <v>2696255.614260999</v>
      </c>
      <c r="L28" s="12">
        <f t="shared" ref="L28:L38" si="8">L90+L151</f>
        <v>967.51670781321866</v>
      </c>
      <c r="N28" s="12">
        <f t="shared" ref="N28:N38" si="9">J28+L28</f>
        <v>2697223.1309688124</v>
      </c>
      <c r="P28" s="12">
        <f t="shared" ref="P28:P38" si="10">P90+P151</f>
        <v>-6977.69390812865</v>
      </c>
      <c r="R28" s="12">
        <f t="shared" ref="R28:R38" si="11">R90+R151</f>
        <v>0</v>
      </c>
      <c r="T28" s="12">
        <f t="shared" ref="T28:T38" si="12">N28+P28+R28</f>
        <v>2690245.437060684</v>
      </c>
      <c r="V28" s="13">
        <f t="shared" ref="V28:V38" si="13">T28/N28</f>
        <v>0.99741300827951074</v>
      </c>
      <c r="X28" s="20">
        <f t="shared" ref="X28:X38" si="14">T28/F28-1</f>
        <v>-3.0950033782891184E-2</v>
      </c>
      <c r="Z28" s="14"/>
    </row>
    <row r="29" spans="2:26" x14ac:dyDescent="0.3">
      <c r="B29" s="42">
        <f>MAX(B$14:B28)+1</f>
        <v>14</v>
      </c>
      <c r="D29" s="11" t="s">
        <v>33</v>
      </c>
      <c r="F29" s="12">
        <v>1014773.3372630667</v>
      </c>
      <c r="H29" s="12">
        <f t="shared" ref="H29:H38" si="15">F29-N29</f>
        <v>34206.901022881037</v>
      </c>
      <c r="J29" s="12">
        <v>980143.14607730391</v>
      </c>
      <c r="L29" s="12">
        <f t="shared" si="8"/>
        <v>423.29016288171584</v>
      </c>
      <c r="N29" s="12">
        <f t="shared" si="9"/>
        <v>980566.43624018563</v>
      </c>
      <c r="P29" s="12">
        <f t="shared" si="10"/>
        <v>-4257.8740746242083</v>
      </c>
      <c r="R29" s="12">
        <f t="shared" si="11"/>
        <v>0</v>
      </c>
      <c r="T29" s="12">
        <f t="shared" si="12"/>
        <v>976308.56216556148</v>
      </c>
      <c r="V29" s="13">
        <f t="shared" si="13"/>
        <v>0.99565774034551879</v>
      </c>
      <c r="X29" s="20">
        <f t="shared" si="14"/>
        <v>-3.7904794780328044E-2</v>
      </c>
      <c r="Z29" s="14"/>
    </row>
    <row r="30" spans="2:26" x14ac:dyDescent="0.3">
      <c r="B30" s="42">
        <f>MAX(B$14:B29)+1</f>
        <v>15</v>
      </c>
      <c r="D30" s="11" t="s">
        <v>34</v>
      </c>
      <c r="F30" s="12">
        <v>142471.64279548649</v>
      </c>
      <c r="H30" s="12">
        <f t="shared" si="15"/>
        <v>-2865.2643250811088</v>
      </c>
      <c r="J30" s="12">
        <v>145835.01387352601</v>
      </c>
      <c r="L30" s="12">
        <f t="shared" si="8"/>
        <v>-498.10675295840639</v>
      </c>
      <c r="N30" s="12">
        <f t="shared" si="9"/>
        <v>145336.9071205676</v>
      </c>
      <c r="P30" s="12">
        <f t="shared" si="10"/>
        <v>-1233.7813984700838</v>
      </c>
      <c r="R30" s="12">
        <f t="shared" si="11"/>
        <v>0</v>
      </c>
      <c r="T30" s="12">
        <f t="shared" si="12"/>
        <v>144103.12572209752</v>
      </c>
      <c r="V30" s="13">
        <f t="shared" si="13"/>
        <v>0.99151088720054736</v>
      </c>
      <c r="X30" s="20">
        <f t="shared" si="14"/>
        <v>1.1451281775089583E-2</v>
      </c>
      <c r="Z30" s="14"/>
    </row>
    <row r="31" spans="2:26" x14ac:dyDescent="0.3">
      <c r="B31" s="42">
        <f>MAX(B$14:B30)+1</f>
        <v>16</v>
      </c>
      <c r="D31" s="11" t="s">
        <v>35</v>
      </c>
      <c r="F31" s="12">
        <v>70374.889700499247</v>
      </c>
      <c r="H31" s="12">
        <f t="shared" si="15"/>
        <v>-24448.302846894017</v>
      </c>
      <c r="J31" s="12">
        <v>95960.860687815482</v>
      </c>
      <c r="L31" s="12">
        <f t="shared" si="8"/>
        <v>-1137.6681404222254</v>
      </c>
      <c r="N31" s="12">
        <f t="shared" si="9"/>
        <v>94823.192547393264</v>
      </c>
      <c r="P31" s="12">
        <f t="shared" si="10"/>
        <v>-1899.7703049190718</v>
      </c>
      <c r="R31" s="12">
        <f t="shared" si="11"/>
        <v>0</v>
      </c>
      <c r="T31" s="12">
        <f t="shared" si="12"/>
        <v>92923.422242474189</v>
      </c>
      <c r="V31" s="13">
        <f t="shared" si="13"/>
        <v>0.97996513032431853</v>
      </c>
      <c r="X31" s="20">
        <f t="shared" si="14"/>
        <v>0.32040593794088723</v>
      </c>
      <c r="Z31" s="14"/>
    </row>
    <row r="32" spans="2:26" x14ac:dyDescent="0.3">
      <c r="B32" s="42">
        <f>MAX(B$14:B31)+1</f>
        <v>17</v>
      </c>
      <c r="D32" s="11" t="s">
        <v>36</v>
      </c>
      <c r="F32" s="12">
        <v>0</v>
      </c>
      <c r="H32" s="12">
        <f t="shared" si="15"/>
        <v>0</v>
      </c>
      <c r="J32" s="12">
        <v>0</v>
      </c>
      <c r="L32" s="12">
        <f t="shared" si="8"/>
        <v>0</v>
      </c>
      <c r="N32" s="12">
        <f t="shared" si="9"/>
        <v>0</v>
      </c>
      <c r="P32" s="12">
        <f t="shared" si="10"/>
        <v>0</v>
      </c>
      <c r="R32" s="12">
        <f t="shared" si="11"/>
        <v>0</v>
      </c>
      <c r="T32" s="12">
        <f t="shared" si="12"/>
        <v>0</v>
      </c>
      <c r="V32" s="13" t="str">
        <f>IFERROR(T32/N32,"-")</f>
        <v>-</v>
      </c>
      <c r="X32" s="20" t="str">
        <f>IFERROR(T32/F32-1,"-")</f>
        <v>-</v>
      </c>
      <c r="Z32" s="14"/>
    </row>
    <row r="33" spans="2:26" x14ac:dyDescent="0.3">
      <c r="B33" s="42">
        <f>MAX(B$14:B32)+1</f>
        <v>18</v>
      </c>
      <c r="D33" s="11" t="s">
        <v>37</v>
      </c>
      <c r="F33" s="12">
        <v>39505.02412660863</v>
      </c>
      <c r="H33" s="12">
        <f t="shared" si="15"/>
        <v>-13253.50742242064</v>
      </c>
      <c r="J33" s="12">
        <v>53313.577086311067</v>
      </c>
      <c r="L33" s="12">
        <f t="shared" si="8"/>
        <v>-555.04553728179883</v>
      </c>
      <c r="N33" s="12">
        <f t="shared" si="9"/>
        <v>52758.531549029271</v>
      </c>
      <c r="P33" s="12">
        <f t="shared" si="10"/>
        <v>-1177.6050338214604</v>
      </c>
      <c r="R33" s="12">
        <f t="shared" si="11"/>
        <v>-59.159664654028234</v>
      </c>
      <c r="T33" s="12">
        <f t="shared" si="12"/>
        <v>51521.76685055378</v>
      </c>
      <c r="V33" s="13">
        <f t="shared" si="13"/>
        <v>0.97655801512735152</v>
      </c>
      <c r="X33" s="20">
        <f t="shared" si="14"/>
        <v>0.30418264485633517</v>
      </c>
      <c r="Z33" s="14"/>
    </row>
    <row r="34" spans="2:26" x14ac:dyDescent="0.3">
      <c r="B34" s="42">
        <v>19</v>
      </c>
      <c r="D34" s="11" t="s">
        <v>38</v>
      </c>
      <c r="F34" s="12">
        <v>7261.8361590942532</v>
      </c>
      <c r="H34" s="12">
        <f t="shared" si="15"/>
        <v>738.55657388926284</v>
      </c>
      <c r="J34" s="12">
        <v>6521.7325042730317</v>
      </c>
      <c r="L34" s="12">
        <f t="shared" si="8"/>
        <v>1.547080931958255</v>
      </c>
      <c r="N34" s="12">
        <f t="shared" si="9"/>
        <v>6523.2795852049903</v>
      </c>
      <c r="P34" s="12">
        <f t="shared" si="10"/>
        <v>-7.1088885864259668</v>
      </c>
      <c r="R34" s="12">
        <f t="shared" si="11"/>
        <v>790</v>
      </c>
      <c r="T34" s="12">
        <f t="shared" si="12"/>
        <v>7306.1706966185648</v>
      </c>
      <c r="V34" s="13">
        <f t="shared" si="13"/>
        <v>1.1200149558496921</v>
      </c>
      <c r="X34" s="20">
        <f t="shared" si="14"/>
        <v>6.1051415307393775E-3</v>
      </c>
      <c r="Z34" s="14"/>
    </row>
    <row r="35" spans="2:26" x14ac:dyDescent="0.3">
      <c r="B35" s="42">
        <v>20</v>
      </c>
      <c r="D35" s="11" t="s">
        <v>39</v>
      </c>
      <c r="F35" s="12">
        <v>2678.6039748988383</v>
      </c>
      <c r="H35" s="12">
        <f t="shared" si="15"/>
        <v>-617.37804000349888</v>
      </c>
      <c r="J35" s="12">
        <v>3294.7289672581783</v>
      </c>
      <c r="L35" s="12">
        <f t="shared" si="8"/>
        <v>1.2530476441586575</v>
      </c>
      <c r="N35" s="12">
        <f t="shared" si="9"/>
        <v>3295.9820149023371</v>
      </c>
      <c r="P35" s="12">
        <f t="shared" si="10"/>
        <v>0</v>
      </c>
      <c r="R35" s="12">
        <f t="shared" si="11"/>
        <v>-790</v>
      </c>
      <c r="T35" s="12">
        <f t="shared" si="12"/>
        <v>2505.9820149023371</v>
      </c>
      <c r="V35" s="13">
        <f t="shared" si="13"/>
        <v>0.76031422610071242</v>
      </c>
      <c r="X35" s="20">
        <f t="shared" si="14"/>
        <v>-6.4444748687801257E-2</v>
      </c>
      <c r="Z35" s="14"/>
    </row>
    <row r="36" spans="2:26" x14ac:dyDescent="0.3">
      <c r="B36" s="42">
        <v>21</v>
      </c>
      <c r="D36" s="11" t="s">
        <v>40</v>
      </c>
      <c r="F36" s="12">
        <v>1660.6533767253904</v>
      </c>
      <c r="H36" s="12">
        <f t="shared" si="15"/>
        <v>-39.207061566303082</v>
      </c>
      <c r="J36" s="12">
        <v>1699.8604382916935</v>
      </c>
      <c r="L36" s="12">
        <f t="shared" si="8"/>
        <v>0</v>
      </c>
      <c r="N36" s="12">
        <f t="shared" si="9"/>
        <v>1699.8604382916935</v>
      </c>
      <c r="P36" s="12">
        <f t="shared" si="10"/>
        <v>0</v>
      </c>
      <c r="R36" s="12">
        <f t="shared" si="11"/>
        <v>59.159664654028234</v>
      </c>
      <c r="T36" s="12">
        <f t="shared" si="12"/>
        <v>1759.0201029457216</v>
      </c>
      <c r="V36" s="13">
        <f t="shared" si="13"/>
        <v>1.0348026598662898</v>
      </c>
      <c r="X36" s="20">
        <f t="shared" si="14"/>
        <v>5.9233749558440962E-2</v>
      </c>
      <c r="Z36" s="14"/>
    </row>
    <row r="37" spans="2:26" x14ac:dyDescent="0.3">
      <c r="B37" s="42">
        <v>22</v>
      </c>
      <c r="D37" s="11" t="s">
        <v>41</v>
      </c>
      <c r="F37" s="12">
        <v>4500.3048958949512</v>
      </c>
      <c r="H37" s="12">
        <f t="shared" si="15"/>
        <v>-1095.1956193879523</v>
      </c>
      <c r="J37" s="12">
        <v>5592.2431782043313</v>
      </c>
      <c r="L37" s="12">
        <f t="shared" si="8"/>
        <v>3.25733707857189</v>
      </c>
      <c r="N37" s="12">
        <f t="shared" si="9"/>
        <v>5595.5005152829035</v>
      </c>
      <c r="P37" s="12">
        <f t="shared" si="10"/>
        <v>-167.41875090255596</v>
      </c>
      <c r="R37" s="12">
        <f t="shared" si="11"/>
        <v>0</v>
      </c>
      <c r="T37" s="12">
        <f t="shared" si="12"/>
        <v>5428.0817643803475</v>
      </c>
      <c r="V37" s="13">
        <f t="shared" si="13"/>
        <v>0.97007975418011527</v>
      </c>
      <c r="X37" s="20">
        <f t="shared" si="14"/>
        <v>0.20615866923409731</v>
      </c>
      <c r="Z37" s="14"/>
    </row>
    <row r="38" spans="2:26" x14ac:dyDescent="0.3">
      <c r="B38" s="42">
        <v>23</v>
      </c>
      <c r="D38" s="11" t="s">
        <v>42</v>
      </c>
      <c r="F38" s="12">
        <v>8385.5420590421272</v>
      </c>
      <c r="H38" s="12">
        <f t="shared" si="15"/>
        <v>-6733.6454587267617</v>
      </c>
      <c r="J38" s="12">
        <v>15119.187517768889</v>
      </c>
      <c r="L38" s="12">
        <f t="shared" si="8"/>
        <v>0</v>
      </c>
      <c r="N38" s="12">
        <f t="shared" si="9"/>
        <v>15119.187517768889</v>
      </c>
      <c r="P38" s="12">
        <f t="shared" si="10"/>
        <v>-880.25876876344728</v>
      </c>
      <c r="R38" s="12">
        <f t="shared" si="11"/>
        <v>0</v>
      </c>
      <c r="T38" s="12">
        <f t="shared" si="12"/>
        <v>14238.928749005441</v>
      </c>
      <c r="V38" s="13">
        <f t="shared" si="13"/>
        <v>0.94177869890634536</v>
      </c>
      <c r="X38" s="20">
        <f t="shared" si="14"/>
        <v>0.69803319198090596</v>
      </c>
      <c r="Z38" s="14"/>
    </row>
    <row r="39" spans="2:26" x14ac:dyDescent="0.3">
      <c r="B39" s="42">
        <v>24</v>
      </c>
      <c r="D39" s="1" t="s">
        <v>43</v>
      </c>
      <c r="F39" s="45">
        <f>SUM(F28:F38)</f>
        <v>4067779.7625775831</v>
      </c>
      <c r="H39" s="45">
        <f>SUM(H28:H38)</f>
        <v>64837.754080143699</v>
      </c>
      <c r="J39" s="45">
        <f>SUM(J28:J38)</f>
        <v>4003735.9645917509</v>
      </c>
      <c r="L39" s="45">
        <f>SUM(L28:L38)</f>
        <v>-793.95609431280718</v>
      </c>
      <c r="N39" s="45">
        <f>SUM(N28:N38)</f>
        <v>4002942.0084974389</v>
      </c>
      <c r="P39" s="45">
        <f>SUM(P28:P38)</f>
        <v>-16601.511128215905</v>
      </c>
      <c r="R39" s="45">
        <f>SUM(R28:R38)</f>
        <v>0</v>
      </c>
      <c r="T39" s="45">
        <f>SUM(T28:T38)</f>
        <v>3986340.4973692237</v>
      </c>
      <c r="V39" s="46">
        <f>T39/N39</f>
        <v>0.99585267258606958</v>
      </c>
      <c r="X39" s="21">
        <f>T39/F39-1</f>
        <v>-2.0020568949572271E-2</v>
      </c>
      <c r="Z39" s="14"/>
    </row>
    <row r="40" spans="2:26" x14ac:dyDescent="0.3">
      <c r="B40" s="42"/>
      <c r="F40" s="48"/>
      <c r="H40" s="48"/>
      <c r="J40" s="48"/>
      <c r="L40" s="48"/>
      <c r="N40" s="48"/>
      <c r="P40" s="48"/>
      <c r="R40" s="48"/>
      <c r="T40" s="48"/>
      <c r="V40" s="47"/>
      <c r="X40" s="20"/>
    </row>
    <row r="41" spans="2:26" x14ac:dyDescent="0.3">
      <c r="B41" s="42">
        <v>25</v>
      </c>
      <c r="D41" s="1" t="s">
        <v>45</v>
      </c>
      <c r="F41" s="45">
        <f>F25+F39</f>
        <v>5097046.0842818581</v>
      </c>
      <c r="H41" s="45">
        <f>ROUND(H25+H39,0)</f>
        <v>-11524</v>
      </c>
      <c r="J41" s="45">
        <f>J25+J39</f>
        <v>5108569.6939096348</v>
      </c>
      <c r="L41" s="45">
        <f>L25+L39</f>
        <v>0</v>
      </c>
      <c r="N41" s="45">
        <f>N25+N39</f>
        <v>5108569.6939096358</v>
      </c>
      <c r="P41" s="45">
        <f>P25+P39</f>
        <v>-19201.297333264185</v>
      </c>
      <c r="R41" s="45">
        <f>ROUND(R25+R39,0)</f>
        <v>0</v>
      </c>
      <c r="T41" s="45">
        <f>T25+T39</f>
        <v>5089368.3965763729</v>
      </c>
      <c r="V41" s="46">
        <f>V25+V39</f>
        <v>1.9935012605878442</v>
      </c>
      <c r="X41" s="21">
        <f>X25+X39</f>
        <v>5.1643660169222061E-2</v>
      </c>
    </row>
    <row r="42" spans="2:26" x14ac:dyDescent="0.3">
      <c r="B42" s="42"/>
      <c r="F42" s="48"/>
      <c r="H42" s="48"/>
      <c r="J42" s="48"/>
      <c r="L42" s="48"/>
      <c r="N42" s="48"/>
      <c r="P42" s="48"/>
      <c r="R42" s="48"/>
      <c r="T42" s="48"/>
      <c r="V42" s="47"/>
      <c r="X42" s="20"/>
    </row>
    <row r="43" spans="2:26" x14ac:dyDescent="0.3">
      <c r="B43" s="42"/>
      <c r="D43" s="22" t="s">
        <v>46</v>
      </c>
      <c r="F43" s="18"/>
      <c r="H43" s="18"/>
      <c r="J43" s="18"/>
      <c r="L43" s="18"/>
      <c r="N43" s="18"/>
      <c r="P43" s="48"/>
      <c r="R43" s="48"/>
      <c r="T43" s="18"/>
      <c r="V43" s="47"/>
      <c r="X43" s="49"/>
    </row>
    <row r="44" spans="2:26" x14ac:dyDescent="0.3">
      <c r="B44" s="42">
        <f>MAX(B$14:B43)+1</f>
        <v>26</v>
      </c>
      <c r="D44" s="15" t="s">
        <v>47</v>
      </c>
      <c r="F44" s="12">
        <v>543.41803200000004</v>
      </c>
      <c r="H44" s="12">
        <f>F44-N44</f>
        <v>229.51878908550037</v>
      </c>
      <c r="J44" s="12">
        <v>313.89924291449967</v>
      </c>
      <c r="L44" s="12">
        <v>0</v>
      </c>
      <c r="N44" s="12">
        <f>J44+L44</f>
        <v>313.89924291449967</v>
      </c>
      <c r="P44" s="12">
        <v>25.345637999999951</v>
      </c>
      <c r="R44" s="12">
        <v>0</v>
      </c>
      <c r="T44" s="12">
        <f>N44+P44+R44</f>
        <v>339.24488091449962</v>
      </c>
      <c r="V44" s="13">
        <f>IFERROR(T44/N44,"-")</f>
        <v>1.0807445018492881</v>
      </c>
      <c r="X44" s="20">
        <f t="shared" ref="X44:X49" si="16">T44/F44-1</f>
        <v>-0.37572023573465152</v>
      </c>
    </row>
    <row r="45" spans="2:26" x14ac:dyDescent="0.3">
      <c r="B45" s="42">
        <f>MAX(B$14:B44)+1</f>
        <v>27</v>
      </c>
      <c r="D45" s="15" t="s">
        <v>48</v>
      </c>
      <c r="F45" s="12">
        <v>158473.76214660442</v>
      </c>
      <c r="H45" s="12">
        <f t="shared" ref="H45:H48" si="17">F45-N45</f>
        <v>23473.264527346677</v>
      </c>
      <c r="J45" s="12">
        <v>135000.49761925775</v>
      </c>
      <c r="L45" s="18">
        <v>0</v>
      </c>
      <c r="N45" s="12">
        <f t="shared" ref="N45:N48" si="18">J45+L45</f>
        <v>135000.49761925775</v>
      </c>
      <c r="P45" s="12">
        <v>13660.316641350259</v>
      </c>
      <c r="R45" s="12">
        <v>0</v>
      </c>
      <c r="T45" s="12">
        <f t="shared" ref="T45:T48" si="19">N45+P45+R45</f>
        <v>148660.81426060799</v>
      </c>
      <c r="V45" s="13">
        <f t="shared" ref="V45" si="20">T45/N45</f>
        <v>1.1011871576938663</v>
      </c>
      <c r="X45" s="20">
        <f t="shared" si="16"/>
        <v>-6.1921593537474395E-2</v>
      </c>
    </row>
    <row r="46" spans="2:26" x14ac:dyDescent="0.3">
      <c r="B46" s="42">
        <f>MAX(B$14:B45)+1</f>
        <v>28</v>
      </c>
      <c r="D46" s="15" t="s">
        <v>49</v>
      </c>
      <c r="F46" s="12">
        <v>603.30261955727349</v>
      </c>
      <c r="H46" s="12">
        <f t="shared" si="17"/>
        <v>308.58775096123634</v>
      </c>
      <c r="J46" s="12">
        <v>294.71486859603715</v>
      </c>
      <c r="L46" s="18">
        <v>0</v>
      </c>
      <c r="N46" s="12">
        <f t="shared" si="18"/>
        <v>294.71486859603715</v>
      </c>
      <c r="P46" s="12">
        <v>351.76690113361326</v>
      </c>
      <c r="R46" s="12">
        <v>0</v>
      </c>
      <c r="T46" s="12">
        <f t="shared" si="19"/>
        <v>646.48176972965041</v>
      </c>
      <c r="V46" s="13">
        <f>IFERROR(T46/N46,"-")</f>
        <v>2.1935838283604783</v>
      </c>
      <c r="X46" s="20">
        <f t="shared" si="16"/>
        <v>7.1571295685842529E-2</v>
      </c>
    </row>
    <row r="47" spans="2:26" x14ac:dyDescent="0.3">
      <c r="B47" s="42">
        <f>MAX(B$14:B46)+1</f>
        <v>29</v>
      </c>
      <c r="D47" s="15" t="s">
        <v>50</v>
      </c>
      <c r="F47" s="12">
        <v>424.03364183333326</v>
      </c>
      <c r="H47" s="12">
        <f t="shared" si="17"/>
        <v>345.86325481452053</v>
      </c>
      <c r="J47" s="12">
        <v>78.170387018812718</v>
      </c>
      <c r="L47" s="12">
        <v>0</v>
      </c>
      <c r="N47" s="12">
        <f t="shared" si="18"/>
        <v>78.170387018812718</v>
      </c>
      <c r="P47" s="12">
        <v>706.6345836231626</v>
      </c>
      <c r="R47" s="12">
        <v>0</v>
      </c>
      <c r="T47" s="12">
        <f t="shared" si="19"/>
        <v>784.80497064197527</v>
      </c>
      <c r="V47" s="13">
        <f>T47/N47</f>
        <v>10.039671038766915</v>
      </c>
      <c r="X47" s="20">
        <f t="shared" si="16"/>
        <v>0.85080826900626771</v>
      </c>
    </row>
    <row r="48" spans="2:26" x14ac:dyDescent="0.3">
      <c r="B48" s="42">
        <f>MAX(B$14:B47)+1</f>
        <v>30</v>
      </c>
      <c r="D48" s="15" t="s">
        <v>51</v>
      </c>
      <c r="F48" s="12">
        <v>3560.977942268019</v>
      </c>
      <c r="H48" s="12">
        <f t="shared" si="17"/>
        <v>3560.977942268019</v>
      </c>
      <c r="J48" s="12">
        <v>0</v>
      </c>
      <c r="L48" s="12">
        <v>0</v>
      </c>
      <c r="N48" s="12">
        <f t="shared" si="18"/>
        <v>0</v>
      </c>
      <c r="P48" s="12">
        <v>3560.977942268019</v>
      </c>
      <c r="R48" s="12">
        <v>0</v>
      </c>
      <c r="T48" s="12">
        <f t="shared" si="19"/>
        <v>3560.977942268019</v>
      </c>
      <c r="V48" s="13" t="str">
        <f>IFERROR(T48/N48,"-")</f>
        <v>-</v>
      </c>
      <c r="X48" s="20">
        <f t="shared" si="16"/>
        <v>0</v>
      </c>
    </row>
    <row r="49" spans="2:24" x14ac:dyDescent="0.3">
      <c r="B49" s="42">
        <f>MAX(B$14:B48)+1</f>
        <v>31</v>
      </c>
      <c r="D49" s="43" t="s">
        <v>52</v>
      </c>
      <c r="F49" s="45">
        <f>ROUND(SUM(F44:F48),0)</f>
        <v>163605</v>
      </c>
      <c r="H49" s="45">
        <f>SUM(H44:H48)</f>
        <v>27918.212264475955</v>
      </c>
      <c r="J49" s="45">
        <f>ROUND(SUM(J44:J48),0)</f>
        <v>135687</v>
      </c>
      <c r="L49" s="50">
        <f>SUM(L44:L48)</f>
        <v>0</v>
      </c>
      <c r="N49" s="45">
        <f>ROUND(SUM(N44:N48),0)</f>
        <v>135687</v>
      </c>
      <c r="P49" s="45">
        <f>SUM(P44:P48)</f>
        <v>18305.041706375054</v>
      </c>
      <c r="R49" s="50">
        <f>SUM(R44:R48)</f>
        <v>0</v>
      </c>
      <c r="T49" s="45">
        <f>SUM(T44:T48)</f>
        <v>153992.32382416213</v>
      </c>
      <c r="V49" s="46">
        <f t="shared" ref="V49" si="21">T49/N49</f>
        <v>1.1349084571415251</v>
      </c>
      <c r="X49" s="21">
        <f t="shared" si="16"/>
        <v>-5.875539363612281E-2</v>
      </c>
    </row>
    <row r="50" spans="2:24" x14ac:dyDescent="0.3">
      <c r="B50" s="42"/>
      <c r="H50" s="16"/>
      <c r="P50" s="16"/>
      <c r="X50" s="23"/>
    </row>
    <row r="51" spans="2:24" x14ac:dyDescent="0.3">
      <c r="B51" s="42">
        <f>MAX(B$14:B50)+1</f>
        <v>32</v>
      </c>
      <c r="D51" s="25" t="s">
        <v>53</v>
      </c>
      <c r="F51" s="12">
        <v>1208.6017580038929</v>
      </c>
      <c r="H51" s="12">
        <f>F51-N51</f>
        <v>1208.6017580038929</v>
      </c>
      <c r="J51" s="12">
        <v>0</v>
      </c>
      <c r="L51" s="12">
        <v>0</v>
      </c>
      <c r="N51" s="12">
        <f>J51+L51</f>
        <v>0</v>
      </c>
      <c r="P51" s="12">
        <v>896.47350061126372</v>
      </c>
      <c r="R51" s="12">
        <v>0</v>
      </c>
      <c r="T51" s="12">
        <f>N51+P51+R51</f>
        <v>896.47350061126372</v>
      </c>
      <c r="V51" s="12">
        <v>0</v>
      </c>
      <c r="X51" s="20">
        <f>T51/F51-1</f>
        <v>-0.25825567050980891</v>
      </c>
    </row>
    <row r="52" spans="2:24" x14ac:dyDescent="0.3">
      <c r="X52" s="23"/>
    </row>
    <row r="53" spans="2:24" ht="12.9" thickBot="1" x14ac:dyDescent="0.35">
      <c r="B53" s="42">
        <f>MAX(B$14:B51)+1</f>
        <v>33</v>
      </c>
      <c r="D53" s="15" t="s">
        <v>54</v>
      </c>
      <c r="F53" s="51">
        <f>ROUND(F41+F49+F51,0)</f>
        <v>5261860</v>
      </c>
      <c r="H53" s="51">
        <f>ROUND(H41+H49+H51,0)</f>
        <v>17603</v>
      </c>
      <c r="J53" s="51">
        <f>ROUND(J41+J49+J51,0)</f>
        <v>5244257</v>
      </c>
      <c r="L53" s="51">
        <f>ROUND(L41+L49+L51,0)</f>
        <v>0</v>
      </c>
      <c r="N53" s="51">
        <f>ROUND(N41+N49+N51,0)</f>
        <v>5244257</v>
      </c>
      <c r="P53" s="51">
        <f>ROUND(P41+P49+P51,0)</f>
        <v>0</v>
      </c>
      <c r="R53" s="51">
        <f>ROUND(R41+R49+R51,0)</f>
        <v>0</v>
      </c>
      <c r="T53" s="51">
        <f>T41+T49+T51</f>
        <v>5244257.1939011458</v>
      </c>
      <c r="V53" s="52">
        <f>T53/N53</f>
        <v>1.0000000369739976</v>
      </c>
      <c r="X53" s="27">
        <f>T53/F53-1</f>
        <v>-3.3453581240956431E-3</v>
      </c>
    </row>
    <row r="54" spans="2:24" ht="11.7" customHeight="1" thickTop="1" x14ac:dyDescent="0.3">
      <c r="F54" s="43"/>
      <c r="H54" s="15"/>
      <c r="J54" s="15"/>
      <c r="L54" s="15"/>
      <c r="N54" s="15"/>
      <c r="P54" s="24"/>
      <c r="R54" s="15"/>
      <c r="T54" s="15"/>
      <c r="V54" s="15"/>
      <c r="X54" s="15"/>
    </row>
    <row r="55" spans="2:24" ht="11.7" customHeight="1" x14ac:dyDescent="0.3">
      <c r="B55" s="28" t="s">
        <v>55</v>
      </c>
      <c r="C55" s="53"/>
      <c r="D55" s="53"/>
      <c r="F55" s="43"/>
      <c r="H55" s="15"/>
      <c r="J55" s="15"/>
      <c r="L55" s="15"/>
      <c r="N55" s="15"/>
      <c r="P55" s="24"/>
      <c r="R55" s="15"/>
      <c r="T55" s="15"/>
      <c r="V55" s="15"/>
      <c r="X55" s="15"/>
    </row>
    <row r="56" spans="2:24" ht="11.7" customHeight="1" x14ac:dyDescent="0.3">
      <c r="B56" s="54" t="s">
        <v>56</v>
      </c>
      <c r="C56" s="53"/>
      <c r="D56" s="53" t="s">
        <v>57</v>
      </c>
      <c r="F56" s="55"/>
      <c r="H56" s="55"/>
      <c r="J56" s="55"/>
      <c r="L56" s="55"/>
      <c r="N56" s="55"/>
      <c r="P56" s="55"/>
      <c r="R56" s="55"/>
      <c r="T56" s="55"/>
      <c r="V56" s="55"/>
      <c r="X56" s="55"/>
    </row>
    <row r="57" spans="2:24" ht="11.7" customHeight="1" x14ac:dyDescent="0.3">
      <c r="B57" s="54" t="s">
        <v>58</v>
      </c>
      <c r="C57" s="53"/>
      <c r="D57" s="53" t="s">
        <v>59</v>
      </c>
    </row>
    <row r="58" spans="2:24" ht="11.7" customHeight="1" x14ac:dyDescent="0.3">
      <c r="B58" s="54" t="s">
        <v>60</v>
      </c>
      <c r="C58" s="53"/>
      <c r="D58" s="53" t="s">
        <v>61</v>
      </c>
    </row>
    <row r="59" spans="2:24" ht="11.7" customHeight="1" x14ac:dyDescent="0.3">
      <c r="B59" s="54" t="s">
        <v>62</v>
      </c>
      <c r="C59" s="53"/>
      <c r="D59" s="53" t="s">
        <v>63</v>
      </c>
    </row>
    <row r="60" spans="2:24" x14ac:dyDescent="0.3">
      <c r="B60" s="54" t="s">
        <v>64</v>
      </c>
      <c r="C60" s="53"/>
      <c r="D60" s="53" t="s">
        <v>65</v>
      </c>
    </row>
    <row r="61" spans="2:24" ht="11.7" customHeight="1" x14ac:dyDescent="0.3">
      <c r="B61" s="54"/>
      <c r="C61" s="53"/>
      <c r="D61" s="53"/>
      <c r="F61" s="43"/>
      <c r="H61" s="15"/>
      <c r="J61" s="15"/>
      <c r="L61" s="15"/>
      <c r="N61" s="15"/>
      <c r="P61" s="24"/>
      <c r="R61" s="15"/>
      <c r="T61" s="15"/>
      <c r="V61" s="15"/>
      <c r="X61" s="15"/>
    </row>
    <row r="62" spans="2:24" ht="11.7" customHeight="1" x14ac:dyDescent="0.3">
      <c r="F62" s="43"/>
      <c r="H62" s="15"/>
      <c r="J62" s="15"/>
      <c r="L62" s="15"/>
      <c r="N62" s="15"/>
      <c r="P62" s="24"/>
      <c r="R62" s="15"/>
      <c r="T62" s="15"/>
      <c r="V62" s="15"/>
      <c r="X62" s="15"/>
    </row>
    <row r="63" spans="2:24" ht="11.7" customHeight="1" x14ac:dyDescent="0.3">
      <c r="F63" s="43"/>
      <c r="H63" s="15"/>
      <c r="J63" s="15"/>
      <c r="L63" s="15"/>
      <c r="N63" s="15"/>
      <c r="P63" s="24"/>
      <c r="R63" s="15"/>
      <c r="T63" s="15"/>
      <c r="V63" s="15"/>
      <c r="X63" s="15"/>
    </row>
    <row r="64" spans="2:24" ht="11.7" customHeight="1" x14ac:dyDescent="0.3">
      <c r="F64" s="43"/>
      <c r="H64" s="15"/>
      <c r="J64" s="15"/>
      <c r="L64" s="15"/>
      <c r="N64" s="15"/>
      <c r="P64" s="24"/>
      <c r="R64" s="15"/>
      <c r="T64" s="15"/>
      <c r="V64" s="15"/>
      <c r="X64" s="15"/>
    </row>
    <row r="65" spans="1:26" ht="11.7" customHeight="1" x14ac:dyDescent="0.3">
      <c r="F65" s="43"/>
      <c r="H65" s="15"/>
      <c r="J65" s="15"/>
      <c r="L65" s="15"/>
      <c r="N65" s="15"/>
      <c r="P65" s="24"/>
      <c r="R65" s="15"/>
      <c r="T65" s="15"/>
      <c r="V65" s="15"/>
      <c r="X65" s="15"/>
    </row>
    <row r="67" spans="1:26" x14ac:dyDescent="0.3">
      <c r="B67" s="57" t="str">
        <f>+$B$5</f>
        <v>Summary of Proposed Revenue Change by Rate Class - Two Rate Zones</v>
      </c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29"/>
    </row>
    <row r="68" spans="1:26" x14ac:dyDescent="0.3">
      <c r="B68" s="58" t="s">
        <v>66</v>
      </c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Z68" s="6"/>
    </row>
    <row r="69" spans="1:26" x14ac:dyDescent="0.3">
      <c r="B69" s="36"/>
      <c r="D69" s="36"/>
      <c r="F69" s="37"/>
      <c r="H69" s="37"/>
      <c r="J69" s="36"/>
      <c r="L69" s="36"/>
      <c r="N69" s="36"/>
      <c r="P69" s="36"/>
      <c r="R69" s="36"/>
      <c r="T69" s="36"/>
      <c r="V69" s="3"/>
      <c r="X69" s="3"/>
    </row>
    <row r="70" spans="1:26" x14ac:dyDescent="0.3">
      <c r="A70" s="5"/>
      <c r="B70" s="37"/>
      <c r="C70" s="5"/>
      <c r="D70" s="37"/>
      <c r="E70" s="5"/>
      <c r="F70" s="38" t="s">
        <v>2</v>
      </c>
      <c r="G70" s="38"/>
      <c r="H70" s="38"/>
      <c r="I70" s="37"/>
      <c r="J70" s="38" t="s">
        <v>3</v>
      </c>
      <c r="K70" s="38"/>
      <c r="L70" s="38"/>
      <c r="M70" s="38"/>
      <c r="N70" s="4"/>
      <c r="O70" s="37"/>
      <c r="P70" s="38" t="s">
        <v>4</v>
      </c>
      <c r="Q70" s="38"/>
      <c r="R70" s="38"/>
      <c r="S70" s="38"/>
      <c r="T70" s="4"/>
      <c r="U70" s="38"/>
      <c r="V70" s="38"/>
      <c r="W70" s="38"/>
      <c r="X70" s="4"/>
    </row>
    <row r="71" spans="1:26" s="5" customFormat="1" ht="63.75" customHeight="1" x14ac:dyDescent="0.3">
      <c r="A71" s="1"/>
      <c r="B71" s="39" t="s">
        <v>5</v>
      </c>
      <c r="C71" s="1"/>
      <c r="D71" s="39"/>
      <c r="E71" s="1"/>
      <c r="F71" s="5" t="s">
        <v>6</v>
      </c>
      <c r="H71" s="5" t="s">
        <v>7</v>
      </c>
      <c r="I71" s="39"/>
      <c r="J71" s="39" t="s">
        <v>8</v>
      </c>
      <c r="K71" s="39"/>
      <c r="L71" s="39" t="s">
        <v>9</v>
      </c>
      <c r="M71" s="39"/>
      <c r="N71" s="39" t="s">
        <v>3</v>
      </c>
      <c r="O71" s="39"/>
      <c r="P71" s="5" t="s">
        <v>10</v>
      </c>
      <c r="Q71" s="39"/>
      <c r="R71" s="5" t="s">
        <v>11</v>
      </c>
      <c r="S71" s="39"/>
      <c r="T71" s="5" t="s">
        <v>12</v>
      </c>
      <c r="U71" s="39"/>
      <c r="V71" s="39" t="s">
        <v>13</v>
      </c>
      <c r="W71" s="39"/>
      <c r="X71" s="39" t="s">
        <v>14</v>
      </c>
      <c r="Y71" s="1"/>
      <c r="Z71" s="2"/>
    </row>
    <row r="72" spans="1:26" x14ac:dyDescent="0.3">
      <c r="B72" s="40" t="s">
        <v>15</v>
      </c>
      <c r="D72" s="41" t="s">
        <v>16</v>
      </c>
      <c r="F72" s="40" t="s">
        <v>17</v>
      </c>
      <c r="H72" s="40" t="s">
        <v>17</v>
      </c>
      <c r="I72" s="42"/>
      <c r="J72" s="40" t="s">
        <v>17</v>
      </c>
      <c r="K72" s="42"/>
      <c r="L72" s="40" t="s">
        <v>17</v>
      </c>
      <c r="M72" s="42"/>
      <c r="N72" s="40" t="s">
        <v>17</v>
      </c>
      <c r="O72" s="42"/>
      <c r="P72" s="40" t="s">
        <v>17</v>
      </c>
      <c r="Q72" s="42"/>
      <c r="R72" s="40" t="s">
        <v>18</v>
      </c>
      <c r="S72" s="42"/>
      <c r="T72" s="40" t="s">
        <v>17</v>
      </c>
      <c r="U72" s="42"/>
      <c r="V72" s="40" t="s">
        <v>19</v>
      </c>
      <c r="W72" s="42"/>
      <c r="X72" s="40" t="s">
        <v>20</v>
      </c>
    </row>
    <row r="73" spans="1:26" x14ac:dyDescent="0.3">
      <c r="B73" s="42"/>
      <c r="D73" s="43"/>
      <c r="F73" s="42" t="s">
        <v>21</v>
      </c>
      <c r="G73" s="42"/>
      <c r="H73" s="42" t="s">
        <v>22</v>
      </c>
      <c r="I73" s="42"/>
      <c r="J73" s="42" t="s">
        <v>23</v>
      </c>
      <c r="K73" s="42"/>
      <c r="L73" s="42" t="s">
        <v>24</v>
      </c>
      <c r="M73" s="42"/>
      <c r="N73" s="42" t="s">
        <v>25</v>
      </c>
      <c r="O73" s="42"/>
      <c r="P73" s="42" t="s">
        <v>26</v>
      </c>
      <c r="Q73" s="42"/>
      <c r="R73" s="42" t="s">
        <v>27</v>
      </c>
      <c r="S73" s="42"/>
      <c r="T73" s="42" t="s">
        <v>28</v>
      </c>
      <c r="U73" s="42"/>
      <c r="V73" s="44" t="s">
        <v>29</v>
      </c>
      <c r="W73" s="42"/>
      <c r="X73" s="44" t="s">
        <v>30</v>
      </c>
    </row>
    <row r="74" spans="1:26" x14ac:dyDescent="0.3">
      <c r="B74" s="42"/>
      <c r="D74" s="43"/>
      <c r="F74" s="7"/>
      <c r="H74" s="7"/>
      <c r="J74" s="42"/>
      <c r="L74" s="42"/>
      <c r="N74" s="42"/>
      <c r="P74" s="42"/>
      <c r="R74" s="42"/>
      <c r="T74" s="42"/>
      <c r="V74" s="42"/>
      <c r="X74" s="42"/>
    </row>
    <row r="75" spans="1:26" x14ac:dyDescent="0.3">
      <c r="B75" s="42"/>
      <c r="D75" s="8" t="s">
        <v>31</v>
      </c>
      <c r="F75" s="7"/>
      <c r="H75" s="9"/>
      <c r="J75" s="10"/>
      <c r="L75" s="10"/>
      <c r="N75" s="10"/>
      <c r="P75" s="42"/>
      <c r="R75" s="42"/>
      <c r="T75" s="42"/>
      <c r="V75" s="42"/>
      <c r="X75" s="42"/>
    </row>
    <row r="76" spans="1:26" x14ac:dyDescent="0.3">
      <c r="B76" s="42">
        <v>34</v>
      </c>
      <c r="D76" s="11" t="s">
        <v>32</v>
      </c>
      <c r="F76" s="12">
        <v>416433.75805447914</v>
      </c>
      <c r="H76" s="12">
        <f>F76-N76</f>
        <v>877.00232009903993</v>
      </c>
      <c r="J76" s="12">
        <v>415032.54881917487</v>
      </c>
      <c r="L76" s="12">
        <v>524.20691520521552</v>
      </c>
      <c r="N76" s="12">
        <f t="shared" ref="N76:N86" si="22">J76+L76</f>
        <v>415556.7557343801</v>
      </c>
      <c r="P76" s="12">
        <v>-1419.7390623290121</v>
      </c>
      <c r="R76" s="12">
        <v>0</v>
      </c>
      <c r="T76" s="12">
        <f t="shared" ref="T76:T86" si="23">N76+P76+R76</f>
        <v>414137.0166720511</v>
      </c>
      <c r="V76" s="13">
        <f t="shared" ref="V76:V85" si="24">T76/N76</f>
        <v>0.99658352549263696</v>
      </c>
      <c r="X76" s="20">
        <f t="shared" ref="X76:X85" si="25">T76/F76-1</f>
        <v>-5.515262242806851E-3</v>
      </c>
    </row>
    <row r="77" spans="1:26" x14ac:dyDescent="0.3">
      <c r="B77" s="42">
        <f>MAX(B$14:B76)+1</f>
        <v>35</v>
      </c>
      <c r="D77" s="11" t="s">
        <v>33</v>
      </c>
      <c r="F77" s="12">
        <v>87928.13323528225</v>
      </c>
      <c r="H77" s="12">
        <f t="shared" ref="H77:H86" si="26">F77-N77</f>
        <v>-1531.9324322637258</v>
      </c>
      <c r="J77" s="12">
        <v>89256.737843184732</v>
      </c>
      <c r="L77" s="12">
        <v>203.32782436124583</v>
      </c>
      <c r="N77" s="12">
        <f t="shared" si="22"/>
        <v>89460.065667545976</v>
      </c>
      <c r="P77" s="12">
        <v>-915.27515108410967</v>
      </c>
      <c r="R77" s="12">
        <v>0</v>
      </c>
      <c r="T77" s="12">
        <f t="shared" si="23"/>
        <v>88544.790516461871</v>
      </c>
      <c r="V77" s="13">
        <f t="shared" si="24"/>
        <v>0.98976889694575598</v>
      </c>
      <c r="X77" s="20">
        <f t="shared" si="25"/>
        <v>7.013196555982093E-3</v>
      </c>
    </row>
    <row r="78" spans="1:26" x14ac:dyDescent="0.3">
      <c r="B78" s="42">
        <f>MAX(B$14:B77)+1</f>
        <v>36</v>
      </c>
      <c r="D78" s="11" t="s">
        <v>34</v>
      </c>
      <c r="F78" s="12">
        <v>11097.39735429211</v>
      </c>
      <c r="H78" s="12">
        <f t="shared" si="26"/>
        <v>117.87131144943487</v>
      </c>
      <c r="J78" s="12">
        <v>10961.071991278235</v>
      </c>
      <c r="L78" s="12">
        <v>18.45405156444118</v>
      </c>
      <c r="N78" s="12">
        <f t="shared" si="22"/>
        <v>10979.526042842675</v>
      </c>
      <c r="P78" s="12">
        <v>-133.88943011890842</v>
      </c>
      <c r="R78" s="12">
        <v>0</v>
      </c>
      <c r="T78" s="12">
        <f t="shared" si="23"/>
        <v>10845.636612723767</v>
      </c>
      <c r="V78" s="13">
        <f t="shared" si="24"/>
        <v>0.98780553645062041</v>
      </c>
      <c r="X78" s="20">
        <f t="shared" si="25"/>
        <v>-2.2686467243688502E-2</v>
      </c>
    </row>
    <row r="79" spans="1:26" x14ac:dyDescent="0.3">
      <c r="B79" s="42">
        <f>MAX(B$14:B78)+1</f>
        <v>37</v>
      </c>
      <c r="D79" s="11" t="s">
        <v>35</v>
      </c>
      <c r="F79" s="12">
        <v>0</v>
      </c>
      <c r="H79" s="12">
        <f t="shared" si="26"/>
        <v>0</v>
      </c>
      <c r="J79" s="12">
        <v>0</v>
      </c>
      <c r="L79" s="12">
        <v>0</v>
      </c>
      <c r="N79" s="12">
        <f t="shared" si="22"/>
        <v>0</v>
      </c>
      <c r="P79" s="12">
        <v>0</v>
      </c>
      <c r="R79" s="12">
        <v>0</v>
      </c>
      <c r="T79" s="12">
        <f t="shared" si="23"/>
        <v>0</v>
      </c>
      <c r="V79" s="13" t="str">
        <f>IFERROR(T79/N79,"-")</f>
        <v>-</v>
      </c>
      <c r="X79" s="20" t="str">
        <f>IFERROR(T79/F79-1,"-")</f>
        <v>-</v>
      </c>
    </row>
    <row r="80" spans="1:26" x14ac:dyDescent="0.3">
      <c r="B80" s="42">
        <f>MAX(B$14:B79)+1</f>
        <v>38</v>
      </c>
      <c r="D80" s="11" t="s">
        <v>36</v>
      </c>
      <c r="F80" s="12">
        <v>22676.325451360648</v>
      </c>
      <c r="H80" s="12">
        <f t="shared" si="26"/>
        <v>9987.5236919402778</v>
      </c>
      <c r="J80" s="12">
        <v>12688.80175942037</v>
      </c>
      <c r="L80" s="12">
        <v>0</v>
      </c>
      <c r="N80" s="12">
        <f t="shared" si="22"/>
        <v>12688.80175942037</v>
      </c>
      <c r="P80" s="12">
        <v>0</v>
      </c>
      <c r="R80" s="12">
        <v>-205.23028395032395</v>
      </c>
      <c r="T80" s="12">
        <f t="shared" si="23"/>
        <v>12483.571475470046</v>
      </c>
      <c r="V80" s="13">
        <f t="shared" si="24"/>
        <v>0.98382587356619722</v>
      </c>
      <c r="X80" s="20">
        <f t="shared" si="25"/>
        <v>-0.44948878502178169</v>
      </c>
    </row>
    <row r="81" spans="2:24" x14ac:dyDescent="0.3">
      <c r="B81" s="42">
        <f>MAX(B$14:B80)+1</f>
        <v>39</v>
      </c>
      <c r="D81" s="11" t="s">
        <v>37</v>
      </c>
      <c r="F81" s="12">
        <v>18800.616623502479</v>
      </c>
      <c r="H81" s="12">
        <f t="shared" si="26"/>
        <v>8119.9622187060049</v>
      </c>
      <c r="J81" s="12">
        <v>10680.654404796474</v>
      </c>
      <c r="L81" s="12">
        <v>0</v>
      </c>
      <c r="N81" s="12">
        <f t="shared" si="22"/>
        <v>10680.654404796474</v>
      </c>
      <c r="P81" s="12">
        <v>0</v>
      </c>
      <c r="R81" s="12">
        <v>-25.434155477702092</v>
      </c>
      <c r="T81" s="12">
        <f t="shared" si="23"/>
        <v>10655.220249318772</v>
      </c>
      <c r="V81" s="13">
        <f t="shared" si="24"/>
        <v>0.99761867068123844</v>
      </c>
      <c r="X81" s="20">
        <f t="shared" si="25"/>
        <v>-0.43325155431344853</v>
      </c>
    </row>
    <row r="82" spans="2:24" x14ac:dyDescent="0.3">
      <c r="B82" s="42">
        <f>MAX(B$14:B81)+1</f>
        <v>40</v>
      </c>
      <c r="D82" s="11" t="s">
        <v>38</v>
      </c>
      <c r="F82" s="12">
        <v>973.99722497867094</v>
      </c>
      <c r="H82" s="12">
        <f t="shared" si="26"/>
        <v>633.36674138044691</v>
      </c>
      <c r="J82" s="12">
        <v>338.76324652809387</v>
      </c>
      <c r="L82" s="12">
        <v>1.8672370701301753</v>
      </c>
      <c r="N82" s="12">
        <f t="shared" si="22"/>
        <v>340.63048359822403</v>
      </c>
      <c r="P82" s="12">
        <v>0</v>
      </c>
      <c r="R82" s="12">
        <v>300</v>
      </c>
      <c r="T82" s="12">
        <f t="shared" si="23"/>
        <v>640.63048359822403</v>
      </c>
      <c r="V82" s="13">
        <f t="shared" si="24"/>
        <v>1.8807197665663185</v>
      </c>
      <c r="X82" s="20">
        <f t="shared" si="25"/>
        <v>-0.34226662338565406</v>
      </c>
    </row>
    <row r="83" spans="2:24" x14ac:dyDescent="0.3">
      <c r="B83" s="42">
        <f>MAX(B$14:B82)+1</f>
        <v>41</v>
      </c>
      <c r="D83" s="11" t="s">
        <v>39</v>
      </c>
      <c r="F83" s="12">
        <v>341.57787898728509</v>
      </c>
      <c r="H83" s="12">
        <f t="shared" si="26"/>
        <v>-169.67869275415671</v>
      </c>
      <c r="J83" s="12">
        <v>511.09635896844873</v>
      </c>
      <c r="L83" s="12">
        <v>0.16021277299306511</v>
      </c>
      <c r="N83" s="12">
        <f t="shared" si="22"/>
        <v>511.2565717414418</v>
      </c>
      <c r="P83" s="12">
        <v>-4.351716674271628E-2</v>
      </c>
      <c r="R83" s="12">
        <v>-300</v>
      </c>
      <c r="T83" s="12">
        <f t="shared" si="23"/>
        <v>211.21305457469907</v>
      </c>
      <c r="V83" s="13">
        <f t="shared" si="24"/>
        <v>0.41312535867317129</v>
      </c>
      <c r="X83" s="20">
        <f t="shared" si="25"/>
        <v>-0.38165476288773004</v>
      </c>
    </row>
    <row r="84" spans="2:24" x14ac:dyDescent="0.3">
      <c r="B84" s="42">
        <f>MAX(B$14:B83)+1</f>
        <v>42</v>
      </c>
      <c r="D84" s="11" t="s">
        <v>40</v>
      </c>
      <c r="F84" s="12">
        <v>1236.409003</v>
      </c>
      <c r="H84" s="12">
        <f t="shared" si="26"/>
        <v>657.20206991349949</v>
      </c>
      <c r="J84" s="12">
        <v>579.2069330865005</v>
      </c>
      <c r="L84" s="12">
        <v>0</v>
      </c>
      <c r="N84" s="12">
        <f t="shared" si="22"/>
        <v>579.2069330865005</v>
      </c>
      <c r="P84" s="12">
        <v>-25.407619446203757</v>
      </c>
      <c r="R84" s="12">
        <v>230.66443942802604</v>
      </c>
      <c r="T84" s="12">
        <f t="shared" si="23"/>
        <v>784.46375306832283</v>
      </c>
      <c r="V84" s="13">
        <f t="shared" si="24"/>
        <v>1.3543756268386529</v>
      </c>
      <c r="X84" s="20">
        <f t="shared" si="25"/>
        <v>-0.3655305395181413</v>
      </c>
    </row>
    <row r="85" spans="2:24" x14ac:dyDescent="0.3">
      <c r="B85" s="42">
        <f>MAX(B$14:B84)+1</f>
        <v>43</v>
      </c>
      <c r="D85" s="11" t="s">
        <v>41</v>
      </c>
      <c r="F85" s="12">
        <v>5168.0916729286218</v>
      </c>
      <c r="H85" s="12">
        <f t="shared" si="26"/>
        <v>1331.5771454038004</v>
      </c>
      <c r="J85" s="12">
        <v>3790.5746741860398</v>
      </c>
      <c r="L85" s="12">
        <v>45.939853338781425</v>
      </c>
      <c r="N85" s="12">
        <f t="shared" si="22"/>
        <v>3836.5145275248215</v>
      </c>
      <c r="P85" s="12">
        <v>-105.43142490330432</v>
      </c>
      <c r="R85" s="12">
        <v>0</v>
      </c>
      <c r="T85" s="12">
        <f t="shared" si="23"/>
        <v>3731.0831026215174</v>
      </c>
      <c r="V85" s="13">
        <f t="shared" si="24"/>
        <v>0.97251895590466475</v>
      </c>
      <c r="X85" s="20">
        <f t="shared" si="25"/>
        <v>-0.27805400160264371</v>
      </c>
    </row>
    <row r="86" spans="2:24" x14ac:dyDescent="0.3">
      <c r="B86" s="42">
        <f>MAX(B$14:B85)+1</f>
        <v>44</v>
      </c>
      <c r="D86" s="11" t="s">
        <v>42</v>
      </c>
      <c r="F86" s="12">
        <v>0</v>
      </c>
      <c r="H86" s="12">
        <f t="shared" si="26"/>
        <v>0</v>
      </c>
      <c r="J86" s="12">
        <v>0</v>
      </c>
      <c r="L86" s="12">
        <v>0</v>
      </c>
      <c r="N86" s="12">
        <f t="shared" si="22"/>
        <v>0</v>
      </c>
      <c r="P86" s="12">
        <v>0</v>
      </c>
      <c r="R86" s="12">
        <v>0</v>
      </c>
      <c r="T86" s="12">
        <f t="shared" si="23"/>
        <v>0</v>
      </c>
      <c r="V86" s="13" t="str">
        <f>IFERROR(T86/N86,"-")</f>
        <v>-</v>
      </c>
      <c r="X86" s="20" t="str">
        <f>IFERROR(T86/F86-1,"-")</f>
        <v>-</v>
      </c>
    </row>
    <row r="87" spans="2:24" x14ac:dyDescent="0.3">
      <c r="B87" s="42">
        <f>MAX(B$14:B86)+1</f>
        <v>45</v>
      </c>
      <c r="D87" s="1" t="s">
        <v>43</v>
      </c>
      <c r="F87" s="45">
        <f>SUM(F76:F86)</f>
        <v>564656.30649881123</v>
      </c>
      <c r="H87" s="45">
        <f>SUM(H76:H86)</f>
        <v>20022.89437387462</v>
      </c>
      <c r="J87" s="45">
        <f>SUM(J76:J86)</f>
        <v>543839.45603062375</v>
      </c>
      <c r="L87" s="45">
        <f>SUM(L76:L86)</f>
        <v>793.95609431280718</v>
      </c>
      <c r="N87" s="45">
        <f>SUM(N76:N86)</f>
        <v>544633.41212493659</v>
      </c>
      <c r="P87" s="45">
        <f>SUM(P76:P86)</f>
        <v>-2599.7862050482809</v>
      </c>
      <c r="R87" s="45">
        <f>SUM(R76:R86)</f>
        <v>0</v>
      </c>
      <c r="T87" s="45">
        <f>SUM(T76:T86)</f>
        <v>542033.62591988826</v>
      </c>
      <c r="V87" s="46">
        <f>T87/N87</f>
        <v>0.99522653926995586</v>
      </c>
      <c r="X87" s="21">
        <f>T87/F87-1</f>
        <v>-4.0064514145244257E-2</v>
      </c>
    </row>
    <row r="88" spans="2:24" x14ac:dyDescent="0.3">
      <c r="B88" s="42"/>
      <c r="D88" s="43"/>
      <c r="F88" s="18"/>
      <c r="H88" s="18"/>
      <c r="J88" s="18"/>
      <c r="L88" s="18"/>
      <c r="N88" s="18"/>
      <c r="P88" s="18"/>
      <c r="R88" s="18"/>
      <c r="T88" s="18"/>
      <c r="V88" s="47"/>
      <c r="X88" s="19"/>
    </row>
    <row r="89" spans="2:24" x14ac:dyDescent="0.3">
      <c r="B89" s="42"/>
      <c r="D89" s="8" t="s">
        <v>44</v>
      </c>
      <c r="F89" s="18"/>
      <c r="H89" s="18"/>
      <c r="J89" s="18"/>
      <c r="L89" s="18"/>
      <c r="N89" s="18"/>
      <c r="P89" s="18"/>
      <c r="R89" s="18"/>
      <c r="T89" s="18"/>
      <c r="V89" s="13"/>
      <c r="X89" s="19"/>
    </row>
    <row r="90" spans="2:24" x14ac:dyDescent="0.3">
      <c r="B90" s="42">
        <f>MAX(B$14:B89)+1</f>
        <v>46</v>
      </c>
      <c r="D90" s="11" t="s">
        <v>32</v>
      </c>
      <c r="F90" s="12">
        <v>1567222.5180660388</v>
      </c>
      <c r="H90" s="12">
        <f>F90-N90</f>
        <v>-13369.887159567559</v>
      </c>
      <c r="J90" s="12">
        <v>1579624.8885177933</v>
      </c>
      <c r="L90" s="12">
        <v>967.51670781321866</v>
      </c>
      <c r="N90" s="12">
        <f t="shared" ref="N90:N100" si="27">J90+L90</f>
        <v>1580592.4052256064</v>
      </c>
      <c r="P90" s="12">
        <v>-6977.69390812865</v>
      </c>
      <c r="R90" s="12">
        <v>0</v>
      </c>
      <c r="T90" s="12">
        <f t="shared" ref="T90:T100" si="28">N90+P90+R90</f>
        <v>1573614.7113174777</v>
      </c>
      <c r="V90" s="13">
        <f t="shared" ref="V90:V100" si="29">T90/N90</f>
        <v>0.99558539324555806</v>
      </c>
      <c r="X90" s="20">
        <f t="shared" ref="X90:X100" si="30">T90/F90-1</f>
        <v>4.0786762426863188E-3</v>
      </c>
    </row>
    <row r="91" spans="2:24" x14ac:dyDescent="0.3">
      <c r="B91" s="42">
        <f>MAX(B$14:B90)+1</f>
        <v>47</v>
      </c>
      <c r="D91" s="11" t="s">
        <v>33</v>
      </c>
      <c r="F91" s="12">
        <v>401294.26781788317</v>
      </c>
      <c r="H91" s="12">
        <f t="shared" ref="H91:H100" si="31">F91-N91</f>
        <v>-12179.352806756331</v>
      </c>
      <c r="J91" s="12">
        <v>413050.33046175778</v>
      </c>
      <c r="L91" s="12">
        <v>423.29016288171584</v>
      </c>
      <c r="N91" s="12">
        <f t="shared" si="27"/>
        <v>413473.6206246395</v>
      </c>
      <c r="P91" s="12">
        <v>-4257.8740746242083</v>
      </c>
      <c r="R91" s="12">
        <v>0</v>
      </c>
      <c r="T91" s="12">
        <f t="shared" si="28"/>
        <v>409215.74655001529</v>
      </c>
      <c r="V91" s="13">
        <f t="shared" si="29"/>
        <v>0.98970218688149492</v>
      </c>
      <c r="X91" s="20">
        <f t="shared" si="30"/>
        <v>1.9739825278857648E-2</v>
      </c>
    </row>
    <row r="92" spans="2:24" x14ac:dyDescent="0.3">
      <c r="B92" s="42">
        <f>MAX(B$14:B91)+1</f>
        <v>48</v>
      </c>
      <c r="D92" s="11" t="s">
        <v>34</v>
      </c>
      <c r="F92" s="12">
        <v>104009.45114818671</v>
      </c>
      <c r="H92" s="12">
        <f t="shared" si="31"/>
        <v>-760.34211113945639</v>
      </c>
      <c r="J92" s="12">
        <v>105267.90001228458</v>
      </c>
      <c r="L92" s="12">
        <v>-498.10675295840639</v>
      </c>
      <c r="N92" s="12">
        <f t="shared" si="27"/>
        <v>104769.79325932616</v>
      </c>
      <c r="P92" s="12">
        <v>-1233.7813984700838</v>
      </c>
      <c r="R92" s="12">
        <v>0</v>
      </c>
      <c r="T92" s="12">
        <f t="shared" si="28"/>
        <v>103536.01186085609</v>
      </c>
      <c r="V92" s="13">
        <f t="shared" si="29"/>
        <v>0.98822388247520709</v>
      </c>
      <c r="X92" s="20">
        <f t="shared" si="30"/>
        <v>-4.5518871804841599E-3</v>
      </c>
    </row>
    <row r="93" spans="2:24" x14ac:dyDescent="0.3">
      <c r="B93" s="42">
        <f>MAX(B$14:B92)+1</f>
        <v>49</v>
      </c>
      <c r="D93" s="11" t="s">
        <v>35</v>
      </c>
      <c r="F93" s="12">
        <v>67425.484115496904</v>
      </c>
      <c r="H93" s="12">
        <f t="shared" si="31"/>
        <v>-12209.303343857013</v>
      </c>
      <c r="J93" s="12">
        <v>80772.455599776134</v>
      </c>
      <c r="L93" s="12">
        <v>-1137.6681404222254</v>
      </c>
      <c r="N93" s="12">
        <f t="shared" si="27"/>
        <v>79634.787459353916</v>
      </c>
      <c r="P93" s="12">
        <v>-1899.7703049190718</v>
      </c>
      <c r="R93" s="12">
        <v>0</v>
      </c>
      <c r="T93" s="12">
        <f t="shared" si="28"/>
        <v>77735.017154434841</v>
      </c>
      <c r="V93" s="13">
        <f t="shared" si="29"/>
        <v>0.97614396464750119</v>
      </c>
      <c r="X93" s="20">
        <f t="shared" si="30"/>
        <v>0.15290261796679361</v>
      </c>
    </row>
    <row r="94" spans="2:24" x14ac:dyDescent="0.3">
      <c r="B94" s="42">
        <f>MAX(B$14:B93)+1</f>
        <v>50</v>
      </c>
      <c r="D94" s="11" t="s">
        <v>36</v>
      </c>
      <c r="F94" s="12">
        <v>0</v>
      </c>
      <c r="H94" s="12">
        <f t="shared" si="31"/>
        <v>0</v>
      </c>
      <c r="J94" s="12">
        <v>0</v>
      </c>
      <c r="L94" s="12">
        <v>0</v>
      </c>
      <c r="N94" s="12">
        <f t="shared" si="27"/>
        <v>0</v>
      </c>
      <c r="P94" s="12">
        <v>0</v>
      </c>
      <c r="R94" s="12">
        <v>0</v>
      </c>
      <c r="T94" s="12">
        <f t="shared" si="28"/>
        <v>0</v>
      </c>
      <c r="V94" s="13" t="str">
        <f>IFERROR(T94/N94,"-")</f>
        <v>-</v>
      </c>
      <c r="X94" s="20" t="str">
        <f>IFERROR(T94/F94-1,"-")</f>
        <v>-</v>
      </c>
    </row>
    <row r="95" spans="2:24" x14ac:dyDescent="0.3">
      <c r="B95" s="42">
        <f>MAX(B$14:B94)+1</f>
        <v>51</v>
      </c>
      <c r="D95" s="11" t="s">
        <v>37</v>
      </c>
      <c r="F95" s="12">
        <v>38122.542731434296</v>
      </c>
      <c r="H95" s="12">
        <f t="shared" si="31"/>
        <v>-9396.7611949883576</v>
      </c>
      <c r="J95" s="12">
        <v>48074.34946370445</v>
      </c>
      <c r="L95" s="12">
        <v>-555.04553728179883</v>
      </c>
      <c r="N95" s="12">
        <f t="shared" si="27"/>
        <v>47519.303926422654</v>
      </c>
      <c r="P95" s="12">
        <v>-1177.6050338214604</v>
      </c>
      <c r="R95" s="12">
        <v>-59.159664654028234</v>
      </c>
      <c r="T95" s="12">
        <f t="shared" si="28"/>
        <v>46282.539227947163</v>
      </c>
      <c r="V95" s="13">
        <f t="shared" si="29"/>
        <v>0.97397342561266353</v>
      </c>
      <c r="X95" s="20">
        <f t="shared" si="30"/>
        <v>0.2140464909174189</v>
      </c>
    </row>
    <row r="96" spans="2:24" x14ac:dyDescent="0.3">
      <c r="B96" s="42">
        <v>19</v>
      </c>
      <c r="D96" s="11" t="s">
        <v>38</v>
      </c>
      <c r="F96" s="12">
        <v>7851.4072359169822</v>
      </c>
      <c r="H96" s="12">
        <f t="shared" si="31"/>
        <v>3969.1057926633489</v>
      </c>
      <c r="J96" s="12">
        <v>3880.7543623216752</v>
      </c>
      <c r="L96" s="12">
        <v>1.547080931958255</v>
      </c>
      <c r="N96" s="12">
        <f t="shared" si="27"/>
        <v>3882.3014432536334</v>
      </c>
      <c r="P96" s="12">
        <v>-7.1088885864259668</v>
      </c>
      <c r="R96" s="12">
        <v>790</v>
      </c>
      <c r="T96" s="12">
        <f t="shared" si="28"/>
        <v>4665.1925546672073</v>
      </c>
      <c r="V96" s="13">
        <f t="shared" si="29"/>
        <v>1.2016564460170969</v>
      </c>
      <c r="X96" s="20">
        <f t="shared" si="30"/>
        <v>-0.4058144719171034</v>
      </c>
    </row>
    <row r="97" spans="2:24" x14ac:dyDescent="0.3">
      <c r="B97" s="42">
        <v>20</v>
      </c>
      <c r="D97" s="11" t="s">
        <v>39</v>
      </c>
      <c r="F97" s="12">
        <v>1889.666953060824</v>
      </c>
      <c r="H97" s="12">
        <f t="shared" si="31"/>
        <v>-338.95226473733669</v>
      </c>
      <c r="J97" s="12">
        <v>2227.3661701540018</v>
      </c>
      <c r="L97" s="12">
        <v>1.2530476441586575</v>
      </c>
      <c r="N97" s="12">
        <f t="shared" si="27"/>
        <v>2228.6192177981607</v>
      </c>
      <c r="P97" s="12">
        <v>0</v>
      </c>
      <c r="R97" s="12">
        <v>-790</v>
      </c>
      <c r="T97" s="12">
        <f t="shared" si="28"/>
        <v>1438.6192177981607</v>
      </c>
      <c r="V97" s="13">
        <f t="shared" si="29"/>
        <v>0.64552042193169856</v>
      </c>
      <c r="X97" s="20">
        <f t="shared" si="30"/>
        <v>-0.23869165650172919</v>
      </c>
    </row>
    <row r="98" spans="2:24" x14ac:dyDescent="0.3">
      <c r="B98" s="42">
        <v>21</v>
      </c>
      <c r="D98" s="11" t="s">
        <v>40</v>
      </c>
      <c r="F98" s="12">
        <v>1450.1352278304</v>
      </c>
      <c r="H98" s="12">
        <f t="shared" si="31"/>
        <v>438.79410633569285</v>
      </c>
      <c r="J98" s="12">
        <v>1011.3411214947072</v>
      </c>
      <c r="L98" s="12">
        <v>0</v>
      </c>
      <c r="N98" s="12">
        <f t="shared" si="27"/>
        <v>1011.3411214947072</v>
      </c>
      <c r="P98" s="12">
        <v>0</v>
      </c>
      <c r="R98" s="12">
        <v>59.159664654028234</v>
      </c>
      <c r="T98" s="12">
        <f t="shared" si="28"/>
        <v>1070.5007861487354</v>
      </c>
      <c r="V98" s="13">
        <f t="shared" si="29"/>
        <v>1.0584962515581227</v>
      </c>
      <c r="X98" s="20">
        <f t="shared" si="30"/>
        <v>-0.26179244141916991</v>
      </c>
    </row>
    <row r="99" spans="2:24" x14ac:dyDescent="0.3">
      <c r="B99" s="42">
        <v>22</v>
      </c>
      <c r="D99" s="11" t="s">
        <v>41</v>
      </c>
      <c r="F99" s="12">
        <v>1820.5893601219002</v>
      </c>
      <c r="H99" s="12">
        <f t="shared" si="31"/>
        <v>-943.91244393736065</v>
      </c>
      <c r="J99" s="12">
        <v>2761.2444669806891</v>
      </c>
      <c r="L99" s="12">
        <v>3.25733707857189</v>
      </c>
      <c r="N99" s="12">
        <f t="shared" si="27"/>
        <v>2764.5018040592608</v>
      </c>
      <c r="P99" s="12">
        <v>-167.41875090255596</v>
      </c>
      <c r="R99" s="12">
        <v>0</v>
      </c>
      <c r="T99" s="12">
        <f t="shared" si="28"/>
        <v>2597.0830531567049</v>
      </c>
      <c r="V99" s="13">
        <f t="shared" si="29"/>
        <v>0.93943981130461685</v>
      </c>
      <c r="X99" s="20">
        <f t="shared" si="30"/>
        <v>0.42650677305002671</v>
      </c>
    </row>
    <row r="100" spans="2:24" x14ac:dyDescent="0.3">
      <c r="B100" s="42">
        <v>23</v>
      </c>
      <c r="D100" s="11" t="s">
        <v>42</v>
      </c>
      <c r="F100" s="12">
        <v>8098.2100109627099</v>
      </c>
      <c r="H100" s="12">
        <f t="shared" si="31"/>
        <v>-5450.7326365673889</v>
      </c>
      <c r="J100" s="12">
        <v>13548.942647530099</v>
      </c>
      <c r="L100" s="12">
        <v>0</v>
      </c>
      <c r="N100" s="12">
        <f t="shared" si="27"/>
        <v>13548.942647530099</v>
      </c>
      <c r="P100" s="12">
        <v>-880.25876876344728</v>
      </c>
      <c r="R100" s="12">
        <v>0</v>
      </c>
      <c r="T100" s="12">
        <f t="shared" si="28"/>
        <v>12668.683878766651</v>
      </c>
      <c r="V100" s="13">
        <f t="shared" si="29"/>
        <v>0.93503118349062353</v>
      </c>
      <c r="X100" s="20">
        <f t="shared" si="30"/>
        <v>0.56438075347722516</v>
      </c>
    </row>
    <row r="101" spans="2:24" x14ac:dyDescent="0.3">
      <c r="B101" s="42">
        <v>24</v>
      </c>
      <c r="D101" s="1" t="s">
        <v>43</v>
      </c>
      <c r="F101" s="45">
        <f>SUM(F90:F100)</f>
        <v>2199184.272666933</v>
      </c>
      <c r="H101" s="45">
        <f>SUM(H90:H100)</f>
        <v>-50241.344062551761</v>
      </c>
      <c r="J101" s="45">
        <f>SUM(J90:J100)</f>
        <v>2250219.5728237974</v>
      </c>
      <c r="L101" s="45">
        <f>SUM(L90:L100)</f>
        <v>-793.95609431280718</v>
      </c>
      <c r="N101" s="45">
        <f>SUM(N90:N100)</f>
        <v>2249425.6167294849</v>
      </c>
      <c r="P101" s="45">
        <f>SUM(P90:P100)</f>
        <v>-16601.511128215905</v>
      </c>
      <c r="R101" s="45">
        <f>SUM(R90:R100)</f>
        <v>0</v>
      </c>
      <c r="T101" s="45">
        <f>SUM(T90:T100)</f>
        <v>2232824.1056012688</v>
      </c>
      <c r="V101" s="46">
        <f>T101/N101</f>
        <v>0.99261966654743017</v>
      </c>
      <c r="X101" s="17">
        <f>T101/F101-1</f>
        <v>1.5296504868844485E-2</v>
      </c>
    </row>
    <row r="102" spans="2:24" x14ac:dyDescent="0.3">
      <c r="B102" s="42"/>
      <c r="F102" s="48"/>
      <c r="H102" s="48"/>
      <c r="J102" s="48"/>
      <c r="L102" s="48"/>
      <c r="N102" s="48"/>
      <c r="P102" s="48"/>
      <c r="R102" s="48"/>
      <c r="T102" s="48"/>
      <c r="V102" s="47"/>
      <c r="X102" s="20"/>
    </row>
    <row r="103" spans="2:24" x14ac:dyDescent="0.3">
      <c r="B103" s="42">
        <v>25</v>
      </c>
      <c r="D103" s="1" t="s">
        <v>45</v>
      </c>
      <c r="F103" s="45">
        <f>F87+F101</f>
        <v>2763840.5791657441</v>
      </c>
      <c r="H103" s="45">
        <f>H87+H101</f>
        <v>-30218.449688677141</v>
      </c>
      <c r="J103" s="45">
        <f>J87+J101</f>
        <v>2794059.0288544213</v>
      </c>
      <c r="L103" s="45">
        <f>L87+L101</f>
        <v>0</v>
      </c>
      <c r="N103" s="45">
        <f>N87+N101</f>
        <v>2794059.0288544213</v>
      </c>
      <c r="P103" s="45">
        <f>P87+P101</f>
        <v>-19201.297333264185</v>
      </c>
      <c r="R103" s="45">
        <f>R87+R101</f>
        <v>0</v>
      </c>
      <c r="T103" s="45">
        <f>T87+T101</f>
        <v>2774857.7315211571</v>
      </c>
      <c r="V103" s="46">
        <f>V87+V101</f>
        <v>1.987846205817386</v>
      </c>
      <c r="X103" s="21">
        <f>X87+X101</f>
        <v>-2.4768009276399772E-2</v>
      </c>
    </row>
    <row r="104" spans="2:24" x14ac:dyDescent="0.3">
      <c r="B104" s="42"/>
      <c r="F104" s="48"/>
      <c r="H104" s="48"/>
      <c r="J104" s="48"/>
      <c r="L104" s="48"/>
      <c r="N104" s="48"/>
      <c r="P104" s="48"/>
      <c r="R104" s="48"/>
      <c r="T104" s="48"/>
      <c r="V104" s="47"/>
      <c r="X104" s="20"/>
    </row>
    <row r="105" spans="2:24" x14ac:dyDescent="0.3">
      <c r="B105" s="42"/>
      <c r="D105" s="22" t="s">
        <v>46</v>
      </c>
      <c r="F105" s="18"/>
      <c r="H105" s="18"/>
      <c r="J105" s="18"/>
      <c r="L105" s="18"/>
      <c r="N105" s="18"/>
      <c r="P105" s="48"/>
      <c r="R105" s="48"/>
      <c r="T105" s="18"/>
      <c r="V105" s="47"/>
      <c r="X105" s="49"/>
    </row>
    <row r="106" spans="2:24" x14ac:dyDescent="0.3">
      <c r="B106" s="42">
        <v>26</v>
      </c>
      <c r="D106" s="15" t="s">
        <v>47</v>
      </c>
      <c r="F106" s="12">
        <v>543.41803200000004</v>
      </c>
      <c r="H106" s="12">
        <f>F106-N106</f>
        <v>240.3144960141496</v>
      </c>
      <c r="J106" s="12">
        <v>303.10353598585044</v>
      </c>
      <c r="L106" s="12">
        <v>0</v>
      </c>
      <c r="N106" s="12">
        <f t="shared" ref="N106:N110" si="32">J106</f>
        <v>303.10353598585044</v>
      </c>
      <c r="P106" s="12">
        <v>25.345637999999951</v>
      </c>
      <c r="R106" s="12">
        <v>0</v>
      </c>
      <c r="T106" s="12">
        <v>328.44917398585039</v>
      </c>
      <c r="V106" s="13">
        <f>IFERROR(T106/N106,"-")</f>
        <v>1.0836203969629148</v>
      </c>
      <c r="X106" s="20">
        <f t="shared" ref="X106:X111" si="33">T106/F106-1</f>
        <v>-0.39558653808924327</v>
      </c>
    </row>
    <row r="107" spans="2:24" x14ac:dyDescent="0.3">
      <c r="B107" s="42">
        <v>27</v>
      </c>
      <c r="D107" s="15" t="s">
        <v>48</v>
      </c>
      <c r="F107" s="12">
        <v>142270.45494913991</v>
      </c>
      <c r="H107" s="12">
        <f t="shared" ref="H107:H110" si="34">F107-N107</f>
        <v>27558.988631860557</v>
      </c>
      <c r="J107" s="12">
        <v>114711.46631727935</v>
      </c>
      <c r="L107" s="18">
        <v>0</v>
      </c>
      <c r="N107" s="12">
        <f t="shared" si="32"/>
        <v>114711.46631727935</v>
      </c>
      <c r="P107" s="12">
        <v>13660.345065664136</v>
      </c>
      <c r="R107" s="18">
        <v>0</v>
      </c>
      <c r="T107" s="12">
        <v>128371.81138294349</v>
      </c>
      <c r="V107" s="13">
        <f t="shared" ref="V107" si="35">T107/N107</f>
        <v>1.1190843906386927</v>
      </c>
      <c r="X107" s="20">
        <f t="shared" si="33"/>
        <v>-9.7691706764872821E-2</v>
      </c>
    </row>
    <row r="108" spans="2:24" x14ac:dyDescent="0.3">
      <c r="B108" s="42">
        <v>28</v>
      </c>
      <c r="D108" s="15" t="s">
        <v>49</v>
      </c>
      <c r="F108" s="12">
        <v>439.51764896551725</v>
      </c>
      <c r="H108" s="12">
        <f t="shared" si="34"/>
        <v>435.49538752054406</v>
      </c>
      <c r="J108" s="12">
        <v>4.0222614449731964</v>
      </c>
      <c r="L108" s="16">
        <v>0</v>
      </c>
      <c r="N108" s="12">
        <f t="shared" si="32"/>
        <v>4.0222614449731964</v>
      </c>
      <c r="P108" s="12">
        <v>351.7669012551529</v>
      </c>
      <c r="R108" s="16">
        <v>0</v>
      </c>
      <c r="T108" s="12">
        <v>355.7891627001261</v>
      </c>
      <c r="V108" s="13">
        <f>IFERROR(T108/N108,"-")</f>
        <v>88.455006609471411</v>
      </c>
      <c r="X108" s="20">
        <f>T108/F108-1</f>
        <v>-0.19050085124558935</v>
      </c>
    </row>
    <row r="109" spans="2:24" x14ac:dyDescent="0.3">
      <c r="B109" s="42">
        <v>29</v>
      </c>
      <c r="D109" s="15" t="s">
        <v>50</v>
      </c>
      <c r="F109" s="12">
        <v>385.70474449999995</v>
      </c>
      <c r="H109" s="12">
        <f t="shared" si="34"/>
        <v>383.9349961680054</v>
      </c>
      <c r="J109" s="12">
        <v>1.769748331994526</v>
      </c>
      <c r="L109" s="12">
        <v>0</v>
      </c>
      <c r="N109" s="12">
        <f t="shared" si="32"/>
        <v>1.769748331994526</v>
      </c>
      <c r="P109" s="12">
        <v>706.6348116341353</v>
      </c>
      <c r="R109" s="12">
        <v>0</v>
      </c>
      <c r="T109" s="12">
        <v>708.4045599661298</v>
      </c>
      <c r="V109" s="30">
        <f t="shared" ref="V109:V111" si="36">T109/N109</f>
        <v>400.2854796691629</v>
      </c>
      <c r="X109" s="20">
        <f t="shared" si="33"/>
        <v>0.83664984698193123</v>
      </c>
    </row>
    <row r="110" spans="2:24" x14ac:dyDescent="0.3">
      <c r="B110" s="42">
        <v>30</v>
      </c>
      <c r="D110" s="15" t="s">
        <v>51</v>
      </c>
      <c r="F110" s="12">
        <v>3560.977942268019</v>
      </c>
      <c r="H110" s="12">
        <f t="shared" si="34"/>
        <v>3560.977942268019</v>
      </c>
      <c r="J110" s="12">
        <v>0</v>
      </c>
      <c r="L110" s="12">
        <v>0</v>
      </c>
      <c r="N110" s="12">
        <f t="shared" si="32"/>
        <v>0</v>
      </c>
      <c r="P110" s="12">
        <v>3560.977942268019</v>
      </c>
      <c r="R110" s="12">
        <v>0</v>
      </c>
      <c r="T110" s="12">
        <v>3560.977942268019</v>
      </c>
      <c r="V110" s="13" t="str">
        <f>IFERROR(T110/N110,"-")</f>
        <v>-</v>
      </c>
      <c r="X110" s="20">
        <f t="shared" si="33"/>
        <v>0</v>
      </c>
    </row>
    <row r="111" spans="2:24" x14ac:dyDescent="0.3">
      <c r="B111" s="42">
        <v>34</v>
      </c>
      <c r="D111" s="43" t="s">
        <v>52</v>
      </c>
      <c r="F111" s="45">
        <f>SUM(F106:F110)</f>
        <v>147200.07331687343</v>
      </c>
      <c r="H111" s="45">
        <f>SUM(H106:H110)</f>
        <v>32179.711453831274</v>
      </c>
      <c r="J111" s="45">
        <f>SUM(J106:J110)</f>
        <v>115020.36186304217</v>
      </c>
      <c r="L111" s="50">
        <f>SUM(L106:L110)</f>
        <v>0</v>
      </c>
      <c r="N111" s="45">
        <f>SUM(N106:N110)</f>
        <v>115020.36186304217</v>
      </c>
      <c r="P111" s="45">
        <f>SUM(P106:P110)</f>
        <v>18305.070358821446</v>
      </c>
      <c r="R111" s="50">
        <f>SUM(R106:R110)</f>
        <v>0</v>
      </c>
      <c r="T111" s="45">
        <f>ROUND(SUM(T106:T110),0)</f>
        <v>133325</v>
      </c>
      <c r="V111" s="46">
        <f t="shared" si="36"/>
        <v>1.1591425886727227</v>
      </c>
      <c r="X111" s="21">
        <f t="shared" si="33"/>
        <v>-9.4259961997470998E-2</v>
      </c>
    </row>
    <row r="112" spans="2:24" x14ac:dyDescent="0.3">
      <c r="B112" s="42"/>
      <c r="H112" s="16"/>
      <c r="P112" s="16"/>
      <c r="X112" s="23"/>
    </row>
    <row r="113" spans="1:26" x14ac:dyDescent="0.3">
      <c r="B113" s="42">
        <v>35</v>
      </c>
      <c r="D113" s="25" t="s">
        <v>53</v>
      </c>
      <c r="F113" s="12">
        <v>1208.6017580038929</v>
      </c>
      <c r="H113" s="12">
        <f>F113-N113</f>
        <v>1208.6017580038929</v>
      </c>
      <c r="J113" s="12">
        <v>0</v>
      </c>
      <c r="L113" s="18">
        <v>0</v>
      </c>
      <c r="N113" s="12">
        <f>J113</f>
        <v>0</v>
      </c>
      <c r="P113" s="12">
        <f>T113-N113</f>
        <v>896.47350061126372</v>
      </c>
      <c r="R113" s="18">
        <v>0</v>
      </c>
      <c r="T113" s="12">
        <v>896.47350061126372</v>
      </c>
      <c r="V113" s="18">
        <v>0</v>
      </c>
      <c r="X113" s="20">
        <f>T113/F113-1</f>
        <v>-0.25825567050980891</v>
      </c>
    </row>
    <row r="114" spans="1:26" x14ac:dyDescent="0.3">
      <c r="X114" s="23"/>
    </row>
    <row r="115" spans="1:26" ht="12.9" thickBot="1" x14ac:dyDescent="0.35">
      <c r="B115" s="42">
        <v>36</v>
      </c>
      <c r="D115" s="15" t="s">
        <v>54</v>
      </c>
      <c r="F115" s="51">
        <f>ROUND(F103+F111+F113,0)</f>
        <v>2912249</v>
      </c>
      <c r="H115" s="51">
        <f>ROUND(H103+H111+H113,0)</f>
        <v>3170</v>
      </c>
      <c r="J115" s="51">
        <f>ROUND(J103+J111+J113,0)</f>
        <v>2909079</v>
      </c>
      <c r="L115" s="51">
        <f>ROUND(L103+L111+L113,0)</f>
        <v>0</v>
      </c>
      <c r="N115" s="51">
        <f>ROUND(N103+N111+N113,0)</f>
        <v>2909079</v>
      </c>
      <c r="P115" s="51">
        <f>ROUND(P103+P111+P113,0)</f>
        <v>0</v>
      </c>
      <c r="R115" s="51">
        <f>ROUND(R103+R111+R113,0)</f>
        <v>0</v>
      </c>
      <c r="T115" s="51">
        <f>ROUND(T103+T111+T113,0)</f>
        <v>2909079</v>
      </c>
      <c r="V115" s="52">
        <f>T115/N115</f>
        <v>1</v>
      </c>
      <c r="X115" s="27">
        <f>T115/F115-1</f>
        <v>-1.0885058248796264E-3</v>
      </c>
    </row>
    <row r="116" spans="1:26" ht="12.9" thickTop="1" x14ac:dyDescent="0.3">
      <c r="B116" s="42"/>
      <c r="D116" s="37"/>
      <c r="F116" s="48"/>
      <c r="H116" s="48"/>
      <c r="J116" s="48"/>
      <c r="L116" s="48"/>
      <c r="N116" s="48"/>
      <c r="P116" s="48"/>
      <c r="R116" s="48"/>
      <c r="T116" s="48"/>
      <c r="V116" s="47"/>
      <c r="X116" s="19"/>
    </row>
    <row r="117" spans="1:26" ht="11.25" customHeight="1" x14ac:dyDescent="0.3">
      <c r="B117" s="28" t="s">
        <v>55</v>
      </c>
    </row>
    <row r="118" spans="1:26" ht="11.25" customHeight="1" x14ac:dyDescent="0.3">
      <c r="B118" s="54" t="s">
        <v>56</v>
      </c>
      <c r="C118" s="53"/>
      <c r="D118" s="53" t="s">
        <v>67</v>
      </c>
    </row>
    <row r="119" spans="1:26" ht="11.25" customHeight="1" x14ac:dyDescent="0.3">
      <c r="B119" s="54" t="s">
        <v>58</v>
      </c>
      <c r="D119" s="53" t="s">
        <v>68</v>
      </c>
    </row>
    <row r="120" spans="1:26" ht="11.25" customHeight="1" x14ac:dyDescent="0.3">
      <c r="B120" s="54" t="s">
        <v>60</v>
      </c>
      <c r="D120" s="53" t="s">
        <v>69</v>
      </c>
    </row>
    <row r="121" spans="1:26" ht="11.25" customHeight="1" x14ac:dyDescent="0.3">
      <c r="B121" s="54" t="s">
        <v>62</v>
      </c>
      <c r="D121" s="53" t="s">
        <v>63</v>
      </c>
    </row>
    <row r="122" spans="1:26" ht="11.25" customHeight="1" x14ac:dyDescent="0.3">
      <c r="B122" s="54" t="s">
        <v>64</v>
      </c>
      <c r="D122" s="53" t="s">
        <v>65</v>
      </c>
    </row>
    <row r="123" spans="1:26" x14ac:dyDescent="0.3">
      <c r="Z123" s="6"/>
    </row>
    <row r="124" spans="1:26" x14ac:dyDescent="0.3">
      <c r="T124" s="16"/>
    </row>
    <row r="125" spans="1:26" x14ac:dyDescent="0.3">
      <c r="T125" s="16"/>
    </row>
    <row r="126" spans="1:26" x14ac:dyDescent="0.3">
      <c r="T126" s="16"/>
    </row>
    <row r="127" spans="1:26" x14ac:dyDescent="0.3">
      <c r="A127" s="5"/>
      <c r="C127" s="5"/>
      <c r="E127" s="5"/>
      <c r="G127" s="5"/>
      <c r="I127" s="5"/>
      <c r="K127" s="5"/>
      <c r="M127" s="5"/>
      <c r="O127" s="5"/>
      <c r="Q127" s="5"/>
      <c r="S127" s="5"/>
      <c r="T127" s="16"/>
      <c r="U127" s="5"/>
      <c r="W127" s="5"/>
      <c r="Y127" s="5"/>
    </row>
    <row r="128" spans="1:26" x14ac:dyDescent="0.3">
      <c r="B128" s="57" t="str">
        <f>+$B$5</f>
        <v>Summary of Proposed Revenue Change by Rate Class - Two Rate Zones</v>
      </c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</row>
    <row r="129" spans="1:26" x14ac:dyDescent="0.3">
      <c r="B129" s="57" t="s">
        <v>70</v>
      </c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</row>
    <row r="130" spans="1:26" x14ac:dyDescent="0.3">
      <c r="B130" s="1"/>
      <c r="D130" s="29"/>
      <c r="F130" s="37"/>
      <c r="H130" s="37"/>
      <c r="J130" s="36"/>
      <c r="L130" s="36"/>
      <c r="N130" s="36"/>
      <c r="P130" s="36"/>
      <c r="R130" s="36"/>
      <c r="T130" s="36"/>
      <c r="V130" s="3"/>
      <c r="X130" s="3"/>
    </row>
    <row r="131" spans="1:26" x14ac:dyDescent="0.3">
      <c r="B131" s="37"/>
      <c r="D131" s="37"/>
      <c r="F131" s="38" t="s">
        <v>2</v>
      </c>
      <c r="G131" s="38"/>
      <c r="H131" s="38"/>
      <c r="I131" s="37"/>
      <c r="J131" s="38" t="s">
        <v>3</v>
      </c>
      <c r="K131" s="38"/>
      <c r="L131" s="38"/>
      <c r="M131" s="38"/>
      <c r="N131" s="4"/>
      <c r="O131" s="37"/>
      <c r="P131" s="38" t="s">
        <v>4</v>
      </c>
      <c r="Q131" s="38"/>
      <c r="R131" s="38"/>
      <c r="S131" s="38"/>
      <c r="T131" s="4"/>
      <c r="U131" s="38"/>
      <c r="V131" s="38"/>
      <c r="W131" s="38"/>
      <c r="X131" s="4"/>
    </row>
    <row r="132" spans="1:26" s="5" customFormat="1" ht="63.75" customHeight="1" x14ac:dyDescent="0.3">
      <c r="A132" s="1"/>
      <c r="B132" s="39" t="s">
        <v>5</v>
      </c>
      <c r="C132" s="1"/>
      <c r="D132" s="39"/>
      <c r="E132" s="1"/>
      <c r="F132" s="5" t="s">
        <v>6</v>
      </c>
      <c r="H132" s="5" t="s">
        <v>7</v>
      </c>
      <c r="I132" s="39"/>
      <c r="J132" s="39" t="s">
        <v>8</v>
      </c>
      <c r="K132" s="39"/>
      <c r="L132" s="39" t="s">
        <v>9</v>
      </c>
      <c r="M132" s="39"/>
      <c r="N132" s="39" t="s">
        <v>3</v>
      </c>
      <c r="O132" s="39"/>
      <c r="P132" s="5" t="s">
        <v>10</v>
      </c>
      <c r="Q132" s="39"/>
      <c r="R132" s="5" t="s">
        <v>11</v>
      </c>
      <c r="S132" s="39"/>
      <c r="T132" s="5" t="s">
        <v>12</v>
      </c>
      <c r="U132" s="39"/>
      <c r="V132" s="39" t="s">
        <v>13</v>
      </c>
      <c r="W132" s="39"/>
      <c r="X132" s="39" t="s">
        <v>14</v>
      </c>
      <c r="Y132" s="1"/>
      <c r="Z132" s="2"/>
    </row>
    <row r="133" spans="1:26" x14ac:dyDescent="0.3">
      <c r="B133" s="40" t="s">
        <v>15</v>
      </c>
      <c r="D133" s="41" t="s">
        <v>16</v>
      </c>
      <c r="F133" s="40" t="s">
        <v>17</v>
      </c>
      <c r="H133" s="40" t="s">
        <v>17</v>
      </c>
      <c r="I133" s="42"/>
      <c r="J133" s="40" t="s">
        <v>17</v>
      </c>
      <c r="K133" s="42"/>
      <c r="L133" s="40" t="s">
        <v>17</v>
      </c>
      <c r="M133" s="42"/>
      <c r="N133" s="40" t="s">
        <v>17</v>
      </c>
      <c r="O133" s="42"/>
      <c r="P133" s="40" t="s">
        <v>17</v>
      </c>
      <c r="Q133" s="42"/>
      <c r="R133" s="40" t="s">
        <v>18</v>
      </c>
      <c r="S133" s="42"/>
      <c r="T133" s="40" t="s">
        <v>17</v>
      </c>
      <c r="U133" s="42"/>
      <c r="V133" s="40" t="s">
        <v>19</v>
      </c>
      <c r="W133" s="42"/>
      <c r="X133" s="40" t="s">
        <v>20</v>
      </c>
    </row>
    <row r="134" spans="1:26" x14ac:dyDescent="0.3">
      <c r="B134" s="42"/>
      <c r="D134" s="43"/>
      <c r="F134" s="42" t="s">
        <v>21</v>
      </c>
      <c r="G134" s="42"/>
      <c r="H134" s="42" t="s">
        <v>22</v>
      </c>
      <c r="I134" s="42"/>
      <c r="J134" s="42" t="s">
        <v>23</v>
      </c>
      <c r="K134" s="42"/>
      <c r="L134" s="42" t="s">
        <v>24</v>
      </c>
      <c r="M134" s="42"/>
      <c r="N134" s="42" t="s">
        <v>25</v>
      </c>
      <c r="O134" s="42"/>
      <c r="P134" s="42" t="s">
        <v>26</v>
      </c>
      <c r="Q134" s="42"/>
      <c r="R134" s="42" t="s">
        <v>27</v>
      </c>
      <c r="S134" s="42"/>
      <c r="T134" s="42" t="s">
        <v>28</v>
      </c>
      <c r="U134" s="42"/>
      <c r="V134" s="44" t="s">
        <v>29</v>
      </c>
      <c r="W134" s="42"/>
      <c r="X134" s="44" t="s">
        <v>30</v>
      </c>
    </row>
    <row r="135" spans="1:26" x14ac:dyDescent="0.3">
      <c r="B135" s="42"/>
      <c r="D135" s="43"/>
      <c r="F135" s="7"/>
      <c r="H135" s="7"/>
      <c r="J135" s="42"/>
      <c r="L135" s="42"/>
      <c r="N135" s="42"/>
      <c r="P135" s="42"/>
      <c r="R135" s="42"/>
      <c r="T135" s="42"/>
      <c r="V135" s="42"/>
      <c r="X135" s="42"/>
    </row>
    <row r="136" spans="1:26" x14ac:dyDescent="0.3">
      <c r="B136" s="42"/>
      <c r="D136" s="8" t="s">
        <v>31</v>
      </c>
      <c r="F136" s="7"/>
      <c r="H136" s="9"/>
      <c r="J136" s="10"/>
      <c r="L136" s="10"/>
      <c r="N136" s="10"/>
      <c r="P136" s="42"/>
      <c r="R136" s="42"/>
      <c r="T136" s="42"/>
      <c r="V136" s="42"/>
      <c r="X136" s="42"/>
    </row>
    <row r="137" spans="1:26" x14ac:dyDescent="0.3">
      <c r="B137" s="42">
        <v>1</v>
      </c>
      <c r="D137" s="11" t="s">
        <v>32</v>
      </c>
      <c r="F137" s="12">
        <v>299777.24887193867</v>
      </c>
      <c r="H137" s="12">
        <f>F137-N137</f>
        <v>-34433.369439468137</v>
      </c>
      <c r="J137" s="12">
        <v>334210.61831140681</v>
      </c>
      <c r="L137" s="12">
        <v>0</v>
      </c>
      <c r="N137" s="12">
        <f>J137+L137</f>
        <v>334210.61831140681</v>
      </c>
      <c r="P137" s="12">
        <v>0</v>
      </c>
      <c r="R137" s="12">
        <v>0</v>
      </c>
      <c r="T137" s="12">
        <f>N137+P137+R137</f>
        <v>334210.61831140681</v>
      </c>
      <c r="V137" s="13">
        <f t="shared" ref="V137:V146" si="37">T137/N137</f>
        <v>1</v>
      </c>
      <c r="X137" s="20">
        <f t="shared" ref="X137:X144" si="38">T137/F137-1</f>
        <v>0.11486318447794441</v>
      </c>
    </row>
    <row r="138" spans="1:26" x14ac:dyDescent="0.3">
      <c r="B138" s="42">
        <f>MAX(B$137:B137)+1</f>
        <v>2</v>
      </c>
      <c r="D138" s="11" t="s">
        <v>33</v>
      </c>
      <c r="F138" s="12">
        <v>124757.46451233934</v>
      </c>
      <c r="H138" s="12">
        <f t="shared" ref="H138:H147" si="39">F138-N138</f>
        <v>-42093.143334437555</v>
      </c>
      <c r="J138" s="12">
        <v>166850.6078467769</v>
      </c>
      <c r="L138" s="12">
        <v>0</v>
      </c>
      <c r="N138" s="12">
        <f>J138+L138</f>
        <v>166850.6078467769</v>
      </c>
      <c r="P138" s="12">
        <v>0</v>
      </c>
      <c r="R138" s="12">
        <v>0</v>
      </c>
      <c r="T138" s="12">
        <f t="shared" ref="T138:T147" si="40">N138+P138+R138</f>
        <v>166850.6078467769</v>
      </c>
      <c r="V138" s="13">
        <f t="shared" si="37"/>
        <v>1</v>
      </c>
      <c r="X138" s="20">
        <f t="shared" si="38"/>
        <v>0.33739979807199649</v>
      </c>
    </row>
    <row r="139" spans="1:26" x14ac:dyDescent="0.3">
      <c r="B139" s="42">
        <f>MAX(B$137:B138)+1</f>
        <v>3</v>
      </c>
      <c r="D139" s="11" t="s">
        <v>34</v>
      </c>
      <c r="F139" s="12">
        <v>13874.043437214526</v>
      </c>
      <c r="H139" s="12">
        <f t="shared" si="39"/>
        <v>-11022.64345194636</v>
      </c>
      <c r="J139" s="12">
        <v>24896.686889160886</v>
      </c>
      <c r="L139" s="12">
        <v>0</v>
      </c>
      <c r="N139" s="12">
        <f t="shared" ref="N139:N147" si="41">J139+L139</f>
        <v>24896.686889160886</v>
      </c>
      <c r="P139" s="12">
        <v>0</v>
      </c>
      <c r="R139" s="12">
        <v>0</v>
      </c>
      <c r="T139" s="12">
        <f t="shared" si="40"/>
        <v>24896.686889160886</v>
      </c>
      <c r="V139" s="13">
        <f t="shared" si="37"/>
        <v>1</v>
      </c>
      <c r="X139" s="20">
        <f t="shared" si="38"/>
        <v>0.79447952587348691</v>
      </c>
    </row>
    <row r="140" spans="1:26" x14ac:dyDescent="0.3">
      <c r="B140" s="42">
        <f>MAX(B$137:B139)+1</f>
        <v>4</v>
      </c>
      <c r="D140" s="11" t="s">
        <v>35</v>
      </c>
      <c r="F140" s="12">
        <v>0</v>
      </c>
      <c r="H140" s="12">
        <f t="shared" si="39"/>
        <v>0</v>
      </c>
      <c r="J140" s="12">
        <v>0</v>
      </c>
      <c r="L140" s="12">
        <v>0</v>
      </c>
      <c r="N140" s="12">
        <f t="shared" si="41"/>
        <v>0</v>
      </c>
      <c r="P140" s="12">
        <v>0</v>
      </c>
      <c r="R140" s="12">
        <v>0</v>
      </c>
      <c r="T140" s="12">
        <f t="shared" si="40"/>
        <v>0</v>
      </c>
      <c r="V140" s="13" t="str">
        <f>IFERROR(T140/N140,"-")</f>
        <v>-</v>
      </c>
      <c r="X140" s="20" t="str">
        <f>IFERROR(T140/F140-1,"-")</f>
        <v>-</v>
      </c>
    </row>
    <row r="141" spans="1:26" x14ac:dyDescent="0.3">
      <c r="B141" s="42">
        <f>MAX(B$137:B140)+1</f>
        <v>5</v>
      </c>
      <c r="D141" s="11" t="s">
        <v>36</v>
      </c>
      <c r="F141" s="12">
        <v>50.837747414368096</v>
      </c>
      <c r="H141" s="12">
        <f t="shared" si="39"/>
        <v>-881.64494782884174</v>
      </c>
      <c r="J141" s="12">
        <v>932.48269524320983</v>
      </c>
      <c r="L141" s="12">
        <v>0</v>
      </c>
      <c r="N141" s="12">
        <f>J141+L141</f>
        <v>932.48269524320983</v>
      </c>
      <c r="P141" s="12">
        <v>0</v>
      </c>
      <c r="R141" s="12">
        <v>-13.906432642077586</v>
      </c>
      <c r="T141" s="12">
        <f>N141+P141+R141</f>
        <v>918.57626260113227</v>
      </c>
      <c r="V141" s="13">
        <f>T141/N141</f>
        <v>0.9850866587519348</v>
      </c>
      <c r="X141" s="20">
        <f>T141/F141-1</f>
        <v>17.068783715257972</v>
      </c>
    </row>
    <row r="142" spans="1:26" x14ac:dyDescent="0.3">
      <c r="B142" s="42">
        <f>MAX(B$137:B141)+1</f>
        <v>6</v>
      </c>
      <c r="D142" s="11" t="s">
        <v>37</v>
      </c>
      <c r="F142" s="12">
        <v>56.198449008555571</v>
      </c>
      <c r="H142" s="12">
        <f t="shared" si="39"/>
        <v>-898.45297014571042</v>
      </c>
      <c r="J142" s="12">
        <v>954.65141915426602</v>
      </c>
      <c r="L142" s="12">
        <v>0</v>
      </c>
      <c r="N142" s="12">
        <f t="shared" si="41"/>
        <v>954.65141915426602</v>
      </c>
      <c r="P142" s="12">
        <v>0</v>
      </c>
      <c r="R142" s="12">
        <v>0</v>
      </c>
      <c r="T142" s="12">
        <f t="shared" si="40"/>
        <v>954.65141915426602</v>
      </c>
      <c r="V142" s="13">
        <f t="shared" si="37"/>
        <v>1</v>
      </c>
      <c r="X142" s="20">
        <f t="shared" si="38"/>
        <v>15.987148862576817</v>
      </c>
    </row>
    <row r="143" spans="1:26" x14ac:dyDescent="0.3">
      <c r="B143" s="42">
        <f>MAX(B$137:B142)+1</f>
        <v>7</v>
      </c>
      <c r="D143" s="11" t="s">
        <v>38</v>
      </c>
      <c r="F143" s="12">
        <v>446.87766345621651</v>
      </c>
      <c r="H143" s="12">
        <f t="shared" si="39"/>
        <v>-1929.2263692510774</v>
      </c>
      <c r="J143" s="12">
        <v>2376.1040327072938</v>
      </c>
      <c r="L143" s="12">
        <v>0</v>
      </c>
      <c r="N143" s="12">
        <f t="shared" si="41"/>
        <v>2376.1040327072938</v>
      </c>
      <c r="P143" s="12">
        <v>0</v>
      </c>
      <c r="R143" s="12">
        <v>0</v>
      </c>
      <c r="T143" s="12">
        <f t="shared" si="40"/>
        <v>2376.1040327072938</v>
      </c>
      <c r="V143" s="13">
        <f t="shared" si="37"/>
        <v>1</v>
      </c>
      <c r="X143" s="20">
        <f t="shared" si="38"/>
        <v>4.3171241863604486</v>
      </c>
    </row>
    <row r="144" spans="1:26" x14ac:dyDescent="0.3">
      <c r="B144" s="42">
        <f>MAX(B$137:B143)+1</f>
        <v>8</v>
      </c>
      <c r="D144" s="11" t="s">
        <v>39</v>
      </c>
      <c r="F144" s="12">
        <v>44.051124720468131</v>
      </c>
      <c r="H144" s="12">
        <f t="shared" si="39"/>
        <v>-347.14005491131121</v>
      </c>
      <c r="J144" s="12">
        <v>391.19117963177933</v>
      </c>
      <c r="L144" s="12">
        <v>0</v>
      </c>
      <c r="N144" s="12">
        <f t="shared" si="41"/>
        <v>391.19117963177933</v>
      </c>
      <c r="P144" s="12">
        <v>0</v>
      </c>
      <c r="R144" s="12">
        <v>0</v>
      </c>
      <c r="T144" s="12">
        <f t="shared" si="40"/>
        <v>391.19117963177933</v>
      </c>
      <c r="V144" s="13">
        <f t="shared" si="37"/>
        <v>1</v>
      </c>
      <c r="X144" s="20">
        <f t="shared" si="38"/>
        <v>7.880390276392065</v>
      </c>
    </row>
    <row r="145" spans="2:24" x14ac:dyDescent="0.3">
      <c r="B145" s="42">
        <f>MAX(B$137:B144)+1</f>
        <v>9</v>
      </c>
      <c r="D145" s="11" t="s">
        <v>40</v>
      </c>
      <c r="F145" s="12">
        <v>1455.6771469999999</v>
      </c>
      <c r="H145" s="12">
        <f t="shared" si="39"/>
        <v>-501.26192201394679</v>
      </c>
      <c r="J145" s="12">
        <v>1956.9390690139467</v>
      </c>
      <c r="L145" s="12">
        <v>0</v>
      </c>
      <c r="N145" s="12">
        <f t="shared" si="41"/>
        <v>1956.9390690139467</v>
      </c>
      <c r="P145" s="12">
        <v>0</v>
      </c>
      <c r="R145" s="12">
        <v>13.906432642077586</v>
      </c>
      <c r="T145" s="12">
        <f t="shared" si="40"/>
        <v>1970.8455016560242</v>
      </c>
      <c r="V145" s="13">
        <f t="shared" si="37"/>
        <v>1.0071062164695217</v>
      </c>
      <c r="X145" s="20">
        <f>((T145/F145)-1)*-1</f>
        <v>-0.35390289372731654</v>
      </c>
    </row>
    <row r="146" spans="2:24" x14ac:dyDescent="0.3">
      <c r="B146" s="42">
        <f>MAX(B$137:B145)+1</f>
        <v>10</v>
      </c>
      <c r="D146" s="11" t="s">
        <v>41</v>
      </c>
      <c r="F146" s="12">
        <v>24147.616252371383</v>
      </c>
      <c r="H146" s="12">
        <f t="shared" si="39"/>
        <v>-4277.3755917936542</v>
      </c>
      <c r="J146" s="12">
        <v>28424.991844165037</v>
      </c>
      <c r="L146" s="12">
        <v>0</v>
      </c>
      <c r="N146" s="12">
        <f t="shared" si="41"/>
        <v>28424.991844165037</v>
      </c>
      <c r="P146" s="12">
        <v>0</v>
      </c>
      <c r="R146" s="12">
        <v>0</v>
      </c>
      <c r="T146" s="12">
        <f t="shared" si="40"/>
        <v>28424.991844165037</v>
      </c>
      <c r="V146" s="13">
        <f t="shared" si="37"/>
        <v>1</v>
      </c>
      <c r="X146" s="20">
        <f>T146/F146-1</f>
        <v>0.17713448595049619</v>
      </c>
    </row>
    <row r="147" spans="2:24" x14ac:dyDescent="0.3">
      <c r="B147" s="42">
        <f>MAX(B$137:B146)+1</f>
        <v>11</v>
      </c>
      <c r="D147" s="11" t="s">
        <v>42</v>
      </c>
      <c r="F147" s="12">
        <v>0</v>
      </c>
      <c r="H147" s="12">
        <f t="shared" si="39"/>
        <v>0</v>
      </c>
      <c r="J147" s="12">
        <v>0</v>
      </c>
      <c r="L147" s="12">
        <v>0</v>
      </c>
      <c r="N147" s="12">
        <f t="shared" si="41"/>
        <v>0</v>
      </c>
      <c r="P147" s="12">
        <v>0</v>
      </c>
      <c r="R147" s="12">
        <v>0</v>
      </c>
      <c r="T147" s="12">
        <f t="shared" si="40"/>
        <v>0</v>
      </c>
      <c r="V147" s="13" t="str">
        <f>IFERROR(T147/N147,"-")</f>
        <v>-</v>
      </c>
      <c r="X147" s="20" t="str">
        <f>IFERROR(T147/F147-1,"-")</f>
        <v>-</v>
      </c>
    </row>
    <row r="148" spans="2:24" x14ac:dyDescent="0.3">
      <c r="B148" s="42">
        <f>MAX(B$137:B147)+1</f>
        <v>12</v>
      </c>
      <c r="D148" s="1" t="s">
        <v>43</v>
      </c>
      <c r="F148" s="45">
        <f>SUM(F137:F147)</f>
        <v>464610.01520546351</v>
      </c>
      <c r="H148" s="45">
        <f>SUM(H137:H147)</f>
        <v>-96384.258081796594</v>
      </c>
      <c r="J148" s="45">
        <f>SUM(J137:J147)</f>
        <v>560994.27328725997</v>
      </c>
      <c r="L148" s="45">
        <f>SUM(L137:L147)</f>
        <v>0</v>
      </c>
      <c r="N148" s="45">
        <f>SUM(N137:N147)</f>
        <v>560994.27328725997</v>
      </c>
      <c r="P148" s="45">
        <f>SUM(P137:P147)</f>
        <v>0</v>
      </c>
      <c r="R148" s="45">
        <f>SUM(R137:R147)</f>
        <v>0</v>
      </c>
      <c r="T148" s="45">
        <f>SUM(T137:T147)</f>
        <v>560994.27328726009</v>
      </c>
      <c r="V148" s="46">
        <f>T148/N148</f>
        <v>1.0000000000000002</v>
      </c>
      <c r="X148" s="21">
        <f>T148/F148-1</f>
        <v>0.20745195955186801</v>
      </c>
    </row>
    <row r="149" spans="2:24" x14ac:dyDescent="0.3">
      <c r="B149" s="42"/>
      <c r="D149" s="43"/>
      <c r="F149" s="18"/>
      <c r="H149" s="18"/>
      <c r="J149" s="18"/>
      <c r="L149" s="48"/>
      <c r="N149" s="18"/>
      <c r="P149" s="48"/>
      <c r="R149" s="48"/>
      <c r="T149" s="18"/>
      <c r="V149" s="47"/>
      <c r="X149" s="56"/>
    </row>
    <row r="150" spans="2:24" x14ac:dyDescent="0.3">
      <c r="B150" s="42"/>
      <c r="D150" s="8" t="s">
        <v>44</v>
      </c>
      <c r="F150" s="18"/>
      <c r="H150" s="18"/>
      <c r="J150" s="18"/>
      <c r="L150" s="12"/>
      <c r="N150" s="18"/>
      <c r="P150" s="12"/>
      <c r="R150" s="12"/>
      <c r="T150" s="18"/>
      <c r="V150" s="13"/>
      <c r="X150" s="31"/>
    </row>
    <row r="151" spans="2:24" x14ac:dyDescent="0.3">
      <c r="B151" s="42">
        <v>13</v>
      </c>
      <c r="D151" s="11" t="s">
        <v>32</v>
      </c>
      <c r="F151" s="12">
        <v>1208945.4101602272</v>
      </c>
      <c r="H151" s="12">
        <f>F151-N151</f>
        <v>92314.684417021461</v>
      </c>
      <c r="J151" s="12">
        <v>1116630.7257432058</v>
      </c>
      <c r="L151" s="12">
        <v>0</v>
      </c>
      <c r="N151" s="12">
        <f t="shared" ref="N151:N161" si="42">J151+L151</f>
        <v>1116630.7257432058</v>
      </c>
      <c r="P151" s="12">
        <v>0</v>
      </c>
      <c r="R151" s="12">
        <v>0</v>
      </c>
      <c r="T151" s="12">
        <f t="shared" ref="T151:T161" si="43">N151+P151+R151</f>
        <v>1116630.7257432058</v>
      </c>
      <c r="V151" s="13">
        <f t="shared" ref="V151:V162" si="44">T151/N151</f>
        <v>1</v>
      </c>
      <c r="X151" s="20">
        <f>T151/F151-1</f>
        <v>-7.6359679801246361E-2</v>
      </c>
    </row>
    <row r="152" spans="2:24" x14ac:dyDescent="0.3">
      <c r="B152" s="42">
        <v>14</v>
      </c>
      <c r="D152" s="11" t="s">
        <v>33</v>
      </c>
      <c r="F152" s="12">
        <v>613479.0694451835</v>
      </c>
      <c r="H152" s="12">
        <f t="shared" ref="H152:H161" si="45">F152-N152</f>
        <v>46386.253829637426</v>
      </c>
      <c r="J152" s="12">
        <v>567092.81561554607</v>
      </c>
      <c r="L152" s="12">
        <v>0</v>
      </c>
      <c r="N152" s="12">
        <f t="shared" si="42"/>
        <v>567092.81561554607</v>
      </c>
      <c r="P152" s="12">
        <v>0</v>
      </c>
      <c r="R152" s="12">
        <v>0</v>
      </c>
      <c r="T152" s="12">
        <f t="shared" si="43"/>
        <v>567092.81561554607</v>
      </c>
      <c r="V152" s="13">
        <f t="shared" si="44"/>
        <v>1</v>
      </c>
      <c r="X152" s="20">
        <f t="shared" ref="X152:X154" si="46">T152/F152-1</f>
        <v>-7.5611795316159802E-2</v>
      </c>
    </row>
    <row r="153" spans="2:24" x14ac:dyDescent="0.3">
      <c r="B153" s="42">
        <v>15</v>
      </c>
      <c r="D153" s="11" t="s">
        <v>34</v>
      </c>
      <c r="F153" s="12">
        <v>38462.191647299784</v>
      </c>
      <c r="H153" s="12">
        <f t="shared" si="45"/>
        <v>-2104.9222139416597</v>
      </c>
      <c r="J153" s="12">
        <v>40567.113861241443</v>
      </c>
      <c r="L153" s="12">
        <v>0</v>
      </c>
      <c r="N153" s="12">
        <f t="shared" si="42"/>
        <v>40567.113861241443</v>
      </c>
      <c r="P153" s="12">
        <v>0</v>
      </c>
      <c r="R153" s="12">
        <v>0</v>
      </c>
      <c r="T153" s="12">
        <f t="shared" si="43"/>
        <v>40567.113861241443</v>
      </c>
      <c r="V153" s="13">
        <f t="shared" si="44"/>
        <v>1</v>
      </c>
      <c r="X153" s="20">
        <f t="shared" si="46"/>
        <v>5.4727048142339418E-2</v>
      </c>
    </row>
    <row r="154" spans="2:24" x14ac:dyDescent="0.3">
      <c r="B154" s="42">
        <v>16</v>
      </c>
      <c r="D154" s="11" t="s">
        <v>35</v>
      </c>
      <c r="F154" s="12">
        <v>2949.4055850023437</v>
      </c>
      <c r="H154" s="12">
        <f t="shared" si="45"/>
        <v>-12238.999503037005</v>
      </c>
      <c r="J154" s="12">
        <v>15188.405088039348</v>
      </c>
      <c r="L154" s="12">
        <v>0</v>
      </c>
      <c r="N154" s="12">
        <f t="shared" si="42"/>
        <v>15188.405088039348</v>
      </c>
      <c r="P154" s="12">
        <v>0</v>
      </c>
      <c r="R154" s="12">
        <v>0</v>
      </c>
      <c r="T154" s="12">
        <f t="shared" si="43"/>
        <v>15188.405088039348</v>
      </c>
      <c r="V154" s="13">
        <f t="shared" si="44"/>
        <v>1</v>
      </c>
      <c r="X154" s="20">
        <f t="shared" si="46"/>
        <v>4.1496495311706267</v>
      </c>
    </row>
    <row r="155" spans="2:24" x14ac:dyDescent="0.3">
      <c r="B155" s="42">
        <v>17</v>
      </c>
      <c r="D155" s="11" t="s">
        <v>36</v>
      </c>
      <c r="F155" s="12">
        <v>0</v>
      </c>
      <c r="H155" s="12">
        <f t="shared" si="45"/>
        <v>0</v>
      </c>
      <c r="J155" s="12">
        <v>0</v>
      </c>
      <c r="L155" s="12">
        <v>0</v>
      </c>
      <c r="N155" s="12">
        <f t="shared" si="42"/>
        <v>0</v>
      </c>
      <c r="P155" s="12">
        <v>0</v>
      </c>
      <c r="R155" s="12">
        <v>0</v>
      </c>
      <c r="T155" s="12">
        <f t="shared" si="43"/>
        <v>0</v>
      </c>
      <c r="V155" s="13" t="str">
        <f>IFERROR(T155/N155,"-")</f>
        <v>-</v>
      </c>
      <c r="X155" s="20" t="str">
        <f>IFERROR(T155/F155-1,"-")</f>
        <v>-</v>
      </c>
    </row>
    <row r="156" spans="2:24" x14ac:dyDescent="0.3">
      <c r="B156" s="42">
        <v>18</v>
      </c>
      <c r="D156" s="11" t="s">
        <v>37</v>
      </c>
      <c r="F156" s="12">
        <v>1382.4813951743365</v>
      </c>
      <c r="H156" s="12">
        <f t="shared" si="45"/>
        <v>-3856.746227432277</v>
      </c>
      <c r="J156" s="12">
        <v>5239.2276226066133</v>
      </c>
      <c r="L156" s="12">
        <v>0</v>
      </c>
      <c r="N156" s="12">
        <f t="shared" si="42"/>
        <v>5239.2276226066133</v>
      </c>
      <c r="P156" s="12">
        <v>0</v>
      </c>
      <c r="R156" s="12">
        <v>0</v>
      </c>
      <c r="T156" s="12">
        <f t="shared" si="43"/>
        <v>5239.2276226066133</v>
      </c>
      <c r="V156" s="13">
        <f t="shared" si="44"/>
        <v>1</v>
      </c>
      <c r="X156" s="20">
        <f>T156/F156-1</f>
        <v>2.7897273995111704</v>
      </c>
    </row>
    <row r="157" spans="2:24" x14ac:dyDescent="0.3">
      <c r="B157" s="42">
        <v>19</v>
      </c>
      <c r="D157" s="11" t="s">
        <v>38</v>
      </c>
      <c r="F157" s="12">
        <v>-589.57107682272886</v>
      </c>
      <c r="H157" s="12">
        <f t="shared" si="45"/>
        <v>-3230.5492187740856</v>
      </c>
      <c r="J157" s="12">
        <v>2640.9781419513565</v>
      </c>
      <c r="L157" s="12">
        <v>0</v>
      </c>
      <c r="N157" s="12">
        <f t="shared" si="42"/>
        <v>2640.9781419513565</v>
      </c>
      <c r="P157" s="12">
        <v>0</v>
      </c>
      <c r="R157" s="12">
        <v>0</v>
      </c>
      <c r="T157" s="12">
        <f t="shared" si="43"/>
        <v>2640.9781419513565</v>
      </c>
      <c r="V157" s="13">
        <f t="shared" si="44"/>
        <v>1</v>
      </c>
      <c r="X157" s="20">
        <v>1</v>
      </c>
    </row>
    <row r="158" spans="2:24" x14ac:dyDescent="0.3">
      <c r="B158" s="42">
        <v>20</v>
      </c>
      <c r="D158" s="11" t="s">
        <v>39</v>
      </c>
      <c r="F158" s="12">
        <v>788.93702183801418</v>
      </c>
      <c r="H158" s="12">
        <f t="shared" si="45"/>
        <v>-278.42577526616253</v>
      </c>
      <c r="J158" s="12">
        <v>1067.3627971041767</v>
      </c>
      <c r="L158" s="12">
        <v>0</v>
      </c>
      <c r="N158" s="12">
        <f t="shared" si="42"/>
        <v>1067.3627971041767</v>
      </c>
      <c r="P158" s="12">
        <v>0</v>
      </c>
      <c r="R158" s="12">
        <v>0</v>
      </c>
      <c r="T158" s="12">
        <f t="shared" si="43"/>
        <v>1067.3627971041767</v>
      </c>
      <c r="V158" s="13">
        <f t="shared" si="44"/>
        <v>1</v>
      </c>
      <c r="X158" s="20">
        <f t="shared" ref="X158:X162" si="47">T158/F158-1</f>
        <v>0.35291254885910184</v>
      </c>
    </row>
    <row r="159" spans="2:24" x14ac:dyDescent="0.3">
      <c r="B159" s="42">
        <v>21</v>
      </c>
      <c r="D159" s="11" t="s">
        <v>40</v>
      </c>
      <c r="F159" s="12">
        <v>210.51814889499033</v>
      </c>
      <c r="H159" s="12">
        <f t="shared" si="45"/>
        <v>-478.00116790199604</v>
      </c>
      <c r="J159" s="12">
        <v>688.51931679698635</v>
      </c>
      <c r="L159" s="12">
        <v>0</v>
      </c>
      <c r="N159" s="12">
        <f t="shared" si="42"/>
        <v>688.51931679698635</v>
      </c>
      <c r="P159" s="12">
        <v>0</v>
      </c>
      <c r="R159" s="12">
        <v>0</v>
      </c>
      <c r="T159" s="12">
        <f t="shared" si="43"/>
        <v>688.51931679698635</v>
      </c>
      <c r="V159" s="13">
        <f t="shared" si="44"/>
        <v>1</v>
      </c>
      <c r="X159" s="20">
        <f t="shared" si="47"/>
        <v>2.2705936301027911</v>
      </c>
    </row>
    <row r="160" spans="2:24" x14ac:dyDescent="0.3">
      <c r="B160" s="42">
        <v>22</v>
      </c>
      <c r="D160" s="11" t="s">
        <v>41</v>
      </c>
      <c r="F160" s="12">
        <v>2679.7155357730512</v>
      </c>
      <c r="H160" s="12">
        <f t="shared" si="45"/>
        <v>-151.28317545059144</v>
      </c>
      <c r="J160" s="12">
        <v>2830.9987112236427</v>
      </c>
      <c r="L160" s="12">
        <v>0</v>
      </c>
      <c r="N160" s="12">
        <f t="shared" si="42"/>
        <v>2830.9987112236427</v>
      </c>
      <c r="P160" s="12">
        <v>0</v>
      </c>
      <c r="R160" s="12">
        <v>0</v>
      </c>
      <c r="T160" s="12">
        <f t="shared" si="43"/>
        <v>2830.9987112236427</v>
      </c>
      <c r="V160" s="13">
        <f t="shared" si="44"/>
        <v>1</v>
      </c>
      <c r="X160" s="20">
        <f t="shared" si="47"/>
        <v>5.6454938380968489E-2</v>
      </c>
    </row>
    <row r="161" spans="2:24" x14ac:dyDescent="0.3">
      <c r="B161" s="42">
        <v>23</v>
      </c>
      <c r="D161" s="11" t="s">
        <v>42</v>
      </c>
      <c r="F161" s="48">
        <v>287.33204807941672</v>
      </c>
      <c r="H161" s="12">
        <f t="shared" si="45"/>
        <v>-1282.9128221593737</v>
      </c>
      <c r="J161" s="12">
        <v>1570.2448702387903</v>
      </c>
      <c r="L161" s="12">
        <v>0</v>
      </c>
      <c r="N161" s="12">
        <f t="shared" si="42"/>
        <v>1570.2448702387903</v>
      </c>
      <c r="P161" s="12">
        <v>0</v>
      </c>
      <c r="R161" s="12">
        <v>0</v>
      </c>
      <c r="T161" s="12">
        <f t="shared" si="43"/>
        <v>1570.2448702387903</v>
      </c>
      <c r="V161" s="13">
        <f t="shared" si="44"/>
        <v>1</v>
      </c>
      <c r="X161" s="20">
        <f t="shared" si="47"/>
        <v>4.4649137843641613</v>
      </c>
    </row>
    <row r="162" spans="2:24" x14ac:dyDescent="0.3">
      <c r="B162" s="42">
        <v>24</v>
      </c>
      <c r="D162" s="1" t="s">
        <v>43</v>
      </c>
      <c r="F162" s="45">
        <f>SUM(F151:F161)</f>
        <v>1868595.4899106498</v>
      </c>
      <c r="H162" s="45">
        <f>SUM(H151:H161)</f>
        <v>115079.09814269573</v>
      </c>
      <c r="J162" s="45">
        <f>SUM(J151:J161)</f>
        <v>1753516.391767954</v>
      </c>
      <c r="L162" s="45">
        <f>SUM(L151:L161)</f>
        <v>0</v>
      </c>
      <c r="N162" s="45">
        <f>SUM(N151:N161)</f>
        <v>1753516.391767954</v>
      </c>
      <c r="P162" s="45">
        <f>SUM(P151:P161)</f>
        <v>0</v>
      </c>
      <c r="R162" s="45">
        <f>SUM(R151:R161)</f>
        <v>0</v>
      </c>
      <c r="T162" s="45">
        <f>SUM(T151:T161)</f>
        <v>1753516.391767954</v>
      </c>
      <c r="V162" s="46">
        <f t="shared" si="44"/>
        <v>1</v>
      </c>
      <c r="X162" s="21">
        <f t="shared" si="47"/>
        <v>-6.1585880284982686E-2</v>
      </c>
    </row>
    <row r="163" spans="2:24" x14ac:dyDescent="0.3">
      <c r="B163" s="15"/>
      <c r="D163" s="42"/>
      <c r="F163" s="18"/>
      <c r="H163" s="18"/>
      <c r="J163" s="18"/>
      <c r="L163" s="12"/>
      <c r="N163" s="18"/>
      <c r="P163" s="12"/>
      <c r="R163" s="12"/>
      <c r="T163" s="18"/>
      <c r="V163" s="47"/>
      <c r="X163" s="32"/>
    </row>
    <row r="164" spans="2:24" x14ac:dyDescent="0.3">
      <c r="B164" s="42">
        <v>25</v>
      </c>
      <c r="D164" s="1" t="s">
        <v>45</v>
      </c>
      <c r="F164" s="45">
        <f>F148+F162</f>
        <v>2333205.5051161135</v>
      </c>
      <c r="H164" s="45">
        <f>H148+H162</f>
        <v>18694.840060899136</v>
      </c>
      <c r="J164" s="45">
        <f>J148+J162</f>
        <v>2314510.665055214</v>
      </c>
      <c r="L164" s="45">
        <f>L148+L162</f>
        <v>0</v>
      </c>
      <c r="N164" s="45">
        <f>N148+N162</f>
        <v>2314510.665055214</v>
      </c>
      <c r="P164" s="45">
        <f>P148+P162</f>
        <v>0</v>
      </c>
      <c r="R164" s="45">
        <f>R148+R162</f>
        <v>0</v>
      </c>
      <c r="T164" s="45">
        <f>T148+T162</f>
        <v>2314510.665055214</v>
      </c>
      <c r="V164" s="46">
        <f>T164/N164</f>
        <v>1</v>
      </c>
      <c r="X164" s="21">
        <f>T164/F164-1</f>
        <v>-8.0125132655081144E-3</v>
      </c>
    </row>
    <row r="165" spans="2:24" x14ac:dyDescent="0.3">
      <c r="B165" s="42"/>
      <c r="D165" s="43"/>
      <c r="F165" s="18"/>
      <c r="H165" s="18"/>
      <c r="J165" s="18"/>
      <c r="L165" s="18"/>
      <c r="N165" s="18"/>
      <c r="P165" s="48"/>
      <c r="R165" s="48"/>
      <c r="T165" s="18"/>
      <c r="V165" s="47"/>
      <c r="X165" s="32"/>
    </row>
    <row r="166" spans="2:24" x14ac:dyDescent="0.3">
      <c r="B166" s="42"/>
      <c r="D166" s="22" t="s">
        <v>46</v>
      </c>
      <c r="F166" s="18"/>
      <c r="H166" s="18"/>
      <c r="J166" s="18"/>
      <c r="L166" s="18"/>
      <c r="N166" s="18"/>
      <c r="P166" s="48"/>
      <c r="R166" s="48"/>
      <c r="T166" s="18"/>
      <c r="V166" s="47"/>
      <c r="X166" s="56"/>
    </row>
    <row r="167" spans="2:24" x14ac:dyDescent="0.3">
      <c r="B167" s="42">
        <f>MAX(B$137:B166)+1</f>
        <v>26</v>
      </c>
      <c r="D167" s="15" t="s">
        <v>47</v>
      </c>
      <c r="F167" s="12">
        <v>0</v>
      </c>
      <c r="H167" s="12">
        <f>F167-N167</f>
        <v>-10.795706928649199</v>
      </c>
      <c r="J167" s="12">
        <v>10.795706928649199</v>
      </c>
      <c r="L167" s="12">
        <v>0</v>
      </c>
      <c r="N167" s="12">
        <f>J167</f>
        <v>10.795706928649199</v>
      </c>
      <c r="P167" s="12">
        <f>T167-N167</f>
        <v>0</v>
      </c>
      <c r="R167" s="12">
        <v>0</v>
      </c>
      <c r="T167" s="12">
        <v>10.795706928649199</v>
      </c>
      <c r="V167" s="33">
        <f>IFERROR(T167/N167,0)</f>
        <v>1</v>
      </c>
      <c r="X167" s="20">
        <f>IFERROR(T167/F167-1,0)</f>
        <v>0</v>
      </c>
    </row>
    <row r="168" spans="2:24" x14ac:dyDescent="0.3">
      <c r="B168" s="42">
        <f>MAX(B$137:B167)+1</f>
        <v>27</v>
      </c>
      <c r="D168" s="15" t="s">
        <v>48</v>
      </c>
      <c r="F168" s="12">
        <v>16203.307197464526</v>
      </c>
      <c r="H168" s="12">
        <f t="shared" ref="H168:H171" si="48">F168-N168</f>
        <v>-4085.7241045138708</v>
      </c>
      <c r="J168" s="12">
        <v>20289.031301978397</v>
      </c>
      <c r="L168" s="12">
        <v>0</v>
      </c>
      <c r="N168" s="12">
        <f t="shared" ref="N168:N169" si="49">J168</f>
        <v>20289.031301978397</v>
      </c>
      <c r="P168" s="12">
        <f>ROUND(T168-N168,0)</f>
        <v>0</v>
      </c>
      <c r="R168" s="12">
        <v>0</v>
      </c>
      <c r="T168" s="12">
        <v>20289.002877664519</v>
      </c>
      <c r="V168" s="33">
        <f t="shared" ref="V168:V169" si="50">IFERROR(T168/N168,0)</f>
        <v>0.99999859903050792</v>
      </c>
      <c r="X168" s="20">
        <f>IFERROR(T168/F168-1,0)</f>
        <v>0.25215196073301116</v>
      </c>
    </row>
    <row r="169" spans="2:24" x14ac:dyDescent="0.3">
      <c r="B169" s="42">
        <f>MAX(B$137:B168)+1</f>
        <v>28</v>
      </c>
      <c r="D169" s="15" t="s">
        <v>49</v>
      </c>
      <c r="F169" s="12">
        <v>163.78497059175623</v>
      </c>
      <c r="H169" s="12">
        <f t="shared" si="48"/>
        <v>-126.90763655930772</v>
      </c>
      <c r="J169" s="12">
        <v>290.69260715106395</v>
      </c>
      <c r="L169" s="12">
        <v>0</v>
      </c>
      <c r="N169" s="12">
        <f t="shared" si="49"/>
        <v>290.69260715106395</v>
      </c>
      <c r="P169" s="12">
        <f>ROUND(T169-N169,0)</f>
        <v>0</v>
      </c>
      <c r="R169" s="12">
        <v>0</v>
      </c>
      <c r="T169" s="12">
        <v>290.69260702952431</v>
      </c>
      <c r="V169" s="33">
        <f t="shared" si="50"/>
        <v>0.99999999958189634</v>
      </c>
      <c r="X169" s="20">
        <f t="shared" ref="X169:X170" si="51">IFERROR(T169/F169-1,0)</f>
        <v>0.77484299065567441</v>
      </c>
    </row>
    <row r="170" spans="2:24" x14ac:dyDescent="0.3">
      <c r="B170" s="42">
        <f>MAX(B$137:B169)+1</f>
        <v>29</v>
      </c>
      <c r="D170" s="15" t="s">
        <v>50</v>
      </c>
      <c r="F170" s="12">
        <v>38.32889733333333</v>
      </c>
      <c r="H170" s="12">
        <f t="shared" si="48"/>
        <v>-38.071741353484867</v>
      </c>
      <c r="J170" s="12">
        <v>76.400638686818198</v>
      </c>
      <c r="L170" s="12">
        <v>0</v>
      </c>
      <c r="N170" s="12">
        <f>J170</f>
        <v>76.400638686818198</v>
      </c>
      <c r="P170" s="12">
        <f>ROUND(T170-N170,0)</f>
        <v>0</v>
      </c>
      <c r="R170" s="12">
        <v>0</v>
      </c>
      <c r="T170" s="12">
        <v>76.400410675845464</v>
      </c>
      <c r="V170" s="33">
        <f>IFERROR(T170/N170,0)</f>
        <v>0.99999701558813314</v>
      </c>
      <c r="X170" s="20">
        <f t="shared" si="51"/>
        <v>0.99328485793413734</v>
      </c>
    </row>
    <row r="171" spans="2:24" x14ac:dyDescent="0.3">
      <c r="B171" s="42">
        <f>MAX(B$137:B170)+1</f>
        <v>30</v>
      </c>
      <c r="D171" s="15" t="s">
        <v>51</v>
      </c>
      <c r="F171" s="12">
        <v>0</v>
      </c>
      <c r="H171" s="12">
        <f t="shared" si="48"/>
        <v>0</v>
      </c>
      <c r="J171" s="12">
        <v>0</v>
      </c>
      <c r="L171" s="12">
        <v>0</v>
      </c>
      <c r="N171" s="12">
        <f>J171</f>
        <v>0</v>
      </c>
      <c r="P171" s="12">
        <f t="shared" ref="P171" si="52">T171-N171</f>
        <v>0</v>
      </c>
      <c r="R171" s="12">
        <v>0</v>
      </c>
      <c r="T171" s="12">
        <v>0</v>
      </c>
      <c r="V171" s="33">
        <f>IFERROR(T171/N171,0)</f>
        <v>0</v>
      </c>
      <c r="X171" s="20" t="str">
        <f>IFERROR(T171/F171-1,"-")</f>
        <v>-</v>
      </c>
    </row>
    <row r="172" spans="2:24" x14ac:dyDescent="0.3">
      <c r="B172" s="42">
        <f>MAX(B$137:B171)+1</f>
        <v>31</v>
      </c>
      <c r="D172" s="43" t="s">
        <v>52</v>
      </c>
      <c r="F172" s="45">
        <f>SUM(F167:F171)</f>
        <v>16405.421065389615</v>
      </c>
      <c r="H172" s="45">
        <f>SUM(H167:H171)</f>
        <v>-4261.4991893553124</v>
      </c>
      <c r="J172" s="45">
        <f>SUM(J167:J171)</f>
        <v>20666.920254744928</v>
      </c>
      <c r="L172" s="45">
        <f>SUM(L167:L171)</f>
        <v>0</v>
      </c>
      <c r="N172" s="45">
        <f>SUM(N167:N171)</f>
        <v>20666.920254744928</v>
      </c>
      <c r="P172" s="45">
        <f>SUM(P167:P171)</f>
        <v>0</v>
      </c>
      <c r="R172" s="45">
        <f>SUM(R167:R171)</f>
        <v>0</v>
      </c>
      <c r="T172" s="45">
        <f>ROUND(SUM(T167:T171),0)</f>
        <v>20667</v>
      </c>
      <c r="V172" s="46">
        <f>T172/N172</f>
        <v>1.0000038585940281</v>
      </c>
      <c r="X172" s="17">
        <f t="shared" ref="X172" si="53">T172/F172-1</f>
        <v>0.25976650752360175</v>
      </c>
    </row>
    <row r="173" spans="2:24" ht="11.7" customHeight="1" x14ac:dyDescent="0.3">
      <c r="B173" s="15"/>
      <c r="D173" s="42"/>
      <c r="F173" s="18"/>
      <c r="H173" s="18"/>
      <c r="J173" s="18"/>
      <c r="L173" s="18"/>
      <c r="N173" s="18"/>
      <c r="P173" s="12"/>
      <c r="R173" s="12"/>
      <c r="T173" s="18"/>
      <c r="V173" s="47"/>
      <c r="X173" s="32"/>
    </row>
    <row r="174" spans="2:24" ht="11.7" customHeight="1" x14ac:dyDescent="0.3">
      <c r="B174" s="42">
        <f>MAX(B$137:B172)+1</f>
        <v>32</v>
      </c>
      <c r="D174" s="25" t="s">
        <v>71</v>
      </c>
      <c r="F174" s="12">
        <v>0</v>
      </c>
      <c r="H174" s="12">
        <v>0</v>
      </c>
      <c r="J174" s="12">
        <v>0</v>
      </c>
      <c r="L174" s="12">
        <v>0</v>
      </c>
      <c r="N174" s="12">
        <f>J174</f>
        <v>0</v>
      </c>
      <c r="P174" s="12">
        <v>0</v>
      </c>
      <c r="R174" s="12">
        <v>0</v>
      </c>
      <c r="T174" s="12">
        <v>0</v>
      </c>
      <c r="V174" s="12">
        <v>0</v>
      </c>
      <c r="X174" s="34">
        <v>0</v>
      </c>
    </row>
    <row r="175" spans="2:24" ht="11.7" customHeight="1" x14ac:dyDescent="0.3">
      <c r="B175" s="42"/>
      <c r="D175" s="37"/>
      <c r="F175" s="48"/>
      <c r="H175" s="48"/>
      <c r="J175" s="48"/>
      <c r="L175" s="48"/>
      <c r="N175" s="48"/>
      <c r="P175" s="48"/>
      <c r="R175" s="48"/>
      <c r="T175" s="48"/>
      <c r="V175" s="47"/>
      <c r="X175" s="19"/>
    </row>
    <row r="176" spans="2:24" ht="12.9" thickBot="1" x14ac:dyDescent="0.35">
      <c r="B176" s="42">
        <f>MAX(B$137:B174)+1</f>
        <v>33</v>
      </c>
      <c r="D176" s="15" t="s">
        <v>54</v>
      </c>
      <c r="F176" s="51">
        <f>ROUND(F164+F172+F174,0)</f>
        <v>2349611</v>
      </c>
      <c r="H176" s="51">
        <f>ROUND(H164+H172+H174,0)</f>
        <v>14433</v>
      </c>
      <c r="J176" s="51">
        <f>ROUND(J164+J172+J174,0)</f>
        <v>2335178</v>
      </c>
      <c r="L176" s="51">
        <f>ROUND(L164+L172+L174,0)</f>
        <v>0</v>
      </c>
      <c r="N176" s="51">
        <f>ROUND(N164+N172+N174,0)</f>
        <v>2335178</v>
      </c>
      <c r="P176" s="51">
        <f>ROUND(P164+P172+P174,0)</f>
        <v>0</v>
      </c>
      <c r="R176" s="51">
        <f>ROUND(R164+R172+R174,0)</f>
        <v>0</v>
      </c>
      <c r="T176" s="51">
        <f>ROUND(T164+T172+T174,0)</f>
        <v>2335178</v>
      </c>
      <c r="V176" s="52">
        <f>T176/N176</f>
        <v>1</v>
      </c>
      <c r="X176" s="35">
        <f>T176/F176-1</f>
        <v>-6.1427189436890073E-3</v>
      </c>
    </row>
    <row r="177" spans="2:24" ht="11.7" customHeight="1" thickTop="1" x14ac:dyDescent="0.3">
      <c r="B177" s="1"/>
      <c r="F177" s="15"/>
      <c r="H177" s="15"/>
      <c r="J177" s="15"/>
      <c r="L177" s="15"/>
      <c r="N177" s="15"/>
      <c r="P177" s="15"/>
      <c r="R177" s="15"/>
      <c r="T177" s="15"/>
      <c r="V177" s="15"/>
      <c r="X177" s="15"/>
    </row>
    <row r="178" spans="2:24" ht="11.7" customHeight="1" x14ac:dyDescent="0.3">
      <c r="B178" s="28" t="s">
        <v>55</v>
      </c>
      <c r="F178" s="15"/>
      <c r="H178" s="15"/>
      <c r="J178" s="15"/>
      <c r="L178" s="15"/>
      <c r="N178" s="15"/>
      <c r="P178" s="15"/>
      <c r="R178" s="15"/>
      <c r="T178" s="15"/>
      <c r="V178" s="15"/>
      <c r="X178" s="15"/>
    </row>
    <row r="179" spans="2:24" ht="11.7" customHeight="1" x14ac:dyDescent="0.3">
      <c r="B179" s="54" t="s">
        <v>56</v>
      </c>
      <c r="C179" s="53"/>
      <c r="D179" s="53" t="s">
        <v>67</v>
      </c>
      <c r="F179" s="15"/>
      <c r="H179" s="15"/>
      <c r="J179" s="15"/>
      <c r="L179" s="15"/>
      <c r="N179" s="15"/>
      <c r="P179" s="15"/>
      <c r="R179" s="15"/>
      <c r="T179" s="15"/>
      <c r="V179" s="15"/>
      <c r="X179" s="15"/>
    </row>
    <row r="180" spans="2:24" ht="11.7" customHeight="1" x14ac:dyDescent="0.3">
      <c r="B180" s="54" t="s">
        <v>58</v>
      </c>
      <c r="D180" s="53" t="s">
        <v>72</v>
      </c>
      <c r="F180" s="15"/>
      <c r="H180" s="15"/>
      <c r="J180" s="15"/>
      <c r="L180" s="15"/>
      <c r="N180" s="15"/>
      <c r="P180" s="15"/>
      <c r="R180" s="15"/>
      <c r="T180" s="15"/>
      <c r="V180" s="15"/>
      <c r="X180" s="15"/>
    </row>
    <row r="181" spans="2:24" x14ac:dyDescent="0.3">
      <c r="B181" s="54" t="s">
        <v>60</v>
      </c>
      <c r="D181" s="53" t="s">
        <v>69</v>
      </c>
      <c r="F181" s="15"/>
      <c r="H181" s="15"/>
      <c r="J181" s="15"/>
      <c r="L181" s="15"/>
      <c r="N181" s="15"/>
      <c r="P181" s="15"/>
      <c r="R181" s="15"/>
      <c r="T181" s="15"/>
      <c r="V181" s="15"/>
      <c r="X181" s="15"/>
    </row>
    <row r="182" spans="2:24" ht="11.7" customHeight="1" x14ac:dyDescent="0.3">
      <c r="B182" s="54" t="s">
        <v>62</v>
      </c>
      <c r="D182" s="53" t="s">
        <v>63</v>
      </c>
      <c r="F182" s="15"/>
      <c r="H182" s="15"/>
      <c r="J182" s="15"/>
      <c r="L182" s="15"/>
      <c r="N182" s="15"/>
      <c r="P182" s="15"/>
      <c r="R182" s="15"/>
      <c r="T182" s="15"/>
      <c r="V182" s="15"/>
      <c r="X182" s="15"/>
    </row>
    <row r="183" spans="2:24" ht="11.7" customHeight="1" x14ac:dyDescent="0.3">
      <c r="B183" s="54" t="s">
        <v>64</v>
      </c>
      <c r="D183" s="53" t="s">
        <v>65</v>
      </c>
      <c r="F183" s="15"/>
      <c r="H183" s="15"/>
      <c r="J183" s="15"/>
      <c r="L183" s="15"/>
      <c r="N183" s="15"/>
      <c r="P183" s="15"/>
      <c r="R183" s="15"/>
      <c r="T183" s="15"/>
      <c r="V183" s="15"/>
      <c r="X183" s="15"/>
    </row>
    <row r="184" spans="2:24" x14ac:dyDescent="0.3">
      <c r="B184" s="1"/>
    </row>
    <row r="185" spans="2:24" x14ac:dyDescent="0.3">
      <c r="B185" s="1"/>
    </row>
  </sheetData>
  <mergeCells count="6">
    <mergeCell ref="B128:X128"/>
    <mergeCell ref="B129:X129"/>
    <mergeCell ref="B5:X5"/>
    <mergeCell ref="B6:X6"/>
    <mergeCell ref="B67:X67"/>
    <mergeCell ref="B68:X68"/>
  </mergeCells>
  <pageMargins left="0.7" right="0.7" top="0.75" bottom="0.75" header="0.3" footer="0.3"/>
  <pageSetup scale="55" orientation="landscape" r:id="rId1"/>
  <headerFooter>
    <oddHeader>&amp;R&amp;"Arial,Regular"&amp;10Filed: 2025-02-28
EB-2025-0064
Phase 3 Exhibit 8
Tab 2
Schedule 13
Attachment 1
Page &amp;P of &amp;N</oddHeader>
  </headerFooter>
  <rowBreaks count="2" manualBreakCount="2">
    <brk id="61" max="24" man="1"/>
    <brk id="123" max="2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3450637A-6D7E-4F66-9ABF-981AF201088B}"/>
</file>

<file path=customXml/itemProps2.xml><?xml version="1.0" encoding="utf-8"?>
<ds:datastoreItem xmlns:ds="http://schemas.openxmlformats.org/officeDocument/2006/customXml" ds:itemID="{3DC49320-A2FB-4E34-B51A-12BC62CF21B6}"/>
</file>

<file path=customXml/itemProps3.xml><?xml version="1.0" encoding="utf-8"?>
<ds:datastoreItem xmlns:ds="http://schemas.openxmlformats.org/officeDocument/2006/customXml" ds:itemID="{82C9CFDA-E208-4787-9502-3CC2B8A8F4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8.2.13.1</vt:lpstr>
      <vt:lpstr>'8.2.13.1'!Print_Area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2025-02-28T15:53:14Z</dcterms:created>
  <dcterms:modified xsi:type="dcterms:W3CDTF">2025-02-28T15:53:20Z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2025-02-28T15:53:19Z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9b438055-84be-467e-9be4-d2e3feb0f660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0x010100B03FF908193E414D9892E49E70D7829E</vt:lpwstr>
  </property>
</Properties>
</file>