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17" documentId="13_ncr:1_{71CBC76E-58B1-4AE1-9180-098FCF764F0C}" xr6:coauthVersionLast="47" xr6:coauthVersionMax="47" xr10:uidLastSave="{97E67FA2-60F2-48BD-95FF-9616E0BE2F03}"/>
  <bookViews>
    <workbookView xWindow="28680" yWindow="-120" windowWidth="29040" windowHeight="15720" firstSheet="3" activeTab="3" xr2:uid="{AA15A9AC-4231-4A9C-B593-7BFD5319DC33}"/>
  </bookViews>
  <sheets>
    <sheet name="8.2.13.10 p.1-4" sheetId="1" r:id="rId1"/>
    <sheet name="8.2.13.10 p.5-8" sheetId="2" r:id="rId2"/>
    <sheet name="8.2.13.10 p.9-10" sheetId="3" r:id="rId3"/>
    <sheet name="8.2.13.10 p.11-13" sheetId="4" r:id="rId4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3" hidden="1">{#N/A,#N/A,FALSE,"H3 Tab 1"}</definedName>
    <definedName name="paolo" localSheetId="1" hidden="1">{#N/A,#N/A,FALSE,"H3 Tab 1"}</definedName>
    <definedName name="paolo" localSheetId="2" hidden="1">{#N/A,#N/A,FALSE,"H3 Tab 1"}</definedName>
    <definedName name="paolo" hidden="1">{#N/A,#N/A,FALSE,"H3 Tab 1"}</definedName>
    <definedName name="_xlnm.Print_Area" localSheetId="3">'8.2.13.10 p.11-13'!$B$1:$R$219</definedName>
    <definedName name="_xlnm.Print_Area" localSheetId="0">'8.2.13.10 p.1-4'!$B$1:$R$267</definedName>
    <definedName name="_xlnm.Print_Area" localSheetId="1">'8.2.13.10 p.5-8'!$B$1:$R$257</definedName>
    <definedName name="_xlnm.Print_Area" localSheetId="2">'8.2.13.10 p.9-10'!$B$1:$R$143</definedName>
    <definedName name="_xlnm.Print_Titles" localSheetId="3">'8.2.13.10 p.11-13'!$1:$14</definedName>
    <definedName name="_xlnm.Print_Titles" localSheetId="0">'8.2.13.10 p.1-4'!$1:$14</definedName>
    <definedName name="_xlnm.Print_Titles" localSheetId="1">'8.2.13.10 p.5-8'!$1:$14</definedName>
    <definedName name="_xlnm.Print_Titles" localSheetId="2">'8.2.13.10 p.9-10'!$1:$14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3" hidden="1">{#N/A,#N/A,FALSE,"H3 Tab 1"}</definedName>
    <definedName name="wrn.h3T1S1." localSheetId="0" hidden="1">{#N/A,#N/A,FALSE,"H3 Tab 1"}</definedName>
    <definedName name="wrn.h3T1S1." localSheetId="1" hidden="1">{#N/A,#N/A,FALSE,"H3 Tab 1"}</definedName>
    <definedName name="wrn.h3T1S1." localSheetId="2" hidden="1">{#N/A,#N/A,FALSE,"H3 Tab 1"}</definedName>
    <definedName name="wrn.h3T1S1." hidden="1">{#N/A,#N/A,FALSE,"H3 Tab 1"}</definedName>
    <definedName name="wrn.H3T1S2." localSheetId="3" hidden="1">{#N/A,#N/A,FALSE,"H3 Tab 1"}</definedName>
    <definedName name="wrn.H3T1S2." localSheetId="0" hidden="1">{#N/A,#N/A,FALSE,"H3 Tab 1"}</definedName>
    <definedName name="wrn.H3T1S2." localSheetId="1" hidden="1">{#N/A,#N/A,FALSE,"H3 Tab 1"}</definedName>
    <definedName name="wrn.H3T1S2." localSheetId="2" hidden="1">{#N/A,#N/A,FALSE,"H3 Tab 1"}</definedName>
    <definedName name="wrn.H3T1S2." hidden="1">{#N/A,#N/A,FALSE,"H3 Tab 1"}</definedName>
    <definedName name="wrn.H3T2S3." localSheetId="3" hidden="1">{#N/A,#N/A,FALSE,"H3 Tab 2";#N/A,#N/A,FALSE,"H3 Tab 2"}</definedName>
    <definedName name="wrn.H3T2S3." localSheetId="0" hidden="1">{#N/A,#N/A,FALSE,"H3 Tab 2";#N/A,#N/A,FALSE,"H3 Tab 2"}</definedName>
    <definedName name="wrn.H3T2S3." localSheetId="1" hidden="1">{#N/A,#N/A,FALSE,"H3 Tab 2";#N/A,#N/A,FALSE,"H3 Tab 2"}</definedName>
    <definedName name="wrn.H3T2S3." localSheetId="2" hidden="1">{#N/A,#N/A,FALSE,"H3 Tab 2";#N/A,#N/A,FALSE,"H3 Tab 2"}</definedName>
    <definedName name="wrn.H3T2S3." hidden="1">{#N/A,#N/A,FALSE,"H3 Tab 2";#N/A,#N/A,FALSE,"H3 Tab 2"}</definedName>
    <definedName name="wrn.Print._.All." localSheetId="3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3" hidden="1">{#N/A,#N/A,FALSE,"RevProof"}</definedName>
    <definedName name="wrn.RevProof." localSheetId="0" hidden="1">{#N/A,#N/A,FALSE,"RevProof"}</definedName>
    <definedName name="wrn.RevProof." localSheetId="1" hidden="1">{#N/A,#N/A,FALSE,"RevProof"}</definedName>
    <definedName name="wrn.RevProof." localSheetId="2" hidden="1">{#N/A,#N/A,FALSE,"RevProof"}</definedName>
    <definedName name="wrn.RevProof." hidden="1">{#N/A,#N/A,FALSE,"RevProof"}</definedName>
    <definedName name="wrn.Schedules." localSheetId="3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2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3" i="4" l="1"/>
  <c r="F213" i="4"/>
  <c r="N208" i="4"/>
  <c r="J204" i="4"/>
  <c r="J195" i="4"/>
  <c r="N182" i="4"/>
  <c r="P182" i="4" s="1"/>
  <c r="F184" i="4"/>
  <c r="N156" i="4"/>
  <c r="P156" i="4" s="1"/>
  <c r="R156" i="4" s="1"/>
  <c r="N128" i="4"/>
  <c r="R128" i="4" s="1"/>
  <c r="N127" i="4"/>
  <c r="J123" i="4"/>
  <c r="P118" i="4"/>
  <c r="N118" i="4"/>
  <c r="N108" i="4"/>
  <c r="P108" i="4" s="1"/>
  <c r="F73" i="4"/>
  <c r="F71" i="4"/>
  <c r="N60" i="4"/>
  <c r="P60" i="4" s="1"/>
  <c r="R60" i="4" s="1"/>
  <c r="N57" i="4"/>
  <c r="N50" i="4"/>
  <c r="P50" i="4" s="1"/>
  <c r="R50" i="4" s="1"/>
  <c r="F51" i="4"/>
  <c r="N29" i="4"/>
  <c r="P29" i="4" s="1"/>
  <c r="R29" i="4" s="1"/>
  <c r="F31" i="4"/>
  <c r="B20" i="4"/>
  <c r="B21" i="4" s="1"/>
  <c r="B23" i="4" s="1"/>
  <c r="B24" i="4" s="1"/>
  <c r="B27" i="4" s="1"/>
  <c r="B28" i="4" s="1"/>
  <c r="B29" i="4" s="1"/>
  <c r="B30" i="4" s="1"/>
  <c r="B31" i="4" s="1"/>
  <c r="B33" i="4" s="1"/>
  <c r="B34" i="4" s="1"/>
  <c r="B37" i="4" s="1"/>
  <c r="B38" i="4" s="1"/>
  <c r="B39" i="4" s="1"/>
  <c r="B40" i="4" s="1"/>
  <c r="B41" i="4" s="1"/>
  <c r="B43" i="4" s="1"/>
  <c r="B44" i="4" s="1"/>
  <c r="B47" i="4" s="1"/>
  <c r="B48" i="4" s="1"/>
  <c r="B49" i="4" s="1"/>
  <c r="B50" i="4" s="1"/>
  <c r="B51" i="4" s="1"/>
  <c r="B53" i="4" s="1"/>
  <c r="B54" i="4" s="1"/>
  <c r="B57" i="4" s="1"/>
  <c r="B58" i="4" s="1"/>
  <c r="B59" i="4" s="1"/>
  <c r="B60" i="4" s="1"/>
  <c r="B61" i="4" s="1"/>
  <c r="B63" i="4" s="1"/>
  <c r="B64" i="4" s="1"/>
  <c r="B67" i="4" s="1"/>
  <c r="B68" i="4" s="1"/>
  <c r="B69" i="4" s="1"/>
  <c r="B70" i="4" s="1"/>
  <c r="B71" i="4" s="1"/>
  <c r="B73" i="4" s="1"/>
  <c r="B74" i="4" s="1"/>
  <c r="B77" i="4" s="1"/>
  <c r="B78" i="4" s="1"/>
  <c r="B79" i="4" s="1"/>
  <c r="B80" i="4" s="1"/>
  <c r="B81" i="4" s="1"/>
  <c r="B83" i="4" s="1"/>
  <c r="B84" i="4" s="1"/>
  <c r="B87" i="4" s="1"/>
  <c r="B88" i="4" s="1"/>
  <c r="B89" i="4" s="1"/>
  <c r="B90" i="4" s="1"/>
  <c r="B91" i="4" s="1"/>
  <c r="B93" i="4" s="1"/>
  <c r="B94" i="4" s="1"/>
  <c r="B97" i="4" s="1"/>
  <c r="B98" i="4" s="1"/>
  <c r="B99" i="4" s="1"/>
  <c r="B100" i="4" s="1"/>
  <c r="B101" i="4" s="1"/>
  <c r="B103" i="4" s="1"/>
  <c r="B104" i="4" s="1"/>
  <c r="B107" i="4" s="1"/>
  <c r="B108" i="4" s="1"/>
  <c r="B109" i="4" s="1"/>
  <c r="B110" i="4" s="1"/>
  <c r="B111" i="4" s="1"/>
  <c r="B113" i="4" s="1"/>
  <c r="B114" i="4" s="1"/>
  <c r="B117" i="4" s="1"/>
  <c r="B118" i="4" s="1"/>
  <c r="B119" i="4" s="1"/>
  <c r="B120" i="4" s="1"/>
  <c r="B121" i="4" s="1"/>
  <c r="B123" i="4" s="1"/>
  <c r="B124" i="4" s="1"/>
  <c r="B127" i="4" s="1"/>
  <c r="B128" i="4" s="1"/>
  <c r="B129" i="4" s="1"/>
  <c r="B130" i="4" s="1"/>
  <c r="B132" i="4" s="1"/>
  <c r="B133" i="4" s="1"/>
  <c r="B136" i="4" s="1"/>
  <c r="B137" i="4" s="1"/>
  <c r="B138" i="4" s="1"/>
  <c r="B139" i="4" s="1"/>
  <c r="B141" i="4" s="1"/>
  <c r="B142" i="4" s="1"/>
  <c r="B145" i="4" s="1"/>
  <c r="B146" i="4" s="1"/>
  <c r="B147" i="4" s="1"/>
  <c r="B148" i="4" s="1"/>
  <c r="B150" i="4" s="1"/>
  <c r="B151" i="4" s="1"/>
  <c r="B154" i="4" s="1"/>
  <c r="B155" i="4" s="1"/>
  <c r="B156" i="4" s="1"/>
  <c r="B157" i="4" s="1"/>
  <c r="B159" i="4" s="1"/>
  <c r="B160" i="4" s="1"/>
  <c r="B163" i="4" s="1"/>
  <c r="B164" i="4" s="1"/>
  <c r="B165" i="4" s="1"/>
  <c r="B166" i="4" s="1"/>
  <c r="B168" i="4" s="1"/>
  <c r="B169" i="4" s="1"/>
  <c r="B172" i="4" s="1"/>
  <c r="B173" i="4" s="1"/>
  <c r="B174" i="4" s="1"/>
  <c r="B175" i="4" s="1"/>
  <c r="B177" i="4" s="1"/>
  <c r="B178" i="4" s="1"/>
  <c r="B181" i="4" s="1"/>
  <c r="B182" i="4" s="1"/>
  <c r="B183" i="4" s="1"/>
  <c r="B184" i="4" s="1"/>
  <c r="B186" i="4" s="1"/>
  <c r="B187" i="4" s="1"/>
  <c r="B190" i="4" s="1"/>
  <c r="B191" i="4" s="1"/>
  <c r="B192" i="4" s="1"/>
  <c r="B193" i="4" s="1"/>
  <c r="B195" i="4" s="1"/>
  <c r="B196" i="4" s="1"/>
  <c r="B199" i="4" s="1"/>
  <c r="B200" i="4" s="1"/>
  <c r="B201" i="4" s="1"/>
  <c r="B202" i="4" s="1"/>
  <c r="B204" i="4" s="1"/>
  <c r="B205" i="4" s="1"/>
  <c r="B208" i="4" s="1"/>
  <c r="B210" i="4" s="1"/>
  <c r="B211" i="4" s="1"/>
  <c r="B213" i="4" s="1"/>
  <c r="B214" i="4" s="1"/>
  <c r="N19" i="4"/>
  <c r="P19" i="4" s="1"/>
  <c r="R19" i="4" s="1"/>
  <c r="B19" i="4"/>
  <c r="N17" i="4"/>
  <c r="B17" i="4"/>
  <c r="B18" i="4" s="1"/>
  <c r="D132" i="3"/>
  <c r="D131" i="3"/>
  <c r="D130" i="3"/>
  <c r="N120" i="3"/>
  <c r="P120" i="3" s="1"/>
  <c r="R120" i="3" s="1"/>
  <c r="D120" i="3"/>
  <c r="D119" i="3"/>
  <c r="D118" i="3"/>
  <c r="D110" i="3"/>
  <c r="D109" i="3"/>
  <c r="D108" i="3"/>
  <c r="N107" i="3"/>
  <c r="D100" i="3"/>
  <c r="D99" i="3"/>
  <c r="D98" i="3"/>
  <c r="D90" i="3"/>
  <c r="D89" i="3"/>
  <c r="N88" i="3"/>
  <c r="P88" i="3" s="1"/>
  <c r="D88" i="3"/>
  <c r="D80" i="3"/>
  <c r="N79" i="3"/>
  <c r="P79" i="3" s="1"/>
  <c r="R79" i="3" s="1"/>
  <c r="D79" i="3"/>
  <c r="N78" i="3"/>
  <c r="P78" i="3" s="1"/>
  <c r="D78" i="3"/>
  <c r="D70" i="3"/>
  <c r="D69" i="3"/>
  <c r="N68" i="3"/>
  <c r="P68" i="3" s="1"/>
  <c r="R68" i="3" s="1"/>
  <c r="D68" i="3"/>
  <c r="N67" i="3"/>
  <c r="D60" i="3"/>
  <c r="N59" i="3"/>
  <c r="P59" i="3" s="1"/>
  <c r="R59" i="3" s="1"/>
  <c r="D59" i="3"/>
  <c r="D58" i="3"/>
  <c r="F63" i="3"/>
  <c r="N50" i="3"/>
  <c r="P50" i="3" s="1"/>
  <c r="R50" i="3" s="1"/>
  <c r="D50" i="3"/>
  <c r="N49" i="3"/>
  <c r="P49" i="3" s="1"/>
  <c r="R49" i="3" s="1"/>
  <c r="D49" i="3"/>
  <c r="N48" i="3"/>
  <c r="P48" i="3" s="1"/>
  <c r="D48" i="3"/>
  <c r="N40" i="3"/>
  <c r="P40" i="3" s="1"/>
  <c r="R40" i="3" s="1"/>
  <c r="D40" i="3"/>
  <c r="N39" i="3"/>
  <c r="P39" i="3" s="1"/>
  <c r="R39" i="3" s="1"/>
  <c r="D39" i="3"/>
  <c r="N38" i="3"/>
  <c r="P38" i="3" s="1"/>
  <c r="D38" i="3"/>
  <c r="N29" i="3"/>
  <c r="P29" i="3" s="1"/>
  <c r="R29" i="3" s="1"/>
  <c r="N20" i="3"/>
  <c r="P20" i="3" s="1"/>
  <c r="R20" i="3" s="1"/>
  <c r="B18" i="3"/>
  <c r="B19" i="3" s="1"/>
  <c r="B20" i="3" s="1"/>
  <c r="B21" i="3" s="1"/>
  <c r="B23" i="3" s="1"/>
  <c r="B24" i="3" s="1"/>
  <c r="B27" i="3" s="1"/>
  <c r="B28" i="3" s="1"/>
  <c r="B29" i="3" s="1"/>
  <c r="B30" i="3" s="1"/>
  <c r="B31" i="3" s="1"/>
  <c r="B33" i="3" s="1"/>
  <c r="B34" i="3" s="1"/>
  <c r="B37" i="3" s="1"/>
  <c r="B38" i="3" s="1"/>
  <c r="B39" i="3" s="1"/>
  <c r="B40" i="3" s="1"/>
  <c r="B41" i="3" s="1"/>
  <c r="B43" i="3" s="1"/>
  <c r="B44" i="3" s="1"/>
  <c r="B47" i="3" s="1"/>
  <c r="B48" i="3" s="1"/>
  <c r="B49" i="3" s="1"/>
  <c r="B50" i="3" s="1"/>
  <c r="B51" i="3" s="1"/>
  <c r="B53" i="3" s="1"/>
  <c r="B54" i="3" s="1"/>
  <c r="B57" i="3" s="1"/>
  <c r="B58" i="3" s="1"/>
  <c r="B59" i="3" s="1"/>
  <c r="B60" i="3" s="1"/>
  <c r="B61" i="3" s="1"/>
  <c r="B63" i="3" s="1"/>
  <c r="B64" i="3" s="1"/>
  <c r="B67" i="3" s="1"/>
  <c r="B68" i="3" s="1"/>
  <c r="B69" i="3" s="1"/>
  <c r="B70" i="3" s="1"/>
  <c r="B71" i="3" s="1"/>
  <c r="B73" i="3" s="1"/>
  <c r="B74" i="3" s="1"/>
  <c r="B77" i="3" s="1"/>
  <c r="B78" i="3" s="1"/>
  <c r="B79" i="3" s="1"/>
  <c r="B80" i="3" s="1"/>
  <c r="B81" i="3" s="1"/>
  <c r="B83" i="3" s="1"/>
  <c r="B84" i="3" s="1"/>
  <c r="B87" i="3" s="1"/>
  <c r="B88" i="3" s="1"/>
  <c r="B89" i="3" s="1"/>
  <c r="B90" i="3" s="1"/>
  <c r="B91" i="3" s="1"/>
  <c r="B93" i="3" s="1"/>
  <c r="B94" i="3" s="1"/>
  <c r="B97" i="3" s="1"/>
  <c r="B98" i="3" s="1"/>
  <c r="B99" i="3" s="1"/>
  <c r="B100" i="3" s="1"/>
  <c r="B101" i="3" s="1"/>
  <c r="B103" i="3" s="1"/>
  <c r="B104" i="3" s="1"/>
  <c r="B107" i="3" s="1"/>
  <c r="B108" i="3" s="1"/>
  <c r="B109" i="3" s="1"/>
  <c r="B110" i="3" s="1"/>
  <c r="B111" i="3" s="1"/>
  <c r="B113" i="3" s="1"/>
  <c r="B114" i="3" s="1"/>
  <c r="B117" i="3" s="1"/>
  <c r="B118" i="3" s="1"/>
  <c r="B119" i="3" s="1"/>
  <c r="B120" i="3" s="1"/>
  <c r="B121" i="3" s="1"/>
  <c r="B123" i="3" s="1"/>
  <c r="B124" i="3" s="1"/>
  <c r="B125" i="3" s="1"/>
  <c r="B126" i="3" s="1"/>
  <c r="B129" i="3" s="1"/>
  <c r="B130" i="3" s="1"/>
  <c r="B131" i="3" s="1"/>
  <c r="B132" i="3" s="1"/>
  <c r="B133" i="3" s="1"/>
  <c r="B135" i="3" s="1"/>
  <c r="B136" i="3" s="1"/>
  <c r="B137" i="3" s="1"/>
  <c r="B138" i="3" s="1"/>
  <c r="N245" i="2"/>
  <c r="P245" i="2" s="1"/>
  <c r="R245" i="2" s="1"/>
  <c r="N234" i="2"/>
  <c r="P234" i="2" s="1"/>
  <c r="R234" i="2" s="1"/>
  <c r="N221" i="2"/>
  <c r="P221" i="2" s="1"/>
  <c r="R221" i="2" s="1"/>
  <c r="N208" i="2"/>
  <c r="P208" i="2" s="1"/>
  <c r="N198" i="2"/>
  <c r="P198" i="2" s="1"/>
  <c r="R198" i="2" s="1"/>
  <c r="N196" i="2"/>
  <c r="P196" i="2" s="1"/>
  <c r="N195" i="2"/>
  <c r="P195" i="2" s="1"/>
  <c r="R195" i="2" s="1"/>
  <c r="F187" i="2"/>
  <c r="N185" i="2"/>
  <c r="P185" i="2" s="1"/>
  <c r="R185" i="2" s="1"/>
  <c r="N184" i="2"/>
  <c r="P184" i="2" s="1"/>
  <c r="N183" i="2"/>
  <c r="J187" i="2"/>
  <c r="N176" i="2"/>
  <c r="P176" i="2" s="1"/>
  <c r="R176" i="2" s="1"/>
  <c r="R175" i="2"/>
  <c r="N175" i="2"/>
  <c r="N174" i="2"/>
  <c r="P174" i="2" s="1"/>
  <c r="N150" i="2"/>
  <c r="P150" i="2" s="1"/>
  <c r="N138" i="2"/>
  <c r="P138" i="2" s="1"/>
  <c r="N115" i="2"/>
  <c r="P115" i="2" s="1"/>
  <c r="R115" i="2" s="1"/>
  <c r="F105" i="2"/>
  <c r="N103" i="2"/>
  <c r="P103" i="2" s="1"/>
  <c r="R103" i="2" s="1"/>
  <c r="N102" i="2"/>
  <c r="P102" i="2" s="1"/>
  <c r="N92" i="2"/>
  <c r="P92" i="2" s="1"/>
  <c r="R92" i="2" s="1"/>
  <c r="J81" i="2"/>
  <c r="N79" i="2"/>
  <c r="P79" i="2" s="1"/>
  <c r="R79" i="2" s="1"/>
  <c r="N78" i="2"/>
  <c r="P78" i="2" s="1"/>
  <c r="N67" i="2"/>
  <c r="P67" i="2" s="1"/>
  <c r="R67" i="2" s="1"/>
  <c r="N66" i="2"/>
  <c r="P66" i="2" s="1"/>
  <c r="N65" i="2"/>
  <c r="J69" i="2"/>
  <c r="N44" i="2"/>
  <c r="P44" i="2" s="1"/>
  <c r="R44" i="2" s="1"/>
  <c r="N32" i="2"/>
  <c r="P32" i="2" s="1"/>
  <c r="R32" i="2" s="1"/>
  <c r="N20" i="2"/>
  <c r="P20" i="2" s="1"/>
  <c r="R20" i="2" s="1"/>
  <c r="N19" i="2"/>
  <c r="P19" i="2" s="1"/>
  <c r="R19" i="2" s="1"/>
  <c r="N18" i="2"/>
  <c r="P18" i="2" s="1"/>
  <c r="F21" i="2"/>
  <c r="B18" i="2"/>
  <c r="B19" i="2" s="1"/>
  <c r="B20" i="2" s="1"/>
  <c r="B21" i="2" s="1"/>
  <c r="B23" i="2" s="1"/>
  <c r="B24" i="2" s="1"/>
  <c r="B25" i="2" s="1"/>
  <c r="B26" i="2" s="1"/>
  <c r="B29" i="2" s="1"/>
  <c r="B30" i="2" s="1"/>
  <c r="B31" i="2" s="1"/>
  <c r="B32" i="2" s="1"/>
  <c r="B33" i="2" s="1"/>
  <c r="B35" i="2" s="1"/>
  <c r="B36" i="2" s="1"/>
  <c r="B37" i="2" s="1"/>
  <c r="B38" i="2" s="1"/>
  <c r="B41" i="2" s="1"/>
  <c r="B42" i="2" s="1"/>
  <c r="B43" i="2" s="1"/>
  <c r="B44" i="2" s="1"/>
  <c r="B45" i="2" s="1"/>
  <c r="B47" i="2" s="1"/>
  <c r="B48" i="2" s="1"/>
  <c r="B49" i="2" s="1"/>
  <c r="B50" i="2" s="1"/>
  <c r="B53" i="2" s="1"/>
  <c r="B54" i="2" s="1"/>
  <c r="B55" i="2" s="1"/>
  <c r="B56" i="2" s="1"/>
  <c r="B57" i="2" s="1"/>
  <c r="B59" i="2" s="1"/>
  <c r="B60" i="2" s="1"/>
  <c r="B61" i="2" s="1"/>
  <c r="B62" i="2" s="1"/>
  <c r="B65" i="2" s="1"/>
  <c r="B66" i="2" s="1"/>
  <c r="B67" i="2" s="1"/>
  <c r="B68" i="2" s="1"/>
  <c r="B69" i="2" s="1"/>
  <c r="B71" i="2" s="1"/>
  <c r="B72" i="2" s="1"/>
  <c r="B73" i="2" s="1"/>
  <c r="B74" i="2" s="1"/>
  <c r="B77" i="2" s="1"/>
  <c r="B78" i="2" s="1"/>
  <c r="B79" i="2" s="1"/>
  <c r="B80" i="2" s="1"/>
  <c r="B81" i="2" s="1"/>
  <c r="B83" i="2" s="1"/>
  <c r="B84" i="2" s="1"/>
  <c r="B85" i="2" s="1"/>
  <c r="B86" i="2" s="1"/>
  <c r="B89" i="2" s="1"/>
  <c r="B90" i="2" s="1"/>
  <c r="B91" i="2" s="1"/>
  <c r="B92" i="2" s="1"/>
  <c r="B93" i="2" s="1"/>
  <c r="B95" i="2" s="1"/>
  <c r="B96" i="2" s="1"/>
  <c r="B97" i="2" s="1"/>
  <c r="B98" i="2" s="1"/>
  <c r="B101" i="2" s="1"/>
  <c r="B102" i="2" s="1"/>
  <c r="B103" i="2" s="1"/>
  <c r="B104" i="2" s="1"/>
  <c r="B105" i="2" s="1"/>
  <c r="B107" i="2" s="1"/>
  <c r="B108" i="2" s="1"/>
  <c r="B109" i="2" s="1"/>
  <c r="B110" i="2" s="1"/>
  <c r="B113" i="2" s="1"/>
  <c r="B114" i="2" s="1"/>
  <c r="B115" i="2" s="1"/>
  <c r="B116" i="2" s="1"/>
  <c r="B117" i="2" s="1"/>
  <c r="B119" i="2" s="1"/>
  <c r="B120" i="2" s="1"/>
  <c r="B121" i="2" s="1"/>
  <c r="B122" i="2" s="1"/>
  <c r="B125" i="2" s="1"/>
  <c r="B126" i="2" s="1"/>
  <c r="B127" i="2" s="1"/>
  <c r="B128" i="2" s="1"/>
  <c r="B129" i="2" s="1"/>
  <c r="B131" i="2" s="1"/>
  <c r="B132" i="2" s="1"/>
  <c r="B133" i="2" s="1"/>
  <c r="B134" i="2" s="1"/>
  <c r="B137" i="2" s="1"/>
  <c r="B138" i="2" s="1"/>
  <c r="B139" i="2" s="1"/>
  <c r="B140" i="2" s="1"/>
  <c r="B141" i="2" s="1"/>
  <c r="B143" i="2" s="1"/>
  <c r="B144" i="2" s="1"/>
  <c r="B145" i="2" s="1"/>
  <c r="B146" i="2" s="1"/>
  <c r="B149" i="2" s="1"/>
  <c r="B150" i="2" s="1"/>
  <c r="B151" i="2" s="1"/>
  <c r="B152" i="2" s="1"/>
  <c r="B153" i="2" s="1"/>
  <c r="B155" i="2" s="1"/>
  <c r="B156" i="2" s="1"/>
  <c r="B157" i="2" s="1"/>
  <c r="B158" i="2" s="1"/>
  <c r="B161" i="2" s="1"/>
  <c r="B162" i="2" s="1"/>
  <c r="B163" i="2" s="1"/>
  <c r="B164" i="2" s="1"/>
  <c r="B165" i="2" s="1"/>
  <c r="B167" i="2" s="1"/>
  <c r="B168" i="2" s="1"/>
  <c r="B169" i="2" s="1"/>
  <c r="B170" i="2" s="1"/>
  <c r="B173" i="2" s="1"/>
  <c r="B174" i="2" s="1"/>
  <c r="B175" i="2" s="1"/>
  <c r="B176" i="2" s="1"/>
  <c r="B177" i="2" s="1"/>
  <c r="B179" i="2" s="1"/>
  <c r="B180" i="2" s="1"/>
  <c r="B183" i="2" s="1"/>
  <c r="B184" i="2" s="1"/>
  <c r="B185" i="2" s="1"/>
  <c r="B186" i="2" s="1"/>
  <c r="B187" i="2" s="1"/>
  <c r="B189" i="2" s="1"/>
  <c r="B190" i="2" s="1"/>
  <c r="B191" i="2" s="1"/>
  <c r="B192" i="2" s="1"/>
  <c r="B195" i="2" s="1"/>
  <c r="B196" i="2" s="1"/>
  <c r="B197" i="2" s="1"/>
  <c r="B198" i="2" s="1"/>
  <c r="B199" i="2" s="1"/>
  <c r="B201" i="2" s="1"/>
  <c r="B202" i="2" s="1"/>
  <c r="B203" i="2" s="1"/>
  <c r="B204" i="2" s="1"/>
  <c r="B207" i="2" s="1"/>
  <c r="B208" i="2" s="1"/>
  <c r="B209" i="2" s="1"/>
  <c r="B210" i="2" s="1"/>
  <c r="B211" i="2" s="1"/>
  <c r="B213" i="2" s="1"/>
  <c r="B214" i="2" s="1"/>
  <c r="B215" i="2" s="1"/>
  <c r="B216" i="2" s="1"/>
  <c r="B219" i="2" s="1"/>
  <c r="B220" i="2" s="1"/>
  <c r="B221" i="2" s="1"/>
  <c r="B222" i="2" s="1"/>
  <c r="B223" i="2" s="1"/>
  <c r="B225" i="2" s="1"/>
  <c r="B226" i="2" s="1"/>
  <c r="B227" i="2" s="1"/>
  <c r="B228" i="2" s="1"/>
  <c r="B231" i="2" s="1"/>
  <c r="B232" i="2" s="1"/>
  <c r="B233" i="2" s="1"/>
  <c r="B234" i="2" s="1"/>
  <c r="B235" i="2" s="1"/>
  <c r="B237" i="2" s="1"/>
  <c r="B238" i="2" s="1"/>
  <c r="B239" i="2" s="1"/>
  <c r="B240" i="2" s="1"/>
  <c r="B243" i="2" s="1"/>
  <c r="B244" i="2" s="1"/>
  <c r="B245" i="2" s="1"/>
  <c r="B246" i="2" s="1"/>
  <c r="B247" i="2" s="1"/>
  <c r="B249" i="2" s="1"/>
  <c r="B250" i="2" s="1"/>
  <c r="B251" i="2" s="1"/>
  <c r="B252" i="2" s="1"/>
  <c r="B17" i="2"/>
  <c r="N256" i="1"/>
  <c r="P256" i="1" s="1"/>
  <c r="R256" i="1" s="1"/>
  <c r="N254" i="1"/>
  <c r="N244" i="1"/>
  <c r="P244" i="1" s="1"/>
  <c r="R244" i="1" s="1"/>
  <c r="N243" i="1"/>
  <c r="P243" i="1" s="1"/>
  <c r="N232" i="1"/>
  <c r="P232" i="1" s="1"/>
  <c r="R232" i="1" s="1"/>
  <c r="J222" i="1"/>
  <c r="N221" i="1"/>
  <c r="P221" i="1" s="1"/>
  <c r="R221" i="1" s="1"/>
  <c r="N219" i="1"/>
  <c r="P219" i="1" s="1"/>
  <c r="F222" i="1"/>
  <c r="N209" i="1"/>
  <c r="P209" i="1" s="1"/>
  <c r="R209" i="1" s="1"/>
  <c r="N208" i="1"/>
  <c r="P208" i="1" s="1"/>
  <c r="R208" i="1" s="1"/>
  <c r="N195" i="1"/>
  <c r="P195" i="1" s="1"/>
  <c r="N185" i="1"/>
  <c r="P185" i="1" s="1"/>
  <c r="R185" i="1" s="1"/>
  <c r="N182" i="1"/>
  <c r="F176" i="1"/>
  <c r="N175" i="1"/>
  <c r="P175" i="1" s="1"/>
  <c r="R175" i="1" s="1"/>
  <c r="N174" i="1"/>
  <c r="P174" i="1" s="1"/>
  <c r="J176" i="1"/>
  <c r="F178" i="1"/>
  <c r="N164" i="1"/>
  <c r="P164" i="1" s="1"/>
  <c r="R164" i="1" s="1"/>
  <c r="N162" i="1"/>
  <c r="P162" i="1" s="1"/>
  <c r="N151" i="1"/>
  <c r="P151" i="1" s="1"/>
  <c r="R151" i="1" s="1"/>
  <c r="N149" i="1"/>
  <c r="J129" i="1"/>
  <c r="N126" i="1"/>
  <c r="P126" i="1" s="1"/>
  <c r="N115" i="1"/>
  <c r="P115" i="1" s="1"/>
  <c r="R115" i="1" s="1"/>
  <c r="N113" i="1"/>
  <c r="F117" i="1"/>
  <c r="N101" i="1"/>
  <c r="N91" i="1"/>
  <c r="P91" i="1" s="1"/>
  <c r="R91" i="1" s="1"/>
  <c r="N80" i="1"/>
  <c r="P80" i="1" s="1"/>
  <c r="R80" i="1" s="1"/>
  <c r="N79" i="1"/>
  <c r="P79" i="1" s="1"/>
  <c r="R79" i="1" s="1"/>
  <c r="F81" i="1"/>
  <c r="N68" i="1"/>
  <c r="P68" i="1" s="1"/>
  <c r="R68" i="1" s="1"/>
  <c r="N67" i="1"/>
  <c r="P67" i="1" s="1"/>
  <c r="R67" i="1" s="1"/>
  <c r="N66" i="1"/>
  <c r="P66" i="1" s="1"/>
  <c r="N53" i="1"/>
  <c r="N44" i="1"/>
  <c r="P44" i="1" s="1"/>
  <c r="R44" i="1" s="1"/>
  <c r="N42" i="1"/>
  <c r="P42" i="1" s="1"/>
  <c r="N32" i="1"/>
  <c r="P32" i="1" s="1"/>
  <c r="R32" i="1" s="1"/>
  <c r="J33" i="1"/>
  <c r="N29" i="1"/>
  <c r="N20" i="1"/>
  <c r="P20" i="1" s="1"/>
  <c r="R20" i="1" s="1"/>
  <c r="B17" i="1"/>
  <c r="B18" i="1" s="1"/>
  <c r="B19" i="1" s="1"/>
  <c r="B20" i="1" s="1"/>
  <c r="B21" i="1" s="1"/>
  <c r="B23" i="1" s="1"/>
  <c r="B24" i="1" s="1"/>
  <c r="B25" i="1" s="1"/>
  <c r="B26" i="1" s="1"/>
  <c r="B29" i="1" s="1"/>
  <c r="B30" i="1" s="1"/>
  <c r="B31" i="1" s="1"/>
  <c r="B32" i="1" s="1"/>
  <c r="B33" i="1" s="1"/>
  <c r="B35" i="1" s="1"/>
  <c r="B36" i="1" s="1"/>
  <c r="B37" i="1" s="1"/>
  <c r="B38" i="1" s="1"/>
  <c r="B41" i="1" s="1"/>
  <c r="B42" i="1" s="1"/>
  <c r="B43" i="1" s="1"/>
  <c r="B44" i="1" s="1"/>
  <c r="B45" i="1" s="1"/>
  <c r="B47" i="1" s="1"/>
  <c r="B48" i="1" s="1"/>
  <c r="B49" i="1" s="1"/>
  <c r="B50" i="1" s="1"/>
  <c r="B53" i="1" s="1"/>
  <c r="B54" i="1" s="1"/>
  <c r="B55" i="1" s="1"/>
  <c r="B56" i="1" s="1"/>
  <c r="B57" i="1" s="1"/>
  <c r="B59" i="1" s="1"/>
  <c r="B60" i="1" s="1"/>
  <c r="B61" i="1" s="1"/>
  <c r="B62" i="1" s="1"/>
  <c r="B65" i="1" s="1"/>
  <c r="B66" i="1" s="1"/>
  <c r="B67" i="1" s="1"/>
  <c r="B68" i="1" s="1"/>
  <c r="B69" i="1" s="1"/>
  <c r="B71" i="1" s="1"/>
  <c r="B72" i="1" s="1"/>
  <c r="B73" i="1" s="1"/>
  <c r="B74" i="1" s="1"/>
  <c r="B77" i="1" s="1"/>
  <c r="B78" i="1" s="1"/>
  <c r="B79" i="1" s="1"/>
  <c r="B80" i="1" s="1"/>
  <c r="B81" i="1" s="1"/>
  <c r="B83" i="1" s="1"/>
  <c r="B84" i="1" s="1"/>
  <c r="B85" i="1" s="1"/>
  <c r="B86" i="1" s="1"/>
  <c r="B89" i="1" s="1"/>
  <c r="B90" i="1" s="1"/>
  <c r="B91" i="1" s="1"/>
  <c r="B92" i="1" s="1"/>
  <c r="B93" i="1" s="1"/>
  <c r="B95" i="1" s="1"/>
  <c r="B96" i="1" s="1"/>
  <c r="B97" i="1" s="1"/>
  <c r="B98" i="1" s="1"/>
  <c r="B101" i="1" s="1"/>
  <c r="B102" i="1" s="1"/>
  <c r="B103" i="1" s="1"/>
  <c r="B104" i="1" s="1"/>
  <c r="B105" i="1" s="1"/>
  <c r="B107" i="1" s="1"/>
  <c r="B108" i="1" s="1"/>
  <c r="B109" i="1" s="1"/>
  <c r="B110" i="1" s="1"/>
  <c r="B113" i="1" s="1"/>
  <c r="B114" i="1" s="1"/>
  <c r="B115" i="1" s="1"/>
  <c r="B116" i="1" s="1"/>
  <c r="B117" i="1" s="1"/>
  <c r="B119" i="1" s="1"/>
  <c r="B120" i="1" s="1"/>
  <c r="B121" i="1" s="1"/>
  <c r="B122" i="1" s="1"/>
  <c r="B125" i="1" s="1"/>
  <c r="B126" i="1" s="1"/>
  <c r="B127" i="1" s="1"/>
  <c r="B128" i="1" s="1"/>
  <c r="B129" i="1" s="1"/>
  <c r="B131" i="1" s="1"/>
  <c r="B132" i="1" s="1"/>
  <c r="B133" i="1" s="1"/>
  <c r="B134" i="1" s="1"/>
  <c r="B137" i="1" s="1"/>
  <c r="B138" i="1" s="1"/>
  <c r="B139" i="1" s="1"/>
  <c r="B140" i="1" s="1"/>
  <c r="B141" i="1" s="1"/>
  <c r="B143" i="1" s="1"/>
  <c r="B144" i="1" s="1"/>
  <c r="B145" i="1" s="1"/>
  <c r="B146" i="1" s="1"/>
  <c r="B149" i="1" s="1"/>
  <c r="B150" i="1" s="1"/>
  <c r="B151" i="1" s="1"/>
  <c r="B152" i="1" s="1"/>
  <c r="B153" i="1" s="1"/>
  <c r="B155" i="1" s="1"/>
  <c r="B156" i="1" s="1"/>
  <c r="B157" i="1" s="1"/>
  <c r="B158" i="1" s="1"/>
  <c r="B161" i="1" s="1"/>
  <c r="B162" i="1" s="1"/>
  <c r="B163" i="1" s="1"/>
  <c r="B164" i="1" s="1"/>
  <c r="B165" i="1" s="1"/>
  <c r="B167" i="1" s="1"/>
  <c r="B168" i="1" s="1"/>
  <c r="B169" i="1" s="1"/>
  <c r="B170" i="1" s="1"/>
  <c r="B173" i="1" s="1"/>
  <c r="B174" i="1" s="1"/>
  <c r="B175" i="1" s="1"/>
  <c r="B176" i="1" s="1"/>
  <c r="B178" i="1" s="1"/>
  <c r="B179" i="1" s="1"/>
  <c r="B182" i="1" s="1"/>
  <c r="B183" i="1" s="1"/>
  <c r="B184" i="1" s="1"/>
  <c r="B185" i="1" s="1"/>
  <c r="B186" i="1" s="1"/>
  <c r="B188" i="1" s="1"/>
  <c r="B189" i="1" s="1"/>
  <c r="B190" i="1" s="1"/>
  <c r="B191" i="1" s="1"/>
  <c r="B194" i="1" s="1"/>
  <c r="B195" i="1" s="1"/>
  <c r="B196" i="1" s="1"/>
  <c r="B197" i="1" s="1"/>
  <c r="B198" i="1" s="1"/>
  <c r="B200" i="1" s="1"/>
  <c r="B201" i="1" s="1"/>
  <c r="B202" i="1" s="1"/>
  <c r="B203" i="1" s="1"/>
  <c r="B206" i="1" s="1"/>
  <c r="B207" i="1" s="1"/>
  <c r="B208" i="1" s="1"/>
  <c r="B209" i="1" s="1"/>
  <c r="B210" i="1" s="1"/>
  <c r="B212" i="1" s="1"/>
  <c r="B213" i="1" s="1"/>
  <c r="B214" i="1" s="1"/>
  <c r="B215" i="1" s="1"/>
  <c r="B218" i="1" s="1"/>
  <c r="B219" i="1" s="1"/>
  <c r="B220" i="1" s="1"/>
  <c r="B221" i="1" s="1"/>
  <c r="B222" i="1" s="1"/>
  <c r="B224" i="1" s="1"/>
  <c r="B225" i="1" s="1"/>
  <c r="B226" i="1" s="1"/>
  <c r="B227" i="1" s="1"/>
  <c r="B230" i="1" s="1"/>
  <c r="B231" i="1" s="1"/>
  <c r="B232" i="1" s="1"/>
  <c r="B233" i="1" s="1"/>
  <c r="B234" i="1" s="1"/>
  <c r="B236" i="1" s="1"/>
  <c r="B237" i="1" s="1"/>
  <c r="B238" i="1" s="1"/>
  <c r="B239" i="1" s="1"/>
  <c r="B242" i="1" s="1"/>
  <c r="B243" i="1" s="1"/>
  <c r="B244" i="1" s="1"/>
  <c r="B245" i="1" s="1"/>
  <c r="B246" i="1" s="1"/>
  <c r="B248" i="1" s="1"/>
  <c r="B249" i="1" s="1"/>
  <c r="B250" i="1" s="1"/>
  <c r="B251" i="1" s="1"/>
  <c r="B254" i="1" s="1"/>
  <c r="B255" i="1" s="1"/>
  <c r="B256" i="1" s="1"/>
  <c r="B257" i="1" s="1"/>
  <c r="B259" i="1" s="1"/>
  <c r="B260" i="1" s="1"/>
  <c r="B261" i="1" s="1"/>
  <c r="B262" i="1" s="1"/>
  <c r="N132" i="4" l="1"/>
  <c r="F157" i="4"/>
  <c r="N161" i="1"/>
  <c r="N194" i="1"/>
  <c r="N91" i="2"/>
  <c r="P91" i="2" s="1"/>
  <c r="R91" i="2" s="1"/>
  <c r="N114" i="2"/>
  <c r="P114" i="2" s="1"/>
  <c r="F123" i="3"/>
  <c r="N245" i="1"/>
  <c r="P245" i="1" s="1"/>
  <c r="R245" i="1" s="1"/>
  <c r="N127" i="2"/>
  <c r="P127" i="2" s="1"/>
  <c r="R127" i="2" s="1"/>
  <c r="N100" i="3"/>
  <c r="P100" i="3" s="1"/>
  <c r="R100" i="3" s="1"/>
  <c r="N43" i="2"/>
  <c r="P43" i="2" s="1"/>
  <c r="R43" i="2" s="1"/>
  <c r="N164" i="2"/>
  <c r="P164" i="2" s="1"/>
  <c r="R164" i="2" s="1"/>
  <c r="N244" i="2"/>
  <c r="P244" i="2" s="1"/>
  <c r="J81" i="3"/>
  <c r="J83" i="3"/>
  <c r="J101" i="3"/>
  <c r="J113" i="4"/>
  <c r="N77" i="1"/>
  <c r="N56" i="2"/>
  <c r="P56" i="2" s="1"/>
  <c r="R56" i="2" s="1"/>
  <c r="N232" i="2"/>
  <c r="P232" i="2" s="1"/>
  <c r="R232" i="2" s="1"/>
  <c r="J51" i="3"/>
  <c r="J53" i="3"/>
  <c r="J73" i="3"/>
  <c r="F33" i="4"/>
  <c r="N110" i="4"/>
  <c r="P110" i="4" s="1"/>
  <c r="R110" i="4" s="1"/>
  <c r="J121" i="4"/>
  <c r="N206" i="1"/>
  <c r="F121" i="3"/>
  <c r="F83" i="4"/>
  <c r="N90" i="1"/>
  <c r="P90" i="1" s="1"/>
  <c r="N126" i="2"/>
  <c r="P126" i="2" s="1"/>
  <c r="F141" i="2"/>
  <c r="N60" i="3"/>
  <c r="P60" i="3" s="1"/>
  <c r="R60" i="3" s="1"/>
  <c r="J103" i="3"/>
  <c r="F139" i="4"/>
  <c r="N242" i="1"/>
  <c r="J246" i="1"/>
  <c r="F57" i="2"/>
  <c r="F117" i="2"/>
  <c r="N140" i="2"/>
  <c r="P140" i="2" s="1"/>
  <c r="R140" i="2" s="1"/>
  <c r="N20" i="4"/>
  <c r="P20" i="4" s="1"/>
  <c r="R20" i="4" s="1"/>
  <c r="N41" i="1"/>
  <c r="N43" i="1"/>
  <c r="P43" i="1" s="1"/>
  <c r="R43" i="1" s="1"/>
  <c r="N152" i="1"/>
  <c r="P152" i="1" s="1"/>
  <c r="R152" i="1" s="1"/>
  <c r="N255" i="1"/>
  <c r="P255" i="1" s="1"/>
  <c r="R255" i="1" s="1"/>
  <c r="N80" i="2"/>
  <c r="P80" i="2" s="1"/>
  <c r="R80" i="2" s="1"/>
  <c r="N222" i="2"/>
  <c r="P222" i="2" s="1"/>
  <c r="R222" i="2" s="1"/>
  <c r="N17" i="3"/>
  <c r="P17" i="3" s="1"/>
  <c r="R17" i="3" s="1"/>
  <c r="N19" i="3"/>
  <c r="P19" i="3" s="1"/>
  <c r="R19" i="3" s="1"/>
  <c r="N58" i="3"/>
  <c r="P58" i="3" s="1"/>
  <c r="N80" i="3"/>
  <c r="P80" i="3" s="1"/>
  <c r="R80" i="3" s="1"/>
  <c r="N87" i="3"/>
  <c r="P87" i="3" s="1"/>
  <c r="R87" i="3" s="1"/>
  <c r="J73" i="4"/>
  <c r="N120" i="4"/>
  <c r="P120" i="4" s="1"/>
  <c r="R120" i="4" s="1"/>
  <c r="N184" i="1"/>
  <c r="P184" i="1" s="1"/>
  <c r="R184" i="1" s="1"/>
  <c r="J186" i="1"/>
  <c r="N137" i="2"/>
  <c r="F81" i="3"/>
  <c r="N130" i="3"/>
  <c r="P130" i="3" s="1"/>
  <c r="F53" i="4"/>
  <c r="N129" i="4"/>
  <c r="R129" i="4" s="1"/>
  <c r="J168" i="4"/>
  <c r="J69" i="1"/>
  <c r="N125" i="1"/>
  <c r="N138" i="1"/>
  <c r="P138" i="1" s="1"/>
  <c r="J153" i="1"/>
  <c r="N163" i="1"/>
  <c r="N218" i="1"/>
  <c r="J33" i="2"/>
  <c r="J45" i="2"/>
  <c r="N90" i="2"/>
  <c r="P90" i="2" s="1"/>
  <c r="J105" i="2"/>
  <c r="J211" i="2"/>
  <c r="J223" i="2"/>
  <c r="J63" i="3"/>
  <c r="N90" i="3"/>
  <c r="P90" i="3" s="1"/>
  <c r="R90" i="3" s="1"/>
  <c r="N18" i="4"/>
  <c r="P18" i="4" s="1"/>
  <c r="N58" i="4"/>
  <c r="P58" i="4" s="1"/>
  <c r="N100" i="4"/>
  <c r="P100" i="4" s="1"/>
  <c r="R100" i="4" s="1"/>
  <c r="F111" i="4"/>
  <c r="N138" i="4"/>
  <c r="R138" i="4" s="1"/>
  <c r="J159" i="4"/>
  <c r="F148" i="4"/>
  <c r="J177" i="4"/>
  <c r="J186" i="4"/>
  <c r="N19" i="1"/>
  <c r="P19" i="1" s="1"/>
  <c r="R19" i="1" s="1"/>
  <c r="N31" i="1"/>
  <c r="P31" i="1" s="1"/>
  <c r="R31" i="1" s="1"/>
  <c r="F153" i="1"/>
  <c r="F69" i="2"/>
  <c r="N68" i="2"/>
  <c r="P68" i="2" s="1"/>
  <c r="R68" i="2" s="1"/>
  <c r="N116" i="2"/>
  <c r="P116" i="2" s="1"/>
  <c r="R116" i="2" s="1"/>
  <c r="J153" i="2"/>
  <c r="F235" i="2"/>
  <c r="N99" i="3"/>
  <c r="P99" i="3" s="1"/>
  <c r="R99" i="3" s="1"/>
  <c r="F113" i="3"/>
  <c r="N109" i="4"/>
  <c r="P109" i="4" s="1"/>
  <c r="R109" i="4" s="1"/>
  <c r="J150" i="4"/>
  <c r="F45" i="1"/>
  <c r="F186" i="1"/>
  <c r="F257" i="1"/>
  <c r="N17" i="2"/>
  <c r="J21" i="2"/>
  <c r="F45" i="2"/>
  <c r="N104" i="2"/>
  <c r="P104" i="2" s="1"/>
  <c r="R104" i="2" s="1"/>
  <c r="J129" i="2"/>
  <c r="F199" i="2"/>
  <c r="F247" i="2"/>
  <c r="J33" i="3"/>
  <c r="F51" i="3"/>
  <c r="N117" i="3"/>
  <c r="F21" i="4"/>
  <c r="N30" i="4"/>
  <c r="P30" i="4" s="1"/>
  <c r="R30" i="4" s="1"/>
  <c r="N70" i="4"/>
  <c r="P70" i="4" s="1"/>
  <c r="R70" i="4" s="1"/>
  <c r="J111" i="4"/>
  <c r="F130" i="4"/>
  <c r="N92" i="1"/>
  <c r="P92" i="1" s="1"/>
  <c r="R92" i="1" s="1"/>
  <c r="N128" i="1"/>
  <c r="P128" i="1" s="1"/>
  <c r="R128" i="1" s="1"/>
  <c r="F93" i="2"/>
  <c r="N125" i="2"/>
  <c r="P125" i="2" s="1"/>
  <c r="R125" i="2" s="1"/>
  <c r="J165" i="2"/>
  <c r="N173" i="2"/>
  <c r="P173" i="2" s="1"/>
  <c r="R173" i="2" s="1"/>
  <c r="J247" i="2"/>
  <c r="F111" i="3"/>
  <c r="F125" i="3"/>
  <c r="N119" i="4"/>
  <c r="P119" i="4" s="1"/>
  <c r="R119" i="4" s="1"/>
  <c r="N155" i="4"/>
  <c r="P155" i="4" s="1"/>
  <c r="N18" i="1"/>
  <c r="P18" i="1" s="1"/>
  <c r="F21" i="1"/>
  <c r="N102" i="1"/>
  <c r="P102" i="1" s="1"/>
  <c r="J234" i="1"/>
  <c r="N233" i="1"/>
  <c r="P233" i="1" s="1"/>
  <c r="R233" i="1" s="1"/>
  <c r="N42" i="2"/>
  <c r="P42" i="2" s="1"/>
  <c r="N233" i="2"/>
  <c r="P233" i="2" s="1"/>
  <c r="R233" i="2" s="1"/>
  <c r="N18" i="3"/>
  <c r="P18" i="3" s="1"/>
  <c r="N98" i="3"/>
  <c r="P98" i="3" s="1"/>
  <c r="N99" i="4"/>
  <c r="P99" i="4" s="1"/>
  <c r="R99" i="4" s="1"/>
  <c r="F193" i="4"/>
  <c r="N192" i="4"/>
  <c r="P192" i="4" s="1"/>
  <c r="R192" i="4" s="1"/>
  <c r="P17" i="4"/>
  <c r="R17" i="4" s="1"/>
  <c r="N23" i="4"/>
  <c r="N37" i="4"/>
  <c r="F41" i="4"/>
  <c r="F43" i="4"/>
  <c r="N69" i="4"/>
  <c r="P69" i="4" s="1"/>
  <c r="N88" i="4"/>
  <c r="P88" i="4" s="1"/>
  <c r="P57" i="4"/>
  <c r="R57" i="4" s="1"/>
  <c r="J53" i="4"/>
  <c r="J51" i="4"/>
  <c r="N47" i="4"/>
  <c r="J31" i="4"/>
  <c r="N27" i="4"/>
  <c r="J33" i="4"/>
  <c r="N38" i="4"/>
  <c r="P38" i="4" s="1"/>
  <c r="N59" i="4"/>
  <c r="P59" i="4" s="1"/>
  <c r="N80" i="4"/>
  <c r="P80" i="4" s="1"/>
  <c r="R80" i="4" s="1"/>
  <c r="F91" i="4"/>
  <c r="N49" i="4"/>
  <c r="P49" i="4" s="1"/>
  <c r="N28" i="4"/>
  <c r="P28" i="4" s="1"/>
  <c r="F61" i="4"/>
  <c r="F63" i="4"/>
  <c r="F23" i="4"/>
  <c r="N200" i="4"/>
  <c r="P200" i="4" s="1"/>
  <c r="N68" i="4"/>
  <c r="P68" i="4" s="1"/>
  <c r="J93" i="4"/>
  <c r="J91" i="4"/>
  <c r="N87" i="4"/>
  <c r="N90" i="4"/>
  <c r="P90" i="4" s="1"/>
  <c r="R90" i="4" s="1"/>
  <c r="F121" i="4"/>
  <c r="N147" i="4"/>
  <c r="P147" i="4" s="1"/>
  <c r="R147" i="4" s="1"/>
  <c r="N174" i="4"/>
  <c r="P174" i="4" s="1"/>
  <c r="R174" i="4" s="1"/>
  <c r="F211" i="4"/>
  <c r="J21" i="4"/>
  <c r="J23" i="4"/>
  <c r="N48" i="4"/>
  <c r="P48" i="4" s="1"/>
  <c r="N79" i="4"/>
  <c r="P79" i="4" s="1"/>
  <c r="F81" i="4"/>
  <c r="N98" i="4"/>
  <c r="P98" i="4" s="1"/>
  <c r="N117" i="4"/>
  <c r="R127" i="4"/>
  <c r="N164" i="4"/>
  <c r="P164" i="4" s="1"/>
  <c r="N183" i="4"/>
  <c r="P183" i="4" s="1"/>
  <c r="R183" i="4" s="1"/>
  <c r="N136" i="4"/>
  <c r="J63" i="4"/>
  <c r="F101" i="4"/>
  <c r="F166" i="4"/>
  <c r="J43" i="4"/>
  <c r="J61" i="4"/>
  <c r="N89" i="4"/>
  <c r="P89" i="4" s="1"/>
  <c r="R89" i="4" s="1"/>
  <c r="R130" i="4"/>
  <c r="N191" i="4"/>
  <c r="P191" i="4" s="1"/>
  <c r="F202" i="4"/>
  <c r="N201" i="4"/>
  <c r="P201" i="4" s="1"/>
  <c r="R201" i="4" s="1"/>
  <c r="J71" i="4"/>
  <c r="N67" i="4"/>
  <c r="N209" i="4"/>
  <c r="J213" i="4"/>
  <c r="J211" i="4"/>
  <c r="F141" i="4"/>
  <c r="J41" i="4"/>
  <c r="N78" i="4"/>
  <c r="P78" i="4" s="1"/>
  <c r="J103" i="4"/>
  <c r="J101" i="4"/>
  <c r="N97" i="4"/>
  <c r="F123" i="4"/>
  <c r="N137" i="4"/>
  <c r="R137" i="4" s="1"/>
  <c r="J139" i="4"/>
  <c r="N146" i="4"/>
  <c r="P146" i="4" s="1"/>
  <c r="N173" i="4"/>
  <c r="P173" i="4" s="1"/>
  <c r="F204" i="4"/>
  <c r="R208" i="4"/>
  <c r="N39" i="4"/>
  <c r="P39" i="4" s="1"/>
  <c r="J141" i="4"/>
  <c r="N40" i="4"/>
  <c r="P40" i="4" s="1"/>
  <c r="R40" i="4" s="1"/>
  <c r="J83" i="4"/>
  <c r="J81" i="4"/>
  <c r="N77" i="4"/>
  <c r="N165" i="4"/>
  <c r="P165" i="4" s="1"/>
  <c r="R165" i="4" s="1"/>
  <c r="F175" i="4"/>
  <c r="F93" i="4"/>
  <c r="F132" i="4"/>
  <c r="N210" i="4"/>
  <c r="R210" i="4" s="1"/>
  <c r="F103" i="4"/>
  <c r="F150" i="4"/>
  <c r="F159" i="4"/>
  <c r="F168" i="4"/>
  <c r="F177" i="4"/>
  <c r="F186" i="4"/>
  <c r="F195" i="4"/>
  <c r="N107" i="4"/>
  <c r="F113" i="4"/>
  <c r="J130" i="4"/>
  <c r="J132" i="4"/>
  <c r="N145" i="4"/>
  <c r="J148" i="4"/>
  <c r="N154" i="4"/>
  <c r="J157" i="4"/>
  <c r="N163" i="4"/>
  <c r="J166" i="4"/>
  <c r="N172" i="4"/>
  <c r="J175" i="4"/>
  <c r="N181" i="4"/>
  <c r="J184" i="4"/>
  <c r="N190" i="4"/>
  <c r="J193" i="4"/>
  <c r="N199" i="4"/>
  <c r="J202" i="4"/>
  <c r="P117" i="3"/>
  <c r="R117" i="3" s="1"/>
  <c r="P67" i="3"/>
  <c r="R67" i="3" s="1"/>
  <c r="N70" i="3"/>
  <c r="P70" i="3" s="1"/>
  <c r="R70" i="3" s="1"/>
  <c r="F101" i="3"/>
  <c r="N109" i="3"/>
  <c r="P109" i="3" s="1"/>
  <c r="R109" i="3" s="1"/>
  <c r="N28" i="3"/>
  <c r="P28" i="3" s="1"/>
  <c r="F71" i="3"/>
  <c r="N97" i="3"/>
  <c r="F103" i="3"/>
  <c r="N132" i="3"/>
  <c r="P132" i="3" s="1"/>
  <c r="R132" i="3" s="1"/>
  <c r="F133" i="3"/>
  <c r="N131" i="3"/>
  <c r="P131" i="3" s="1"/>
  <c r="R131" i="3" s="1"/>
  <c r="N118" i="3"/>
  <c r="P118" i="3" s="1"/>
  <c r="J137" i="3"/>
  <c r="F31" i="3"/>
  <c r="J125" i="3"/>
  <c r="J91" i="3"/>
  <c r="N89" i="3"/>
  <c r="P89" i="3" s="1"/>
  <c r="R89" i="3" s="1"/>
  <c r="J71" i="3"/>
  <c r="N69" i="3"/>
  <c r="P69" i="3" s="1"/>
  <c r="R69" i="3" s="1"/>
  <c r="F137" i="3"/>
  <c r="N30" i="3"/>
  <c r="P30" i="3" s="1"/>
  <c r="R30" i="3" s="1"/>
  <c r="F43" i="3"/>
  <c r="F41" i="3"/>
  <c r="F91" i="3"/>
  <c r="J111" i="3"/>
  <c r="N108" i="3"/>
  <c r="P108" i="3" s="1"/>
  <c r="J113" i="3"/>
  <c r="F73" i="3"/>
  <c r="F93" i="3"/>
  <c r="P107" i="3"/>
  <c r="R107" i="3" s="1"/>
  <c r="F135" i="3"/>
  <c r="F23" i="3"/>
  <c r="N47" i="3"/>
  <c r="N77" i="3"/>
  <c r="N110" i="3"/>
  <c r="P110" i="3" s="1"/>
  <c r="R110" i="3" s="1"/>
  <c r="N119" i="3"/>
  <c r="P119" i="3" s="1"/>
  <c r="R119" i="3" s="1"/>
  <c r="J133" i="3"/>
  <c r="F21" i="3"/>
  <c r="F33" i="3"/>
  <c r="N27" i="3"/>
  <c r="J31" i="3"/>
  <c r="N37" i="3"/>
  <c r="J41" i="3"/>
  <c r="J43" i="3"/>
  <c r="J93" i="3"/>
  <c r="J121" i="3"/>
  <c r="J135" i="3"/>
  <c r="J21" i="3"/>
  <c r="J23" i="3"/>
  <c r="F61" i="3"/>
  <c r="J123" i="3"/>
  <c r="F53" i="3"/>
  <c r="F83" i="3"/>
  <c r="N57" i="3"/>
  <c r="J61" i="3"/>
  <c r="N129" i="3"/>
  <c r="R21" i="2"/>
  <c r="N21" i="2"/>
  <c r="P21" i="2" s="1"/>
  <c r="N55" i="2"/>
  <c r="P55" i="2" s="1"/>
  <c r="R55" i="2" s="1"/>
  <c r="P17" i="2"/>
  <c r="R17" i="2" s="1"/>
  <c r="N30" i="2"/>
  <c r="P30" i="2" s="1"/>
  <c r="N31" i="2"/>
  <c r="P31" i="2" s="1"/>
  <c r="R31" i="2" s="1"/>
  <c r="R187" i="2"/>
  <c r="F33" i="2"/>
  <c r="F129" i="2"/>
  <c r="N163" i="2"/>
  <c r="P163" i="2" s="1"/>
  <c r="R163" i="2" s="1"/>
  <c r="J177" i="2"/>
  <c r="F223" i="2"/>
  <c r="N128" i="2"/>
  <c r="J141" i="2"/>
  <c r="N139" i="2"/>
  <c r="F165" i="2"/>
  <c r="N246" i="2"/>
  <c r="P246" i="2" s="1"/>
  <c r="R246" i="2" s="1"/>
  <c r="J93" i="2"/>
  <c r="N29" i="2"/>
  <c r="N113" i="2"/>
  <c r="N149" i="2"/>
  <c r="N152" i="2"/>
  <c r="P152" i="2" s="1"/>
  <c r="R152" i="2" s="1"/>
  <c r="R177" i="2"/>
  <c r="N209" i="2"/>
  <c r="P209" i="2" s="1"/>
  <c r="R209" i="2" s="1"/>
  <c r="N220" i="2"/>
  <c r="P220" i="2" s="1"/>
  <c r="N231" i="2"/>
  <c r="N243" i="2"/>
  <c r="R69" i="2"/>
  <c r="J117" i="2"/>
  <c r="P65" i="2"/>
  <c r="R65" i="2" s="1"/>
  <c r="F81" i="2"/>
  <c r="N101" i="2"/>
  <c r="P137" i="2"/>
  <c r="R137" i="2" s="1"/>
  <c r="N186" i="2"/>
  <c r="P186" i="2" s="1"/>
  <c r="R186" i="2" s="1"/>
  <c r="J199" i="2"/>
  <c r="N197" i="2"/>
  <c r="N219" i="2"/>
  <c r="J57" i="2"/>
  <c r="N53" i="2"/>
  <c r="N69" i="2"/>
  <c r="N89" i="2"/>
  <c r="N161" i="2"/>
  <c r="F179" i="2"/>
  <c r="N187" i="2"/>
  <c r="P187" i="2" s="1"/>
  <c r="N207" i="2"/>
  <c r="N54" i="2"/>
  <c r="P54" i="2" s="1"/>
  <c r="N162" i="2"/>
  <c r="P162" i="2" s="1"/>
  <c r="N41" i="2"/>
  <c r="N77" i="2"/>
  <c r="N151" i="2"/>
  <c r="P151" i="2" s="1"/>
  <c r="R151" i="2" s="1"/>
  <c r="F177" i="2"/>
  <c r="P183" i="2"/>
  <c r="R183" i="2" s="1"/>
  <c r="N210" i="2"/>
  <c r="P210" i="2" s="1"/>
  <c r="R210" i="2" s="1"/>
  <c r="J235" i="2"/>
  <c r="F153" i="2"/>
  <c r="F211" i="2"/>
  <c r="P29" i="1"/>
  <c r="R29" i="1" s="1"/>
  <c r="N78" i="1"/>
  <c r="P78" i="1" s="1"/>
  <c r="P53" i="1"/>
  <c r="R53" i="1" s="1"/>
  <c r="N65" i="1"/>
  <c r="N104" i="1"/>
  <c r="P104" i="1" s="1"/>
  <c r="R104" i="1" s="1"/>
  <c r="F129" i="1"/>
  <c r="N127" i="1"/>
  <c r="N139" i="1"/>
  <c r="P139" i="1" s="1"/>
  <c r="R139" i="1" s="1"/>
  <c r="P149" i="1"/>
  <c r="R149" i="1" s="1"/>
  <c r="J178" i="1"/>
  <c r="N207" i="1"/>
  <c r="P207" i="1" s="1"/>
  <c r="R81" i="1"/>
  <c r="P77" i="1"/>
  <c r="R77" i="1" s="1"/>
  <c r="J81" i="1"/>
  <c r="P101" i="1"/>
  <c r="R101" i="1" s="1"/>
  <c r="J117" i="1"/>
  <c r="P194" i="1"/>
  <c r="R194" i="1" s="1"/>
  <c r="N231" i="1"/>
  <c r="P231" i="1" s="1"/>
  <c r="R231" i="1" s="1"/>
  <c r="F246" i="1"/>
  <c r="N55" i="1"/>
  <c r="P55" i="1" s="1"/>
  <c r="R55" i="1" s="1"/>
  <c r="P163" i="1"/>
  <c r="R163" i="1" s="1"/>
  <c r="R246" i="1"/>
  <c r="P242" i="1"/>
  <c r="R242" i="1" s="1"/>
  <c r="N246" i="1"/>
  <c r="P254" i="1"/>
  <c r="R254" i="1" s="1"/>
  <c r="R257" i="1"/>
  <c r="N257" i="1"/>
  <c r="J21" i="1"/>
  <c r="P41" i="1"/>
  <c r="R41" i="1" s="1"/>
  <c r="J45" i="1"/>
  <c r="F33" i="1"/>
  <c r="N117" i="1"/>
  <c r="P117" i="1" s="1"/>
  <c r="P113" i="1"/>
  <c r="R113" i="1" s="1"/>
  <c r="N54" i="1"/>
  <c r="P54" i="1" s="1"/>
  <c r="N89" i="1"/>
  <c r="N103" i="1"/>
  <c r="P103" i="1" s="1"/>
  <c r="R103" i="1" s="1"/>
  <c r="N116" i="1"/>
  <c r="P116" i="1" s="1"/>
  <c r="R116" i="1" s="1"/>
  <c r="F165" i="1"/>
  <c r="N183" i="1"/>
  <c r="P183" i="1" s="1"/>
  <c r="N196" i="1"/>
  <c r="P196" i="1" s="1"/>
  <c r="R196" i="1" s="1"/>
  <c r="N220" i="1"/>
  <c r="P220" i="1" s="1"/>
  <c r="R220" i="1" s="1"/>
  <c r="N17" i="1"/>
  <c r="F93" i="1"/>
  <c r="N30" i="1"/>
  <c r="P30" i="1" s="1"/>
  <c r="F57" i="1"/>
  <c r="J57" i="1"/>
  <c r="F69" i="1"/>
  <c r="F141" i="1"/>
  <c r="N140" i="1"/>
  <c r="P140" i="1" s="1"/>
  <c r="R140" i="1" s="1"/>
  <c r="R165" i="1"/>
  <c r="P161" i="1"/>
  <c r="R161" i="1" s="1"/>
  <c r="R186" i="1"/>
  <c r="P182" i="1"/>
  <c r="R182" i="1" s="1"/>
  <c r="R210" i="1"/>
  <c r="P206" i="1"/>
  <c r="R206" i="1" s="1"/>
  <c r="N56" i="1"/>
  <c r="P56" i="1" s="1"/>
  <c r="R56" i="1" s="1"/>
  <c r="J141" i="1"/>
  <c r="N137" i="1"/>
  <c r="N150" i="1"/>
  <c r="P150" i="1" s="1"/>
  <c r="N230" i="1"/>
  <c r="F105" i="1"/>
  <c r="N114" i="1"/>
  <c r="P114" i="1" s="1"/>
  <c r="N173" i="1"/>
  <c r="N197" i="1"/>
  <c r="P197" i="1" s="1"/>
  <c r="R197" i="1" s="1"/>
  <c r="P218" i="1"/>
  <c r="R218" i="1" s="1"/>
  <c r="J93" i="1"/>
  <c r="J165" i="1"/>
  <c r="J257" i="1"/>
  <c r="F198" i="1"/>
  <c r="F210" i="1"/>
  <c r="J105" i="1"/>
  <c r="J198" i="1"/>
  <c r="J210" i="1"/>
  <c r="F234" i="1"/>
  <c r="N211" i="4" l="1"/>
  <c r="R211" i="4" s="1"/>
  <c r="N111" i="3"/>
  <c r="P111" i="3" s="1"/>
  <c r="R21" i="3"/>
  <c r="N23" i="3"/>
  <c r="N71" i="3"/>
  <c r="R45" i="1"/>
  <c r="R153" i="1"/>
  <c r="N210" i="1"/>
  <c r="P257" i="1"/>
  <c r="N45" i="1"/>
  <c r="P45" i="1" s="1"/>
  <c r="R129" i="1"/>
  <c r="N177" i="2"/>
  <c r="R21" i="4"/>
  <c r="R222" i="1"/>
  <c r="N105" i="1"/>
  <c r="P105" i="1" s="1"/>
  <c r="R33" i="1"/>
  <c r="P71" i="3"/>
  <c r="P125" i="1"/>
  <c r="R125" i="1" s="1"/>
  <c r="N198" i="1"/>
  <c r="P198" i="1" s="1"/>
  <c r="N165" i="1"/>
  <c r="P165" i="1" s="1"/>
  <c r="N63" i="4"/>
  <c r="P63" i="4" s="1"/>
  <c r="N81" i="1"/>
  <c r="P81" i="1" s="1"/>
  <c r="P69" i="2"/>
  <c r="N113" i="3"/>
  <c r="N91" i="3"/>
  <c r="R111" i="3"/>
  <c r="N21" i="3"/>
  <c r="P21" i="3" s="1"/>
  <c r="R132" i="4"/>
  <c r="N21" i="4"/>
  <c r="P21" i="4" s="1"/>
  <c r="N130" i="4"/>
  <c r="P154" i="4"/>
  <c r="R154" i="4" s="1"/>
  <c r="R157" i="4"/>
  <c r="N159" i="4"/>
  <c r="N157" i="4"/>
  <c r="P157" i="4" s="1"/>
  <c r="N61" i="4"/>
  <c r="P61" i="4" s="1"/>
  <c r="R121" i="4"/>
  <c r="N121" i="4"/>
  <c r="P121" i="4" s="1"/>
  <c r="N123" i="4"/>
  <c r="P117" i="4"/>
  <c r="R117" i="4" s="1"/>
  <c r="N53" i="4"/>
  <c r="N51" i="4"/>
  <c r="P51" i="4" s="1"/>
  <c r="R51" i="4"/>
  <c r="P47" i="4"/>
  <c r="R47" i="4" s="1"/>
  <c r="N43" i="4"/>
  <c r="N41" i="4"/>
  <c r="P41" i="4" s="1"/>
  <c r="R41" i="4"/>
  <c r="P37" i="4"/>
  <c r="R37" i="4" s="1"/>
  <c r="N83" i="4"/>
  <c r="N81" i="4"/>
  <c r="P81" i="4" s="1"/>
  <c r="P77" i="4"/>
  <c r="R77" i="4" s="1"/>
  <c r="R81" i="4"/>
  <c r="N193" i="4"/>
  <c r="P193" i="4" s="1"/>
  <c r="P190" i="4"/>
  <c r="R190" i="4" s="1"/>
  <c r="R193" i="4"/>
  <c r="N195" i="4"/>
  <c r="N73" i="4"/>
  <c r="N71" i="4"/>
  <c r="P71" i="4" s="1"/>
  <c r="P67" i="4"/>
  <c r="R67" i="4" s="1"/>
  <c r="R71" i="4"/>
  <c r="N91" i="4"/>
  <c r="P91" i="4" s="1"/>
  <c r="P87" i="4"/>
  <c r="R87" i="4" s="1"/>
  <c r="N93" i="4"/>
  <c r="R91" i="4"/>
  <c r="P107" i="4"/>
  <c r="R107" i="4" s="1"/>
  <c r="N113" i="4"/>
  <c r="R111" i="4"/>
  <c r="N111" i="4"/>
  <c r="P111" i="4" s="1"/>
  <c r="R23" i="4"/>
  <c r="P23" i="4"/>
  <c r="N202" i="4"/>
  <c r="P202" i="4" s="1"/>
  <c r="P199" i="4"/>
  <c r="R199" i="4" s="1"/>
  <c r="R202" i="4"/>
  <c r="N204" i="4"/>
  <c r="N184" i="4"/>
  <c r="P184" i="4" s="1"/>
  <c r="P181" i="4"/>
  <c r="R181" i="4" s="1"/>
  <c r="R184" i="4"/>
  <c r="N186" i="4"/>
  <c r="P163" i="4"/>
  <c r="R163" i="4" s="1"/>
  <c r="R166" i="4"/>
  <c r="N166" i="4"/>
  <c r="P166" i="4" s="1"/>
  <c r="N168" i="4"/>
  <c r="P145" i="4"/>
  <c r="R145" i="4" s="1"/>
  <c r="R148" i="4"/>
  <c r="N148" i="4"/>
  <c r="P148" i="4" s="1"/>
  <c r="N150" i="4"/>
  <c r="R213" i="4"/>
  <c r="P97" i="4"/>
  <c r="R97" i="4" s="1"/>
  <c r="N101" i="4"/>
  <c r="P101" i="4" s="1"/>
  <c r="R101" i="4"/>
  <c r="N103" i="4"/>
  <c r="R63" i="4"/>
  <c r="P172" i="4"/>
  <c r="R172" i="4" s="1"/>
  <c r="R175" i="4"/>
  <c r="N175" i="4"/>
  <c r="P175" i="4" s="1"/>
  <c r="N177" i="4"/>
  <c r="R139" i="4"/>
  <c r="R136" i="4"/>
  <c r="N139" i="4"/>
  <c r="N141" i="4"/>
  <c r="R141" i="4" s="1"/>
  <c r="N33" i="4"/>
  <c r="R31" i="4"/>
  <c r="P27" i="4"/>
  <c r="R27" i="4" s="1"/>
  <c r="N31" i="4"/>
  <c r="P31" i="4" s="1"/>
  <c r="R61" i="4"/>
  <c r="R113" i="3"/>
  <c r="P113" i="3"/>
  <c r="P91" i="3"/>
  <c r="N137" i="3"/>
  <c r="N73" i="3"/>
  <c r="N93" i="3"/>
  <c r="R133" i="3"/>
  <c r="N135" i="3"/>
  <c r="N133" i="3"/>
  <c r="P133" i="3" s="1"/>
  <c r="P129" i="3"/>
  <c r="R129" i="3" s="1"/>
  <c r="N33" i="3"/>
  <c r="N31" i="3"/>
  <c r="P31" i="3" s="1"/>
  <c r="P27" i="3"/>
  <c r="R27" i="3" s="1"/>
  <c r="R31" i="3"/>
  <c r="R91" i="3"/>
  <c r="P97" i="3"/>
  <c r="R97" i="3" s="1"/>
  <c r="R101" i="3"/>
  <c r="N103" i="3"/>
  <c r="N101" i="3"/>
  <c r="P101" i="3" s="1"/>
  <c r="R71" i="3"/>
  <c r="N81" i="3"/>
  <c r="P81" i="3" s="1"/>
  <c r="P77" i="3"/>
  <c r="R77" i="3" s="1"/>
  <c r="R81" i="3"/>
  <c r="N83" i="3"/>
  <c r="N63" i="3"/>
  <c r="R61" i="3"/>
  <c r="N61" i="3"/>
  <c r="P61" i="3" s="1"/>
  <c r="P57" i="3"/>
  <c r="R57" i="3" s="1"/>
  <c r="N125" i="3"/>
  <c r="N121" i="3"/>
  <c r="P121" i="3" s="1"/>
  <c r="N51" i="3"/>
  <c r="P51" i="3" s="1"/>
  <c r="P47" i="3"/>
  <c r="R47" i="3" s="1"/>
  <c r="R51" i="3"/>
  <c r="N53" i="3"/>
  <c r="N123" i="3"/>
  <c r="N43" i="3"/>
  <c r="N41" i="3"/>
  <c r="P41" i="3" s="1"/>
  <c r="P37" i="3"/>
  <c r="R37" i="3" s="1"/>
  <c r="R41" i="3"/>
  <c r="R121" i="3"/>
  <c r="P23" i="3"/>
  <c r="R23" i="3"/>
  <c r="P177" i="2"/>
  <c r="J179" i="2"/>
  <c r="R247" i="2"/>
  <c r="P243" i="2"/>
  <c r="R243" i="2" s="1"/>
  <c r="N247" i="2"/>
  <c r="P247" i="2" s="1"/>
  <c r="N117" i="2"/>
  <c r="P117" i="2" s="1"/>
  <c r="P113" i="2"/>
  <c r="R113" i="2" s="1"/>
  <c r="R117" i="2"/>
  <c r="R81" i="2"/>
  <c r="P77" i="2"/>
  <c r="R77" i="2" s="1"/>
  <c r="N81" i="2"/>
  <c r="P81" i="2" s="1"/>
  <c r="R93" i="2"/>
  <c r="P89" i="2"/>
  <c r="R89" i="2" s="1"/>
  <c r="N93" i="2"/>
  <c r="P93" i="2" s="1"/>
  <c r="R235" i="2"/>
  <c r="P231" i="2"/>
  <c r="R231" i="2" s="1"/>
  <c r="N235" i="2"/>
  <c r="P235" i="2" s="1"/>
  <c r="P139" i="2"/>
  <c r="R139" i="2" s="1"/>
  <c r="R141" i="2"/>
  <c r="P29" i="2"/>
  <c r="R29" i="2" s="1"/>
  <c r="N33" i="2"/>
  <c r="P33" i="2" s="1"/>
  <c r="R33" i="2"/>
  <c r="R45" i="2"/>
  <c r="N45" i="2"/>
  <c r="P45" i="2" s="1"/>
  <c r="P41" i="2"/>
  <c r="R41" i="2" s="1"/>
  <c r="R223" i="2"/>
  <c r="P219" i="2"/>
  <c r="R219" i="2" s="1"/>
  <c r="N223" i="2"/>
  <c r="P223" i="2" s="1"/>
  <c r="P197" i="2"/>
  <c r="R197" i="2" s="1"/>
  <c r="R199" i="2"/>
  <c r="P207" i="2"/>
  <c r="R207" i="2" s="1"/>
  <c r="R211" i="2"/>
  <c r="N211" i="2"/>
  <c r="P211" i="2" s="1"/>
  <c r="R153" i="2"/>
  <c r="P149" i="2"/>
  <c r="R149" i="2" s="1"/>
  <c r="N153" i="2"/>
  <c r="P153" i="2" s="1"/>
  <c r="N199" i="2"/>
  <c r="P199" i="2" s="1"/>
  <c r="P128" i="2"/>
  <c r="R128" i="2" s="1"/>
  <c r="R129" i="2"/>
  <c r="N141" i="2"/>
  <c r="P141" i="2" s="1"/>
  <c r="R165" i="2"/>
  <c r="P161" i="2"/>
  <c r="R161" i="2" s="1"/>
  <c r="N165" i="2"/>
  <c r="P165" i="2" s="1"/>
  <c r="N57" i="2"/>
  <c r="P57" i="2" s="1"/>
  <c r="P53" i="2"/>
  <c r="R53" i="2" s="1"/>
  <c r="R57" i="2"/>
  <c r="R105" i="2"/>
  <c r="P101" i="2"/>
  <c r="R101" i="2" s="1"/>
  <c r="N105" i="2"/>
  <c r="P105" i="2" s="1"/>
  <c r="N129" i="2"/>
  <c r="P129" i="2" s="1"/>
  <c r="R234" i="1"/>
  <c r="P230" i="1"/>
  <c r="R230" i="1" s="1"/>
  <c r="N234" i="1"/>
  <c r="P234" i="1" s="1"/>
  <c r="R57" i="1"/>
  <c r="R117" i="1"/>
  <c r="N178" i="1"/>
  <c r="N33" i="1"/>
  <c r="P33" i="1" s="1"/>
  <c r="N153" i="1"/>
  <c r="P153" i="1" s="1"/>
  <c r="N141" i="1"/>
  <c r="P141" i="1" s="1"/>
  <c r="P137" i="1"/>
  <c r="R137" i="1" s="1"/>
  <c r="R141" i="1"/>
  <c r="N186" i="1"/>
  <c r="P186" i="1" s="1"/>
  <c r="R93" i="1"/>
  <c r="P89" i="1"/>
  <c r="R89" i="1" s="1"/>
  <c r="N93" i="1"/>
  <c r="P93" i="1" s="1"/>
  <c r="N57" i="1"/>
  <c r="P57" i="1" s="1"/>
  <c r="P210" i="1"/>
  <c r="R176" i="1"/>
  <c r="N176" i="1"/>
  <c r="P176" i="1" s="1"/>
  <c r="P173" i="1"/>
  <c r="R173" i="1" s="1"/>
  <c r="P246" i="1"/>
  <c r="R198" i="1"/>
  <c r="R69" i="1"/>
  <c r="N69" i="1"/>
  <c r="P69" i="1" s="1"/>
  <c r="P65" i="1"/>
  <c r="R65" i="1" s="1"/>
  <c r="N222" i="1"/>
  <c r="P222" i="1" s="1"/>
  <c r="R21" i="1"/>
  <c r="N21" i="1"/>
  <c r="P21" i="1" s="1"/>
  <c r="P17" i="1"/>
  <c r="R17" i="1" s="1"/>
  <c r="P127" i="1"/>
  <c r="R127" i="1" s="1"/>
  <c r="N129" i="1"/>
  <c r="P129" i="1" s="1"/>
  <c r="R105" i="1"/>
  <c r="R123" i="4" l="1"/>
  <c r="P123" i="4"/>
  <c r="R33" i="4"/>
  <c r="P33" i="4"/>
  <c r="P150" i="4"/>
  <c r="R150" i="4"/>
  <c r="P186" i="4"/>
  <c r="R186" i="4"/>
  <c r="R93" i="4"/>
  <c r="P93" i="4"/>
  <c r="P43" i="4"/>
  <c r="R43" i="4"/>
  <c r="P168" i="4"/>
  <c r="R168" i="4"/>
  <c r="P204" i="4"/>
  <c r="R204" i="4"/>
  <c r="R113" i="4"/>
  <c r="P113" i="4"/>
  <c r="P159" i="4"/>
  <c r="R159" i="4"/>
  <c r="P177" i="4"/>
  <c r="R177" i="4"/>
  <c r="R73" i="4"/>
  <c r="P73" i="4"/>
  <c r="P83" i="4"/>
  <c r="R83" i="4"/>
  <c r="P53" i="4"/>
  <c r="R53" i="4"/>
  <c r="R103" i="4"/>
  <c r="P103" i="4"/>
  <c r="P195" i="4"/>
  <c r="R195" i="4"/>
  <c r="R53" i="3"/>
  <c r="P53" i="3"/>
  <c r="R33" i="3"/>
  <c r="P33" i="3"/>
  <c r="P43" i="3"/>
  <c r="R43" i="3"/>
  <c r="R83" i="3"/>
  <c r="P83" i="3"/>
  <c r="P135" i="3"/>
  <c r="R135" i="3"/>
  <c r="R123" i="3"/>
  <c r="P123" i="3"/>
  <c r="R103" i="3"/>
  <c r="P103" i="3"/>
  <c r="R137" i="3"/>
  <c r="P137" i="3"/>
  <c r="R125" i="3"/>
  <c r="P125" i="3"/>
  <c r="P93" i="3"/>
  <c r="R93" i="3"/>
  <c r="P73" i="3"/>
  <c r="R73" i="3"/>
  <c r="R63" i="3"/>
  <c r="P63" i="3"/>
  <c r="N179" i="2"/>
  <c r="P178" i="1"/>
  <c r="R178" i="1"/>
  <c r="P179" i="2" l="1"/>
  <c r="R179" i="2"/>
</calcChain>
</file>

<file path=xl/sharedStrings.xml><?xml version="1.0" encoding="utf-8"?>
<sst xmlns="http://schemas.openxmlformats.org/spreadsheetml/2006/main" count="873" uniqueCount="184">
  <si>
    <t xml:space="preserve"> </t>
  </si>
  <si>
    <t>Calculation of Sales Service and Direct Purchase Bill Impacts for Typical Small and Large Customers - Two Rate Zones</t>
  </si>
  <si>
    <t>EGD Rate Zone - North</t>
  </si>
  <si>
    <t>EB-2024-0166 - Current Approved (1)(2)</t>
  </si>
  <si>
    <t>EB-2025-0064 - 2024 Proposed (2)</t>
  </si>
  <si>
    <t>Bill Impact</t>
  </si>
  <si>
    <t>Total</t>
  </si>
  <si>
    <t>Total Bill</t>
  </si>
  <si>
    <t>Including Federal</t>
  </si>
  <si>
    <t xml:space="preserve">Excluding Federal </t>
  </si>
  <si>
    <t>Line</t>
  </si>
  <si>
    <t>Bill</t>
  </si>
  <si>
    <t>Unit Rate</t>
  </si>
  <si>
    <t>Change</t>
  </si>
  <si>
    <t>Carbon Charge</t>
  </si>
  <si>
    <t>No.</t>
  </si>
  <si>
    <t>Particulars</t>
  </si>
  <si>
    <t>($)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</si>
  <si>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</si>
  <si>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(%)</t>
  </si>
  <si>
    <t>(a)</t>
  </si>
  <si>
    <t>(b)</t>
  </si>
  <si>
    <t>(c)</t>
  </si>
  <si>
    <t>(d)</t>
  </si>
  <si>
    <t>(e) = (c - a)</t>
  </si>
  <si>
    <t>(f) = (e / a)</t>
  </si>
  <si>
    <t>(g)</t>
  </si>
  <si>
    <t>Small Rate 1 to Rate E01 North</t>
  </si>
  <si>
    <r>
      <t>Demand 24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2,400 m</t>
    </r>
    <r>
      <rPr>
        <vertAlign val="superscript"/>
        <sz val="10"/>
        <rFont val="Arial"/>
        <family val="2"/>
      </rPr>
      <t xml:space="preserve">3 </t>
    </r>
  </si>
  <si>
    <t>Delivery Charges</t>
  </si>
  <si>
    <t>Federal Carbon Charge</t>
  </si>
  <si>
    <t>Gas Supply Transportation</t>
  </si>
  <si>
    <t>Gas Supply Commodity</t>
  </si>
  <si>
    <t>Total Bill - Sales Service</t>
  </si>
  <si>
    <t>Total Bill - Bundled Direct Purchase WTS</t>
  </si>
  <si>
    <t xml:space="preserve">   Bundled Direct Purchase Impact WTS</t>
  </si>
  <si>
    <t>Total Bill - Bundled Direct Purchase DTS</t>
  </si>
  <si>
    <t xml:space="preserve">   Bundled Direct Purchase Impact DTS</t>
  </si>
  <si>
    <t>Large Rate 1 to Rate E01 North</t>
  </si>
  <si>
    <r>
      <t>Demand 51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5,048 m</t>
    </r>
    <r>
      <rPr>
        <vertAlign val="superscript"/>
        <sz val="10"/>
        <rFont val="Arial"/>
        <family val="2"/>
      </rPr>
      <t xml:space="preserve">3 </t>
    </r>
  </si>
  <si>
    <t>Small Rate 6 to Rate E01 North</t>
  </si>
  <si>
    <t>Average Rate 6 to Rate E02 North</t>
  </si>
  <si>
    <r>
      <t>Demand 206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22,606 m</t>
    </r>
    <r>
      <rPr>
        <vertAlign val="superscript"/>
        <sz val="10"/>
        <rFont val="Arial"/>
        <family val="2"/>
      </rPr>
      <t xml:space="preserve">3 </t>
    </r>
  </si>
  <si>
    <t>Large Rate 6 to Rate E02 North</t>
  </si>
  <si>
    <r>
      <t>Demand 3,097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339,124 m</t>
    </r>
    <r>
      <rPr>
        <vertAlign val="superscript"/>
        <sz val="10"/>
        <rFont val="Arial"/>
        <family val="2"/>
      </rPr>
      <t>3</t>
    </r>
  </si>
  <si>
    <t>Small Rate 100 to Rate E10 North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</si>
  <si>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 xml:space="preserve">3 </t>
    </r>
  </si>
  <si>
    <t xml:space="preserve">Average Rate 100 to Rate E10 North </t>
  </si>
  <si>
    <r>
      <t>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</si>
  <si>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 xml:space="preserve">Large Rate 100 to Rate E10 North </t>
  </si>
  <si>
    <r>
      <t>Demand 30,000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1,500,000 m</t>
    </r>
    <r>
      <rPr>
        <vertAlign val="superscript"/>
        <sz val="10"/>
        <rFont val="Arial"/>
        <family val="2"/>
      </rPr>
      <t xml:space="preserve">3 </t>
    </r>
  </si>
  <si>
    <t xml:space="preserve">Small Rate 110 to Rate E10 North </t>
  </si>
  <si>
    <r>
      <t>Demand 3,292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598,568 m</t>
    </r>
    <r>
      <rPr>
        <vertAlign val="superscript"/>
        <sz val="10"/>
        <rFont val="Arial"/>
        <family val="2"/>
      </rPr>
      <t xml:space="preserve">3 </t>
    </r>
  </si>
  <si>
    <t>Average Rate 110 to Rate E10 North</t>
  </si>
  <si>
    <r>
      <t>Demand 36,413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9,976,120 m</t>
    </r>
    <r>
      <rPr>
        <vertAlign val="superscript"/>
        <sz val="10"/>
        <rFont val="Arial"/>
        <family val="2"/>
      </rPr>
      <t xml:space="preserve">3 </t>
    </r>
  </si>
  <si>
    <t xml:space="preserve">Large Rate 110 to Rate E10 North </t>
  </si>
  <si>
    <r>
      <t>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 xml:space="preserve">3 </t>
    </r>
  </si>
  <si>
    <t xml:space="preserve">Small Rate 115 to Rate E10 North </t>
  </si>
  <si>
    <r>
      <t>Demand 15,300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4,471,609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</si>
  <si>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Large Rate 115 to Rate E10 North </t>
  </si>
  <si>
    <r>
      <t>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</si>
  <si>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Average Rate 125 to Rate E24</t>
  </si>
  <si>
    <r>
      <t>Demand 2,315,000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206,000,000 m</t>
    </r>
    <r>
      <rPr>
        <vertAlign val="superscript"/>
        <sz val="10"/>
        <rFont val="Arial"/>
        <family val="2"/>
      </rPr>
      <t xml:space="preserve">3 </t>
    </r>
  </si>
  <si>
    <t>Total Bill - Bundled Direct Purchase</t>
  </si>
  <si>
    <t xml:space="preserve">   Bundled Direct Purchase Impact</t>
  </si>
  <si>
    <t>Average Rate 135 to Rate E34 North</t>
  </si>
  <si>
    <r>
      <t>Demand 8,180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</si>
  <si>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Small Rate 145 to Rate E30 North</t>
  </si>
  <si>
    <r>
      <t>Demand 2,993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339,188 m</t>
    </r>
    <r>
      <rPr>
        <vertAlign val="superscript"/>
        <sz val="10"/>
        <rFont val="Arial"/>
        <family val="2"/>
      </rPr>
      <t xml:space="preserve">3 </t>
    </r>
  </si>
  <si>
    <t>Large Rate 145 to Rate E30 North</t>
  </si>
  <si>
    <r>
      <t>Demand 4,489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</si>
  <si>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 xml:space="preserve">Small Rate 170 to Rate E30 North </t>
  </si>
  <si>
    <r>
      <t>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 xml:space="preserve">3 </t>
    </r>
  </si>
  <si>
    <t>Average Rate 170 to Rate E30 North</t>
  </si>
  <si>
    <t>Large Rate 170 to Rate E30 North</t>
  </si>
  <si>
    <r>
      <t>Demand 255,089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</si>
  <si>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Average Rate 200 to Rate E62 North (3)</t>
  </si>
  <si>
    <r>
      <t>Demand 1,252,000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140,305,600 m</t>
    </r>
    <r>
      <rPr>
        <vertAlign val="superscript"/>
        <sz val="10"/>
        <rFont val="Arial"/>
        <family val="2"/>
      </rPr>
      <t xml:space="preserve">3 </t>
    </r>
  </si>
  <si>
    <t>Notes:</t>
  </si>
  <si>
    <t>(1)</t>
  </si>
  <si>
    <t>EB-2024-0166, Exhibit F, Tab 1, Appendix D.</t>
  </si>
  <si>
    <t>(2)</t>
  </si>
  <si>
    <t>Bill impacts exclude Rider K and Rider R.</t>
  </si>
  <si>
    <t>(3)</t>
  </si>
  <si>
    <t>Rate 200 customers are not charged the Federal Carbon Charge.</t>
  </si>
  <si>
    <t>EGD Rate Zone - South</t>
  </si>
  <si>
    <t>Small Rate 1 to Rate E01 South</t>
  </si>
  <si>
    <r>
      <t>Demand 24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2,400 m</t>
    </r>
    <r>
      <rPr>
        <vertAlign val="superscript"/>
        <sz val="10"/>
        <rFont val="Arial"/>
        <family val="2"/>
      </rPr>
      <t xml:space="preserve">3 </t>
    </r>
  </si>
  <si>
    <t>Large Rate 1 to Rate E01 South</t>
  </si>
  <si>
    <t>Small Rate 6 to Rate E01 South</t>
  </si>
  <si>
    <t>Average Rate 6 to Rate E02 South</t>
  </si>
  <si>
    <r>
      <t>Demand 206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22,606 m</t>
    </r>
    <r>
      <rPr>
        <vertAlign val="superscript"/>
        <sz val="10"/>
        <rFont val="Arial"/>
        <family val="2"/>
      </rPr>
      <t xml:space="preserve">3 </t>
    </r>
  </si>
  <si>
    <t>Large Rate 6 to Rate E02 South</t>
  </si>
  <si>
    <t>Small Rate 100 to Rate E10 South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</si>
  <si>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</si>
  <si>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Average Rate 100 to Rate E10 South </t>
  </si>
  <si>
    <r>
      <t>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</si>
  <si>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Large Rate 100 to Rate E10 South </t>
  </si>
  <si>
    <t xml:space="preserve">Small Rate 110 to Rate E10 South </t>
  </si>
  <si>
    <t>Average Rate 110 to Rate E10 South</t>
  </si>
  <si>
    <t xml:space="preserve">Large Rate 110 to Rate E10 South </t>
  </si>
  <si>
    <t xml:space="preserve">Small Rate 115 to Rate E10 South </t>
  </si>
  <si>
    <r>
      <t>Demand 15,300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4,471,609 m</t>
    </r>
    <r>
      <rPr>
        <vertAlign val="superscript"/>
        <sz val="10"/>
        <rFont val="Arial"/>
        <family val="2"/>
      </rPr>
      <t xml:space="preserve">3 </t>
    </r>
  </si>
  <si>
    <t xml:space="preserve">Large Rate 115 to Rate E10 South </t>
  </si>
  <si>
    <r>
      <t>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</si>
  <si>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Demand 2,315,000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206,000,000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</si>
  <si>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Average Rate 135 to Rate E34 South</t>
  </si>
  <si>
    <t>Small Rate 145 to Rate E30 South</t>
  </si>
  <si>
    <t>Large Rate 145 to Rate E30 South</t>
  </si>
  <si>
    <t xml:space="preserve">Small Rate 170 to Rate E30 South </t>
  </si>
  <si>
    <r>
      <t>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</si>
  <si>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Average Rate 170 to Rate E30 South</t>
  </si>
  <si>
    <t>Large Rate 170 to Rate E30 South</t>
  </si>
  <si>
    <t>Union North Rate Zone</t>
  </si>
  <si>
    <t>EB-2024-0166 - Current Approved (1)(2)(3)</t>
  </si>
  <si>
    <t>Small Rate 01 to Rate E01 North</t>
  </si>
  <si>
    <t>Demand 20 m³ Annual Volume 2,200 m³</t>
  </si>
  <si>
    <t xml:space="preserve">Total Bill - Sales Service </t>
  </si>
  <si>
    <t>Large Rate 01 to Rate E02 North</t>
  </si>
  <si>
    <t>Demand 365 m³ Annual Volume 40,000 m³</t>
  </si>
  <si>
    <t>Small Rate 10 to Rate E02 North</t>
  </si>
  <si>
    <t>Demand 548 m³ Annual Volume 60,000 m³</t>
  </si>
  <si>
    <t>Average Rate 10 to Rate E02 North</t>
  </si>
  <si>
    <t>Demand 850 m³ Annual Volume 93,000 m³</t>
  </si>
  <si>
    <t xml:space="preserve">   Sales Service Impact</t>
  </si>
  <si>
    <t>Large Rate 10 to Rate E02 North</t>
  </si>
  <si>
    <t>Demand 2,285 m³ Annual Volume 250,000 m³</t>
  </si>
  <si>
    <t xml:space="preserve">Small Rate 20 to Rate E10 North </t>
  </si>
  <si>
    <t>Demand 14,000 m³ Annual Volume 3,000,000 m³</t>
  </si>
  <si>
    <t>Large Rate 20 to Rate E10 North</t>
  </si>
  <si>
    <t>Demand 60,000 m³ Annual Volume 15,000,000 m³</t>
  </si>
  <si>
    <t>Small Rate 20 to Rate E22</t>
  </si>
  <si>
    <t xml:space="preserve">  Bundled Direct Purchase Impact</t>
  </si>
  <si>
    <t>Large Rate 20 to Rate E22</t>
  </si>
  <si>
    <t>Average Rate 25 to Rate E30 North</t>
  </si>
  <si>
    <t>Demand 20,776 m³ Annual Volume 2,275,000 m³</t>
  </si>
  <si>
    <t>Small Rate 100 to Rate E22</t>
  </si>
  <si>
    <t>Demand 100,000 m³ Annual Volume 27,000,000 m³</t>
  </si>
  <si>
    <t>Total Bill - Unbundled Direct Purchase</t>
  </si>
  <si>
    <t xml:space="preserve">   Unbundled Direct Purchase Impact</t>
  </si>
  <si>
    <t>Large Rate 100 to Rate E22</t>
  </si>
  <si>
    <t>Demand 850,000 m³ Annual Volume 240,000,000 m³</t>
  </si>
  <si>
    <t>Gas Supply charges based on Union North East Zone.</t>
  </si>
  <si>
    <t>Union South Rate Zone</t>
  </si>
  <si>
    <t>Small Rate M1 to Rate E01 South</t>
  </si>
  <si>
    <t>Large Rate M1 to Rate E02 South</t>
  </si>
  <si>
    <t>Small Rate M2 to Rate E02 South</t>
  </si>
  <si>
    <t>Demand 613 m³ Annual Volume 60,000 m³</t>
  </si>
  <si>
    <t>Average Rate M2 to Rate E02 South</t>
  </si>
  <si>
    <t>Demand 746 m³ Annual Volume 73,000 m³</t>
  </si>
  <si>
    <t>Large Rate M2 to Rate E02 South</t>
  </si>
  <si>
    <t>Demand 2,556 m³ Annual Volume 250,000 m³</t>
  </si>
  <si>
    <t>Small Rate M4 to Rate E10 South</t>
  </si>
  <si>
    <t>Demand 4,800 m³ Annual Volume 875,000 m³</t>
  </si>
  <si>
    <t>Large Rate M4 to Rate E10 South</t>
  </si>
  <si>
    <t>Demand 50,000 m³ Annual Volume 12,000,000 m³</t>
  </si>
  <si>
    <t>Small Rate M5 to Rate E30 South</t>
  </si>
  <si>
    <t>Demand 7,500 m³ Annual Volume 825,000 m³</t>
  </si>
  <si>
    <t>Large Rate M5 to Rate E30 South</t>
  </si>
  <si>
    <t>Demand 70,000 m³ Annual Volume 6,500,000 m³</t>
  </si>
  <si>
    <t>Small Rate M7 to Rate E10 South</t>
  </si>
  <si>
    <t>Demand 165,000 m³ Annual Volume 36,000,000 m³</t>
  </si>
  <si>
    <t>Large Rate M7 to Rate E10 South</t>
  </si>
  <si>
    <t>Demand 720,000 m³ Annual Volume 52,000,000 m³</t>
  </si>
  <si>
    <t>Small Rate M9 to Rate E62 South (3)</t>
  </si>
  <si>
    <t>Demand 56,439 m³ Annual Volume 6,950,000 m³</t>
  </si>
  <si>
    <t>Large Rate M9 to Rate E62 South (3)</t>
  </si>
  <si>
    <t>Demand 168,100 m³ Annual Volume 20,178,000 m³</t>
  </si>
  <si>
    <t>Small Rate T1 to Rate E20</t>
  </si>
  <si>
    <t>Demand 25,750 m³ Annual Volume 7,537,000 m³</t>
  </si>
  <si>
    <t>Average Rate T1 to Rate E20</t>
  </si>
  <si>
    <t>Demand 48,750 m³ Annual Volume 11,565,938 m³</t>
  </si>
  <si>
    <t>Large Rate T1 to Rate E20</t>
  </si>
  <si>
    <t>Demand 133,000 m³ Annual Volume 25,624,080 m³</t>
  </si>
  <si>
    <t>Small Rate T2 to Rate E20</t>
  </si>
  <si>
    <t>Demand 190,000 m³ Annual Volume 59,256,000 m³</t>
  </si>
  <si>
    <t>Average Rate T2 to Rate E20</t>
  </si>
  <si>
    <t>Demand 669,000 m³ Annual Volume 197,789,850 m³</t>
  </si>
  <si>
    <t>Large Rate T2 to Rate E20</t>
  </si>
  <si>
    <t>Demand 1,200,000 m³ Annual Volume 370,089,000 m³</t>
  </si>
  <si>
    <t>Large Rate T2 to Rate E24</t>
  </si>
  <si>
    <t>Large Rate T3 to Rate E64 (3)</t>
  </si>
  <si>
    <t>Demand 2,350,000 m³ Annual Volume 272,712,000 m³</t>
  </si>
  <si>
    <t>Rate M9 and Rate T3 customers are not charged the Federal Carbon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</si>
</sst>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_);\(0.00\)"/>
    <numFmt numFmtId="165" formatCode="_-* #,##0.00_-;\-* #,##0.00_-;_-* &quot;-&quot;??_-;_-@_-"/>
    <numFmt numFmtId="166" formatCode="_-* #,##0_-;\-* #,##0_-;_-* &quot;-&quot;??_-;_-@_-"/>
    <numFmt numFmtId="167" formatCode="_-* #,##0.0000_-;\-* #,##0.0000_-;_-* &quot;-&quot;??_-;_-@_-"/>
    <numFmt numFmtId="168" formatCode="_(* #,##0_);_(* \(#,##0\);_(* &quot;-&quot;??_);_(@_)"/>
    <numFmt numFmtId="169" formatCode="0.0000"/>
    <numFmt numFmtId="170" formatCode="0.0%;\(0.0%\)"/>
    <numFmt numFmtId="171" formatCode="0.0%"/>
    <numFmt numFmtId="172" formatCode="###0.0%;\(###0.0%\)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3" applyFont="1" applyAlignment="1">
      <alignment horizontal="center"/>
    </xf>
    <xf numFmtId="0" fontId="3" fillId="0" borderId="0" xfId="3" applyFont="1"/>
    <xf numFmtId="0" fontId="4" fillId="0" borderId="0" xfId="3" applyFont="1"/>
    <xf numFmtId="164" fontId="3" fillId="0" borderId="0" xfId="4" applyNumberFormat="1" applyAlignment="1">
      <alignment horizontal="right"/>
    </xf>
    <xf numFmtId="166" fontId="3" fillId="0" borderId="0" xfId="5" applyNumberFormat="1" applyFont="1" applyFill="1"/>
    <xf numFmtId="0" fontId="3" fillId="0" borderId="0" xfId="3" applyFont="1" applyAlignment="1">
      <alignment horizontal="right"/>
    </xf>
    <xf numFmtId="165" fontId="3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right"/>
    </xf>
    <xf numFmtId="0" fontId="3" fillId="0" borderId="0" xfId="3" applyFont="1" applyAlignment="1">
      <alignment horizontal="left"/>
    </xf>
    <xf numFmtId="0" fontId="3" fillId="0" borderId="0" xfId="5" applyNumberFormat="1" applyFont="1" applyFill="1" applyBorder="1" applyAlignment="1"/>
    <xf numFmtId="0" fontId="3" fillId="0" borderId="0" xfId="5" applyNumberFormat="1" applyFont="1" applyFill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1" xfId="3" applyFont="1" applyBorder="1"/>
    <xf numFmtId="0" fontId="3" fillId="0" borderId="0" xfId="1" applyNumberFormat="1" applyFont="1"/>
    <xf numFmtId="168" fontId="3" fillId="0" borderId="0" xfId="1" applyNumberFormat="1" applyFont="1" applyAlignment="1">
      <alignment horizontal="center"/>
    </xf>
    <xf numFmtId="168" fontId="3" fillId="0" borderId="0" xfId="1" applyNumberFormat="1" applyFont="1"/>
    <xf numFmtId="169" fontId="3" fillId="0" borderId="0" xfId="3" applyNumberFormat="1" applyFont="1"/>
    <xf numFmtId="170" fontId="3" fillId="0" borderId="0" xfId="6" applyNumberFormat="1" applyFont="1" applyFill="1"/>
    <xf numFmtId="171" fontId="3" fillId="0" borderId="0" xfId="6" applyNumberFormat="1" applyFont="1" applyFill="1"/>
    <xf numFmtId="4" fontId="3" fillId="0" borderId="0" xfId="3" applyNumberFormat="1" applyFont="1"/>
    <xf numFmtId="170" fontId="3" fillId="0" borderId="0" xfId="6" applyNumberFormat="1" applyFont="1" applyFill="1" applyAlignment="1">
      <alignment horizontal="right"/>
    </xf>
    <xf numFmtId="168" fontId="3" fillId="0" borderId="2" xfId="1" applyNumberFormat="1" applyFont="1" applyBorder="1"/>
    <xf numFmtId="169" fontId="3" fillId="0" borderId="2" xfId="3" applyNumberFormat="1" applyFont="1" applyBorder="1"/>
    <xf numFmtId="170" fontId="3" fillId="0" borderId="2" xfId="3" applyNumberFormat="1" applyFont="1" applyBorder="1"/>
    <xf numFmtId="170" fontId="3" fillId="0" borderId="0" xfId="3" applyNumberFormat="1" applyFont="1"/>
    <xf numFmtId="171" fontId="3" fillId="0" borderId="0" xfId="3" applyNumberFormat="1" applyFont="1"/>
    <xf numFmtId="167" fontId="3" fillId="0" borderId="0" xfId="3" applyNumberFormat="1" applyFont="1"/>
    <xf numFmtId="43" fontId="3" fillId="0" borderId="0" xfId="3" applyNumberFormat="1" applyFont="1"/>
    <xf numFmtId="170" fontId="3" fillId="0" borderId="3" xfId="3" applyNumberFormat="1" applyFont="1" applyBorder="1"/>
    <xf numFmtId="170" fontId="3" fillId="0" borderId="0" xfId="3" applyNumberFormat="1" applyFont="1" applyAlignment="1">
      <alignment horizontal="center"/>
    </xf>
    <xf numFmtId="171" fontId="3" fillId="0" borderId="0" xfId="6" applyNumberFormat="1" applyFont="1" applyFill="1" applyAlignment="1">
      <alignment horizontal="right"/>
    </xf>
    <xf numFmtId="166" fontId="3" fillId="0" borderId="0" xfId="3" applyNumberFormat="1" applyFont="1"/>
    <xf numFmtId="170" fontId="2" fillId="0" borderId="0" xfId="2" applyNumberFormat="1" applyFont="1" applyFill="1" applyAlignment="1">
      <alignment horizontal="right"/>
    </xf>
    <xf numFmtId="170" fontId="2" fillId="0" borderId="2" xfId="2" applyNumberFormat="1" applyFont="1" applyFill="1" applyBorder="1" applyAlignment="1">
      <alignment horizontal="right"/>
    </xf>
    <xf numFmtId="170" fontId="3" fillId="0" borderId="0" xfId="6" applyNumberFormat="1" applyFont="1" applyFill="1" applyBorder="1"/>
    <xf numFmtId="168" fontId="3" fillId="0" borderId="2" xfId="1" applyNumberFormat="1" applyFont="1" applyFill="1" applyBorder="1"/>
    <xf numFmtId="168" fontId="3" fillId="0" borderId="0" xfId="1" applyNumberFormat="1" applyFont="1" applyFill="1"/>
    <xf numFmtId="0" fontId="3" fillId="0" borderId="0" xfId="3" quotePrefix="1" applyFont="1"/>
    <xf numFmtId="0" fontId="2" fillId="0" borderId="0" xfId="0" quotePrefix="1" applyFont="1" applyAlignment="1">
      <alignment horizontal="center" vertical="top"/>
    </xf>
    <xf numFmtId="0" fontId="3" fillId="0" borderId="0" xfId="7" quotePrefix="1" applyFont="1" applyAlignment="1">
      <alignment horizontal="left" vertical="top"/>
    </xf>
    <xf numFmtId="0" fontId="3" fillId="0" borderId="0" xfId="3" quotePrefix="1" applyFont="1" applyAlignment="1">
      <alignment horizontal="left"/>
    </xf>
    <xf numFmtId="0" fontId="3" fillId="0" borderId="0" xfId="3" applyFont="1" applyAlignment="1">
      <alignment vertical="top" wrapText="1"/>
    </xf>
    <xf numFmtId="170" fontId="3" fillId="0" borderId="0" xfId="3" applyNumberFormat="1" applyFont="1" applyAlignment="1">
      <alignment vertical="top" wrapText="1"/>
    </xf>
    <xf numFmtId="3" fontId="3" fillId="0" borderId="0" xfId="7" quotePrefix="1" applyNumberFormat="1" applyFont="1"/>
    <xf numFmtId="172" fontId="3" fillId="0" borderId="0" xfId="4" applyNumberFormat="1" applyAlignment="1">
      <alignment horizontal="right"/>
    </xf>
    <xf numFmtId="172" fontId="3" fillId="0" borderId="0" xfId="3" applyNumberFormat="1" applyFont="1" applyAlignment="1">
      <alignment horizontal="right"/>
    </xf>
    <xf numFmtId="172" fontId="4" fillId="0" borderId="0" xfId="3" applyNumberFormat="1" applyFont="1" applyAlignment="1">
      <alignment horizontal="right"/>
    </xf>
    <xf numFmtId="172" fontId="3" fillId="0" borderId="0" xfId="5" applyNumberFormat="1" applyFont="1" applyFill="1" applyBorder="1" applyAlignment="1"/>
    <xf numFmtId="172" fontId="3" fillId="0" borderId="0" xfId="5" applyNumberFormat="1" applyFont="1" applyFill="1" applyBorder="1" applyAlignment="1">
      <alignment horizontal="center"/>
    </xf>
    <xf numFmtId="172" fontId="3" fillId="0" borderId="0" xfId="3" applyNumberFormat="1" applyFont="1" applyAlignment="1">
      <alignment horizontal="center"/>
    </xf>
    <xf numFmtId="172" fontId="3" fillId="0" borderId="1" xfId="3" applyNumberFormat="1" applyFont="1" applyBorder="1" applyAlignment="1">
      <alignment horizontal="center"/>
    </xf>
    <xf numFmtId="3" fontId="3" fillId="0" borderId="0" xfId="3" applyNumberFormat="1" applyFont="1"/>
    <xf numFmtId="168" fontId="3" fillId="0" borderId="0" xfId="3" applyNumberFormat="1" applyFont="1"/>
    <xf numFmtId="172" fontId="3" fillId="0" borderId="0" xfId="6" applyNumberFormat="1" applyFont="1" applyFill="1"/>
    <xf numFmtId="172" fontId="3" fillId="0" borderId="0" xfId="6" applyNumberFormat="1" applyFont="1" applyFill="1" applyAlignment="1">
      <alignment horizontal="right"/>
    </xf>
    <xf numFmtId="3" fontId="3" fillId="0" borderId="2" xfId="3" applyNumberFormat="1" applyFont="1" applyBorder="1"/>
    <xf numFmtId="168" fontId="3" fillId="0" borderId="2" xfId="3" applyNumberFormat="1" applyFont="1" applyBorder="1"/>
    <xf numFmtId="172" fontId="3" fillId="0" borderId="2" xfId="3" applyNumberFormat="1" applyFont="1" applyBorder="1"/>
    <xf numFmtId="172" fontId="3" fillId="0" borderId="0" xfId="3" applyNumberFormat="1" applyFont="1"/>
    <xf numFmtId="172" fontId="3" fillId="0" borderId="3" xfId="3" applyNumberFormat="1" applyFont="1" applyBorder="1"/>
    <xf numFmtId="168" fontId="3" fillId="0" borderId="0" xfId="3" applyNumberFormat="1" applyFont="1" applyAlignment="1">
      <alignment horizontal="center"/>
    </xf>
    <xf numFmtId="171" fontId="3" fillId="0" borderId="0" xfId="6" applyNumberFormat="1" applyFont="1" applyFill="1" applyBorder="1"/>
    <xf numFmtId="43" fontId="3" fillId="0" borderId="0" xfId="3" applyNumberFormat="1" applyFont="1" applyAlignment="1">
      <alignment horizontal="center"/>
    </xf>
    <xf numFmtId="172" fontId="3" fillId="0" borderId="0" xfId="3" applyNumberFormat="1" applyFont="1" applyAlignment="1">
      <alignment vertical="top" wrapText="1"/>
    </xf>
    <xf numFmtId="0" fontId="3" fillId="0" borderId="0" xfId="7" applyFont="1"/>
    <xf numFmtId="0" fontId="3" fillId="0" borderId="0" xfId="7" applyFont="1" applyAlignment="1">
      <alignment horizontal="center"/>
    </xf>
    <xf numFmtId="169" fontId="3" fillId="0" borderId="2" xfId="7" applyNumberFormat="1" applyFont="1" applyBorder="1"/>
    <xf numFmtId="4" fontId="3" fillId="0" borderId="0" xfId="7" applyNumberFormat="1" applyFont="1"/>
    <xf numFmtId="169" fontId="6" fillId="0" borderId="2" xfId="7" applyNumberFormat="1" applyFont="1" applyBorder="1"/>
    <xf numFmtId="169" fontId="3" fillId="0" borderId="0" xfId="7" applyNumberFormat="1" applyFont="1"/>
    <xf numFmtId="170" fontId="3" fillId="0" borderId="0" xfId="7" applyNumberFormat="1" applyFont="1"/>
    <xf numFmtId="170" fontId="3" fillId="0" borderId="2" xfId="7" applyNumberFormat="1" applyFont="1" applyBorder="1"/>
    <xf numFmtId="171" fontId="3" fillId="0" borderId="0" xfId="7" applyNumberFormat="1" applyFont="1"/>
    <xf numFmtId="43" fontId="3" fillId="0" borderId="0" xfId="7" applyNumberFormat="1" applyFont="1"/>
    <xf numFmtId="168" fontId="3" fillId="0" borderId="0" xfId="1" applyNumberFormat="1" applyFont="1" applyFill="1" applyBorder="1"/>
    <xf numFmtId="168" fontId="6" fillId="0" borderId="0" xfId="1" applyNumberFormat="1" applyFont="1" applyFill="1" applyBorder="1"/>
    <xf numFmtId="170" fontId="6" fillId="0" borderId="0" xfId="6" applyNumberFormat="1" applyFont="1" applyFill="1" applyBorder="1"/>
    <xf numFmtId="0" fontId="4" fillId="0" borderId="0" xfId="4" applyFont="1"/>
    <xf numFmtId="164" fontId="3" fillId="0" borderId="0" xfId="3" applyNumberFormat="1" applyFont="1" applyAlignment="1">
      <alignment horizontal="right"/>
    </xf>
    <xf numFmtId="172" fontId="4" fillId="0" borderId="0" xfId="3" applyNumberFormat="1" applyFont="1" applyAlignment="1">
      <alignment horizontal="center"/>
    </xf>
    <xf numFmtId="168" fontId="3" fillId="0" borderId="0" xfId="1" applyNumberFormat="1" applyFont="1" applyAlignment="1">
      <alignment horizontal="left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3" fillId="0" borderId="1" xfId="3" applyFont="1" applyBorder="1" applyAlignment="1">
      <alignment horizontal="center"/>
    </xf>
  </cellXfs>
  <cellStyles count="8">
    <cellStyle name="Comma" xfId="1" builtinId="3"/>
    <cellStyle name="Comma 2" xfId="5" xr:uid="{E4688491-AB5B-41A5-B925-7714B7BC9FAC}"/>
    <cellStyle name="Normal" xfId="0" builtinId="0"/>
    <cellStyle name="Normal 10" xfId="4" xr:uid="{AFFBF2F4-296F-4F89-AD3B-94340A004CCF}"/>
    <cellStyle name="Normal 2" xfId="3" xr:uid="{86ACF42A-B9DC-47C3-80B4-408638AB3571}"/>
    <cellStyle name="Normal 4" xfId="7" xr:uid="{B2D4A2E9-82F9-48E5-AE38-5F8416346290}"/>
    <cellStyle name="Percent" xfId="2" builtinId="5"/>
    <cellStyle name="Percent 2" xfId="6" xr:uid="{A38B65BB-479B-443C-B420-C547045E5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4762-2223-4D1B-9FF2-74ED77A99538}">
  <sheetPr>
    <pageSetUpPr fitToPage="1"/>
  </sheetPr>
  <dimension ref="B1:V267"/>
  <sheetViews>
    <sheetView zoomScaleNormal="100" zoomScaleSheetLayoutView="80" workbookViewId="0">
      <selection activeCell="S3" sqref="S3"/>
    </sheetView>
  </sheetViews>
  <sheetFormatPr defaultColWidth="9.15234375" defaultRowHeight="12.45" outlineLevelRow="1" outlineLevelCol="1" x14ac:dyDescent="0.3"/>
  <cols>
    <col min="1" max="1" width="3.53515625" style="2" customWidth="1"/>
    <col min="2" max="2" width="5.15234375" style="1" customWidth="1"/>
    <col min="3" max="3" width="1.69140625" style="2" customWidth="1"/>
    <col min="4" max="4" width="36.69140625" style="2" customWidth="1"/>
    <col min="5" max="5" width="1.69140625" style="2" customWidth="1"/>
    <col min="6" max="6" width="17.3046875" style="2" customWidth="1"/>
    <col min="7" max="7" width="1.69140625" style="2" customWidth="1"/>
    <col min="8" max="8" width="16" style="2" customWidth="1"/>
    <col min="9" max="9" width="1.69140625" style="2" customWidth="1"/>
    <col min="10" max="10" width="16" style="2" customWidth="1"/>
    <col min="11" max="11" width="1.69140625" style="2" customWidth="1"/>
    <col min="12" max="12" width="16" style="2" customWidth="1"/>
    <col min="13" max="13" width="1.69140625" style="2" customWidth="1"/>
    <col min="14" max="14" width="16" style="2" customWidth="1"/>
    <col min="15" max="15" width="1.69140625" style="2" customWidth="1" outlineLevel="1"/>
    <col min="16" max="16" width="16" style="2" customWidth="1" outlineLevel="1"/>
    <col min="17" max="17" width="1.69140625" style="2" customWidth="1"/>
    <col min="18" max="18" width="16" style="2" customWidth="1"/>
    <col min="19" max="19" width="15" style="2" bestFit="1" customWidth="1"/>
    <col min="20" max="20" width="9.3828125" style="2" customWidth="1"/>
    <col min="21" max="21" width="3.53515625" style="2" customWidth="1"/>
    <col min="22" max="22" width="12.3828125" style="2" bestFit="1" customWidth="1"/>
    <col min="23" max="16384" width="9.15234375" style="2"/>
  </cols>
  <sheetData>
    <row r="1" spans="2:19" x14ac:dyDescent="0.3"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4" t="s">
        <v>0</v>
      </c>
      <c r="Q1" s="4"/>
      <c r="R1" s="4"/>
    </row>
    <row r="2" spans="2:19" x14ac:dyDescent="0.3"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4"/>
      <c r="Q2" s="4"/>
      <c r="R2" s="4"/>
    </row>
    <row r="3" spans="2:19" x14ac:dyDescent="0.3"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4"/>
      <c r="Q3" s="4"/>
      <c r="R3" s="4"/>
    </row>
    <row r="4" spans="2:19" x14ac:dyDescent="0.3"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"/>
      <c r="Q4" s="4"/>
      <c r="R4" s="4"/>
    </row>
    <row r="5" spans="2:19" x14ac:dyDescent="0.3">
      <c r="D5" s="3"/>
      <c r="E5" s="3"/>
      <c r="F5" s="3"/>
      <c r="G5" s="3"/>
      <c r="H5" s="3"/>
      <c r="I5" s="3"/>
      <c r="J5" s="3"/>
      <c r="K5" s="3"/>
      <c r="L5" s="3"/>
      <c r="M5" s="3"/>
      <c r="N5" s="3"/>
      <c r="P5" s="6"/>
      <c r="Q5" s="6"/>
      <c r="R5" s="6"/>
      <c r="S5" s="7"/>
    </row>
    <row r="6" spans="2:19" x14ac:dyDescent="0.3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3"/>
      <c r="P6" s="9"/>
      <c r="Q6" s="9"/>
      <c r="R6" s="6"/>
    </row>
    <row r="7" spans="2:19" x14ac:dyDescent="0.3"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2:19" x14ac:dyDescent="0.3">
      <c r="B8" s="83" t="s">
        <v>2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2:19" ht="12.75" customHeight="1" x14ac:dyDescent="0.3"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2"/>
    </row>
    <row r="10" spans="2:19" x14ac:dyDescent="0.3">
      <c r="F10" s="85" t="s">
        <v>3</v>
      </c>
      <c r="G10" s="85"/>
      <c r="H10" s="85"/>
      <c r="J10" s="85" t="s">
        <v>4</v>
      </c>
      <c r="K10" s="85"/>
      <c r="L10" s="85"/>
      <c r="M10" s="85"/>
      <c r="N10" s="85"/>
      <c r="P10" s="85" t="s">
        <v>5</v>
      </c>
      <c r="Q10" s="85"/>
      <c r="R10" s="85"/>
    </row>
    <row r="11" spans="2:19" x14ac:dyDescent="0.3">
      <c r="F11" s="1" t="s">
        <v>6</v>
      </c>
      <c r="G11" s="1"/>
      <c r="H11" s="1"/>
      <c r="J11" s="1" t="s">
        <v>6</v>
      </c>
      <c r="K11" s="1"/>
      <c r="L11" s="1"/>
      <c r="N11" s="1" t="s">
        <v>7</v>
      </c>
      <c r="P11" s="1" t="s">
        <v>8</v>
      </c>
      <c r="Q11" s="1"/>
      <c r="R11" s="1" t="s">
        <v>9</v>
      </c>
    </row>
    <row r="12" spans="2:19" x14ac:dyDescent="0.3">
      <c r="B12" s="1" t="s">
        <v>10</v>
      </c>
      <c r="F12" s="1" t="s">
        <v>11</v>
      </c>
      <c r="G12" s="1"/>
      <c r="H12" s="1" t="s">
        <v>12</v>
      </c>
      <c r="J12" s="1" t="s">
        <v>11</v>
      </c>
      <c r="K12" s="1"/>
      <c r="L12" s="1" t="s">
        <v>12</v>
      </c>
      <c r="N12" s="1" t="s">
        <v>13</v>
      </c>
      <c r="P12" s="1" t="s">
        <v>14</v>
      </c>
      <c r="R12" s="1" t="s">
        <v>14</v>
      </c>
    </row>
    <row r="13" spans="2:19" ht="13.2" customHeight="1" x14ac:dyDescent="0.3">
      <c r="B13" s="13" t="s">
        <v>15</v>
      </c>
      <c r="D13" s="14" t="s">
        <v>16</v>
      </c>
      <c r="F13" s="13" t="s">
        <v>17</v>
      </c>
      <c r="G13" s="1"/>
      <c r="H13" s="13" t="s">
        <v>18</v>
      </c>
      <c r="J13" s="13" t="s">
        <v>17</v>
      </c>
      <c r="K13" s="1"/>
      <c r="L13" s="13" t="s">
        <v>18</v>
      </c>
      <c r="N13" s="13" t="s">
        <v>17</v>
      </c>
      <c r="P13" s="13" t="s">
        <v>19</v>
      </c>
      <c r="Q13" s="1"/>
      <c r="R13" s="13" t="s">
        <v>19</v>
      </c>
      <c r="S13" s="3"/>
    </row>
    <row r="14" spans="2:19" x14ac:dyDescent="0.3">
      <c r="F14" s="1" t="s">
        <v>20</v>
      </c>
      <c r="G14" s="1"/>
      <c r="H14" s="1" t="s">
        <v>21</v>
      </c>
      <c r="I14" s="1"/>
      <c r="J14" s="1" t="s">
        <v>22</v>
      </c>
      <c r="K14" s="1"/>
      <c r="L14" s="1" t="s">
        <v>23</v>
      </c>
      <c r="M14" s="1"/>
      <c r="N14" s="1" t="s">
        <v>24</v>
      </c>
      <c r="O14" s="1"/>
      <c r="P14" s="1" t="s">
        <v>25</v>
      </c>
      <c r="Q14" s="1"/>
      <c r="R14" s="1" t="s">
        <v>26</v>
      </c>
    </row>
    <row r="15" spans="2:19" x14ac:dyDescent="0.3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9" ht="14.15" x14ac:dyDescent="0.3">
      <c r="D16" s="3" t="s">
        <v>27</v>
      </c>
      <c r="F16" s="15" t="s">
        <v>28</v>
      </c>
      <c r="I16" s="1"/>
      <c r="J16" s="16"/>
      <c r="K16" s="1"/>
      <c r="L16" s="1"/>
      <c r="M16" s="1"/>
      <c r="N16" s="16"/>
      <c r="O16" s="1"/>
      <c r="P16" s="1"/>
      <c r="Q16" s="1"/>
      <c r="R16" s="1"/>
    </row>
    <row r="17" spans="2:22" x14ac:dyDescent="0.3">
      <c r="B17" s="1">
        <f>1</f>
        <v>1</v>
      </c>
      <c r="D17" s="2" t="s">
        <v>29</v>
      </c>
      <c r="F17" s="17">
        <v>551.81863599999997</v>
      </c>
      <c r="G17" s="1"/>
      <c r="H17" s="18">
        <v>22.992443166666664</v>
      </c>
      <c r="I17" s="1"/>
      <c r="J17" s="17">
        <v>587.04712800000004</v>
      </c>
      <c r="K17" s="1"/>
      <c r="L17" s="18">
        <v>24.460297000000004</v>
      </c>
      <c r="M17" s="18"/>
      <c r="N17" s="17">
        <f>J17-F17</f>
        <v>35.228492000000074</v>
      </c>
      <c r="O17" s="18"/>
      <c r="P17" s="19">
        <f>N17/F17</f>
        <v>6.3840707257302703E-2</v>
      </c>
      <c r="Q17" s="19"/>
      <c r="R17" s="19">
        <f>P17</f>
        <v>6.3840707257302703E-2</v>
      </c>
    </row>
    <row r="18" spans="2:22" outlineLevel="1" x14ac:dyDescent="0.3">
      <c r="B18" s="1">
        <f>B17+1</f>
        <v>2</v>
      </c>
      <c r="D18" s="2" t="s">
        <v>30</v>
      </c>
      <c r="F18" s="17">
        <v>366</v>
      </c>
      <c r="G18" s="21"/>
      <c r="H18" s="18">
        <v>15.25</v>
      </c>
      <c r="I18" s="18"/>
      <c r="J18" s="17">
        <v>366</v>
      </c>
      <c r="K18" s="21"/>
      <c r="L18" s="18">
        <v>15.25</v>
      </c>
      <c r="M18" s="18"/>
      <c r="N18" s="17">
        <f>J18-F18</f>
        <v>0</v>
      </c>
      <c r="O18" s="18"/>
      <c r="P18" s="22">
        <f>IFERROR(N18/F18,"100.0%")</f>
        <v>0</v>
      </c>
      <c r="Q18" s="19"/>
      <c r="R18" s="22">
        <v>0</v>
      </c>
    </row>
    <row r="19" spans="2:22" outlineLevel="1" x14ac:dyDescent="0.3">
      <c r="B19" s="1">
        <f>B18+1</f>
        <v>3</v>
      </c>
      <c r="D19" s="2" t="s">
        <v>31</v>
      </c>
      <c r="F19" s="17">
        <v>117.1344</v>
      </c>
      <c r="G19" s="21"/>
      <c r="H19" s="18">
        <v>4.8806000000000003</v>
      </c>
      <c r="I19" s="18"/>
      <c r="J19" s="17">
        <v>196.51919999999998</v>
      </c>
      <c r="K19" s="21"/>
      <c r="L19" s="18">
        <v>8.1882999999999999</v>
      </c>
      <c r="M19" s="18"/>
      <c r="N19" s="17">
        <f>J19-F19</f>
        <v>79.384799999999984</v>
      </c>
      <c r="O19" s="18"/>
      <c r="P19" s="22">
        <f>IFERROR(N19/F19,"100.0%")</f>
        <v>0.67772405032168159</v>
      </c>
      <c r="Q19" s="19"/>
      <c r="R19" s="19">
        <f>P19</f>
        <v>0.67772405032168159</v>
      </c>
    </row>
    <row r="20" spans="2:22" x14ac:dyDescent="0.3">
      <c r="B20" s="1">
        <f>B19+1</f>
        <v>4</v>
      </c>
      <c r="D20" s="2" t="s">
        <v>32</v>
      </c>
      <c r="F20" s="17">
        <v>251.58239999999998</v>
      </c>
      <c r="G20" s="1"/>
      <c r="H20" s="18">
        <v>10.4826</v>
      </c>
      <c r="I20" s="1"/>
      <c r="J20" s="17">
        <v>271.98720000000003</v>
      </c>
      <c r="K20" s="1"/>
      <c r="L20" s="18">
        <v>11.332800000000001</v>
      </c>
      <c r="N20" s="17">
        <f>J20-F20</f>
        <v>20.404800000000051</v>
      </c>
      <c r="P20" s="19">
        <f>N20/F20</f>
        <v>8.1105832522466018E-2</v>
      </c>
      <c r="Q20" s="19"/>
      <c r="R20" s="19">
        <f>P20</f>
        <v>8.1105832522466018E-2</v>
      </c>
      <c r="S20" s="7"/>
    </row>
    <row r="21" spans="2:22" x14ac:dyDescent="0.3">
      <c r="B21" s="1">
        <f>B20+1</f>
        <v>5</v>
      </c>
      <c r="D21" s="2" t="s">
        <v>33</v>
      </c>
      <c r="F21" s="23">
        <f>SUM(F17:F20)</f>
        <v>1286.5354359999999</v>
      </c>
      <c r="G21" s="1"/>
      <c r="H21" s="24">
        <v>53.60564316666666</v>
      </c>
      <c r="I21" s="1"/>
      <c r="J21" s="23">
        <f>SUM(J17:J20)</f>
        <v>1421.5535280000001</v>
      </c>
      <c r="K21" s="1"/>
      <c r="L21" s="24">
        <v>59.231397000000008</v>
      </c>
      <c r="N21" s="23">
        <f>SUM(N17:N20)</f>
        <v>135.01809200000011</v>
      </c>
      <c r="P21" s="25">
        <f>N21/F21</f>
        <v>0.10494704476993522</v>
      </c>
      <c r="Q21" s="26"/>
      <c r="R21" s="25">
        <f>(N17+N20+N19)/(F17+F20+F19)</f>
        <v>0.14667343235225561</v>
      </c>
      <c r="S21" s="7"/>
      <c r="T21" s="28"/>
      <c r="V21" s="7"/>
    </row>
    <row r="22" spans="2:22" ht="9.75" customHeight="1" x14ac:dyDescent="0.3">
      <c r="F22" s="17"/>
      <c r="G22" s="1"/>
      <c r="H22" s="18"/>
      <c r="I22" s="1"/>
      <c r="J22" s="17"/>
      <c r="K22" s="1"/>
      <c r="L22" s="18"/>
      <c r="N22" s="17"/>
      <c r="P22" s="26"/>
      <c r="Q22" s="26"/>
      <c r="R22" s="26"/>
    </row>
    <row r="23" spans="2:22" x14ac:dyDescent="0.3">
      <c r="B23" s="1">
        <f>B21+1</f>
        <v>6</v>
      </c>
      <c r="D23" s="2" t="s">
        <v>34</v>
      </c>
      <c r="F23" s="23">
        <v>1306.9402359999999</v>
      </c>
      <c r="G23" s="27"/>
      <c r="H23" s="24">
        <v>54.455843166666661</v>
      </c>
      <c r="I23" s="27"/>
      <c r="J23" s="23">
        <v>1483.7591280000001</v>
      </c>
      <c r="K23" s="27"/>
      <c r="L23" s="24">
        <v>61.823297000000011</v>
      </c>
      <c r="M23" s="27"/>
      <c r="N23" s="23">
        <v>176.81889200000009</v>
      </c>
      <c r="P23" s="25">
        <v>0.13529225524586275</v>
      </c>
      <c r="Q23" s="26"/>
      <c r="R23" s="25">
        <v>0.18791723983626107</v>
      </c>
    </row>
    <row r="24" spans="2:22" x14ac:dyDescent="0.3">
      <c r="B24" s="1">
        <f>B23+1</f>
        <v>7</v>
      </c>
      <c r="D24" s="2" t="s">
        <v>35</v>
      </c>
      <c r="F24" s="17"/>
      <c r="G24" s="27"/>
      <c r="H24" s="27"/>
      <c r="I24" s="27"/>
      <c r="J24" s="17"/>
      <c r="K24" s="27"/>
      <c r="L24" s="27"/>
      <c r="M24" s="27"/>
      <c r="N24" s="17"/>
      <c r="P24" s="25">
        <v>0.17084726151767152</v>
      </c>
      <c r="Q24" s="26"/>
      <c r="R24" s="25">
        <v>0.2643218320037643</v>
      </c>
    </row>
    <row r="25" spans="2:22" x14ac:dyDescent="0.3">
      <c r="B25" s="1">
        <f t="shared" ref="B25:B26" si="0">B24+1</f>
        <v>8</v>
      </c>
      <c r="D25" s="2" t="s">
        <v>36</v>
      </c>
      <c r="F25" s="23">
        <v>1212.3658359999999</v>
      </c>
      <c r="G25" s="27"/>
      <c r="H25" s="24">
        <v>50.515243166666664</v>
      </c>
      <c r="I25" s="27"/>
      <c r="J25" s="23">
        <v>1421.5535280000001</v>
      </c>
      <c r="K25" s="27"/>
      <c r="L25" s="24">
        <v>59.231397000000008</v>
      </c>
      <c r="M25" s="27"/>
      <c r="N25" s="23">
        <v>209.18769200000006</v>
      </c>
      <c r="P25" s="25">
        <v>0.17254502377778985</v>
      </c>
      <c r="Q25" s="26"/>
      <c r="R25" s="25">
        <v>0.24715989599561303</v>
      </c>
    </row>
    <row r="26" spans="2:22" x14ac:dyDescent="0.3">
      <c r="B26" s="1">
        <f t="shared" si="0"/>
        <v>9</v>
      </c>
      <c r="D26" s="2" t="s">
        <v>37</v>
      </c>
      <c r="F26" s="17"/>
      <c r="G26" s="27"/>
      <c r="H26" s="27"/>
      <c r="I26" s="27"/>
      <c r="J26" s="17"/>
      <c r="K26" s="27"/>
      <c r="L26" s="27"/>
      <c r="M26" s="27"/>
      <c r="N26" s="17"/>
      <c r="P26" s="30">
        <v>0.22245049386681309</v>
      </c>
      <c r="Q26" s="26"/>
      <c r="R26" s="30">
        <v>0.36419824639856574</v>
      </c>
    </row>
    <row r="27" spans="2:22" ht="9.75" customHeight="1" x14ac:dyDescent="0.3">
      <c r="F27" s="16"/>
      <c r="G27" s="1"/>
      <c r="H27" s="1"/>
      <c r="I27" s="1"/>
      <c r="J27" s="16"/>
      <c r="K27" s="1"/>
      <c r="L27" s="1"/>
      <c r="M27" s="1"/>
      <c r="N27" s="16"/>
      <c r="O27" s="1"/>
      <c r="P27" s="31"/>
      <c r="Q27" s="31"/>
      <c r="R27" s="26"/>
    </row>
    <row r="28" spans="2:22" ht="14.15" x14ac:dyDescent="0.3">
      <c r="D28" s="3" t="s">
        <v>38</v>
      </c>
      <c r="F28" s="15" t="s">
        <v>39</v>
      </c>
      <c r="J28" s="17"/>
      <c r="N28" s="17"/>
      <c r="P28" s="26"/>
      <c r="Q28" s="26"/>
      <c r="R28" s="26"/>
      <c r="S28" s="8"/>
      <c r="T28" s="8"/>
    </row>
    <row r="29" spans="2:22" x14ac:dyDescent="0.3">
      <c r="B29" s="1">
        <f>B26+1</f>
        <v>10</v>
      </c>
      <c r="D29" s="2" t="s">
        <v>29</v>
      </c>
      <c r="F29" s="17">
        <v>821.31923199999994</v>
      </c>
      <c r="G29" s="21"/>
      <c r="H29" s="18">
        <v>16.270190808240887</v>
      </c>
      <c r="I29" s="18"/>
      <c r="J29" s="17">
        <v>849.86899256000004</v>
      </c>
      <c r="K29" s="21"/>
      <c r="L29" s="18">
        <v>16.835756587955629</v>
      </c>
      <c r="M29" s="18"/>
      <c r="N29" s="17">
        <f>J29-F29</f>
        <v>28.549760560000095</v>
      </c>
      <c r="O29" s="18"/>
      <c r="P29" s="19">
        <f>N29/F29</f>
        <v>3.476085722536703E-2</v>
      </c>
      <c r="Q29" s="19"/>
      <c r="R29" s="19">
        <f>P29</f>
        <v>3.476085722536703E-2</v>
      </c>
      <c r="T29" s="18"/>
    </row>
    <row r="30" spans="2:22" outlineLevel="1" x14ac:dyDescent="0.3">
      <c r="B30" s="1">
        <f>B29+1</f>
        <v>11</v>
      </c>
      <c r="D30" s="2" t="s">
        <v>30</v>
      </c>
      <c r="F30" s="17">
        <v>769.82</v>
      </c>
      <c r="G30" s="21"/>
      <c r="H30" s="18">
        <v>15.25</v>
      </c>
      <c r="I30" s="18"/>
      <c r="J30" s="17">
        <v>769.82</v>
      </c>
      <c r="K30" s="21"/>
      <c r="L30" s="18">
        <v>15.25</v>
      </c>
      <c r="M30" s="18"/>
      <c r="N30" s="17">
        <f>J30-F30</f>
        <v>0</v>
      </c>
      <c r="O30" s="18"/>
      <c r="P30" s="22">
        <f>IFERROR(N30/F30,"100.0%")</f>
        <v>0</v>
      </c>
      <c r="Q30" s="19"/>
      <c r="R30" s="22">
        <v>0</v>
      </c>
      <c r="T30" s="18"/>
    </row>
    <row r="31" spans="2:22" outlineLevel="1" x14ac:dyDescent="0.3">
      <c r="B31" s="1">
        <f t="shared" ref="B31:B32" si="1">B30+1</f>
        <v>12</v>
      </c>
      <c r="D31" s="2" t="s">
        <v>31</v>
      </c>
      <c r="F31" s="17">
        <v>246.37268800000001</v>
      </c>
      <c r="G31" s="21"/>
      <c r="H31" s="18">
        <v>4.8806000000000003</v>
      </c>
      <c r="I31" s="18"/>
      <c r="J31" s="17">
        <v>413.34538399999997</v>
      </c>
      <c r="K31" s="21"/>
      <c r="L31" s="18">
        <v>8.1882999999999999</v>
      </c>
      <c r="M31" s="18"/>
      <c r="N31" s="17">
        <f>J31-F31</f>
        <v>166.97269599999996</v>
      </c>
      <c r="O31" s="18"/>
      <c r="P31" s="22">
        <f>IFERROR(N31/F31,"100.0%")</f>
        <v>0.67772405032168159</v>
      </c>
      <c r="Q31" s="19"/>
      <c r="R31" s="19">
        <f>P31</f>
        <v>0.67772405032168159</v>
      </c>
      <c r="T31" s="18"/>
    </row>
    <row r="32" spans="2:22" x14ac:dyDescent="0.3">
      <c r="B32" s="1">
        <f t="shared" si="1"/>
        <v>13</v>
      </c>
      <c r="D32" s="2" t="s">
        <v>32</v>
      </c>
      <c r="F32" s="17">
        <v>529.16164800000001</v>
      </c>
      <c r="G32" s="21"/>
      <c r="H32" s="18">
        <v>10.4826</v>
      </c>
      <c r="J32" s="17">
        <v>572.07974400000012</v>
      </c>
      <c r="K32" s="21"/>
      <c r="L32" s="18">
        <v>11.332800000000002</v>
      </c>
      <c r="N32" s="17">
        <f>J32-F32</f>
        <v>42.918096000000105</v>
      </c>
      <c r="P32" s="19">
        <f>N32/F32</f>
        <v>8.1105832522466004E-2</v>
      </c>
      <c r="Q32" s="19"/>
      <c r="R32" s="19">
        <f>P32</f>
        <v>8.1105832522466004E-2</v>
      </c>
      <c r="S32" s="7"/>
    </row>
    <row r="33" spans="2:22" x14ac:dyDescent="0.3">
      <c r="B33" s="1">
        <f>B32+1</f>
        <v>14</v>
      </c>
      <c r="D33" s="2" t="s">
        <v>33</v>
      </c>
      <c r="F33" s="23">
        <f>SUM(F29:F32)</f>
        <v>2366.6735680000002</v>
      </c>
      <c r="G33" s="21"/>
      <c r="H33" s="24">
        <v>46.88339080824089</v>
      </c>
      <c r="J33" s="23">
        <f>SUM(J29:J32)</f>
        <v>2605.1141205600002</v>
      </c>
      <c r="K33" s="21"/>
      <c r="L33" s="24">
        <v>51.606856587955633</v>
      </c>
      <c r="N33" s="23">
        <f>SUM(N29:N32)</f>
        <v>238.44055256000016</v>
      </c>
      <c r="P33" s="25">
        <f>N33/F33</f>
        <v>0.10074923546025767</v>
      </c>
      <c r="Q33" s="26"/>
      <c r="R33" s="25">
        <f>(N29+N32+N31)/(F29+F32+F31)</f>
        <v>0.14931898411864911</v>
      </c>
      <c r="S33" s="7"/>
      <c r="T33" s="28"/>
      <c r="V33" s="33"/>
    </row>
    <row r="34" spans="2:22" ht="9.75" customHeight="1" x14ac:dyDescent="0.3">
      <c r="F34" s="17"/>
      <c r="G34" s="21"/>
      <c r="H34" s="18"/>
      <c r="I34" s="1"/>
      <c r="J34" s="17"/>
      <c r="K34" s="1"/>
      <c r="L34" s="18"/>
      <c r="N34" s="17"/>
      <c r="P34" s="26"/>
      <c r="Q34" s="26"/>
      <c r="R34" s="26"/>
      <c r="V34" s="33"/>
    </row>
    <row r="35" spans="2:22" x14ac:dyDescent="0.3">
      <c r="B35" s="1">
        <f>B33+1</f>
        <v>15</v>
      </c>
      <c r="D35" s="2" t="s">
        <v>34</v>
      </c>
      <c r="F35" s="23">
        <v>2409.591664</v>
      </c>
      <c r="G35" s="27"/>
      <c r="H35" s="24">
        <v>47.733590808240891</v>
      </c>
      <c r="I35" s="27"/>
      <c r="J35" s="23">
        <v>2735.9532325600003</v>
      </c>
      <c r="K35" s="27"/>
      <c r="L35" s="24">
        <v>54.198756587955629</v>
      </c>
      <c r="M35" s="27"/>
      <c r="N35" s="23">
        <v>326.36156856000002</v>
      </c>
      <c r="P35" s="25">
        <v>0.13544268659123318</v>
      </c>
      <c r="Q35" s="26"/>
      <c r="R35" s="25">
        <v>0.1990286670547077</v>
      </c>
      <c r="V35" s="33"/>
    </row>
    <row r="36" spans="2:22" x14ac:dyDescent="0.3">
      <c r="B36" s="1">
        <f>B35+1</f>
        <v>16</v>
      </c>
      <c r="D36" s="2" t="s">
        <v>35</v>
      </c>
      <c r="F36" s="17"/>
      <c r="G36" s="27"/>
      <c r="H36" s="27"/>
      <c r="I36" s="27"/>
      <c r="J36" s="17"/>
      <c r="K36" s="27"/>
      <c r="L36" s="27"/>
      <c r="M36" s="27"/>
      <c r="N36" s="17"/>
      <c r="P36" s="25">
        <v>0.17761058581867595</v>
      </c>
      <c r="Q36" s="26"/>
      <c r="R36" s="25">
        <v>0.30567016800127139</v>
      </c>
      <c r="V36" s="33"/>
    </row>
    <row r="37" spans="2:22" x14ac:dyDescent="0.3">
      <c r="B37" s="1">
        <f t="shared" ref="B37:B38" si="2">B36+1</f>
        <v>17</v>
      </c>
      <c r="D37" s="2" t="s">
        <v>36</v>
      </c>
      <c r="F37" s="23">
        <v>2210.6701760000001</v>
      </c>
      <c r="G37" s="27"/>
      <c r="H37" s="24">
        <v>43.792990808240887</v>
      </c>
      <c r="I37" s="27"/>
      <c r="J37" s="23">
        <v>2605.1141205600002</v>
      </c>
      <c r="K37" s="27"/>
      <c r="L37" s="24">
        <v>51.606856587955633</v>
      </c>
      <c r="M37" s="27"/>
      <c r="N37" s="23">
        <v>394.44394456000009</v>
      </c>
      <c r="P37" s="25">
        <v>0.17842731531924375</v>
      </c>
      <c r="Q37" s="26"/>
      <c r="R37" s="25">
        <v>0.27375777935151541</v>
      </c>
      <c r="V37" s="33"/>
    </row>
    <row r="38" spans="2:22" x14ac:dyDescent="0.3">
      <c r="B38" s="1">
        <f t="shared" si="2"/>
        <v>18</v>
      </c>
      <c r="D38" s="2" t="s">
        <v>37</v>
      </c>
      <c r="F38" s="17"/>
      <c r="G38" s="27"/>
      <c r="H38" s="27"/>
      <c r="I38" s="27"/>
      <c r="J38" s="17"/>
      <c r="K38" s="27"/>
      <c r="L38" s="27"/>
      <c r="M38" s="27"/>
      <c r="N38" s="17"/>
      <c r="P38" s="30">
        <v>0.24072149870822637</v>
      </c>
      <c r="Q38" s="26"/>
      <c r="R38" s="30">
        <v>0.45402551701943755</v>
      </c>
      <c r="V38" s="33"/>
    </row>
    <row r="39" spans="2:22" ht="9.75" customHeight="1" x14ac:dyDescent="0.3">
      <c r="F39" s="16"/>
      <c r="G39" s="1"/>
      <c r="H39" s="1"/>
      <c r="I39" s="1"/>
      <c r="J39" s="16"/>
      <c r="K39" s="1"/>
      <c r="L39" s="1"/>
      <c r="M39" s="1"/>
      <c r="N39" s="16"/>
      <c r="O39" s="1"/>
      <c r="P39" s="31"/>
      <c r="Q39" s="31"/>
      <c r="R39" s="31"/>
    </row>
    <row r="40" spans="2:22" ht="14.15" x14ac:dyDescent="0.3">
      <c r="D40" s="3" t="s">
        <v>40</v>
      </c>
      <c r="F40" s="15" t="s">
        <v>39</v>
      </c>
      <c r="I40" s="1"/>
      <c r="J40" s="16"/>
      <c r="K40" s="1"/>
      <c r="L40" s="1"/>
      <c r="M40" s="1"/>
      <c r="N40" s="16"/>
      <c r="O40" s="1"/>
      <c r="P40" s="31"/>
      <c r="Q40" s="31"/>
      <c r="R40" s="31"/>
    </row>
    <row r="41" spans="2:22" x14ac:dyDescent="0.3">
      <c r="B41" s="1">
        <f>1+B38</f>
        <v>19</v>
      </c>
      <c r="D41" s="2" t="s">
        <v>29</v>
      </c>
      <c r="F41" s="17">
        <v>1523.9974030000001</v>
      </c>
      <c r="G41" s="1"/>
      <c r="H41" s="18">
        <v>30.190122880348653</v>
      </c>
      <c r="I41" s="1"/>
      <c r="J41" s="17">
        <v>849.86899256000004</v>
      </c>
      <c r="K41" s="1"/>
      <c r="L41" s="18">
        <v>16.835756587955629</v>
      </c>
      <c r="M41" s="18"/>
      <c r="N41" s="17">
        <f>J41-F41</f>
        <v>-674.12841044000004</v>
      </c>
      <c r="O41" s="18"/>
      <c r="P41" s="34">
        <f>N41/F41</f>
        <v>-0.44234223044801346</v>
      </c>
      <c r="Q41" s="19"/>
      <c r="R41" s="34">
        <f>P41</f>
        <v>-0.44234223044801346</v>
      </c>
    </row>
    <row r="42" spans="2:22" outlineLevel="1" x14ac:dyDescent="0.3">
      <c r="B42" s="1">
        <f>B41+1</f>
        <v>20</v>
      </c>
      <c r="D42" s="2" t="s">
        <v>30</v>
      </c>
      <c r="F42" s="17">
        <v>769.82</v>
      </c>
      <c r="G42" s="21"/>
      <c r="H42" s="18">
        <v>15.25</v>
      </c>
      <c r="I42" s="18"/>
      <c r="J42" s="17">
        <v>769.82</v>
      </c>
      <c r="K42" s="21"/>
      <c r="L42" s="18">
        <v>15.25</v>
      </c>
      <c r="M42" s="18"/>
      <c r="N42" s="17">
        <f>J42-F42</f>
        <v>0</v>
      </c>
      <c r="O42" s="18"/>
      <c r="P42" s="22">
        <f>IFERROR(N42/F42,"100.0%")</f>
        <v>0</v>
      </c>
      <c r="Q42" s="19"/>
      <c r="R42" s="22">
        <v>0</v>
      </c>
    </row>
    <row r="43" spans="2:22" outlineLevel="1" x14ac:dyDescent="0.3">
      <c r="B43" s="1">
        <f>B42+1</f>
        <v>21</v>
      </c>
      <c r="D43" s="2" t="s">
        <v>31</v>
      </c>
      <c r="F43" s="17">
        <v>246.37268800000001</v>
      </c>
      <c r="G43" s="21"/>
      <c r="H43" s="18">
        <v>4.8806000000000003</v>
      </c>
      <c r="I43" s="18"/>
      <c r="J43" s="17">
        <v>413.34538399999997</v>
      </c>
      <c r="K43" s="21"/>
      <c r="L43" s="18">
        <v>8.19</v>
      </c>
      <c r="M43" s="18"/>
      <c r="N43" s="17">
        <f>J43-F43</f>
        <v>166.97269599999996</v>
      </c>
      <c r="O43" s="18"/>
      <c r="P43" s="22">
        <f>IFERROR(N43/F43,"100.0%")</f>
        <v>0.67772405032168159</v>
      </c>
      <c r="Q43" s="19"/>
      <c r="R43" s="19">
        <f>P43</f>
        <v>0.67772405032168159</v>
      </c>
    </row>
    <row r="44" spans="2:22" x14ac:dyDescent="0.3">
      <c r="B44" s="1">
        <f>B43+1</f>
        <v>22</v>
      </c>
      <c r="D44" s="2" t="s">
        <v>32</v>
      </c>
      <c r="F44" s="17">
        <v>530.36812000000009</v>
      </c>
      <c r="G44" s="1"/>
      <c r="H44" s="18">
        <v>10.506500000000003</v>
      </c>
      <c r="I44" s="1"/>
      <c r="J44" s="17">
        <v>572.07974400000012</v>
      </c>
      <c r="K44" s="1"/>
      <c r="L44" s="18">
        <v>11.332800000000002</v>
      </c>
      <c r="N44" s="17">
        <f>J44-F44</f>
        <v>41.711624000000029</v>
      </c>
      <c r="P44" s="19">
        <f>N44/F44</f>
        <v>7.8646552134393033E-2</v>
      </c>
      <c r="Q44" s="19"/>
      <c r="R44" s="19">
        <f>P44</f>
        <v>7.8646552134393033E-2</v>
      </c>
      <c r="S44" s="7"/>
    </row>
    <row r="45" spans="2:22" x14ac:dyDescent="0.3">
      <c r="B45" s="1">
        <f>B44+1</f>
        <v>23</v>
      </c>
      <c r="D45" s="2" t="s">
        <v>33</v>
      </c>
      <c r="F45" s="23">
        <f>SUM(F41:F44)</f>
        <v>3070.558211</v>
      </c>
      <c r="G45" s="1"/>
      <c r="H45" s="24">
        <v>60.82722288034865</v>
      </c>
      <c r="I45" s="1"/>
      <c r="J45" s="23">
        <f>SUM(J41:J44)</f>
        <v>2605.1141205600002</v>
      </c>
      <c r="K45" s="1"/>
      <c r="L45" s="24">
        <v>51.606856587955633</v>
      </c>
      <c r="N45" s="23">
        <f>SUM(N41:N44)</f>
        <v>-465.44409044000008</v>
      </c>
      <c r="P45" s="35">
        <f>N45/F45</f>
        <v>-0.1515828909455578</v>
      </c>
      <c r="Q45" s="26"/>
      <c r="R45" s="35">
        <f>(N41+N44+N43)/(F41+F44+F43)</f>
        <v>-0.20230206470891704</v>
      </c>
      <c r="S45" s="7"/>
      <c r="T45" s="28"/>
      <c r="V45" s="7"/>
    </row>
    <row r="46" spans="2:22" ht="9.75" customHeight="1" x14ac:dyDescent="0.3">
      <c r="F46" s="17"/>
      <c r="G46" s="1"/>
      <c r="H46" s="18"/>
      <c r="I46" s="1"/>
      <c r="J46" s="17"/>
      <c r="K46" s="1"/>
      <c r="L46" s="18"/>
      <c r="N46" s="17"/>
      <c r="P46" s="26"/>
      <c r="Q46" s="26"/>
      <c r="R46" s="26"/>
    </row>
    <row r="47" spans="2:22" x14ac:dyDescent="0.3">
      <c r="B47" s="1">
        <f>B45+1</f>
        <v>24</v>
      </c>
      <c r="D47" s="2" t="s">
        <v>34</v>
      </c>
      <c r="F47" s="23">
        <v>3112.2698350000001</v>
      </c>
      <c r="G47" s="27"/>
      <c r="H47" s="24">
        <v>61.653522880348653</v>
      </c>
      <c r="I47" s="27"/>
      <c r="J47" s="23">
        <v>2735.9532325600003</v>
      </c>
      <c r="K47" s="27"/>
      <c r="L47" s="24">
        <v>54.198756587955629</v>
      </c>
      <c r="M47" s="27"/>
      <c r="N47" s="23">
        <v>-376.31660244000011</v>
      </c>
      <c r="P47" s="35">
        <v>-0.12091387392186066</v>
      </c>
      <c r="Q47" s="26"/>
      <c r="R47" s="35">
        <v>-0.16065086936642983</v>
      </c>
    </row>
    <row r="48" spans="2:22" x14ac:dyDescent="0.3">
      <c r="B48" s="1">
        <f>B47+1</f>
        <v>25</v>
      </c>
      <c r="D48" s="2" t="s">
        <v>35</v>
      </c>
      <c r="F48" s="17"/>
      <c r="G48" s="27"/>
      <c r="H48" s="27"/>
      <c r="I48" s="27"/>
      <c r="J48" s="17"/>
      <c r="K48" s="27"/>
      <c r="L48" s="27"/>
      <c r="M48" s="27"/>
      <c r="N48" s="17"/>
      <c r="P48" s="35">
        <v>-0.14814505566859174</v>
      </c>
      <c r="Q48" s="26"/>
      <c r="R48" s="35">
        <v>-0.21256380479599962</v>
      </c>
    </row>
    <row r="49" spans="2:22" x14ac:dyDescent="0.3">
      <c r="B49" s="1">
        <f t="shared" ref="B49:B50" si="3">B48+1</f>
        <v>26</v>
      </c>
      <c r="D49" s="2" t="s">
        <v>36</v>
      </c>
      <c r="F49" s="23">
        <v>2913.3483470000001</v>
      </c>
      <c r="G49" s="27"/>
      <c r="H49" s="24">
        <v>57.712922880348657</v>
      </c>
      <c r="I49" s="27"/>
      <c r="J49" s="23">
        <v>2605.1141205600002</v>
      </c>
      <c r="K49" s="27"/>
      <c r="L49" s="24">
        <v>51.606856587955633</v>
      </c>
      <c r="M49" s="27"/>
      <c r="N49" s="23">
        <v>-308.23422644000004</v>
      </c>
      <c r="P49" s="35">
        <v>-0.10580067665351521</v>
      </c>
      <c r="Q49" s="26"/>
      <c r="R49" s="35">
        <v>-0.14379759748518972</v>
      </c>
    </row>
    <row r="50" spans="2:22" x14ac:dyDescent="0.3">
      <c r="B50" s="1">
        <f t="shared" si="3"/>
        <v>27</v>
      </c>
      <c r="D50" s="2" t="s">
        <v>37</v>
      </c>
      <c r="F50" s="17"/>
      <c r="G50" s="27"/>
      <c r="H50" s="27"/>
      <c r="I50" s="27"/>
      <c r="J50" s="17"/>
      <c r="K50" s="27"/>
      <c r="L50" s="27"/>
      <c r="M50" s="27"/>
      <c r="N50" s="17"/>
      <c r="P50" s="34">
        <v>-0.13165265448186597</v>
      </c>
      <c r="Q50" s="26"/>
      <c r="R50" s="34">
        <v>-0.19614655283765589</v>
      </c>
    </row>
    <row r="51" spans="2:22" ht="9.75" customHeight="1" x14ac:dyDescent="0.3">
      <c r="F51" s="16"/>
      <c r="G51" s="1"/>
      <c r="H51" s="1"/>
      <c r="I51" s="1"/>
      <c r="J51" s="16"/>
      <c r="K51" s="1"/>
      <c r="L51" s="1"/>
      <c r="M51" s="1"/>
      <c r="N51" s="16"/>
      <c r="O51" s="1"/>
      <c r="P51" s="31"/>
      <c r="Q51" s="31"/>
      <c r="R51" s="31"/>
    </row>
    <row r="52" spans="2:22" ht="14.15" x14ac:dyDescent="0.3">
      <c r="D52" s="3" t="s">
        <v>41</v>
      </c>
      <c r="F52" s="15" t="s">
        <v>42</v>
      </c>
      <c r="I52" s="1"/>
      <c r="J52" s="16"/>
      <c r="K52" s="1"/>
      <c r="L52" s="1"/>
      <c r="M52" s="1"/>
      <c r="N52" s="16"/>
      <c r="O52" s="1"/>
      <c r="P52" s="31"/>
      <c r="Q52" s="31"/>
      <c r="R52" s="31"/>
    </row>
    <row r="53" spans="2:22" x14ac:dyDescent="0.3">
      <c r="B53" s="1">
        <f>B50+1</f>
        <v>28</v>
      </c>
      <c r="D53" s="2" t="s">
        <v>29</v>
      </c>
      <c r="F53" s="17">
        <v>3046.0360350000001</v>
      </c>
      <c r="G53" s="1"/>
      <c r="H53" s="18">
        <v>13.474458263292933</v>
      </c>
      <c r="I53" s="1"/>
      <c r="J53" s="17">
        <v>2126.2807233150688</v>
      </c>
      <c r="K53" s="1"/>
      <c r="L53" s="18">
        <v>9.4058246629880067</v>
      </c>
      <c r="M53" s="18"/>
      <c r="N53" s="17">
        <f>J53-F53</f>
        <v>-919.75531168493126</v>
      </c>
      <c r="O53" s="18"/>
      <c r="P53" s="34">
        <f>N53/F53</f>
        <v>-0.3019515531387767</v>
      </c>
      <c r="Q53" s="34"/>
      <c r="R53" s="34">
        <f>P53</f>
        <v>-0.3019515531387767</v>
      </c>
    </row>
    <row r="54" spans="2:22" outlineLevel="1" x14ac:dyDescent="0.3">
      <c r="B54" s="1">
        <f>B53+1</f>
        <v>29</v>
      </c>
      <c r="D54" s="2" t="s">
        <v>30</v>
      </c>
      <c r="F54" s="17">
        <v>3447.415</v>
      </c>
      <c r="G54" s="21"/>
      <c r="H54" s="18">
        <v>15.25</v>
      </c>
      <c r="I54" s="18"/>
      <c r="J54" s="17">
        <v>3447.415</v>
      </c>
      <c r="K54" s="21"/>
      <c r="L54" s="18">
        <v>15.25</v>
      </c>
      <c r="M54" s="18"/>
      <c r="N54" s="17">
        <f>J54-F54</f>
        <v>0</v>
      </c>
      <c r="O54" s="18"/>
      <c r="P54" s="22">
        <f>IFERROR(N54/F54,"100.0%")</f>
        <v>0</v>
      </c>
      <c r="Q54" s="19"/>
      <c r="R54" s="22">
        <v>0</v>
      </c>
    </row>
    <row r="55" spans="2:22" outlineLevel="1" x14ac:dyDescent="0.3">
      <c r="B55" s="1">
        <f>B54+1</f>
        <v>30</v>
      </c>
      <c r="D55" s="2" t="s">
        <v>31</v>
      </c>
      <c r="F55" s="17">
        <v>1103.308436</v>
      </c>
      <c r="G55" s="21"/>
      <c r="H55" s="18">
        <v>4.8806000000000003</v>
      </c>
      <c r="I55" s="18"/>
      <c r="J55" s="17">
        <v>1980.8733560000003</v>
      </c>
      <c r="K55" s="21"/>
      <c r="L55" s="18">
        <v>8.76</v>
      </c>
      <c r="M55" s="18"/>
      <c r="N55" s="17">
        <f>J55-F55</f>
        <v>877.56492000000026</v>
      </c>
      <c r="O55" s="18"/>
      <c r="P55" s="22">
        <f>IFERROR(N55/F55,"100.0%")</f>
        <v>0.79539400893332812</v>
      </c>
      <c r="Q55" s="19"/>
      <c r="R55" s="19">
        <f>P55</f>
        <v>0.79539400893332812</v>
      </c>
    </row>
    <row r="56" spans="2:22" x14ac:dyDescent="0.3">
      <c r="B56" s="1">
        <f>B55+1</f>
        <v>31</v>
      </c>
      <c r="D56" s="2" t="s">
        <v>32</v>
      </c>
      <c r="F56" s="17">
        <v>2375.0993900000003</v>
      </c>
      <c r="G56" s="1"/>
      <c r="H56" s="18">
        <v>10.506500000000003</v>
      </c>
      <c r="I56" s="1"/>
      <c r="J56" s="17">
        <v>2561.8927680000002</v>
      </c>
      <c r="K56" s="1"/>
      <c r="L56" s="18">
        <v>11.332800000000001</v>
      </c>
      <c r="N56" s="17">
        <f>J56-F56</f>
        <v>186.79337799999985</v>
      </c>
      <c r="P56" s="19">
        <f>N56/F56</f>
        <v>7.8646552134392922E-2</v>
      </c>
      <c r="Q56" s="19"/>
      <c r="R56" s="19">
        <f>P56</f>
        <v>7.8646552134392922E-2</v>
      </c>
      <c r="S56" s="7"/>
    </row>
    <row r="57" spans="2:22" x14ac:dyDescent="0.3">
      <c r="B57" s="1">
        <f>B56+1</f>
        <v>32</v>
      </c>
      <c r="D57" s="2" t="s">
        <v>33</v>
      </c>
      <c r="F57" s="23">
        <f>SUM(F53:F56)</f>
        <v>9971.8588610000006</v>
      </c>
      <c r="G57" s="1"/>
      <c r="H57" s="24">
        <v>44.111558263292935</v>
      </c>
      <c r="I57" s="1"/>
      <c r="J57" s="23">
        <f>SUM(J53:J56)</f>
        <v>10116.461847315069</v>
      </c>
      <c r="K57" s="1"/>
      <c r="L57" s="24">
        <v>44.751224662988008</v>
      </c>
      <c r="N57" s="23">
        <f>SUM(N53:N56)</f>
        <v>144.60298631506885</v>
      </c>
      <c r="P57" s="25">
        <f>N57/F57</f>
        <v>1.4501106396582886E-2</v>
      </c>
      <c r="Q57" s="26"/>
      <c r="R57" s="25">
        <f>(N53+N56+N55)/(F53+F56+F55)</f>
        <v>2.2163266233224291E-2</v>
      </c>
      <c r="S57" s="7"/>
      <c r="T57" s="28"/>
      <c r="V57" s="7"/>
    </row>
    <row r="58" spans="2:22" ht="9.75" customHeight="1" x14ac:dyDescent="0.3">
      <c r="F58" s="17"/>
      <c r="G58" s="1"/>
      <c r="H58" s="18"/>
      <c r="I58" s="1"/>
      <c r="J58" s="17"/>
      <c r="K58" s="1"/>
      <c r="L58" s="18"/>
      <c r="N58" s="17"/>
      <c r="P58" s="26"/>
      <c r="Q58" s="26"/>
      <c r="R58" s="26"/>
    </row>
    <row r="59" spans="2:22" x14ac:dyDescent="0.3">
      <c r="B59" s="1">
        <f>B57+1</f>
        <v>33</v>
      </c>
      <c r="D59" s="2" t="s">
        <v>34</v>
      </c>
      <c r="F59" s="23">
        <v>10158.652239000001</v>
      </c>
      <c r="G59" s="27"/>
      <c r="H59" s="24">
        <v>44.937858263292938</v>
      </c>
      <c r="I59" s="27"/>
      <c r="J59" s="23">
        <v>10702.386761315069</v>
      </c>
      <c r="K59" s="27"/>
      <c r="L59" s="24">
        <v>212.01241603239041</v>
      </c>
      <c r="M59" s="27"/>
      <c r="N59" s="23">
        <v>543.73452231506849</v>
      </c>
      <c r="P59" s="25">
        <v>5.3524277583557947E-2</v>
      </c>
      <c r="Q59" s="26"/>
      <c r="R59" s="25">
        <v>8.1018522062570819E-2</v>
      </c>
    </row>
    <row r="60" spans="2:22" x14ac:dyDescent="0.3">
      <c r="B60" s="1">
        <f>B59+1</f>
        <v>34</v>
      </c>
      <c r="D60" s="2" t="s">
        <v>35</v>
      </c>
      <c r="F60" s="17"/>
      <c r="G60" s="27"/>
      <c r="H60" s="27"/>
      <c r="I60" s="27"/>
      <c r="J60" s="17"/>
      <c r="K60" s="27"/>
      <c r="L60" s="27"/>
      <c r="M60" s="27"/>
      <c r="N60" s="17"/>
      <c r="P60" s="25">
        <v>7.157453443020409E-2</v>
      </c>
      <c r="Q60" s="26"/>
      <c r="R60" s="25">
        <v>0.13104106591179868</v>
      </c>
    </row>
    <row r="61" spans="2:22" x14ac:dyDescent="0.3">
      <c r="B61" s="1">
        <f t="shared" ref="B61:B62" si="4">B60+1</f>
        <v>35</v>
      </c>
      <c r="D61" s="2" t="s">
        <v>36</v>
      </c>
      <c r="F61" s="23">
        <v>9267.8402029999997</v>
      </c>
      <c r="G61" s="27"/>
      <c r="H61" s="24">
        <v>40.997258263292927</v>
      </c>
      <c r="I61" s="27"/>
      <c r="J61" s="23">
        <v>10116.461847315069</v>
      </c>
      <c r="K61" s="27"/>
      <c r="L61" s="24">
        <v>200.40534562827</v>
      </c>
      <c r="M61" s="27"/>
      <c r="N61" s="23">
        <v>848.62164431506903</v>
      </c>
      <c r="P61" s="25">
        <v>9.156627927619751E-2</v>
      </c>
      <c r="Q61" s="26"/>
      <c r="R61" s="25">
        <v>0.14580062705344399</v>
      </c>
    </row>
    <row r="62" spans="2:22" x14ac:dyDescent="0.3">
      <c r="B62" s="1">
        <f t="shared" si="4"/>
        <v>36</v>
      </c>
      <c r="D62" s="2" t="s">
        <v>37</v>
      </c>
      <c r="F62" s="17"/>
      <c r="G62" s="27"/>
      <c r="H62" s="27"/>
      <c r="I62" s="27"/>
      <c r="J62" s="17"/>
      <c r="K62" s="27"/>
      <c r="L62" s="27"/>
      <c r="M62" s="27"/>
      <c r="N62" s="17"/>
      <c r="P62" s="30">
        <v>0.12654761352376587</v>
      </c>
      <c r="Q62" s="26"/>
      <c r="R62" s="30">
        <v>0.26043062674472628</v>
      </c>
    </row>
    <row r="63" spans="2:22" ht="9.75" customHeight="1" x14ac:dyDescent="0.3">
      <c r="F63" s="16"/>
      <c r="G63" s="1"/>
      <c r="H63" s="1"/>
      <c r="I63" s="1"/>
      <c r="J63" s="16"/>
      <c r="K63" s="1"/>
      <c r="L63" s="1"/>
      <c r="M63" s="1"/>
      <c r="N63" s="16"/>
      <c r="O63" s="1"/>
      <c r="P63" s="31"/>
      <c r="Q63" s="31"/>
      <c r="R63" s="26"/>
    </row>
    <row r="64" spans="2:22" ht="14.15" x14ac:dyDescent="0.3">
      <c r="D64" s="3" t="s">
        <v>43</v>
      </c>
      <c r="F64" s="15" t="s">
        <v>44</v>
      </c>
      <c r="J64" s="17"/>
      <c r="N64" s="17"/>
      <c r="P64" s="26"/>
      <c r="Q64" s="26"/>
      <c r="R64" s="26"/>
      <c r="S64" s="8"/>
      <c r="T64" s="8"/>
    </row>
    <row r="65" spans="2:22" x14ac:dyDescent="0.3">
      <c r="B65" s="1">
        <f>B62+1</f>
        <v>37</v>
      </c>
      <c r="D65" s="2" t="s">
        <v>29</v>
      </c>
      <c r="F65" s="17">
        <v>23793.785721999997</v>
      </c>
      <c r="G65" s="21"/>
      <c r="H65" s="18">
        <v>7.0162494314763917</v>
      </c>
      <c r="I65" s="18"/>
      <c r="J65" s="17">
        <v>27013.124165863024</v>
      </c>
      <c r="K65" s="21"/>
      <c r="L65" s="18">
        <v>7.9655595492690061</v>
      </c>
      <c r="M65" s="18"/>
      <c r="N65" s="17">
        <f>J65-F65</f>
        <v>3219.3384438630274</v>
      </c>
      <c r="O65" s="18"/>
      <c r="P65" s="19">
        <f>N65/F65</f>
        <v>0.13530164898839075</v>
      </c>
      <c r="Q65" s="19"/>
      <c r="R65" s="19">
        <f>P65</f>
        <v>0.13530164898839075</v>
      </c>
      <c r="T65" s="18"/>
    </row>
    <row r="66" spans="2:22" outlineLevel="1" x14ac:dyDescent="0.3">
      <c r="B66" s="1">
        <f>B65+1</f>
        <v>38</v>
      </c>
      <c r="D66" s="2" t="s">
        <v>30</v>
      </c>
      <c r="F66" s="17">
        <v>51716.41</v>
      </c>
      <c r="G66" s="21"/>
      <c r="H66" s="18">
        <v>15.25</v>
      </c>
      <c r="I66" s="18"/>
      <c r="J66" s="17">
        <v>51716.41</v>
      </c>
      <c r="K66" s="21"/>
      <c r="L66" s="18">
        <v>15.25</v>
      </c>
      <c r="M66" s="18"/>
      <c r="N66" s="17">
        <f>J66-F66</f>
        <v>0</v>
      </c>
      <c r="O66" s="18"/>
      <c r="P66" s="22">
        <f>IFERROR(N66/F66,"100.0%")</f>
        <v>0</v>
      </c>
      <c r="Q66" s="19"/>
      <c r="R66" s="22">
        <v>0</v>
      </c>
      <c r="T66" s="18"/>
    </row>
    <row r="67" spans="2:22" outlineLevel="1" x14ac:dyDescent="0.3">
      <c r="B67" s="1">
        <f t="shared" ref="B67:B68" si="5">B66+1</f>
        <v>39</v>
      </c>
      <c r="D67" s="2" t="s">
        <v>31</v>
      </c>
      <c r="F67" s="17">
        <v>16551.285943999999</v>
      </c>
      <c r="G67" s="21"/>
      <c r="H67" s="18">
        <v>4.8805999999999994</v>
      </c>
      <c r="I67" s="18"/>
      <c r="J67" s="17">
        <v>29716.079624000002</v>
      </c>
      <c r="K67" s="21"/>
      <c r="L67" s="18">
        <v>8.7626000000000008</v>
      </c>
      <c r="N67" s="17">
        <f>J67-F67</f>
        <v>13164.793680000002</v>
      </c>
      <c r="P67" s="19">
        <f>N67/F67</f>
        <v>0.79539400893332801</v>
      </c>
      <c r="Q67" s="19"/>
      <c r="R67" s="19">
        <f>P67</f>
        <v>0.79539400893332801</v>
      </c>
      <c r="T67" s="18"/>
    </row>
    <row r="68" spans="2:22" x14ac:dyDescent="0.3">
      <c r="B68" s="1">
        <f t="shared" si="5"/>
        <v>40</v>
      </c>
      <c r="D68" s="2" t="s">
        <v>32</v>
      </c>
      <c r="F68" s="17">
        <v>35630.06306</v>
      </c>
      <c r="G68" s="21"/>
      <c r="H68" s="18">
        <v>10.506500000000001</v>
      </c>
      <c r="J68" s="17">
        <v>38432.244672000001</v>
      </c>
      <c r="K68" s="21"/>
      <c r="L68" s="18">
        <v>11.332800000000001</v>
      </c>
      <c r="N68" s="17">
        <f>J68-F68</f>
        <v>2802.1816120000003</v>
      </c>
      <c r="P68" s="19">
        <f>N68/F68</f>
        <v>7.8646552134393005E-2</v>
      </c>
      <c r="Q68" s="19"/>
      <c r="R68" s="19">
        <f>P68</f>
        <v>7.8646552134393005E-2</v>
      </c>
      <c r="S68" s="7"/>
    </row>
    <row r="69" spans="2:22" x14ac:dyDescent="0.3">
      <c r="B69" s="1">
        <f>B68+1</f>
        <v>41</v>
      </c>
      <c r="D69" s="2" t="s">
        <v>33</v>
      </c>
      <c r="F69" s="23">
        <f>SUM(F65:F68)</f>
        <v>127691.54472600001</v>
      </c>
      <c r="G69" s="21"/>
      <c r="H69" s="24">
        <v>37.653349431476393</v>
      </c>
      <c r="J69" s="23">
        <f>SUM(J65:J68)</f>
        <v>146877.85846186304</v>
      </c>
      <c r="K69" s="21"/>
      <c r="L69" s="24">
        <v>43.310959549269015</v>
      </c>
      <c r="N69" s="23">
        <f>SUM(N65:N68)</f>
        <v>19186.31373586303</v>
      </c>
      <c r="P69" s="25">
        <f>N69/F69</f>
        <v>0.15025516197672245</v>
      </c>
      <c r="Q69" s="26"/>
      <c r="R69" s="25">
        <f>(N65+N68+N67)/(F65+F68+F67)</f>
        <v>0.25253411928859854</v>
      </c>
      <c r="S69" s="7"/>
      <c r="T69" s="28"/>
      <c r="V69" s="33"/>
    </row>
    <row r="70" spans="2:22" ht="9.75" customHeight="1" x14ac:dyDescent="0.3">
      <c r="F70" s="17"/>
      <c r="G70" s="21"/>
      <c r="H70" s="18"/>
      <c r="I70" s="1"/>
      <c r="J70" s="23"/>
      <c r="K70" s="1"/>
      <c r="L70" s="18"/>
      <c r="N70" s="17"/>
      <c r="P70" s="26"/>
      <c r="Q70" s="26"/>
      <c r="R70" s="26"/>
      <c r="V70" s="33"/>
    </row>
    <row r="71" spans="2:22" x14ac:dyDescent="0.3">
      <c r="B71" s="1">
        <f>B69+1</f>
        <v>42</v>
      </c>
      <c r="D71" s="2" t="s">
        <v>34</v>
      </c>
      <c r="F71" s="23">
        <v>130493.72633800001</v>
      </c>
      <c r="G71" s="27"/>
      <c r="H71" s="24">
        <v>38.479649431476389</v>
      </c>
      <c r="I71" s="27"/>
      <c r="J71" s="23">
        <v>155667.61341786303</v>
      </c>
      <c r="K71" s="27"/>
      <c r="L71" s="24">
        <v>45.90285954926901</v>
      </c>
      <c r="M71" s="27"/>
      <c r="N71" s="23">
        <v>25173.887079863031</v>
      </c>
      <c r="P71" s="25">
        <v>0.19291262335982776</v>
      </c>
      <c r="Q71" s="26"/>
      <c r="R71" s="25">
        <v>0.31955756111127948</v>
      </c>
      <c r="V71" s="33"/>
    </row>
    <row r="72" spans="2:22" x14ac:dyDescent="0.3">
      <c r="B72" s="1">
        <f>B71+1</f>
        <v>43</v>
      </c>
      <c r="D72" s="2" t="s">
        <v>35</v>
      </c>
      <c r="F72" s="17"/>
      <c r="G72" s="27"/>
      <c r="H72" s="27"/>
      <c r="I72" s="27"/>
      <c r="J72" s="17"/>
      <c r="K72" s="27"/>
      <c r="L72" s="27"/>
      <c r="M72" s="27"/>
      <c r="N72" s="17"/>
      <c r="P72" s="25">
        <v>0.27344646886299473</v>
      </c>
      <c r="Q72" s="26"/>
      <c r="R72" s="25">
        <v>0.62396436641052799</v>
      </c>
      <c r="V72" s="33"/>
    </row>
    <row r="73" spans="2:22" x14ac:dyDescent="0.3">
      <c r="B73" s="1">
        <f t="shared" ref="B73:B74" si="6">B72+1</f>
        <v>44</v>
      </c>
      <c r="D73" s="2" t="s">
        <v>36</v>
      </c>
      <c r="F73" s="23">
        <v>117130.205994</v>
      </c>
      <c r="G73" s="27"/>
      <c r="H73" s="24">
        <v>34.539049431476393</v>
      </c>
      <c r="I73" s="27"/>
      <c r="J73" s="23">
        <v>146877.85846186304</v>
      </c>
      <c r="K73" s="27"/>
      <c r="L73" s="24">
        <v>43.310959549269015</v>
      </c>
      <c r="M73" s="27"/>
      <c r="N73" s="23">
        <v>29747.65246786303</v>
      </c>
      <c r="P73" s="25">
        <v>0.2539708029659476</v>
      </c>
      <c r="Q73" s="26"/>
      <c r="R73" s="25">
        <v>0.45476114045715366</v>
      </c>
      <c r="V73" s="33"/>
    </row>
    <row r="74" spans="2:22" x14ac:dyDescent="0.3">
      <c r="B74" s="1">
        <f t="shared" si="6"/>
        <v>45</v>
      </c>
      <c r="D74" s="2" t="s">
        <v>37</v>
      </c>
      <c r="F74" s="17"/>
      <c r="G74" s="27"/>
      <c r="H74" s="27"/>
      <c r="I74" s="27"/>
      <c r="J74" s="17"/>
      <c r="K74" s="27"/>
      <c r="L74" s="27"/>
      <c r="M74" s="27"/>
      <c r="N74" s="17"/>
      <c r="P74" s="30">
        <v>0.37799775201479174</v>
      </c>
      <c r="Q74" s="26"/>
      <c r="R74" s="30">
        <v>1.1025182396983837</v>
      </c>
      <c r="V74" s="33"/>
    </row>
    <row r="75" spans="2:22" ht="9.75" customHeight="1" x14ac:dyDescent="0.3">
      <c r="F75" s="16"/>
      <c r="G75" s="1"/>
      <c r="H75" s="1"/>
      <c r="I75" s="1"/>
      <c r="J75" s="16"/>
      <c r="K75" s="1"/>
      <c r="L75" s="1"/>
      <c r="M75" s="1"/>
      <c r="N75" s="16"/>
      <c r="O75" s="1"/>
      <c r="P75" s="31"/>
      <c r="Q75" s="31"/>
      <c r="R75" s="31"/>
    </row>
    <row r="76" spans="2:22" ht="14.15" x14ac:dyDescent="0.3">
      <c r="D76" s="3" t="s">
        <v>45</v>
      </c>
      <c r="F76" s="15" t="s">
        <v>46</v>
      </c>
      <c r="I76" s="1"/>
      <c r="J76" s="16"/>
      <c r="K76" s="1"/>
      <c r="L76" s="1"/>
      <c r="M76" s="1"/>
      <c r="N76" s="16"/>
      <c r="O76" s="1"/>
      <c r="P76" s="31"/>
      <c r="Q76" s="31"/>
      <c r="R76" s="31"/>
    </row>
    <row r="77" spans="2:22" x14ac:dyDescent="0.3">
      <c r="B77" s="1">
        <f>B74+1</f>
        <v>46</v>
      </c>
      <c r="D77" s="2" t="s">
        <v>29</v>
      </c>
      <c r="F77" s="17">
        <v>25578.106867999999</v>
      </c>
      <c r="G77" s="1"/>
      <c r="H77" s="18">
        <v>7.5409822481927433</v>
      </c>
      <c r="I77" s="1"/>
      <c r="J77" s="17">
        <v>27594.033080000005</v>
      </c>
      <c r="K77" s="1"/>
      <c r="L77" s="18">
        <v>8.1353211434366806</v>
      </c>
      <c r="M77" s="18"/>
      <c r="N77" s="17">
        <f>J77-F77</f>
        <v>2015.9262120000058</v>
      </c>
      <c r="O77" s="18"/>
      <c r="P77" s="19">
        <f>N77/F77</f>
        <v>7.8814519870587865E-2</v>
      </c>
      <c r="Q77" s="19"/>
      <c r="R77" s="19">
        <f>P77</f>
        <v>7.8814519870587865E-2</v>
      </c>
    </row>
    <row r="78" spans="2:22" outlineLevel="1" x14ac:dyDescent="0.3">
      <c r="B78" s="1">
        <f>B77+1</f>
        <v>47</v>
      </c>
      <c r="D78" s="2" t="s">
        <v>30</v>
      </c>
      <c r="F78" s="17">
        <v>51726.17</v>
      </c>
      <c r="G78" s="21"/>
      <c r="H78" s="18">
        <v>15.25</v>
      </c>
      <c r="I78" s="18"/>
      <c r="J78" s="17">
        <v>51726.17</v>
      </c>
      <c r="K78" s="21"/>
      <c r="L78" s="18">
        <v>15.25</v>
      </c>
      <c r="M78" s="18"/>
      <c r="N78" s="17">
        <f>J78-F78</f>
        <v>0</v>
      </c>
      <c r="O78" s="18"/>
      <c r="P78" s="22">
        <f>IFERROR(N78/F78,"100.0%")</f>
        <v>0</v>
      </c>
      <c r="Q78" s="19"/>
      <c r="R78" s="22">
        <v>0</v>
      </c>
    </row>
    <row r="79" spans="2:22" outlineLevel="1" x14ac:dyDescent="0.3">
      <c r="B79" s="1">
        <f t="shared" ref="B79:B80" si="7">B78+1</f>
        <v>48</v>
      </c>
      <c r="D79" s="2" t="s">
        <v>31</v>
      </c>
      <c r="F79" s="17">
        <v>16554.409528</v>
      </c>
      <c r="G79" s="21"/>
      <c r="H79" s="18">
        <v>4.8806000000000003</v>
      </c>
      <c r="I79" s="18"/>
      <c r="J79" s="17">
        <v>17016.383583999999</v>
      </c>
      <c r="K79" s="21"/>
      <c r="L79" s="18">
        <v>5.0167999999999999</v>
      </c>
      <c r="N79" s="17">
        <f>J79-F79</f>
        <v>461.97405599999911</v>
      </c>
      <c r="P79" s="19">
        <f>N79/F79</f>
        <v>2.7906404950210986E-2</v>
      </c>
      <c r="Q79" s="19"/>
      <c r="R79" s="19">
        <f>P79</f>
        <v>2.7906404950210986E-2</v>
      </c>
    </row>
    <row r="80" spans="2:22" x14ac:dyDescent="0.3">
      <c r="B80" s="1">
        <f t="shared" si="7"/>
        <v>49</v>
      </c>
      <c r="D80" s="2" t="s">
        <v>32</v>
      </c>
      <c r="F80" s="17">
        <v>35636.787219999998</v>
      </c>
      <c r="G80" s="1"/>
      <c r="H80" s="18">
        <v>10.506499999999999</v>
      </c>
      <c r="I80" s="1"/>
      <c r="J80" s="17">
        <v>38439.497664000002</v>
      </c>
      <c r="K80" s="1"/>
      <c r="L80" s="18">
        <v>11.332800000000001</v>
      </c>
      <c r="N80" s="17">
        <f>J80-F80</f>
        <v>2802.7104440000039</v>
      </c>
      <c r="P80" s="19">
        <f>N80/F80</f>
        <v>7.8646552134393102E-2</v>
      </c>
      <c r="Q80" s="19"/>
      <c r="R80" s="19">
        <f>P80</f>
        <v>7.8646552134393102E-2</v>
      </c>
      <c r="S80" s="7"/>
    </row>
    <row r="81" spans="2:22" x14ac:dyDescent="0.3">
      <c r="B81" s="1">
        <f>B80+1</f>
        <v>50</v>
      </c>
      <c r="D81" s="2" t="s">
        <v>33</v>
      </c>
      <c r="F81" s="23">
        <f>SUM(F77:F80)</f>
        <v>129495.473616</v>
      </c>
      <c r="G81" s="1"/>
      <c r="H81" s="24">
        <v>38.178082248192744</v>
      </c>
      <c r="I81" s="1"/>
      <c r="J81" s="23">
        <f>SUM(J77:J80)</f>
        <v>134776.084328</v>
      </c>
      <c r="K81" s="1"/>
      <c r="L81" s="24">
        <v>39.734921143436679</v>
      </c>
      <c r="N81" s="23">
        <f>SUM(N77:N80)</f>
        <v>5280.6107120000088</v>
      </c>
      <c r="P81" s="25">
        <f>N81/F81</f>
        <v>4.0778342011079799E-2</v>
      </c>
      <c r="Q81" s="26"/>
      <c r="R81" s="25">
        <f>(N77+N80+N79)/(F77+F80+F79)</f>
        <v>6.7900964345443779E-2</v>
      </c>
      <c r="S81" s="7"/>
      <c r="T81" s="28"/>
      <c r="V81" s="7"/>
    </row>
    <row r="82" spans="2:22" ht="9.75" customHeight="1" x14ac:dyDescent="0.3">
      <c r="F82" s="17"/>
      <c r="G82" s="1"/>
      <c r="H82" s="18"/>
      <c r="I82" s="1"/>
      <c r="J82" s="17"/>
      <c r="K82" s="1"/>
      <c r="L82" s="18"/>
      <c r="N82" s="17"/>
      <c r="P82" s="26"/>
      <c r="Q82" s="26"/>
      <c r="R82" s="26"/>
    </row>
    <row r="83" spans="2:22" x14ac:dyDescent="0.3">
      <c r="B83" s="1">
        <f>B81+1</f>
        <v>51</v>
      </c>
      <c r="D83" s="2" t="s">
        <v>34</v>
      </c>
      <c r="F83" s="23">
        <v>132298.18406</v>
      </c>
      <c r="G83" s="27"/>
      <c r="H83" s="24">
        <v>39.004382248192741</v>
      </c>
      <c r="I83" s="27"/>
      <c r="J83" s="23">
        <v>143567.4981</v>
      </c>
      <c r="K83" s="27"/>
      <c r="L83" s="24">
        <v>42.326821143436675</v>
      </c>
      <c r="M83" s="27"/>
      <c r="N83" s="23">
        <v>11269.314040000005</v>
      </c>
      <c r="P83" s="25">
        <v>8.518116949276594E-2</v>
      </c>
      <c r="Q83" s="26"/>
      <c r="R83" s="25">
        <v>0.13986635646972934</v>
      </c>
    </row>
    <row r="84" spans="2:22" x14ac:dyDescent="0.3">
      <c r="B84" s="1">
        <f>B83+1</f>
        <v>52</v>
      </c>
      <c r="D84" s="2" t="s">
        <v>35</v>
      </c>
      <c r="F84" s="17"/>
      <c r="G84" s="27"/>
      <c r="H84" s="27"/>
      <c r="I84" s="27"/>
      <c r="J84" s="17"/>
      <c r="K84" s="27"/>
      <c r="L84" s="27"/>
      <c r="M84" s="27"/>
      <c r="N84" s="17"/>
      <c r="P84" s="25">
        <v>0.12006682037348726</v>
      </c>
      <c r="Q84" s="26"/>
      <c r="R84" s="25">
        <v>0.26747308264430886</v>
      </c>
    </row>
    <row r="85" spans="2:22" x14ac:dyDescent="0.3">
      <c r="B85" s="1">
        <f t="shared" ref="B85:B86" si="8">B84+1</f>
        <v>53</v>
      </c>
      <c r="D85" s="2" t="s">
        <v>36</v>
      </c>
      <c r="F85" s="23">
        <v>118932.14173199999</v>
      </c>
      <c r="G85" s="27"/>
      <c r="H85" s="24">
        <v>35.063782248192737</v>
      </c>
      <c r="I85" s="27"/>
      <c r="J85" s="23">
        <v>134776.084328</v>
      </c>
      <c r="K85" s="27"/>
      <c r="L85" s="24">
        <v>39.734921143436679</v>
      </c>
      <c r="M85" s="27"/>
      <c r="N85" s="23">
        <v>15843.942596000004</v>
      </c>
      <c r="P85" s="25">
        <v>0.13321834085610365</v>
      </c>
      <c r="Q85" s="26"/>
      <c r="R85" s="25">
        <v>0.23575200518164582</v>
      </c>
    </row>
    <row r="86" spans="2:22" x14ac:dyDescent="0.3">
      <c r="B86" s="1">
        <f t="shared" si="8"/>
        <v>54</v>
      </c>
      <c r="D86" s="2" t="s">
        <v>37</v>
      </c>
      <c r="F86" s="17"/>
      <c r="G86" s="27"/>
      <c r="H86" s="27"/>
      <c r="I86" s="27"/>
      <c r="J86" s="17"/>
      <c r="K86" s="27"/>
      <c r="L86" s="27"/>
      <c r="M86" s="27"/>
      <c r="N86" s="17"/>
      <c r="P86" s="30">
        <v>0.19683714927559193</v>
      </c>
      <c r="Q86" s="26"/>
      <c r="R86" s="30">
        <v>0.55077805359624876</v>
      </c>
    </row>
    <row r="87" spans="2:22" ht="9.75" customHeight="1" x14ac:dyDescent="0.3">
      <c r="F87" s="16"/>
      <c r="G87" s="1"/>
      <c r="H87" s="1"/>
      <c r="I87" s="1"/>
      <c r="J87" s="16"/>
      <c r="K87" s="1"/>
      <c r="L87" s="1"/>
      <c r="M87" s="1"/>
      <c r="N87" s="16"/>
      <c r="O87" s="1"/>
      <c r="P87" s="31"/>
      <c r="Q87" s="31"/>
      <c r="R87" s="31"/>
    </row>
    <row r="88" spans="2:22" ht="14.15" x14ac:dyDescent="0.3">
      <c r="D88" s="3" t="s">
        <v>47</v>
      </c>
      <c r="F88" s="15" t="s">
        <v>48</v>
      </c>
      <c r="I88" s="1"/>
      <c r="J88" s="16"/>
      <c r="K88" s="1"/>
      <c r="L88" s="1"/>
      <c r="M88" s="1"/>
      <c r="N88" s="16"/>
      <c r="O88" s="1"/>
      <c r="P88" s="31"/>
      <c r="Q88" s="31"/>
      <c r="R88" s="31"/>
    </row>
    <row r="89" spans="2:22" x14ac:dyDescent="0.3">
      <c r="B89" s="1">
        <f>1+B86</f>
        <v>55</v>
      </c>
      <c r="D89" s="2" t="s">
        <v>29</v>
      </c>
      <c r="F89" s="17">
        <v>91321.835427999991</v>
      </c>
      <c r="G89" s="1"/>
      <c r="H89" s="18">
        <v>15.256744095147242</v>
      </c>
      <c r="I89" s="1"/>
      <c r="J89" s="17">
        <v>111456.12030400001</v>
      </c>
      <c r="K89" s="1"/>
      <c r="L89" s="18">
        <v>18.620491992375126</v>
      </c>
      <c r="M89" s="18"/>
      <c r="N89" s="17">
        <f>J89-F89</f>
        <v>20134.28487600002</v>
      </c>
      <c r="O89" s="18"/>
      <c r="P89" s="19">
        <f>N89/F89</f>
        <v>0.22047613017890233</v>
      </c>
      <c r="Q89" s="19"/>
      <c r="R89" s="19">
        <f>P89</f>
        <v>0.22047613017890233</v>
      </c>
    </row>
    <row r="90" spans="2:22" outlineLevel="1" x14ac:dyDescent="0.3">
      <c r="B90" s="1">
        <f>B89+1</f>
        <v>56</v>
      </c>
      <c r="D90" s="2" t="s">
        <v>30</v>
      </c>
      <c r="F90" s="17">
        <v>91281.467499999999</v>
      </c>
      <c r="G90" s="21"/>
      <c r="H90" s="18">
        <v>15.25</v>
      </c>
      <c r="I90" s="18"/>
      <c r="J90" s="17">
        <v>91281.467499999999</v>
      </c>
      <c r="K90" s="21"/>
      <c r="L90" s="18">
        <v>15.25</v>
      </c>
      <c r="M90" s="18"/>
      <c r="N90" s="17">
        <f>J90-F90</f>
        <v>0</v>
      </c>
      <c r="O90" s="18"/>
      <c r="P90" s="22">
        <f>IFERROR(N90/F90,"100.0%")</f>
        <v>0</v>
      </c>
      <c r="Q90" s="19"/>
      <c r="R90" s="22">
        <v>0</v>
      </c>
    </row>
    <row r="91" spans="2:22" outlineLevel="1" x14ac:dyDescent="0.3">
      <c r="B91" s="1">
        <f t="shared" ref="B91:B92" si="9">B90+1</f>
        <v>57</v>
      </c>
      <c r="D91" s="2" t="s">
        <v>31</v>
      </c>
      <c r="F91" s="17">
        <v>29213.661002000001</v>
      </c>
      <c r="G91" s="21"/>
      <c r="H91" s="18">
        <v>4.8806000000000003</v>
      </c>
      <c r="I91" s="18"/>
      <c r="J91" s="17">
        <v>30028.909255999999</v>
      </c>
      <c r="K91" s="21"/>
      <c r="L91" s="18">
        <v>5.0167999999999999</v>
      </c>
      <c r="N91" s="17">
        <f>J91-F91</f>
        <v>815.24825399999827</v>
      </c>
      <c r="P91" s="19">
        <f>N91/F91</f>
        <v>2.7906404950210979E-2</v>
      </c>
      <c r="Q91" s="19"/>
      <c r="R91" s="19">
        <f>P91</f>
        <v>2.7906404950210979E-2</v>
      </c>
    </row>
    <row r="92" spans="2:22" x14ac:dyDescent="0.3">
      <c r="B92" s="1">
        <f t="shared" si="9"/>
        <v>58</v>
      </c>
      <c r="D92" s="2" t="s">
        <v>32</v>
      </c>
      <c r="F92" s="17">
        <v>62888.441855000005</v>
      </c>
      <c r="G92" s="1"/>
      <c r="H92" s="18">
        <v>10.506500000000001</v>
      </c>
      <c r="I92" s="1"/>
      <c r="J92" s="17">
        <v>67834.400976000004</v>
      </c>
      <c r="K92" s="1"/>
      <c r="L92" s="18">
        <v>11.332800000000001</v>
      </c>
      <c r="N92" s="17">
        <f>J92-F92</f>
        <v>4945.9591209999999</v>
      </c>
      <c r="P92" s="19">
        <f>N92/F92</f>
        <v>7.8646552134392991E-2</v>
      </c>
      <c r="Q92" s="19"/>
      <c r="R92" s="19">
        <f>P92</f>
        <v>7.8646552134392991E-2</v>
      </c>
      <c r="S92" s="7"/>
    </row>
    <row r="93" spans="2:22" x14ac:dyDescent="0.3">
      <c r="B93" s="1">
        <f>B92+1</f>
        <v>59</v>
      </c>
      <c r="D93" s="2" t="s">
        <v>33</v>
      </c>
      <c r="F93" s="23">
        <f>SUM(F89:F92)</f>
        <v>274705.40578500001</v>
      </c>
      <c r="G93" s="1"/>
      <c r="H93" s="24">
        <v>45.893844095147244</v>
      </c>
      <c r="I93" s="1"/>
      <c r="J93" s="23">
        <f>SUM(J89:J92)</f>
        <v>300600.89803600003</v>
      </c>
      <c r="K93" s="1"/>
      <c r="L93" s="24">
        <v>50.220091992375124</v>
      </c>
      <c r="N93" s="23">
        <f>SUM(N89:N92)</f>
        <v>25895.492251000018</v>
      </c>
      <c r="P93" s="25">
        <f>N93/F93</f>
        <v>9.4266409417757491E-2</v>
      </c>
      <c r="Q93" s="26"/>
      <c r="R93" s="25">
        <f>(N89+N92+N91)/(F89+F92+F91)</f>
        <v>0.14117836795524574</v>
      </c>
      <c r="S93" s="7"/>
      <c r="T93" s="28"/>
      <c r="V93" s="7"/>
    </row>
    <row r="94" spans="2:22" ht="9.75" customHeight="1" x14ac:dyDescent="0.3">
      <c r="F94" s="17"/>
      <c r="G94" s="1"/>
      <c r="H94" s="18"/>
      <c r="I94" s="1"/>
      <c r="J94" s="17"/>
      <c r="K94" s="1"/>
      <c r="L94" s="18"/>
      <c r="N94" s="17"/>
      <c r="P94" s="26"/>
      <c r="Q94" s="26"/>
      <c r="R94" s="26"/>
    </row>
    <row r="95" spans="2:22" x14ac:dyDescent="0.3">
      <c r="B95" s="1">
        <f>B93+1</f>
        <v>60</v>
      </c>
      <c r="D95" s="2" t="s">
        <v>34</v>
      </c>
      <c r="F95" s="23">
        <v>279651.36490599997</v>
      </c>
      <c r="G95" s="27"/>
      <c r="H95" s="24">
        <v>46.720144095147234</v>
      </c>
      <c r="I95" s="27"/>
      <c r="J95" s="23">
        <v>316115.15610900003</v>
      </c>
      <c r="K95" s="27"/>
      <c r="L95" s="24">
        <v>52.811991992375127</v>
      </c>
      <c r="M95" s="27">
        <v>0</v>
      </c>
      <c r="N95" s="23">
        <v>36463.791203000023</v>
      </c>
      <c r="P95" s="25">
        <v>0.13039017783895568</v>
      </c>
      <c r="Q95" s="26"/>
      <c r="R95" s="25">
        <v>0.19357546882561805</v>
      </c>
    </row>
    <row r="96" spans="2:22" x14ac:dyDescent="0.3">
      <c r="B96" s="1">
        <f>B95+1</f>
        <v>61</v>
      </c>
      <c r="D96" s="2" t="s">
        <v>35</v>
      </c>
      <c r="F96" s="17"/>
      <c r="G96" s="27"/>
      <c r="H96" s="27"/>
      <c r="I96" s="27"/>
      <c r="J96" s="17"/>
      <c r="K96" s="27"/>
      <c r="L96" s="27"/>
      <c r="M96" s="27"/>
      <c r="N96" s="17"/>
      <c r="P96" s="25">
        <v>0.17214764354308448</v>
      </c>
      <c r="Q96" s="26"/>
      <c r="R96" s="25">
        <v>0.3025149626705696</v>
      </c>
    </row>
    <row r="97" spans="2:22" x14ac:dyDescent="0.3">
      <c r="B97" s="1">
        <f t="shared" ref="B97:B98" si="10">B96+1</f>
        <v>62</v>
      </c>
      <c r="D97" s="2" t="s">
        <v>36</v>
      </c>
      <c r="F97" s="23">
        <v>256064.23370399998</v>
      </c>
      <c r="G97" s="27"/>
      <c r="H97" s="24">
        <v>42.779544095147244</v>
      </c>
      <c r="I97" s="27"/>
      <c r="J97" s="23">
        <v>300600.89803600003</v>
      </c>
      <c r="K97" s="27"/>
      <c r="L97" s="24">
        <v>50.220091992375124</v>
      </c>
      <c r="M97" s="27">
        <v>0</v>
      </c>
      <c r="N97" s="23">
        <v>44536.664332000015</v>
      </c>
      <c r="P97" s="25">
        <v>0.17392770434110144</v>
      </c>
      <c r="Q97" s="26"/>
      <c r="R97" s="25">
        <v>0.27027501332793452</v>
      </c>
    </row>
    <row r="98" spans="2:22" x14ac:dyDescent="0.3">
      <c r="B98" s="1">
        <f t="shared" si="10"/>
        <v>63</v>
      </c>
      <c r="D98" s="2" t="s">
        <v>37</v>
      </c>
      <c r="F98" s="17"/>
      <c r="G98" s="27"/>
      <c r="H98" s="27"/>
      <c r="I98" s="27"/>
      <c r="J98" s="17"/>
      <c r="K98" s="27"/>
      <c r="L98" s="27"/>
      <c r="M98" s="27"/>
      <c r="N98" s="17"/>
      <c r="P98" s="30">
        <v>0.23660789411823666</v>
      </c>
      <c r="Q98" s="26"/>
      <c r="R98" s="30">
        <v>0.45938540817331108</v>
      </c>
    </row>
    <row r="99" spans="2:22" ht="9.75" customHeight="1" x14ac:dyDescent="0.3">
      <c r="F99" s="16"/>
      <c r="G99" s="1"/>
      <c r="H99" s="1"/>
      <c r="I99" s="1"/>
      <c r="J99" s="16"/>
      <c r="K99" s="1"/>
      <c r="L99" s="1"/>
      <c r="M99" s="1"/>
      <c r="N99" s="16"/>
      <c r="O99" s="1"/>
      <c r="P99" s="31"/>
      <c r="Q99" s="31"/>
      <c r="R99" s="31"/>
    </row>
    <row r="100" spans="2:22" ht="14.15" x14ac:dyDescent="0.3">
      <c r="D100" s="3" t="s">
        <v>49</v>
      </c>
      <c r="F100" s="15" t="s">
        <v>50</v>
      </c>
      <c r="J100" s="17"/>
      <c r="N100" s="17"/>
      <c r="P100" s="26"/>
      <c r="Q100" s="26"/>
      <c r="R100" s="26"/>
      <c r="S100" s="8"/>
      <c r="T100" s="8"/>
    </row>
    <row r="101" spans="2:22" x14ac:dyDescent="0.3">
      <c r="B101" s="1">
        <f>B98+1</f>
        <v>64</v>
      </c>
      <c r="D101" s="2" t="s">
        <v>29</v>
      </c>
      <c r="F101" s="17">
        <v>189322.8</v>
      </c>
      <c r="G101" s="21"/>
      <c r="H101" s="18">
        <v>12.62152</v>
      </c>
      <c r="I101" s="18"/>
      <c r="J101" s="17">
        <v>203962.19999999998</v>
      </c>
      <c r="K101" s="21"/>
      <c r="L101" s="18">
        <v>13.597479999999997</v>
      </c>
      <c r="M101" s="18"/>
      <c r="N101" s="17">
        <f>J101-F101</f>
        <v>14639.399999999994</v>
      </c>
      <c r="O101" s="18"/>
      <c r="P101" s="19">
        <f>N101/F101</f>
        <v>7.7325076535948098E-2</v>
      </c>
      <c r="Q101" s="19"/>
      <c r="R101" s="19">
        <f>P101</f>
        <v>7.7325076535948098E-2</v>
      </c>
      <c r="T101" s="18"/>
    </row>
    <row r="102" spans="2:22" outlineLevel="1" x14ac:dyDescent="0.3">
      <c r="B102" s="1">
        <f>B101+1</f>
        <v>65</v>
      </c>
      <c r="D102" s="2" t="s">
        <v>30</v>
      </c>
      <c r="F102" s="17">
        <v>228750</v>
      </c>
      <c r="G102" s="21"/>
      <c r="H102" s="18">
        <v>15.25</v>
      </c>
      <c r="I102" s="18"/>
      <c r="J102" s="17">
        <v>228750</v>
      </c>
      <c r="K102" s="21"/>
      <c r="L102" s="18">
        <v>15.25</v>
      </c>
      <c r="M102" s="18"/>
      <c r="N102" s="17">
        <f>J102-F102</f>
        <v>0</v>
      </c>
      <c r="O102" s="18"/>
      <c r="P102" s="22">
        <f>IFERROR(N102/F102,"100.0%")</f>
        <v>0</v>
      </c>
      <c r="Q102" s="19"/>
      <c r="R102" s="22">
        <v>0</v>
      </c>
      <c r="T102" s="18"/>
    </row>
    <row r="103" spans="2:22" outlineLevel="1" x14ac:dyDescent="0.3">
      <c r="B103" s="1">
        <f>B102+1</f>
        <v>66</v>
      </c>
      <c r="D103" s="2" t="s">
        <v>31</v>
      </c>
      <c r="F103" s="17">
        <v>73209</v>
      </c>
      <c r="G103" s="21"/>
      <c r="H103" s="18">
        <v>4.8806000000000003</v>
      </c>
      <c r="I103" s="18"/>
      <c r="J103" s="17">
        <v>75252</v>
      </c>
      <c r="K103" s="21"/>
      <c r="L103" s="18">
        <v>5.0167999999999999</v>
      </c>
      <c r="N103" s="17">
        <f>J103-F103</f>
        <v>2043</v>
      </c>
      <c r="P103" s="19">
        <f>N103/F103</f>
        <v>2.7906404950211041E-2</v>
      </c>
      <c r="Q103" s="19"/>
      <c r="R103" s="19">
        <f>P103</f>
        <v>2.7906404950211041E-2</v>
      </c>
      <c r="T103" s="18"/>
    </row>
    <row r="104" spans="2:22" x14ac:dyDescent="0.3">
      <c r="B104" s="1">
        <f>B103+1</f>
        <v>67</v>
      </c>
      <c r="D104" s="2" t="s">
        <v>32</v>
      </c>
      <c r="F104" s="17">
        <v>157597.50000000003</v>
      </c>
      <c r="G104" s="21"/>
      <c r="H104" s="18">
        <v>10.506500000000003</v>
      </c>
      <c r="J104" s="17">
        <v>169992</v>
      </c>
      <c r="K104" s="21"/>
      <c r="L104" s="18">
        <v>11.332800000000001</v>
      </c>
      <c r="N104" s="17">
        <f>J104-F104</f>
        <v>12394.499999999971</v>
      </c>
      <c r="P104" s="19">
        <f>N104/F104</f>
        <v>7.8646552134392797E-2</v>
      </c>
      <c r="Q104" s="19"/>
      <c r="R104" s="19">
        <f>P104</f>
        <v>7.8646552134392797E-2</v>
      </c>
      <c r="S104" s="7"/>
    </row>
    <row r="105" spans="2:22" x14ac:dyDescent="0.3">
      <c r="B105" s="1">
        <f>B104+1</f>
        <v>68</v>
      </c>
      <c r="D105" s="2" t="s">
        <v>33</v>
      </c>
      <c r="F105" s="23">
        <f>SUM(F101:F104)</f>
        <v>648879.30000000005</v>
      </c>
      <c r="G105" s="21"/>
      <c r="H105" s="24">
        <v>43.258620000000001</v>
      </c>
      <c r="J105" s="23">
        <f>SUM(J101:J104)</f>
        <v>677956.2</v>
      </c>
      <c r="K105" s="21"/>
      <c r="L105" s="24">
        <v>45.197079999999993</v>
      </c>
      <c r="N105" s="23">
        <f>SUM(N101:N104)</f>
        <v>29076.899999999965</v>
      </c>
      <c r="P105" s="25">
        <f>N105/F105</f>
        <v>4.4810953285148662E-2</v>
      </c>
      <c r="Q105" s="26"/>
      <c r="R105" s="25">
        <f>(N101+N104+N103)/(F101+F104+F103)</f>
        <v>6.9209407675208473E-2</v>
      </c>
      <c r="S105" s="7"/>
      <c r="T105" s="28"/>
      <c r="V105" s="33"/>
    </row>
    <row r="106" spans="2:22" ht="9.75" customHeight="1" x14ac:dyDescent="0.3">
      <c r="F106" s="17"/>
      <c r="G106" s="21"/>
      <c r="H106" s="18"/>
      <c r="I106" s="1"/>
      <c r="J106" s="17"/>
      <c r="K106" s="1"/>
      <c r="L106" s="18"/>
      <c r="N106" s="17"/>
      <c r="P106" s="26"/>
      <c r="Q106" s="26"/>
      <c r="R106" s="26"/>
      <c r="V106" s="33"/>
    </row>
    <row r="107" spans="2:22" x14ac:dyDescent="0.3">
      <c r="B107" s="1">
        <f>B105+1</f>
        <v>69</v>
      </c>
      <c r="D107" s="2" t="s">
        <v>34</v>
      </c>
      <c r="F107" s="23">
        <v>661273.80000000005</v>
      </c>
      <c r="G107" s="21"/>
      <c r="H107" s="24">
        <v>44.084920000000004</v>
      </c>
      <c r="I107" s="1"/>
      <c r="J107" s="23">
        <v>716834.7</v>
      </c>
      <c r="K107" s="27"/>
      <c r="L107" s="24">
        <v>47.788979999999995</v>
      </c>
      <c r="M107" s="27"/>
      <c r="N107" s="23">
        <v>55560.899999999994</v>
      </c>
      <c r="P107" s="25">
        <v>8.4021021247174754E-2</v>
      </c>
      <c r="Q107" s="26"/>
      <c r="R107" s="25">
        <v>0.12845743979868851</v>
      </c>
      <c r="V107" s="33"/>
    </row>
    <row r="108" spans="2:22" x14ac:dyDescent="0.3">
      <c r="B108" s="1">
        <f>B107+1</f>
        <v>70</v>
      </c>
      <c r="D108" s="2" t="s">
        <v>35</v>
      </c>
      <c r="F108" s="17"/>
      <c r="G108" s="21"/>
      <c r="H108" s="27"/>
      <c r="I108" s="1"/>
      <c r="J108" s="17"/>
      <c r="K108" s="27"/>
      <c r="L108" s="27"/>
      <c r="M108" s="27"/>
      <c r="N108" s="17"/>
      <c r="P108" s="25">
        <v>0.1130937478245683</v>
      </c>
      <c r="Q108" s="26"/>
      <c r="R108" s="25">
        <v>0.21163493336807196</v>
      </c>
      <c r="V108" s="33"/>
    </row>
    <row r="109" spans="2:22" x14ac:dyDescent="0.3">
      <c r="B109" s="1">
        <f t="shared" ref="B109:B110" si="11">B108+1</f>
        <v>71</v>
      </c>
      <c r="D109" s="2" t="s">
        <v>36</v>
      </c>
      <c r="F109" s="23">
        <v>602164.80000000005</v>
      </c>
      <c r="G109" s="21"/>
      <c r="H109" s="24">
        <v>40.144320000000008</v>
      </c>
      <c r="I109" s="1"/>
      <c r="J109" s="23">
        <v>677956.2</v>
      </c>
      <c r="K109" s="27"/>
      <c r="L109" s="24">
        <v>45.197079999999993</v>
      </c>
      <c r="M109" s="27"/>
      <c r="N109" s="23">
        <v>75791.399999999994</v>
      </c>
      <c r="P109" s="25">
        <v>0.1258648795147109</v>
      </c>
      <c r="Q109" s="26"/>
      <c r="R109" s="25">
        <v>0.20296838796962519</v>
      </c>
      <c r="V109" s="33"/>
    </row>
    <row r="110" spans="2:22" x14ac:dyDescent="0.3">
      <c r="B110" s="1">
        <f t="shared" si="11"/>
        <v>72</v>
      </c>
      <c r="D110" s="2" t="s">
        <v>37</v>
      </c>
      <c r="F110" s="17"/>
      <c r="G110" s="27"/>
      <c r="H110" s="27"/>
      <c r="I110" s="27"/>
      <c r="J110" s="17"/>
      <c r="K110" s="27"/>
      <c r="L110" s="27"/>
      <c r="M110" s="27"/>
      <c r="N110" s="17"/>
      <c r="P110" s="30">
        <v>0.17537290639299835</v>
      </c>
      <c r="Q110" s="26"/>
      <c r="R110" s="30">
        <v>0.37258065467587703</v>
      </c>
      <c r="V110" s="33"/>
    </row>
    <row r="111" spans="2:22" x14ac:dyDescent="0.3">
      <c r="F111" s="17"/>
      <c r="G111" s="27"/>
      <c r="H111" s="27"/>
      <c r="I111" s="27"/>
      <c r="J111" s="17"/>
      <c r="K111" s="27"/>
      <c r="L111" s="27"/>
      <c r="M111" s="27"/>
      <c r="N111" s="17"/>
      <c r="P111" s="26"/>
      <c r="Q111" s="26"/>
      <c r="R111" s="26"/>
      <c r="V111" s="33"/>
    </row>
    <row r="112" spans="2:22" ht="14.15" x14ac:dyDescent="0.3">
      <c r="D112" s="3" t="s">
        <v>51</v>
      </c>
      <c r="F112" s="15" t="s">
        <v>52</v>
      </c>
      <c r="I112" s="1"/>
      <c r="J112" s="16"/>
      <c r="K112" s="1"/>
      <c r="L112" s="1"/>
      <c r="M112" s="1"/>
      <c r="N112" s="16"/>
      <c r="O112" s="1"/>
      <c r="P112" s="31"/>
      <c r="Q112" s="31"/>
      <c r="R112" s="31"/>
    </row>
    <row r="113" spans="2:22" x14ac:dyDescent="0.3">
      <c r="B113" s="1">
        <f>1+B110</f>
        <v>73</v>
      </c>
      <c r="D113" s="2" t="s">
        <v>29</v>
      </c>
      <c r="F113" s="17">
        <v>25839.143152000004</v>
      </c>
      <c r="G113" s="1"/>
      <c r="H113" s="18">
        <v>4.3168266850215851</v>
      </c>
      <c r="I113" s="1"/>
      <c r="J113" s="17">
        <v>30317.715872000004</v>
      </c>
      <c r="K113" s="1"/>
      <c r="L113" s="18">
        <v>5.0650412103553828</v>
      </c>
      <c r="M113" s="18"/>
      <c r="N113" s="17">
        <f>J113-F113</f>
        <v>4478.5727200000001</v>
      </c>
      <c r="O113" s="18"/>
      <c r="P113" s="19">
        <f>N113/F113</f>
        <v>0.17332512512719869</v>
      </c>
      <c r="Q113" s="19"/>
      <c r="R113" s="19">
        <f>P113</f>
        <v>0.17332512512719869</v>
      </c>
    </row>
    <row r="114" spans="2:22" outlineLevel="1" x14ac:dyDescent="0.3">
      <c r="B114" s="1">
        <f>B113+1</f>
        <v>74</v>
      </c>
      <c r="D114" s="2" t="s">
        <v>30</v>
      </c>
      <c r="F114" s="17">
        <v>91281.62</v>
      </c>
      <c r="G114" s="21"/>
      <c r="H114" s="18">
        <v>15.25</v>
      </c>
      <c r="I114" s="18"/>
      <c r="J114" s="17">
        <v>91281.62</v>
      </c>
      <c r="K114" s="21"/>
      <c r="L114" s="18">
        <v>15.25</v>
      </c>
      <c r="M114" s="18"/>
      <c r="N114" s="17">
        <f>J114-F114</f>
        <v>0</v>
      </c>
      <c r="O114" s="18"/>
      <c r="P114" s="22">
        <f>IFERROR(N114/F114,"100.0%")</f>
        <v>0</v>
      </c>
      <c r="Q114" s="19"/>
      <c r="R114" s="22">
        <v>0</v>
      </c>
    </row>
    <row r="115" spans="2:22" outlineLevel="1" x14ac:dyDescent="0.3">
      <c r="B115" s="1">
        <f t="shared" ref="B115:B116" si="12">B114+1</f>
        <v>75</v>
      </c>
      <c r="D115" s="2" t="s">
        <v>31</v>
      </c>
      <c r="F115" s="17">
        <v>29213.709808</v>
      </c>
      <c r="G115" s="21"/>
      <c r="H115" s="18">
        <v>4.8806000000000003</v>
      </c>
      <c r="I115" s="18"/>
      <c r="J115" s="17">
        <v>30028.959424000001</v>
      </c>
      <c r="K115" s="21"/>
      <c r="L115" s="18">
        <v>5.0168000000000008</v>
      </c>
      <c r="N115" s="17">
        <f>J115-F115</f>
        <v>815.24961600000097</v>
      </c>
      <c r="P115" s="19">
        <f>N115/F115</f>
        <v>2.7906404950211072E-2</v>
      </c>
      <c r="Q115" s="19"/>
      <c r="R115" s="19">
        <f>P115</f>
        <v>2.7906404950211072E-2</v>
      </c>
    </row>
    <row r="116" spans="2:22" x14ac:dyDescent="0.3">
      <c r="B116" s="1">
        <f t="shared" si="12"/>
        <v>76</v>
      </c>
      <c r="D116" s="2" t="s">
        <v>32</v>
      </c>
      <c r="F116" s="17">
        <v>62511.449079999999</v>
      </c>
      <c r="G116" s="1"/>
      <c r="H116" s="18">
        <v>10.4435</v>
      </c>
      <c r="I116" s="1"/>
      <c r="J116" s="17">
        <v>67834.514303999997</v>
      </c>
      <c r="K116" s="1"/>
      <c r="L116" s="18">
        <v>11.332800000000001</v>
      </c>
      <c r="N116" s="17">
        <f>J116-F116</f>
        <v>5323.0652239999981</v>
      </c>
      <c r="P116" s="19">
        <f>N116/F116</f>
        <v>8.5153444726384808E-2</v>
      </c>
      <c r="Q116" s="19"/>
      <c r="R116" s="19">
        <f>P116</f>
        <v>8.5153444726384808E-2</v>
      </c>
      <c r="S116" s="7"/>
    </row>
    <row r="117" spans="2:22" x14ac:dyDescent="0.3">
      <c r="B117" s="1">
        <f>B116+1</f>
        <v>77</v>
      </c>
      <c r="D117" s="2" t="s">
        <v>33</v>
      </c>
      <c r="F117" s="23">
        <f>SUM(F113:F116)</f>
        <v>208845.92203999998</v>
      </c>
      <c r="G117" s="1"/>
      <c r="H117" s="24">
        <v>34.890926685021576</v>
      </c>
      <c r="I117" s="1"/>
      <c r="J117" s="23">
        <f>SUM(J113:J116)</f>
        <v>219462.80959999998</v>
      </c>
      <c r="K117" s="1"/>
      <c r="L117" s="24">
        <v>36.664641210355377</v>
      </c>
      <c r="N117" s="23">
        <f>SUM(N113:N116)</f>
        <v>10616.887559999999</v>
      </c>
      <c r="P117" s="25">
        <f>N117/F117</f>
        <v>5.083598212641452E-2</v>
      </c>
      <c r="Q117" s="26"/>
      <c r="R117" s="25">
        <f>(N113+N116+N115)/(F113+F116+F115)</f>
        <v>9.0307069201905496E-2</v>
      </c>
      <c r="S117" s="7"/>
      <c r="T117" s="28"/>
      <c r="V117" s="7"/>
    </row>
    <row r="118" spans="2:22" ht="9.75" customHeight="1" x14ac:dyDescent="0.3">
      <c r="F118" s="17"/>
      <c r="G118" s="1"/>
      <c r="H118" s="18"/>
      <c r="I118" s="1"/>
      <c r="J118" s="17"/>
      <c r="K118" s="1"/>
      <c r="L118" s="18"/>
      <c r="N118" s="17"/>
      <c r="P118" s="26"/>
      <c r="Q118" s="26"/>
      <c r="R118" s="26"/>
    </row>
    <row r="119" spans="2:22" x14ac:dyDescent="0.3">
      <c r="B119" s="1">
        <f>B117+1</f>
        <v>78</v>
      </c>
      <c r="D119" s="2" t="s">
        <v>34</v>
      </c>
      <c r="F119" s="23">
        <v>214168.987264</v>
      </c>
      <c r="G119" s="27"/>
      <c r="H119" s="24">
        <v>35.780226685021582</v>
      </c>
      <c r="I119" s="27"/>
      <c r="J119" s="23">
        <v>234977.09359200002</v>
      </c>
      <c r="K119" s="27"/>
      <c r="L119" s="24">
        <v>39.256541210355387</v>
      </c>
      <c r="M119" s="27"/>
      <c r="N119" s="23">
        <v>20808.106327999998</v>
      </c>
      <c r="P119" s="25">
        <v>9.7157420380152612E-2</v>
      </c>
      <c r="Q119" s="26"/>
      <c r="R119" s="25">
        <v>0.16932665082894779</v>
      </c>
    </row>
    <row r="120" spans="2:22" x14ac:dyDescent="0.3">
      <c r="B120" s="1">
        <f>B119+1</f>
        <v>79</v>
      </c>
      <c r="D120" s="2" t="s">
        <v>35</v>
      </c>
      <c r="F120" s="17"/>
      <c r="G120" s="27"/>
      <c r="H120" s="27"/>
      <c r="I120" s="27"/>
      <c r="J120" s="17"/>
      <c r="K120" s="27"/>
      <c r="L120" s="27"/>
      <c r="M120" s="27"/>
      <c r="N120" s="17"/>
      <c r="P120" s="25">
        <v>0.14219551898538507</v>
      </c>
      <c r="Q120" s="26"/>
      <c r="R120" s="25">
        <v>0.37796599466186859</v>
      </c>
    </row>
    <row r="121" spans="2:22" x14ac:dyDescent="0.3">
      <c r="B121" s="1">
        <f t="shared" ref="B121:B122" si="13">B120+1</f>
        <v>80</v>
      </c>
      <c r="D121" s="2" t="s">
        <v>36</v>
      </c>
      <c r="F121" s="23">
        <v>190581.81665599998</v>
      </c>
      <c r="G121" s="27"/>
      <c r="H121" s="24">
        <v>31.839626685021582</v>
      </c>
      <c r="I121" s="27"/>
      <c r="J121" s="23">
        <v>219462.80959999998</v>
      </c>
      <c r="K121" s="27"/>
      <c r="L121" s="24">
        <v>36.664641210355377</v>
      </c>
      <c r="M121" s="27"/>
      <c r="N121" s="23">
        <v>28880.992944000001</v>
      </c>
      <c r="P121" s="25">
        <v>0.15154117769865827</v>
      </c>
      <c r="Q121" s="26"/>
      <c r="R121" s="25">
        <v>0.29084527439608981</v>
      </c>
    </row>
    <row r="122" spans="2:22" x14ac:dyDescent="0.3">
      <c r="B122" s="1">
        <f t="shared" si="13"/>
        <v>81</v>
      </c>
      <c r="D122" s="2" t="s">
        <v>37</v>
      </c>
      <c r="F122" s="17"/>
      <c r="G122" s="27"/>
      <c r="H122" s="27"/>
      <c r="I122" s="27"/>
      <c r="J122" s="17"/>
      <c r="K122" s="27"/>
      <c r="L122" s="27"/>
      <c r="M122" s="27"/>
      <c r="N122" s="17"/>
      <c r="P122" s="30">
        <v>0.23528820911418935</v>
      </c>
      <c r="Q122" s="26"/>
      <c r="R122" s="30">
        <v>0.91785687724532328</v>
      </c>
    </row>
    <row r="123" spans="2:22" ht="9.75" customHeight="1" x14ac:dyDescent="0.3">
      <c r="F123" s="16"/>
      <c r="G123" s="1"/>
      <c r="H123" s="1"/>
      <c r="I123" s="1"/>
      <c r="J123" s="16"/>
      <c r="K123" s="1"/>
      <c r="L123" s="1"/>
      <c r="M123" s="1"/>
      <c r="N123" s="16"/>
      <c r="O123" s="1"/>
      <c r="P123" s="31"/>
      <c r="Q123" s="31"/>
      <c r="R123" s="26"/>
    </row>
    <row r="124" spans="2:22" ht="14.15" x14ac:dyDescent="0.3">
      <c r="D124" s="3" t="s">
        <v>53</v>
      </c>
      <c r="F124" s="15" t="s">
        <v>54</v>
      </c>
      <c r="J124" s="17"/>
      <c r="N124" s="17"/>
      <c r="P124" s="26"/>
      <c r="Q124" s="26"/>
      <c r="R124" s="26"/>
      <c r="S124" s="8"/>
      <c r="T124" s="8"/>
    </row>
    <row r="125" spans="2:22" x14ac:dyDescent="0.3">
      <c r="B125" s="1">
        <f>B122+1</f>
        <v>82</v>
      </c>
      <c r="D125" s="2" t="s">
        <v>29</v>
      </c>
      <c r="F125" s="17">
        <v>248846.93973200003</v>
      </c>
      <c r="G125" s="21"/>
      <c r="H125" s="18">
        <v>2.4944260868153152</v>
      </c>
      <c r="I125" s="18"/>
      <c r="J125" s="17">
        <v>260904.61913199996</v>
      </c>
      <c r="K125" s="21"/>
      <c r="L125" s="18">
        <v>2.6152915074397658</v>
      </c>
      <c r="M125" s="18"/>
      <c r="N125" s="17">
        <f>J125-F125</f>
        <v>12057.679399999935</v>
      </c>
      <c r="O125" s="18"/>
      <c r="P125" s="19">
        <f>N125/F125</f>
        <v>4.8454200051588577E-2</v>
      </c>
      <c r="Q125" s="19"/>
      <c r="R125" s="19">
        <f>P125</f>
        <v>4.8454200051588577E-2</v>
      </c>
      <c r="T125" s="18"/>
    </row>
    <row r="126" spans="2:22" outlineLevel="1" x14ac:dyDescent="0.3">
      <c r="B126" s="1">
        <f>B125+1</f>
        <v>83</v>
      </c>
      <c r="D126" s="2" t="s">
        <v>30</v>
      </c>
      <c r="F126" s="17">
        <v>1521358.3</v>
      </c>
      <c r="G126" s="21"/>
      <c r="H126" s="18">
        <v>15.25</v>
      </c>
      <c r="I126" s="18"/>
      <c r="J126" s="17">
        <v>1521358.3</v>
      </c>
      <c r="K126" s="21"/>
      <c r="L126" s="18">
        <v>15.25</v>
      </c>
      <c r="M126" s="18"/>
      <c r="N126" s="17">
        <f>J126-F126</f>
        <v>0</v>
      </c>
      <c r="O126" s="18"/>
      <c r="P126" s="22">
        <f>IFERROR(N126/F126,"100.0%")</f>
        <v>0</v>
      </c>
      <c r="Q126" s="19"/>
      <c r="R126" s="22">
        <v>0</v>
      </c>
      <c r="T126" s="18"/>
    </row>
    <row r="127" spans="2:22" outlineLevel="1" x14ac:dyDescent="0.3">
      <c r="B127" s="1">
        <f t="shared" ref="B127:B128" si="14">B126+1</f>
        <v>84</v>
      </c>
      <c r="D127" s="2" t="s">
        <v>31</v>
      </c>
      <c r="F127" s="17">
        <v>486894.51272</v>
      </c>
      <c r="G127" s="21"/>
      <c r="H127" s="18">
        <v>4.8806000000000003</v>
      </c>
      <c r="I127" s="18"/>
      <c r="J127" s="17">
        <v>500481.98816000001</v>
      </c>
      <c r="K127" s="21"/>
      <c r="L127" s="18">
        <v>5.0168000000000008</v>
      </c>
      <c r="N127" s="17">
        <f>J127-F127</f>
        <v>13587.475440000009</v>
      </c>
      <c r="P127" s="19">
        <f>N127/F127</f>
        <v>2.7906404950211058E-2</v>
      </c>
      <c r="Q127" s="19"/>
      <c r="R127" s="19">
        <f>P127</f>
        <v>2.7906404950211058E-2</v>
      </c>
      <c r="T127" s="18"/>
    </row>
    <row r="128" spans="2:22" x14ac:dyDescent="0.3">
      <c r="B128" s="1">
        <f t="shared" si="14"/>
        <v>85</v>
      </c>
      <c r="D128" s="2" t="s">
        <v>32</v>
      </c>
      <c r="F128" s="17">
        <v>1041856.0922</v>
      </c>
      <c r="G128" s="21"/>
      <c r="H128" s="18">
        <v>10.4435</v>
      </c>
      <c r="J128" s="17">
        <v>1130573.7273599999</v>
      </c>
      <c r="K128" s="21"/>
      <c r="L128" s="18">
        <v>11.332799999999999</v>
      </c>
      <c r="N128" s="17">
        <f>J128-F128</f>
        <v>88717.635159999947</v>
      </c>
      <c r="P128" s="19">
        <f>N128/F128</f>
        <v>8.515344472638478E-2</v>
      </c>
      <c r="Q128" s="19"/>
      <c r="R128" s="19">
        <f>P128</f>
        <v>8.515344472638478E-2</v>
      </c>
      <c r="S128" s="7"/>
    </row>
    <row r="129" spans="2:22" x14ac:dyDescent="0.3">
      <c r="B129" s="1">
        <f>B128+1</f>
        <v>86</v>
      </c>
      <c r="D129" s="2" t="s">
        <v>33</v>
      </c>
      <c r="F129" s="23">
        <f>SUM(F125:F128)</f>
        <v>3298955.8446519999</v>
      </c>
      <c r="G129" s="21"/>
      <c r="H129" s="24">
        <v>33.068526086815311</v>
      </c>
      <c r="J129" s="23">
        <f>SUM(J125:J128)</f>
        <v>3413318.6346519999</v>
      </c>
      <c r="K129" s="21"/>
      <c r="L129" s="24">
        <v>34.214891507439766</v>
      </c>
      <c r="N129" s="23">
        <f>SUM(N125:N128)</f>
        <v>114362.78999999989</v>
      </c>
      <c r="P129" s="25">
        <f>N129/F129</f>
        <v>3.4666359716634461E-2</v>
      </c>
      <c r="Q129" s="26"/>
      <c r="R129" s="25">
        <f>(N125+N128+N127)/(F125+F128+F127)</f>
        <v>6.4335591790203941E-2</v>
      </c>
      <c r="S129" s="7"/>
      <c r="T129" s="28"/>
      <c r="V129" s="33"/>
    </row>
    <row r="130" spans="2:22" ht="9.75" customHeight="1" x14ac:dyDescent="0.3">
      <c r="F130" s="17"/>
      <c r="G130" s="21"/>
      <c r="H130" s="18"/>
      <c r="I130" s="1"/>
      <c r="J130" s="17"/>
      <c r="K130" s="1"/>
      <c r="L130" s="18"/>
      <c r="N130" s="17"/>
      <c r="P130" s="26"/>
      <c r="Q130" s="26"/>
      <c r="R130" s="26"/>
      <c r="V130" s="33"/>
    </row>
    <row r="131" spans="2:22" x14ac:dyDescent="0.3">
      <c r="B131" s="1">
        <f>B129+1</f>
        <v>87</v>
      </c>
      <c r="D131" s="2" t="s">
        <v>34</v>
      </c>
      <c r="F131" s="23">
        <v>3387673.4798119999</v>
      </c>
      <c r="G131" s="27"/>
      <c r="H131" s="24">
        <v>33.957826086815309</v>
      </c>
      <c r="I131" s="27"/>
      <c r="J131" s="23">
        <v>3671889.6889319997</v>
      </c>
      <c r="K131" s="27"/>
      <c r="L131" s="24">
        <v>36.806791507439762</v>
      </c>
      <c r="M131" s="27"/>
      <c r="N131" s="23">
        <v>284216.2091199999</v>
      </c>
      <c r="P131" s="25">
        <v>8.3897167425879715E-2</v>
      </c>
      <c r="Q131" s="26"/>
      <c r="R131" s="25">
        <v>0.15228735863822848</v>
      </c>
      <c r="V131" s="33"/>
    </row>
    <row r="132" spans="2:22" x14ac:dyDescent="0.3">
      <c r="B132" s="1">
        <f>B131+1</f>
        <v>88</v>
      </c>
      <c r="D132" s="2" t="s">
        <v>35</v>
      </c>
      <c r="F132" s="17"/>
      <c r="G132" s="27"/>
      <c r="H132" s="27"/>
      <c r="I132" s="27"/>
      <c r="J132" s="17"/>
      <c r="K132" s="27"/>
      <c r="L132" s="27"/>
      <c r="M132" s="27"/>
      <c r="N132" s="17"/>
      <c r="P132" s="25">
        <v>0.12592097837556432</v>
      </c>
      <c r="Q132" s="26"/>
      <c r="R132" s="25">
        <v>0.38629902960176388</v>
      </c>
      <c r="V132" s="33"/>
    </row>
    <row r="133" spans="2:22" x14ac:dyDescent="0.3">
      <c r="B133" s="1">
        <f t="shared" ref="B133:B134" si="15">B132+1</f>
        <v>89</v>
      </c>
      <c r="D133" s="2" t="s">
        <v>36</v>
      </c>
      <c r="F133" s="23">
        <v>2994554.4950919999</v>
      </c>
      <c r="G133" s="27"/>
      <c r="H133" s="24">
        <v>30.017226086815313</v>
      </c>
      <c r="I133" s="27"/>
      <c r="J133" s="23">
        <v>3413318.6346519999</v>
      </c>
      <c r="K133" s="27"/>
      <c r="L133" s="24">
        <v>34.214891507439766</v>
      </c>
      <c r="M133" s="27"/>
      <c r="N133" s="23">
        <v>418764.13955999992</v>
      </c>
      <c r="P133" s="25">
        <v>0.13984188307354029</v>
      </c>
      <c r="Q133" s="26"/>
      <c r="R133" s="25">
        <v>0.28425551257539627</v>
      </c>
      <c r="V133" s="33"/>
    </row>
    <row r="134" spans="2:22" x14ac:dyDescent="0.3">
      <c r="B134" s="1">
        <f t="shared" si="15"/>
        <v>90</v>
      </c>
      <c r="D134" s="2" t="s">
        <v>37</v>
      </c>
      <c r="F134" s="17"/>
      <c r="G134" s="27"/>
      <c r="H134" s="27"/>
      <c r="I134" s="27"/>
      <c r="J134" s="17"/>
      <c r="K134" s="27"/>
      <c r="L134" s="27"/>
      <c r="M134" s="27"/>
      <c r="N134" s="17"/>
      <c r="P134" s="30">
        <v>0.22466119115034192</v>
      </c>
      <c r="Q134" s="26"/>
      <c r="R134" s="30">
        <v>1.2222319870965324</v>
      </c>
      <c r="V134" s="33"/>
    </row>
    <row r="135" spans="2:22" ht="9.75" customHeight="1" x14ac:dyDescent="0.3">
      <c r="F135" s="16"/>
      <c r="G135" s="1"/>
      <c r="H135" s="1"/>
      <c r="I135" s="1"/>
      <c r="J135" s="16"/>
      <c r="K135" s="1"/>
      <c r="L135" s="1"/>
      <c r="M135" s="1"/>
      <c r="N135" s="16"/>
      <c r="O135" s="1"/>
      <c r="P135" s="31"/>
      <c r="Q135" s="31"/>
      <c r="R135" s="31"/>
    </row>
    <row r="136" spans="2:22" ht="14.15" x14ac:dyDescent="0.3">
      <c r="D136" s="3" t="s">
        <v>55</v>
      </c>
      <c r="F136" s="15" t="s">
        <v>56</v>
      </c>
      <c r="I136" s="1"/>
      <c r="J136" s="16"/>
      <c r="K136" s="1"/>
      <c r="L136" s="1"/>
      <c r="M136" s="1"/>
      <c r="N136" s="16"/>
      <c r="O136" s="1"/>
      <c r="P136" s="31"/>
      <c r="Q136" s="31"/>
      <c r="R136" s="31"/>
    </row>
    <row r="137" spans="2:22" x14ac:dyDescent="0.3">
      <c r="B137" s="1">
        <f>1+B134</f>
        <v>91</v>
      </c>
      <c r="D137" s="2" t="s">
        <v>29</v>
      </c>
      <c r="F137" s="17">
        <v>302287.48428700003</v>
      </c>
      <c r="G137" s="1"/>
      <c r="H137" s="18">
        <v>3.0301104435982684</v>
      </c>
      <c r="I137" s="1"/>
      <c r="J137" s="17">
        <v>357955.110116</v>
      </c>
      <c r="K137" s="1"/>
      <c r="L137" s="18">
        <v>3.5881191709282598</v>
      </c>
      <c r="M137" s="18"/>
      <c r="N137" s="17">
        <f>J137-F137</f>
        <v>55667.625828999968</v>
      </c>
      <c r="O137" s="18"/>
      <c r="P137" s="19">
        <f>N137/F137</f>
        <v>0.18415458370796323</v>
      </c>
      <c r="Q137" s="19"/>
      <c r="R137" s="19">
        <f>P137</f>
        <v>0.18415458370796323</v>
      </c>
    </row>
    <row r="138" spans="2:22" outlineLevel="1" x14ac:dyDescent="0.3">
      <c r="B138" s="1">
        <f>B137+1</f>
        <v>92</v>
      </c>
      <c r="D138" s="2" t="s">
        <v>30</v>
      </c>
      <c r="F138" s="17">
        <v>1521358.4524999999</v>
      </c>
      <c r="G138" s="21"/>
      <c r="H138" s="18">
        <v>15.25</v>
      </c>
      <c r="I138" s="18"/>
      <c r="J138" s="17">
        <v>1521358.4524999999</v>
      </c>
      <c r="K138" s="21"/>
      <c r="L138" s="18">
        <v>15.25</v>
      </c>
      <c r="M138" s="18"/>
      <c r="N138" s="17">
        <f>J138-F138</f>
        <v>0</v>
      </c>
      <c r="O138" s="18"/>
      <c r="P138" s="22">
        <f>IFERROR(N138/F138,"100.0%")</f>
        <v>0</v>
      </c>
      <c r="Q138" s="19"/>
      <c r="R138" s="22">
        <v>0</v>
      </c>
    </row>
    <row r="139" spans="2:22" outlineLevel="1" x14ac:dyDescent="0.3">
      <c r="B139" s="1">
        <f t="shared" ref="B139:B140" si="16">B138+1</f>
        <v>93</v>
      </c>
      <c r="D139" s="2" t="s">
        <v>31</v>
      </c>
      <c r="F139" s="17">
        <v>486894.56152600003</v>
      </c>
      <c r="G139" s="21"/>
      <c r="H139" s="18">
        <v>4.8806000000000003</v>
      </c>
      <c r="I139" s="18"/>
      <c r="J139" s="17">
        <v>500482.038328</v>
      </c>
      <c r="K139" s="21"/>
      <c r="L139" s="18">
        <v>5.0167999999999999</v>
      </c>
      <c r="N139" s="17">
        <f>J139-F139</f>
        <v>13587.476801999961</v>
      </c>
      <c r="P139" s="19">
        <f>N139/F139</f>
        <v>2.7906404950210958E-2</v>
      </c>
      <c r="Q139" s="19"/>
      <c r="R139" s="19">
        <f>P139</f>
        <v>2.7906404950210958E-2</v>
      </c>
    </row>
    <row r="140" spans="2:22" x14ac:dyDescent="0.3">
      <c r="B140" s="1">
        <f t="shared" si="16"/>
        <v>94</v>
      </c>
      <c r="D140" s="2" t="s">
        <v>32</v>
      </c>
      <c r="F140" s="17">
        <v>1041856.1966349999</v>
      </c>
      <c r="G140" s="1"/>
      <c r="H140" s="18">
        <v>10.4435</v>
      </c>
      <c r="I140" s="1"/>
      <c r="J140" s="17">
        <v>1130573.840688</v>
      </c>
      <c r="K140" s="1"/>
      <c r="L140" s="18">
        <v>11.332800000000001</v>
      </c>
      <c r="N140" s="17">
        <f>J140-F140</f>
        <v>88717.644053000025</v>
      </c>
      <c r="P140" s="19">
        <f>N140/F140</f>
        <v>8.5153444726384864E-2</v>
      </c>
      <c r="Q140" s="19"/>
      <c r="R140" s="19">
        <f>P140</f>
        <v>8.5153444726384864E-2</v>
      </c>
      <c r="S140" s="7"/>
    </row>
    <row r="141" spans="2:22" x14ac:dyDescent="0.3">
      <c r="B141" s="1">
        <f>B140+1</f>
        <v>95</v>
      </c>
      <c r="D141" s="2" t="s">
        <v>33</v>
      </c>
      <c r="F141" s="23">
        <f>SUM(F137:F140)</f>
        <v>3352396.6949479999</v>
      </c>
      <c r="G141" s="1"/>
      <c r="H141" s="24">
        <v>33.604210443598262</v>
      </c>
      <c r="I141" s="1"/>
      <c r="J141" s="23">
        <f>SUM(J137:J140)</f>
        <v>3510369.4416319998</v>
      </c>
      <c r="K141" s="1"/>
      <c r="L141" s="24">
        <v>35.187719170928254</v>
      </c>
      <c r="N141" s="23">
        <f>SUM(N137:N140)</f>
        <v>157972.74668399995</v>
      </c>
      <c r="P141" s="25">
        <f>N141/F141</f>
        <v>4.7122330994438091E-2</v>
      </c>
      <c r="Q141" s="26"/>
      <c r="R141" s="25">
        <f>(N137+N140+N139)/(F137+F140+F139)</f>
        <v>8.6274957574233327E-2</v>
      </c>
      <c r="S141" s="7"/>
      <c r="T141" s="28"/>
      <c r="V141" s="7"/>
    </row>
    <row r="142" spans="2:22" ht="9.75" customHeight="1" x14ac:dyDescent="0.3">
      <c r="F142" s="17"/>
      <c r="G142" s="1"/>
      <c r="H142" s="18"/>
      <c r="I142" s="1"/>
      <c r="J142" s="17"/>
      <c r="K142" s="1"/>
      <c r="L142" s="18"/>
      <c r="N142" s="17"/>
      <c r="P142" s="26"/>
      <c r="Q142" s="26"/>
      <c r="R142" s="26"/>
    </row>
    <row r="143" spans="2:22" x14ac:dyDescent="0.3">
      <c r="B143" s="1">
        <f>B141+1</f>
        <v>96</v>
      </c>
      <c r="D143" s="2" t="s">
        <v>34</v>
      </c>
      <c r="F143" s="23">
        <v>3441114.3390009999</v>
      </c>
      <c r="G143" s="27"/>
      <c r="H143" s="24">
        <v>34.493510443598268</v>
      </c>
      <c r="I143" s="27"/>
      <c r="J143" s="23">
        <v>3768940.5218309998</v>
      </c>
      <c r="K143" s="27"/>
      <c r="L143" s="24">
        <v>37.779619170928257</v>
      </c>
      <c r="M143" s="27"/>
      <c r="N143" s="23">
        <v>327826.18282999989</v>
      </c>
      <c r="P143" s="25">
        <v>9.526744842927018E-2</v>
      </c>
      <c r="Q143" s="26"/>
      <c r="R143" s="25">
        <v>0.17076451497565398</v>
      </c>
    </row>
    <row r="144" spans="2:22" x14ac:dyDescent="0.3">
      <c r="B144" s="1">
        <f>B143+1</f>
        <v>97</v>
      </c>
      <c r="D144" s="2" t="s">
        <v>35</v>
      </c>
      <c r="F144" s="17"/>
      <c r="G144" s="27"/>
      <c r="H144" s="27"/>
      <c r="I144" s="27"/>
      <c r="J144" s="17"/>
      <c r="K144" s="27"/>
      <c r="L144" s="27"/>
      <c r="M144" s="27"/>
      <c r="N144" s="17"/>
      <c r="P144" s="25">
        <v>0.14188289842543611</v>
      </c>
      <c r="Q144" s="26"/>
      <c r="R144" s="25">
        <v>0.41539995058083168</v>
      </c>
    </row>
    <row r="145" spans="2:22" x14ac:dyDescent="0.3">
      <c r="B145" s="1">
        <f t="shared" ref="B145:B146" si="17">B144+1</f>
        <v>98</v>
      </c>
      <c r="D145" s="2" t="s">
        <v>36</v>
      </c>
      <c r="F145" s="23">
        <v>3047995.3148750002</v>
      </c>
      <c r="G145" s="27"/>
      <c r="H145" s="24">
        <v>30.552910443598268</v>
      </c>
      <c r="I145" s="27"/>
      <c r="J145" s="23">
        <v>3510369.4416319998</v>
      </c>
      <c r="K145" s="27"/>
      <c r="L145" s="24">
        <v>35.187719170928254</v>
      </c>
      <c r="M145" s="27"/>
      <c r="N145" s="23">
        <v>462374.12675699993</v>
      </c>
      <c r="P145" s="25">
        <v>0.15169778132548151</v>
      </c>
      <c r="Q145" s="26"/>
      <c r="R145" s="25">
        <v>0.30287106131950803</v>
      </c>
    </row>
    <row r="146" spans="2:22" x14ac:dyDescent="0.3">
      <c r="B146" s="1">
        <f t="shared" si="17"/>
        <v>99</v>
      </c>
      <c r="D146" s="2" t="s">
        <v>37</v>
      </c>
      <c r="F146" s="17"/>
      <c r="G146" s="27"/>
      <c r="H146" s="27"/>
      <c r="I146" s="27"/>
      <c r="J146" s="17"/>
      <c r="K146" s="27"/>
      <c r="L146" s="27"/>
      <c r="M146" s="27"/>
      <c r="N146" s="17"/>
      <c r="P146" s="30">
        <v>0.24114370939391391</v>
      </c>
      <c r="Q146" s="26"/>
      <c r="R146" s="30">
        <v>1.1674256404638657</v>
      </c>
    </row>
    <row r="147" spans="2:22" ht="9.75" customHeight="1" x14ac:dyDescent="0.3">
      <c r="F147" s="16"/>
      <c r="G147" s="1"/>
      <c r="H147" s="1"/>
      <c r="I147" s="1"/>
      <c r="J147" s="16"/>
      <c r="K147" s="1"/>
      <c r="L147" s="1"/>
      <c r="M147" s="1"/>
      <c r="N147" s="16"/>
      <c r="O147" s="1"/>
      <c r="P147" s="31"/>
      <c r="Q147" s="31"/>
      <c r="R147" s="31"/>
    </row>
    <row r="148" spans="2:22" ht="14.15" x14ac:dyDescent="0.3">
      <c r="D148" s="3" t="s">
        <v>57</v>
      </c>
      <c r="F148" s="15" t="s">
        <v>58</v>
      </c>
      <c r="I148" s="1"/>
      <c r="J148" s="16"/>
      <c r="K148" s="1"/>
      <c r="L148" s="1"/>
      <c r="M148" s="1"/>
      <c r="N148" s="16"/>
      <c r="O148" s="1"/>
      <c r="P148" s="31"/>
      <c r="Q148" s="31"/>
      <c r="R148" s="31"/>
    </row>
    <row r="149" spans="2:22" x14ac:dyDescent="0.3">
      <c r="B149" s="1">
        <f>1+B146</f>
        <v>100</v>
      </c>
      <c r="D149" s="2" t="s">
        <v>29</v>
      </c>
      <c r="F149" s="17">
        <v>86589.939649999986</v>
      </c>
      <c r="G149" s="1"/>
      <c r="H149" s="18">
        <v>1.9364380841437607</v>
      </c>
      <c r="I149" s="1"/>
      <c r="J149" s="17">
        <v>123264.25220799999</v>
      </c>
      <c r="K149" s="1"/>
      <c r="L149" s="18">
        <v>2.7565972831703309</v>
      </c>
      <c r="M149" s="18"/>
      <c r="N149" s="17">
        <f>J149-F149</f>
        <v>36674.312558000005</v>
      </c>
      <c r="O149" s="18"/>
      <c r="P149" s="19">
        <f>N149/F149</f>
        <v>0.42354010992777047</v>
      </c>
      <c r="Q149" s="19"/>
      <c r="R149" s="19">
        <f>P149</f>
        <v>0.42354010992777047</v>
      </c>
    </row>
    <row r="150" spans="2:22" outlineLevel="1" x14ac:dyDescent="0.3">
      <c r="B150" s="1">
        <f>B149+1</f>
        <v>101</v>
      </c>
      <c r="D150" s="2" t="s">
        <v>30</v>
      </c>
      <c r="F150" s="17">
        <v>681920.37250000006</v>
      </c>
      <c r="G150" s="21"/>
      <c r="H150" s="18">
        <v>15.25</v>
      </c>
      <c r="I150" s="18"/>
      <c r="J150" s="17">
        <v>681920.37250000006</v>
      </c>
      <c r="K150" s="21"/>
      <c r="L150" s="18">
        <v>15.25</v>
      </c>
      <c r="M150" s="18"/>
      <c r="N150" s="17">
        <f>J150-F150</f>
        <v>0</v>
      </c>
      <c r="O150" s="18"/>
      <c r="P150" s="22">
        <f>IFERROR(N150/F150,"100.0%")</f>
        <v>0</v>
      </c>
      <c r="Q150" s="19"/>
      <c r="R150" s="22">
        <v>0</v>
      </c>
    </row>
    <row r="151" spans="2:22" outlineLevel="1" x14ac:dyDescent="0.3">
      <c r="B151" s="1">
        <f t="shared" ref="B151:B152" si="18">B150+1</f>
        <v>102</v>
      </c>
      <c r="D151" s="2" t="s">
        <v>31</v>
      </c>
      <c r="F151" s="17">
        <v>218241.34885400001</v>
      </c>
      <c r="G151" s="21"/>
      <c r="H151" s="18">
        <v>4.8806000000000003</v>
      </c>
      <c r="I151" s="18"/>
      <c r="J151" s="17">
        <v>224331.68031199998</v>
      </c>
      <c r="K151" s="21"/>
      <c r="L151" s="18">
        <v>5.0167999999999999</v>
      </c>
      <c r="N151" s="17">
        <f>J151-F151</f>
        <v>6090.3314579999715</v>
      </c>
      <c r="P151" s="19">
        <f>N151/F151</f>
        <v>2.7906404950210909E-2</v>
      </c>
      <c r="Q151" s="19"/>
      <c r="R151" s="19">
        <f>P151</f>
        <v>2.7906404950210909E-2</v>
      </c>
    </row>
    <row r="152" spans="2:22" x14ac:dyDescent="0.3">
      <c r="B152" s="1">
        <f t="shared" si="18"/>
        <v>103</v>
      </c>
      <c r="D152" s="2" t="s">
        <v>32</v>
      </c>
      <c r="F152" s="17">
        <v>466992.48591499997</v>
      </c>
      <c r="G152" s="1"/>
      <c r="H152" s="18">
        <v>10.443499999999998</v>
      </c>
      <c r="I152" s="1"/>
      <c r="J152" s="17">
        <v>506758.50475200004</v>
      </c>
      <c r="K152" s="1"/>
      <c r="L152" s="18">
        <v>11.332800000000001</v>
      </c>
      <c r="N152" s="17">
        <f>J152-F152</f>
        <v>39766.018837000069</v>
      </c>
      <c r="P152" s="19">
        <f>N152/F152</f>
        <v>8.5153444726384989E-2</v>
      </c>
      <c r="Q152" s="19"/>
      <c r="R152" s="19">
        <f>P152</f>
        <v>8.5153444726384989E-2</v>
      </c>
      <c r="S152" s="7"/>
    </row>
    <row r="153" spans="2:22" x14ac:dyDescent="0.3">
      <c r="B153" s="1">
        <f>B152+1</f>
        <v>104</v>
      </c>
      <c r="D153" s="2" t="s">
        <v>33</v>
      </c>
      <c r="F153" s="23">
        <f>SUM(F149:F152)</f>
        <v>1453744.146919</v>
      </c>
      <c r="G153" s="1"/>
      <c r="H153" s="24">
        <v>32.510538084143761</v>
      </c>
      <c r="I153" s="1"/>
      <c r="J153" s="23">
        <f>SUM(J149:J152)</f>
        <v>1536274.8097720002</v>
      </c>
      <c r="K153" s="1"/>
      <c r="L153" s="24">
        <v>34.356197283170339</v>
      </c>
      <c r="N153" s="23">
        <f>SUM(N149:N152)</f>
        <v>82530.662853000045</v>
      </c>
      <c r="P153" s="25">
        <f>N153/F153</f>
        <v>5.6771105856496015E-2</v>
      </c>
      <c r="Q153" s="26"/>
      <c r="R153" s="25">
        <f>(N149+N152+N151)/(F149+F152+F151)</f>
        <v>0.10692941263065658</v>
      </c>
      <c r="S153" s="7"/>
      <c r="T153" s="28"/>
      <c r="V153" s="7"/>
    </row>
    <row r="154" spans="2:22" ht="9.75" customHeight="1" x14ac:dyDescent="0.3">
      <c r="F154" s="17"/>
      <c r="G154" s="1"/>
      <c r="H154" s="18"/>
      <c r="I154" s="1"/>
      <c r="J154" s="17"/>
      <c r="K154" s="1"/>
      <c r="L154" s="18"/>
      <c r="N154" s="17"/>
      <c r="P154" s="26"/>
      <c r="Q154" s="26"/>
      <c r="R154" s="26"/>
    </row>
    <row r="155" spans="2:22" x14ac:dyDescent="0.3">
      <c r="B155" s="1">
        <f>B153+1</f>
        <v>105</v>
      </c>
      <c r="D155" s="2" t="s">
        <v>34</v>
      </c>
      <c r="F155" s="23">
        <v>1493510.165756</v>
      </c>
      <c r="G155" s="27"/>
      <c r="H155" s="24">
        <v>33.399838084143759</v>
      </c>
      <c r="I155" s="27"/>
      <c r="J155" s="23">
        <v>1652174.4434430001</v>
      </c>
      <c r="K155" s="27"/>
      <c r="L155" s="24">
        <v>36.948097283170334</v>
      </c>
      <c r="M155" s="27"/>
      <c r="N155" s="23">
        <v>158664.27768699999</v>
      </c>
      <c r="P155" s="25">
        <v>0.10623582036797567</v>
      </c>
      <c r="Q155" s="26"/>
      <c r="R155" s="25">
        <v>0.19549811863756703</v>
      </c>
    </row>
    <row r="156" spans="2:22" x14ac:dyDescent="0.3">
      <c r="B156" s="1">
        <f>B155+1</f>
        <v>106</v>
      </c>
      <c r="D156" s="2" t="s">
        <v>35</v>
      </c>
      <c r="F156" s="17"/>
      <c r="G156" s="27"/>
      <c r="H156" s="27"/>
      <c r="I156" s="27"/>
      <c r="J156" s="17"/>
      <c r="K156" s="27"/>
      <c r="L156" s="27"/>
      <c r="M156" s="27"/>
      <c r="N156" s="17"/>
      <c r="P156" s="25">
        <v>0.1607945382382861</v>
      </c>
      <c r="Q156" s="26"/>
      <c r="R156" s="25">
        <v>0.52049866162251912</v>
      </c>
    </row>
    <row r="157" spans="2:22" x14ac:dyDescent="0.3">
      <c r="B157" s="1">
        <f t="shared" ref="B157:B158" si="19">B156+1</f>
        <v>107</v>
      </c>
      <c r="D157" s="2" t="s">
        <v>36</v>
      </c>
      <c r="F157" s="23">
        <v>1317301.941502</v>
      </c>
      <c r="G157" s="27"/>
      <c r="H157" s="24">
        <v>29.459238084143763</v>
      </c>
      <c r="I157" s="27"/>
      <c r="J157" s="23">
        <v>1536274.8097720002</v>
      </c>
      <c r="K157" s="27"/>
      <c r="L157" s="24">
        <v>34.356197283170339</v>
      </c>
      <c r="M157" s="27"/>
      <c r="N157" s="23">
        <v>218972.86826999998</v>
      </c>
      <c r="P157" s="25">
        <v>0.16622830451485182</v>
      </c>
      <c r="Q157" s="26"/>
      <c r="R157" s="25">
        <v>0.34463207457204459</v>
      </c>
    </row>
    <row r="158" spans="2:22" x14ac:dyDescent="0.3">
      <c r="B158" s="1">
        <f t="shared" si="19"/>
        <v>108</v>
      </c>
      <c r="D158" s="2" t="s">
        <v>37</v>
      </c>
      <c r="F158" s="17"/>
      <c r="G158" s="27"/>
      <c r="H158" s="27"/>
      <c r="I158" s="27"/>
      <c r="J158" s="17"/>
      <c r="K158" s="27"/>
      <c r="L158" s="27"/>
      <c r="M158" s="27"/>
      <c r="N158" s="17"/>
      <c r="P158" s="30">
        <v>0.27015562441416557</v>
      </c>
      <c r="Q158" s="26"/>
      <c r="R158" s="30">
        <v>1.702438590985442</v>
      </c>
    </row>
    <row r="159" spans="2:22" ht="9.75" customHeight="1" x14ac:dyDescent="0.3">
      <c r="F159" s="16"/>
      <c r="G159" s="1"/>
      <c r="H159" s="1"/>
      <c r="I159" s="1"/>
      <c r="J159" s="16"/>
      <c r="K159" s="1"/>
      <c r="L159" s="1"/>
      <c r="M159" s="1"/>
      <c r="N159" s="16"/>
      <c r="O159" s="1"/>
      <c r="P159" s="31"/>
      <c r="Q159" s="31"/>
      <c r="R159" s="31"/>
    </row>
    <row r="160" spans="2:22" ht="14.15" x14ac:dyDescent="0.3">
      <c r="D160" s="3" t="s">
        <v>59</v>
      </c>
      <c r="F160" s="15" t="s">
        <v>60</v>
      </c>
      <c r="I160" s="1"/>
      <c r="J160" s="16"/>
      <c r="K160" s="1"/>
      <c r="L160" s="1"/>
      <c r="M160" s="1"/>
      <c r="N160" s="16"/>
      <c r="O160" s="1"/>
      <c r="P160" s="31"/>
      <c r="Q160" s="31"/>
      <c r="R160" s="31"/>
    </row>
    <row r="161" spans="2:22" x14ac:dyDescent="0.3">
      <c r="B161" s="1">
        <f>1+B158</f>
        <v>109</v>
      </c>
      <c r="D161" s="2" t="s">
        <v>29</v>
      </c>
      <c r="F161" s="17">
        <v>1168703.0270519999</v>
      </c>
      <c r="G161" s="1"/>
      <c r="H161" s="18">
        <v>1.6735720037947754</v>
      </c>
      <c r="I161" s="1"/>
      <c r="J161" s="17">
        <v>1537062.621152</v>
      </c>
      <c r="K161" s="1"/>
      <c r="L161" s="18">
        <v>2.2010595602957634</v>
      </c>
      <c r="M161" s="18"/>
      <c r="N161" s="17">
        <f>J161-F161</f>
        <v>368359.5941000001</v>
      </c>
      <c r="O161" s="18"/>
      <c r="P161" s="19">
        <f>N161/F161</f>
        <v>0.31518665184702255</v>
      </c>
      <c r="Q161" s="19"/>
      <c r="R161" s="19">
        <f>P161</f>
        <v>0.31518665184702255</v>
      </c>
    </row>
    <row r="162" spans="2:22" outlineLevel="1" x14ac:dyDescent="0.3">
      <c r="B162" s="1">
        <f>B161+1</f>
        <v>110</v>
      </c>
      <c r="D162" s="2" t="s">
        <v>30</v>
      </c>
      <c r="F162" s="17">
        <v>10649509.625</v>
      </c>
      <c r="G162" s="21"/>
      <c r="H162" s="18">
        <v>15.25</v>
      </c>
      <c r="I162" s="18"/>
      <c r="J162" s="17">
        <v>10649509.625</v>
      </c>
      <c r="K162" s="21"/>
      <c r="L162" s="18">
        <v>15.25</v>
      </c>
      <c r="M162" s="18"/>
      <c r="N162" s="17">
        <f>J162-F162</f>
        <v>0</v>
      </c>
      <c r="O162" s="18"/>
      <c r="P162" s="22">
        <f>IFERROR(N162/F162,"100.0%")</f>
        <v>0</v>
      </c>
      <c r="Q162" s="19"/>
      <c r="R162" s="22">
        <v>0</v>
      </c>
    </row>
    <row r="163" spans="2:22" outlineLevel="1" x14ac:dyDescent="0.3">
      <c r="B163" s="1">
        <f t="shared" ref="B163:B164" si="20">B162+1</f>
        <v>111</v>
      </c>
      <c r="D163" s="2" t="s">
        <v>31</v>
      </c>
      <c r="F163" s="17">
        <v>3408262.0771000003</v>
      </c>
      <c r="G163" s="21"/>
      <c r="H163" s="18">
        <v>4.8806000000000003</v>
      </c>
      <c r="I163" s="18"/>
      <c r="J163" s="17">
        <v>3503374.4188000001</v>
      </c>
      <c r="K163" s="21"/>
      <c r="L163" s="18">
        <v>5.0168000000000008</v>
      </c>
      <c r="N163" s="17">
        <f>J163-F163</f>
        <v>95112.341699999757</v>
      </c>
      <c r="P163" s="19">
        <f>N163/F163</f>
        <v>2.7906404950210965E-2</v>
      </c>
      <c r="Q163" s="19"/>
      <c r="R163" s="19">
        <f>P163</f>
        <v>2.7906404950210965E-2</v>
      </c>
    </row>
    <row r="164" spans="2:22" x14ac:dyDescent="0.3">
      <c r="B164" s="1">
        <f t="shared" si="20"/>
        <v>112</v>
      </c>
      <c r="D164" s="2" t="s">
        <v>32</v>
      </c>
      <c r="F164" s="17">
        <v>7292993.6897499999</v>
      </c>
      <c r="G164" s="1"/>
      <c r="H164" s="18">
        <v>10.4435</v>
      </c>
      <c r="I164" s="1"/>
      <c r="J164" s="17">
        <v>7914017.2248</v>
      </c>
      <c r="K164" s="1"/>
      <c r="L164" s="18">
        <v>11.332800000000001</v>
      </c>
      <c r="N164" s="17">
        <f>J164-F164</f>
        <v>621023.53505000006</v>
      </c>
      <c r="P164" s="19">
        <f>N164/F164</f>
        <v>8.5153444726384836E-2</v>
      </c>
      <c r="Q164" s="19"/>
      <c r="R164" s="19">
        <f>P164</f>
        <v>8.5153444726384836E-2</v>
      </c>
      <c r="S164" s="7"/>
    </row>
    <row r="165" spans="2:22" x14ac:dyDescent="0.3">
      <c r="B165" s="1">
        <f>B164+1</f>
        <v>113</v>
      </c>
      <c r="D165" s="2" t="s">
        <v>33</v>
      </c>
      <c r="F165" s="23">
        <f>SUM(F161:F164)</f>
        <v>22519468.418902002</v>
      </c>
      <c r="G165" s="1"/>
      <c r="H165" s="24">
        <v>32.247672003794783</v>
      </c>
      <c r="I165" s="1"/>
      <c r="J165" s="23">
        <f>SUM(J161:J164)</f>
        <v>23603963.889752001</v>
      </c>
      <c r="K165" s="1"/>
      <c r="L165" s="24">
        <v>33.800659560295763</v>
      </c>
      <c r="N165" s="23">
        <f>SUM(N161:N164)</f>
        <v>1084495.4708499999</v>
      </c>
      <c r="P165" s="25">
        <f>N165/F165</f>
        <v>4.8158129254050899E-2</v>
      </c>
      <c r="Q165" s="26"/>
      <c r="R165" s="25">
        <f>(N161+N164+N163)/(F161+F164+F163)</f>
        <v>9.1364720777897063E-2</v>
      </c>
      <c r="S165" s="7"/>
      <c r="T165" s="28"/>
      <c r="V165" s="7"/>
    </row>
    <row r="166" spans="2:22" ht="9.75" customHeight="1" x14ac:dyDescent="0.3">
      <c r="F166" s="17"/>
      <c r="G166" s="1"/>
      <c r="H166" s="18"/>
      <c r="I166" s="1"/>
      <c r="J166" s="17"/>
      <c r="K166" s="1"/>
      <c r="L166" s="18"/>
      <c r="N166" s="17"/>
      <c r="P166" s="26"/>
      <c r="Q166" s="26"/>
      <c r="R166" s="26"/>
    </row>
    <row r="167" spans="2:22" x14ac:dyDescent="0.3">
      <c r="B167" s="1">
        <f>B165+1</f>
        <v>114</v>
      </c>
      <c r="D167" s="2" t="s">
        <v>34</v>
      </c>
      <c r="F167" s="23">
        <v>23140491.953952</v>
      </c>
      <c r="G167" s="27"/>
      <c r="H167" s="24">
        <v>33.136972003794774</v>
      </c>
      <c r="I167" s="27"/>
      <c r="J167" s="23">
        <v>25413961.528902002</v>
      </c>
      <c r="K167" s="27"/>
      <c r="L167" s="24">
        <v>36.392559560295766</v>
      </c>
      <c r="M167" s="27"/>
      <c r="N167" s="23">
        <v>2273469.5749499993</v>
      </c>
      <c r="P167" s="25">
        <v>9.8246380391309257E-2</v>
      </c>
      <c r="Q167" s="26"/>
      <c r="R167" s="25">
        <v>0.18200886968517108</v>
      </c>
    </row>
    <row r="168" spans="2:22" x14ac:dyDescent="0.3">
      <c r="B168" s="1">
        <f>B167+1</f>
        <v>115</v>
      </c>
      <c r="D168" s="2" t="s">
        <v>35</v>
      </c>
      <c r="F168" s="17"/>
      <c r="G168" s="27"/>
      <c r="H168" s="27"/>
      <c r="I168" s="27"/>
      <c r="J168" s="17"/>
      <c r="K168" s="27"/>
      <c r="L168" s="27"/>
      <c r="M168" s="27"/>
      <c r="N168" s="17"/>
      <c r="P168" s="25">
        <v>0.14931030428187722</v>
      </c>
      <c r="Q168" s="26"/>
      <c r="R168" s="25">
        <v>0.49671988385657956</v>
      </c>
    </row>
    <row r="169" spans="2:22" x14ac:dyDescent="0.3">
      <c r="B169" s="1">
        <f t="shared" ref="B169:B170" si="21">B168+1</f>
        <v>116</v>
      </c>
      <c r="D169" s="2" t="s">
        <v>36</v>
      </c>
      <c r="F169" s="23">
        <v>20388658.666851997</v>
      </c>
      <c r="G169" s="27"/>
      <c r="H169" s="24">
        <v>29.196372003794774</v>
      </c>
      <c r="I169" s="27"/>
      <c r="J169" s="23">
        <v>23603963.889752001</v>
      </c>
      <c r="K169" s="27"/>
      <c r="L169" s="24">
        <v>33.800659560295763</v>
      </c>
      <c r="M169" s="27"/>
      <c r="N169" s="23">
        <v>3215305.2229000004</v>
      </c>
      <c r="P169" s="25">
        <v>0.15770067445032385</v>
      </c>
      <c r="Q169" s="26"/>
      <c r="R169" s="25">
        <v>0.33014231624168433</v>
      </c>
    </row>
    <row r="170" spans="2:22" x14ac:dyDescent="0.3">
      <c r="B170" s="1">
        <f t="shared" si="21"/>
        <v>117</v>
      </c>
      <c r="D170" s="2" t="s">
        <v>37</v>
      </c>
      <c r="F170" s="17"/>
      <c r="G170" s="27"/>
      <c r="H170" s="27"/>
      <c r="I170" s="27"/>
      <c r="J170" s="17"/>
      <c r="K170" s="27"/>
      <c r="L170" s="27"/>
      <c r="M170" s="27"/>
      <c r="N170" s="17"/>
      <c r="P170" s="30">
        <v>0.25774730583126909</v>
      </c>
      <c r="Q170" s="26"/>
      <c r="R170" s="30">
        <v>1.7616838372219297</v>
      </c>
    </row>
    <row r="171" spans="2:22" ht="9.75" customHeight="1" x14ac:dyDescent="0.3">
      <c r="F171" s="16"/>
      <c r="G171" s="1"/>
      <c r="H171" s="1"/>
      <c r="I171" s="1"/>
      <c r="J171" s="16"/>
      <c r="K171" s="1"/>
      <c r="L171" s="1"/>
      <c r="M171" s="1"/>
      <c r="N171" s="16"/>
      <c r="O171" s="1"/>
      <c r="P171" s="31"/>
      <c r="Q171" s="31"/>
      <c r="R171" s="31"/>
    </row>
    <row r="172" spans="2:22" ht="14.15" x14ac:dyDescent="0.3">
      <c r="D172" s="3" t="s">
        <v>61</v>
      </c>
      <c r="F172" s="15" t="s">
        <v>62</v>
      </c>
      <c r="I172" s="1"/>
      <c r="J172" s="16"/>
      <c r="K172" s="1"/>
      <c r="L172" s="1"/>
      <c r="M172" s="1"/>
      <c r="N172" s="16"/>
      <c r="O172" s="1"/>
      <c r="P172" s="31"/>
      <c r="Q172" s="31"/>
      <c r="R172" s="31"/>
    </row>
    <row r="173" spans="2:22" x14ac:dyDescent="0.3">
      <c r="B173" s="1">
        <f>1+B170</f>
        <v>118</v>
      </c>
      <c r="D173" s="2" t="s">
        <v>29</v>
      </c>
      <c r="F173" s="17">
        <v>3236010.16</v>
      </c>
      <c r="G173" s="1"/>
      <c r="H173" s="18">
        <v>1.570878718446602</v>
      </c>
      <c r="I173" s="1"/>
      <c r="J173" s="17">
        <v>4396336.7340716179</v>
      </c>
      <c r="K173" s="1"/>
      <c r="L173" s="18">
        <v>2.1341440456658338</v>
      </c>
      <c r="M173" s="18"/>
      <c r="N173" s="17">
        <f>J173-F173</f>
        <v>1160326.5740716178</v>
      </c>
      <c r="O173" s="18"/>
      <c r="P173" s="19">
        <f>N173/F173</f>
        <v>0.35856703678322743</v>
      </c>
      <c r="Q173" s="19"/>
      <c r="R173" s="19">
        <f>P173</f>
        <v>0.35856703678322743</v>
      </c>
    </row>
    <row r="174" spans="2:22" outlineLevel="1" x14ac:dyDescent="0.3">
      <c r="B174" s="1">
        <f>B173+1</f>
        <v>119</v>
      </c>
      <c r="D174" s="2" t="s">
        <v>30</v>
      </c>
      <c r="F174" s="17">
        <v>31415000</v>
      </c>
      <c r="G174" s="21"/>
      <c r="H174" s="18">
        <v>15.25</v>
      </c>
      <c r="I174" s="18"/>
      <c r="J174" s="17">
        <v>31415000</v>
      </c>
      <c r="K174" s="21"/>
      <c r="L174" s="18">
        <v>15.25</v>
      </c>
      <c r="M174" s="18"/>
      <c r="N174" s="17">
        <f>J174-F174</f>
        <v>0</v>
      </c>
      <c r="O174" s="18"/>
      <c r="P174" s="22">
        <f>IFERROR(N174/F174,"100.0%")</f>
        <v>0</v>
      </c>
      <c r="Q174" s="19"/>
      <c r="R174" s="22">
        <v>0</v>
      </c>
    </row>
    <row r="175" spans="2:22" x14ac:dyDescent="0.3">
      <c r="B175" s="1">
        <f>B174+1</f>
        <v>120</v>
      </c>
      <c r="D175" s="2" t="s">
        <v>32</v>
      </c>
      <c r="F175" s="17">
        <v>21513610</v>
      </c>
      <c r="G175" s="1"/>
      <c r="H175" s="18">
        <v>10.4435</v>
      </c>
      <c r="I175" s="1"/>
      <c r="J175" s="17">
        <v>23345568</v>
      </c>
      <c r="K175" s="1"/>
      <c r="L175" s="18">
        <v>11.332800000000001</v>
      </c>
      <c r="N175" s="17">
        <f>J175-F175</f>
        <v>1831958</v>
      </c>
      <c r="P175" s="19">
        <f>N175/F175</f>
        <v>8.5153444726384836E-2</v>
      </c>
      <c r="Q175" s="19"/>
      <c r="R175" s="19">
        <f>P175</f>
        <v>8.5153444726384836E-2</v>
      </c>
      <c r="S175" s="7"/>
    </row>
    <row r="176" spans="2:22" x14ac:dyDescent="0.3">
      <c r="B176" s="1">
        <f>B175+1</f>
        <v>121</v>
      </c>
      <c r="D176" s="2" t="s">
        <v>33</v>
      </c>
      <c r="F176" s="23">
        <f>SUM(F173:F175)</f>
        <v>56164620.159999996</v>
      </c>
      <c r="G176" s="1"/>
      <c r="H176" s="24">
        <v>27.264378718446601</v>
      </c>
      <c r="I176" s="1"/>
      <c r="J176" s="23">
        <f>SUM(J173:J175)</f>
        <v>59156904.73407162</v>
      </c>
      <c r="K176" s="1"/>
      <c r="L176" s="24">
        <v>28.716944045665837</v>
      </c>
      <c r="N176" s="23">
        <f>SUM(N173:N175)</f>
        <v>2992284.5740716178</v>
      </c>
      <c r="P176" s="25">
        <f>N176/F176</f>
        <v>5.327703749348419E-2</v>
      </c>
      <c r="Q176" s="26"/>
      <c r="R176" s="25">
        <f>(N173+N175)/(F173+F175)</f>
        <v>0.12090224232643811</v>
      </c>
      <c r="S176" s="7"/>
      <c r="T176" s="28"/>
      <c r="V176" s="7"/>
    </row>
    <row r="177" spans="2:22" ht="9.75" customHeight="1" x14ac:dyDescent="0.3">
      <c r="F177" s="17"/>
      <c r="G177" s="1"/>
      <c r="H177" s="18"/>
      <c r="I177" s="1"/>
      <c r="J177" s="17"/>
      <c r="K177" s="1"/>
      <c r="L177" s="18"/>
      <c r="N177" s="17"/>
      <c r="P177" s="26"/>
      <c r="Q177" s="26"/>
      <c r="R177" s="26"/>
    </row>
    <row r="178" spans="2:22" x14ac:dyDescent="0.3">
      <c r="B178" s="1">
        <f>B176+1</f>
        <v>122</v>
      </c>
      <c r="D178" s="2" t="s">
        <v>63</v>
      </c>
      <c r="F178" s="23">
        <f>F173+F174+J175</f>
        <v>57996578.159999996</v>
      </c>
      <c r="G178" s="27"/>
      <c r="H178" s="24">
        <v>28.153678718446599</v>
      </c>
      <c r="I178" s="27"/>
      <c r="J178" s="23">
        <f>J176</f>
        <v>59156904.73407162</v>
      </c>
      <c r="K178" s="27"/>
      <c r="L178" s="24">
        <v>28.716944045665837</v>
      </c>
      <c r="M178" s="27"/>
      <c r="N178" s="23">
        <f>J178-F178</f>
        <v>1160326.5740716234</v>
      </c>
      <c r="P178" s="25">
        <f>N178/F178</f>
        <v>2.0006810934095693E-2</v>
      </c>
      <c r="Q178" s="26"/>
      <c r="R178" s="25">
        <f>(N178-N174)/(F178-F174)</f>
        <v>4.3651530661098399E-2</v>
      </c>
    </row>
    <row r="179" spans="2:22" x14ac:dyDescent="0.3">
      <c r="B179" s="1">
        <f>B178+1</f>
        <v>123</v>
      </c>
      <c r="D179" s="2" t="s">
        <v>64</v>
      </c>
      <c r="F179" s="17"/>
      <c r="G179" s="27"/>
      <c r="H179" s="27"/>
      <c r="I179" s="27"/>
      <c r="J179" s="17"/>
      <c r="K179" s="27"/>
      <c r="L179" s="27"/>
      <c r="M179" s="27"/>
      <c r="N179" s="17"/>
      <c r="P179" s="26"/>
      <c r="Q179" s="36"/>
      <c r="R179" s="26"/>
    </row>
    <row r="180" spans="2:22" ht="9.75" customHeight="1" x14ac:dyDescent="0.3">
      <c r="F180" s="16"/>
      <c r="G180" s="1"/>
      <c r="H180" s="1"/>
      <c r="I180" s="1"/>
      <c r="J180" s="16"/>
      <c r="K180" s="1"/>
      <c r="L180" s="1"/>
      <c r="M180" s="1"/>
      <c r="N180" s="16"/>
      <c r="O180" s="1"/>
      <c r="P180" s="31"/>
      <c r="Q180" s="31"/>
      <c r="R180" s="31"/>
    </row>
    <row r="181" spans="2:22" ht="14.15" x14ac:dyDescent="0.3">
      <c r="D181" s="3" t="s">
        <v>65</v>
      </c>
      <c r="F181" s="15" t="s">
        <v>66</v>
      </c>
      <c r="I181" s="1"/>
      <c r="J181" s="16"/>
      <c r="K181" s="1"/>
      <c r="L181" s="1"/>
      <c r="M181" s="1"/>
      <c r="N181" s="16"/>
      <c r="O181" s="1"/>
      <c r="P181" s="31"/>
      <c r="Q181" s="31"/>
      <c r="R181" s="31"/>
    </row>
    <row r="182" spans="2:22" x14ac:dyDescent="0.3">
      <c r="B182" s="1">
        <f>1+B179</f>
        <v>124</v>
      </c>
      <c r="D182" s="2" t="s">
        <v>29</v>
      </c>
      <c r="F182" s="17">
        <v>22647.762031000002</v>
      </c>
      <c r="G182" s="1"/>
      <c r="H182" s="18">
        <v>3.7836636551964946</v>
      </c>
      <c r="I182" s="1"/>
      <c r="J182" s="17">
        <v>14858.934090999999</v>
      </c>
      <c r="K182" s="1"/>
      <c r="L182" s="18">
        <v>2.482417856480561</v>
      </c>
      <c r="M182" s="18"/>
      <c r="N182" s="17">
        <f>J182-F182</f>
        <v>-7788.8279400000029</v>
      </c>
      <c r="O182" s="18"/>
      <c r="P182" s="34">
        <f>N182/F182</f>
        <v>-0.34391159397289423</v>
      </c>
      <c r="Q182" s="34"/>
      <c r="R182" s="34">
        <f>P182</f>
        <v>-0.34391159397289423</v>
      </c>
    </row>
    <row r="183" spans="2:22" outlineLevel="1" x14ac:dyDescent="0.3">
      <c r="B183" s="1">
        <f>B182+1</f>
        <v>125</v>
      </c>
      <c r="D183" s="2" t="s">
        <v>30</v>
      </c>
      <c r="F183" s="17">
        <v>91281.467499999999</v>
      </c>
      <c r="G183" s="21"/>
      <c r="H183" s="18">
        <v>15.25</v>
      </c>
      <c r="I183" s="18"/>
      <c r="J183" s="17">
        <v>91281.467499999999</v>
      </c>
      <c r="K183" s="21"/>
      <c r="L183" s="18">
        <v>15.25</v>
      </c>
      <c r="M183" s="18"/>
      <c r="N183" s="17">
        <f>J183-F183</f>
        <v>0</v>
      </c>
      <c r="O183" s="18"/>
      <c r="P183" s="34">
        <f>IFERROR(N183/F183,"100.0%")</f>
        <v>0</v>
      </c>
      <c r="Q183" s="34"/>
      <c r="R183" s="34">
        <v>0</v>
      </c>
    </row>
    <row r="184" spans="2:22" outlineLevel="1" x14ac:dyDescent="0.3">
      <c r="B184" s="1">
        <f t="shared" ref="B184:B185" si="22">B183+1</f>
        <v>126</v>
      </c>
      <c r="D184" s="2" t="s">
        <v>31</v>
      </c>
      <c r="F184" s="17">
        <v>24170.93901569863</v>
      </c>
      <c r="G184" s="21"/>
      <c r="H184" s="18">
        <v>4.0381342465753427</v>
      </c>
      <c r="I184" s="18"/>
      <c r="J184" s="17">
        <v>21492.146702000002</v>
      </c>
      <c r="K184" s="21"/>
      <c r="L184" s="18">
        <v>3.5906000000000002</v>
      </c>
      <c r="N184" s="17">
        <f>J184-F184</f>
        <v>-2678.7923136986283</v>
      </c>
      <c r="P184" s="34">
        <f>N184/F184</f>
        <v>-0.11082698574344987</v>
      </c>
      <c r="Q184" s="34"/>
      <c r="R184" s="34">
        <f>P184</f>
        <v>-0.11082698574344987</v>
      </c>
    </row>
    <row r="185" spans="2:22" x14ac:dyDescent="0.3">
      <c r="B185" s="1">
        <f t="shared" si="22"/>
        <v>127</v>
      </c>
      <c r="D185" s="2" t="s">
        <v>32</v>
      </c>
      <c r="F185" s="17">
        <v>62558.631437999997</v>
      </c>
      <c r="G185" s="1"/>
      <c r="H185" s="18">
        <v>10.4514</v>
      </c>
      <c r="I185" s="1"/>
      <c r="J185" s="17">
        <v>67834.400976000004</v>
      </c>
      <c r="K185" s="1"/>
      <c r="L185" s="18">
        <v>11.332800000000001</v>
      </c>
      <c r="N185" s="17">
        <f>J185-F185</f>
        <v>5275.7695380000077</v>
      </c>
      <c r="P185" s="19">
        <f>N185/F185</f>
        <v>8.4333199379987497E-2</v>
      </c>
      <c r="Q185" s="19"/>
      <c r="R185" s="19">
        <f>P185</f>
        <v>8.4333199379987497E-2</v>
      </c>
      <c r="S185" s="7"/>
    </row>
    <row r="186" spans="2:22" x14ac:dyDescent="0.3">
      <c r="B186" s="1">
        <f>B185+1</f>
        <v>128</v>
      </c>
      <c r="D186" s="2" t="s">
        <v>33</v>
      </c>
      <c r="F186" s="23">
        <f>SUM(F182:F185)</f>
        <v>200658.79998469865</v>
      </c>
      <c r="G186" s="1"/>
      <c r="H186" s="24">
        <v>33.523197901771837</v>
      </c>
      <c r="I186" s="1"/>
      <c r="J186" s="23">
        <f>SUM(J182:J185)</f>
        <v>195466.949269</v>
      </c>
      <c r="K186" s="1"/>
      <c r="L186" s="24">
        <v>32.65581785648056</v>
      </c>
      <c r="N186" s="23">
        <f>SUM(N182:N185)</f>
        <v>-5191.8507156986234</v>
      </c>
      <c r="P186" s="35">
        <f>N186/F186</f>
        <v>-2.5874024543625952E-2</v>
      </c>
      <c r="Q186" s="26"/>
      <c r="R186" s="35">
        <f>(N182+N185+N184)/(F182+F185+F184)</f>
        <v>-4.746733713244413E-2</v>
      </c>
      <c r="S186" s="7"/>
      <c r="T186" s="28"/>
      <c r="V186" s="7"/>
    </row>
    <row r="187" spans="2:22" ht="9.75" customHeight="1" x14ac:dyDescent="0.3">
      <c r="F187" s="17"/>
      <c r="G187" s="1"/>
      <c r="H187" s="18"/>
      <c r="I187" s="1"/>
      <c r="J187" s="17"/>
      <c r="K187" s="1"/>
      <c r="L187" s="18"/>
      <c r="N187" s="17"/>
      <c r="P187" s="26"/>
      <c r="Q187" s="26"/>
      <c r="R187" s="26"/>
    </row>
    <row r="188" spans="2:22" x14ac:dyDescent="0.3">
      <c r="B188" s="1">
        <f>B186+1</f>
        <v>129</v>
      </c>
      <c r="D188" s="2" t="s">
        <v>34</v>
      </c>
      <c r="F188" s="23">
        <v>205934.56952269864</v>
      </c>
      <c r="G188" s="27"/>
      <c r="H188" s="24">
        <v>34.404597901771837</v>
      </c>
      <c r="I188" s="27"/>
      <c r="J188" s="23">
        <v>210981.20734200001</v>
      </c>
      <c r="K188" s="27"/>
      <c r="L188" s="24">
        <v>35.247717856480563</v>
      </c>
      <c r="M188" s="27"/>
      <c r="N188" s="23">
        <v>5046.6378193013697</v>
      </c>
      <c r="P188" s="25">
        <v>2.4506025535188818E-2</v>
      </c>
      <c r="Q188" s="26"/>
      <c r="R188" s="25">
        <v>4.4016583330665167E-2</v>
      </c>
    </row>
    <row r="189" spans="2:22" x14ac:dyDescent="0.3">
      <c r="B189" s="1">
        <f>B188+1</f>
        <v>130</v>
      </c>
      <c r="D189" s="2" t="s">
        <v>35</v>
      </c>
      <c r="F189" s="17"/>
      <c r="G189" s="27"/>
      <c r="H189" s="27"/>
      <c r="I189" s="27"/>
      <c r="J189" s="17"/>
      <c r="K189" s="27"/>
      <c r="L189" s="27"/>
      <c r="M189" s="27"/>
      <c r="N189" s="17"/>
      <c r="P189" s="25">
        <v>3.6543313975716453E-2</v>
      </c>
      <c r="Q189" s="26"/>
      <c r="R189" s="25">
        <v>0.10779106866437141</v>
      </c>
    </row>
    <row r="190" spans="2:22" x14ac:dyDescent="0.3">
      <c r="B190" s="1">
        <f t="shared" ref="B190:B191" si="23">B189+1</f>
        <v>131</v>
      </c>
      <c r="D190" s="2" t="s">
        <v>36</v>
      </c>
      <c r="F190" s="23">
        <v>182347.43832069862</v>
      </c>
      <c r="G190" s="27"/>
      <c r="H190" s="24">
        <v>30.463997901771833</v>
      </c>
      <c r="I190" s="27"/>
      <c r="J190" s="23">
        <v>195466.949269</v>
      </c>
      <c r="K190" s="27"/>
      <c r="L190" s="24">
        <v>32.65581785648056</v>
      </c>
      <c r="M190" s="27"/>
      <c r="N190" s="23">
        <v>13119.510948301369</v>
      </c>
      <c r="P190" s="25">
        <v>7.1947876367902605E-2</v>
      </c>
      <c r="Q190" s="26"/>
      <c r="R190" s="25">
        <v>0.14406600874142769</v>
      </c>
    </row>
    <row r="191" spans="2:22" x14ac:dyDescent="0.3">
      <c r="B191" s="1">
        <f t="shared" si="23"/>
        <v>132</v>
      </c>
      <c r="D191" s="2" t="s">
        <v>37</v>
      </c>
      <c r="F191" s="17"/>
      <c r="G191" s="27"/>
      <c r="H191" s="27"/>
      <c r="I191" s="27"/>
      <c r="J191" s="17"/>
      <c r="K191" s="27"/>
      <c r="L191" s="27"/>
      <c r="M191" s="27"/>
      <c r="N191" s="17"/>
      <c r="P191" s="30">
        <v>0.11456783657576031</v>
      </c>
      <c r="Q191" s="26"/>
      <c r="R191" s="30">
        <v>0.56472769752558061</v>
      </c>
    </row>
    <row r="192" spans="2:22" ht="9.75" customHeight="1" x14ac:dyDescent="0.3">
      <c r="F192" s="16"/>
      <c r="G192" s="1"/>
      <c r="H192" s="1"/>
      <c r="I192" s="1"/>
      <c r="J192" s="16"/>
      <c r="K192" s="1"/>
      <c r="L192" s="1"/>
      <c r="M192" s="1"/>
      <c r="N192" s="16"/>
      <c r="O192" s="1"/>
      <c r="P192" s="31"/>
      <c r="Q192" s="31"/>
      <c r="R192" s="31"/>
    </row>
    <row r="193" spans="2:22" ht="14.15" x14ac:dyDescent="0.3">
      <c r="D193" s="3" t="s">
        <v>67</v>
      </c>
      <c r="F193" s="15" t="s">
        <v>68</v>
      </c>
      <c r="I193" s="1"/>
      <c r="J193" s="16"/>
      <c r="K193" s="1"/>
      <c r="L193" s="1"/>
      <c r="M193" s="1"/>
      <c r="N193" s="16"/>
      <c r="O193" s="1"/>
      <c r="P193" s="31"/>
      <c r="Q193" s="31"/>
      <c r="R193" s="31"/>
    </row>
    <row r="194" spans="2:22" x14ac:dyDescent="0.3">
      <c r="B194" s="1">
        <f>1+B191</f>
        <v>133</v>
      </c>
      <c r="D194" s="2" t="s">
        <v>29</v>
      </c>
      <c r="F194" s="17">
        <v>15264.210843999999</v>
      </c>
      <c r="G194" s="21"/>
      <c r="H194" s="18">
        <v>4.5002213651426342</v>
      </c>
      <c r="I194" s="18"/>
      <c r="J194" s="17">
        <v>9552.7808120000009</v>
      </c>
      <c r="K194" s="1"/>
      <c r="L194" s="18">
        <v>2.8163675637109806</v>
      </c>
      <c r="M194" s="18"/>
      <c r="N194" s="17">
        <f>J194-F194</f>
        <v>-5711.4300319999984</v>
      </c>
      <c r="O194" s="18"/>
      <c r="P194" s="34">
        <f>N194/F194</f>
        <v>-0.37417132732053598</v>
      </c>
      <c r="Q194" s="34"/>
      <c r="R194" s="34">
        <f>P194</f>
        <v>-0.37417132732053598</v>
      </c>
    </row>
    <row r="195" spans="2:22" outlineLevel="1" x14ac:dyDescent="0.3">
      <c r="B195" s="1">
        <f>B194+1</f>
        <v>134</v>
      </c>
      <c r="D195" s="2" t="s">
        <v>30</v>
      </c>
      <c r="F195" s="17">
        <v>51726.17</v>
      </c>
      <c r="G195" s="21"/>
      <c r="H195" s="18">
        <v>15.25</v>
      </c>
      <c r="I195" s="18"/>
      <c r="J195" s="17">
        <v>51726.17</v>
      </c>
      <c r="K195" s="21"/>
      <c r="L195" s="18">
        <v>15.25</v>
      </c>
      <c r="M195" s="18"/>
      <c r="N195" s="17">
        <f>J195-F195</f>
        <v>0</v>
      </c>
      <c r="O195" s="18"/>
      <c r="P195" s="34">
        <f>IFERROR(N195/F195,"100.0%")</f>
        <v>0</v>
      </c>
      <c r="Q195" s="34"/>
      <c r="R195" s="34">
        <v>0</v>
      </c>
    </row>
    <row r="196" spans="2:22" outlineLevel="1" x14ac:dyDescent="0.3">
      <c r="B196" s="1">
        <f t="shared" ref="B196:B197" si="24">B195+1</f>
        <v>135</v>
      </c>
      <c r="D196" s="2" t="s">
        <v>31</v>
      </c>
      <c r="F196" s="17">
        <v>14695.845144438357</v>
      </c>
      <c r="G196" s="21"/>
      <c r="H196" s="18">
        <v>4.3326547945205487</v>
      </c>
      <c r="I196" s="18"/>
      <c r="J196" s="17">
        <v>12198.557232000001</v>
      </c>
      <c r="K196" s="21"/>
      <c r="L196" s="18">
        <v>3.5964000000000005</v>
      </c>
      <c r="N196" s="17">
        <f>J196-F196</f>
        <v>-2497.2879124383562</v>
      </c>
      <c r="P196" s="34">
        <f>N196/F196</f>
        <v>-0.16993156146473515</v>
      </c>
      <c r="Q196" s="34"/>
      <c r="R196" s="34">
        <f>P196</f>
        <v>-0.16993156146473515</v>
      </c>
    </row>
    <row r="197" spans="2:22" x14ac:dyDescent="0.3">
      <c r="B197" s="1">
        <f t="shared" si="24"/>
        <v>136</v>
      </c>
      <c r="D197" s="2" t="s">
        <v>32</v>
      </c>
      <c r="F197" s="17">
        <v>35436.666299999997</v>
      </c>
      <c r="G197" s="21"/>
      <c r="H197" s="18">
        <v>10.4475</v>
      </c>
      <c r="I197" s="18"/>
      <c r="J197" s="17">
        <v>38439.497664000002</v>
      </c>
      <c r="K197" s="1"/>
      <c r="L197" s="18">
        <v>11.332800000000001</v>
      </c>
      <c r="N197" s="17">
        <f>J197-F197</f>
        <v>3002.8313640000051</v>
      </c>
      <c r="P197" s="34">
        <f>N197/F197</f>
        <v>8.4737975592247106E-2</v>
      </c>
      <c r="Q197" s="34"/>
      <c r="R197" s="34">
        <f>P197</f>
        <v>8.4737975592247106E-2</v>
      </c>
      <c r="S197" s="7"/>
    </row>
    <row r="198" spans="2:22" x14ac:dyDescent="0.3">
      <c r="B198" s="1">
        <f>B197+1</f>
        <v>137</v>
      </c>
      <c r="D198" s="2" t="s">
        <v>33</v>
      </c>
      <c r="F198" s="23">
        <f>SUM(F194:F197)</f>
        <v>117122.89228843835</v>
      </c>
      <c r="G198" s="1"/>
      <c r="H198" s="24">
        <v>34.530376159663177</v>
      </c>
      <c r="I198" s="1"/>
      <c r="J198" s="23">
        <f>SUM(J194:J197)</f>
        <v>111917.00570800001</v>
      </c>
      <c r="K198" s="1"/>
      <c r="L198" s="24">
        <v>32.995567563710978</v>
      </c>
      <c r="N198" s="23">
        <f>SUM(N194:N197)</f>
        <v>-5205.8865804383495</v>
      </c>
      <c r="P198" s="35">
        <f>N198/F198</f>
        <v>-4.4448070558382569E-2</v>
      </c>
      <c r="Q198" s="26"/>
      <c r="R198" s="35">
        <f>(N194+N197+N196)/(F194+F197+F196)</f>
        <v>-7.9604701860703356E-2</v>
      </c>
      <c r="S198" s="7"/>
      <c r="T198" s="28"/>
      <c r="V198" s="7"/>
    </row>
    <row r="199" spans="2:22" ht="9.75" customHeight="1" x14ac:dyDescent="0.3">
      <c r="F199" s="17"/>
      <c r="G199" s="1"/>
      <c r="H199" s="18"/>
      <c r="I199" s="1"/>
      <c r="J199" s="17"/>
      <c r="K199" s="1"/>
      <c r="L199" s="18"/>
      <c r="N199" s="17"/>
      <c r="P199" s="26"/>
      <c r="Q199" s="26"/>
      <c r="R199" s="26"/>
    </row>
    <row r="200" spans="2:22" x14ac:dyDescent="0.3">
      <c r="B200" s="1">
        <f>B198+1</f>
        <v>138</v>
      </c>
      <c r="D200" s="2" t="s">
        <v>34</v>
      </c>
      <c r="F200" s="23">
        <v>120125.72365243835</v>
      </c>
      <c r="G200" s="27"/>
      <c r="H200" s="24">
        <v>35.415676159663178</v>
      </c>
      <c r="I200" s="27"/>
      <c r="J200" s="23">
        <v>120708.41947999998</v>
      </c>
      <c r="K200" s="27"/>
      <c r="L200" s="24">
        <v>35.587467563710973</v>
      </c>
      <c r="M200" s="27"/>
      <c r="N200" s="23">
        <v>582.69582756164345</v>
      </c>
      <c r="P200" s="25">
        <v>4.8507164814054855E-3</v>
      </c>
      <c r="Q200" s="26"/>
      <c r="R200" s="25">
        <v>8.5190004385484915E-3</v>
      </c>
    </row>
    <row r="201" spans="2:22" x14ac:dyDescent="0.3">
      <c r="B201" s="1">
        <f>B200+1</f>
        <v>139</v>
      </c>
      <c r="D201" s="2" t="s">
        <v>35</v>
      </c>
      <c r="F201" s="17"/>
      <c r="G201" s="27"/>
      <c r="H201" s="27"/>
      <c r="I201" s="27"/>
      <c r="J201" s="17"/>
      <c r="K201" s="27"/>
      <c r="L201" s="27"/>
      <c r="M201" s="27"/>
      <c r="N201" s="17"/>
      <c r="P201" s="25">
        <v>7.1333425006575362E-3</v>
      </c>
      <c r="Q201" s="26"/>
      <c r="R201" s="25">
        <v>1.9449090074681666E-2</v>
      </c>
    </row>
    <row r="202" spans="2:22" x14ac:dyDescent="0.3">
      <c r="B202" s="1">
        <f t="shared" ref="B202:B203" si="25">B201+1</f>
        <v>140</v>
      </c>
      <c r="D202" s="2" t="s">
        <v>36</v>
      </c>
      <c r="F202" s="23">
        <v>106759.68132443837</v>
      </c>
      <c r="G202" s="27"/>
      <c r="H202" s="24">
        <v>31.475076159663185</v>
      </c>
      <c r="I202" s="27"/>
      <c r="J202" s="23">
        <v>111917.00570800001</v>
      </c>
      <c r="K202" s="27"/>
      <c r="L202" s="24">
        <v>32.995567563710978</v>
      </c>
      <c r="M202" s="27"/>
      <c r="N202" s="23">
        <v>5157.3243835616468</v>
      </c>
      <c r="P202" s="25">
        <v>4.8307791102230303E-2</v>
      </c>
      <c r="Q202" s="26"/>
      <c r="R202" s="25">
        <v>9.3712435558722357E-2</v>
      </c>
    </row>
    <row r="203" spans="2:22" x14ac:dyDescent="0.3">
      <c r="B203" s="1">
        <f t="shared" si="25"/>
        <v>141</v>
      </c>
      <c r="D203" s="2" t="s">
        <v>37</v>
      </c>
      <c r="F203" s="17"/>
      <c r="G203" s="27"/>
      <c r="H203" s="27"/>
      <c r="I203" s="27"/>
      <c r="J203" s="17"/>
      <c r="K203" s="27"/>
      <c r="L203" s="27"/>
      <c r="M203" s="27"/>
      <c r="N203" s="17"/>
      <c r="P203" s="30">
        <v>7.5487566151670918E-2</v>
      </c>
      <c r="Q203" s="26"/>
      <c r="R203" s="30">
        <v>0.3107942713014139</v>
      </c>
    </row>
    <row r="204" spans="2:22" ht="9.75" customHeight="1" x14ac:dyDescent="0.3">
      <c r="F204" s="16"/>
      <c r="G204" s="1"/>
      <c r="H204" s="1"/>
      <c r="I204" s="1"/>
      <c r="J204" s="16"/>
      <c r="K204" s="1"/>
      <c r="L204" s="1"/>
      <c r="M204" s="1"/>
      <c r="N204" s="16"/>
      <c r="O204" s="1"/>
      <c r="P204" s="31"/>
      <c r="Q204" s="31"/>
      <c r="R204" s="26"/>
    </row>
    <row r="205" spans="2:22" ht="14.15" x14ac:dyDescent="0.3">
      <c r="D205" s="3" t="s">
        <v>69</v>
      </c>
      <c r="F205" s="15" t="s">
        <v>70</v>
      </c>
      <c r="J205" s="17"/>
      <c r="N205" s="17"/>
      <c r="P205" s="26"/>
      <c r="Q205" s="26"/>
      <c r="R205" s="26"/>
      <c r="S205" s="8"/>
      <c r="T205" s="8"/>
    </row>
    <row r="206" spans="2:22" x14ac:dyDescent="0.3">
      <c r="B206" s="1">
        <f>B203+1</f>
        <v>142</v>
      </c>
      <c r="D206" s="2" t="s">
        <v>29</v>
      </c>
      <c r="F206" s="17">
        <v>24781.046229</v>
      </c>
      <c r="G206" s="21"/>
      <c r="H206" s="18">
        <v>4.1400622201023447</v>
      </c>
      <c r="I206" s="18"/>
      <c r="J206" s="17">
        <v>11491.731836999999</v>
      </c>
      <c r="K206" s="21"/>
      <c r="L206" s="18">
        <v>1.9198739384229331</v>
      </c>
      <c r="M206" s="18"/>
      <c r="N206" s="17">
        <f>J206-F206</f>
        <v>-13289.314392</v>
      </c>
      <c r="O206" s="18"/>
      <c r="P206" s="34">
        <f>N206/F206</f>
        <v>-0.53626930312765364</v>
      </c>
      <c r="Q206" s="34"/>
      <c r="R206" s="34">
        <f>P206</f>
        <v>-0.53626930312765364</v>
      </c>
      <c r="T206" s="18"/>
    </row>
    <row r="207" spans="2:22" outlineLevel="1" x14ac:dyDescent="0.3">
      <c r="B207" s="1">
        <f>B206+1</f>
        <v>143</v>
      </c>
      <c r="D207" s="2" t="s">
        <v>30</v>
      </c>
      <c r="F207" s="17">
        <v>91281.467499999999</v>
      </c>
      <c r="G207" s="21"/>
      <c r="H207" s="18">
        <v>15.25</v>
      </c>
      <c r="I207" s="18"/>
      <c r="J207" s="17">
        <v>91281.467499999999</v>
      </c>
      <c r="K207" s="21"/>
      <c r="L207" s="18">
        <v>15.25</v>
      </c>
      <c r="M207" s="18"/>
      <c r="N207" s="17">
        <f>J207-F207</f>
        <v>0</v>
      </c>
      <c r="O207" s="18"/>
      <c r="P207" s="34">
        <f>IFERROR(N207/F207,"100.0%")</f>
        <v>0</v>
      </c>
      <c r="Q207" s="34"/>
      <c r="R207" s="34">
        <v>0</v>
      </c>
      <c r="T207" s="18"/>
    </row>
    <row r="208" spans="2:22" outlineLevel="1" x14ac:dyDescent="0.3">
      <c r="B208" s="1">
        <f t="shared" ref="B208:B209" si="26">B207+1</f>
        <v>144</v>
      </c>
      <c r="D208" s="2" t="s">
        <v>31</v>
      </c>
      <c r="F208" s="17">
        <v>25933.84182391781</v>
      </c>
      <c r="G208" s="21"/>
      <c r="H208" s="18">
        <v>4.3326547945205487</v>
      </c>
      <c r="I208" s="18"/>
      <c r="J208" s="17">
        <v>21526.863588</v>
      </c>
      <c r="K208" s="21"/>
      <c r="L208" s="18">
        <v>3.5964000000000005</v>
      </c>
      <c r="N208" s="17">
        <f>J208-F208</f>
        <v>-4406.9782359178098</v>
      </c>
      <c r="P208" s="34">
        <f>N208/F208</f>
        <v>-0.1699315614647352</v>
      </c>
      <c r="Q208" s="34"/>
      <c r="R208" s="34">
        <f>P208</f>
        <v>-0.1699315614647352</v>
      </c>
      <c r="T208" s="18"/>
    </row>
    <row r="209" spans="2:22" x14ac:dyDescent="0.3">
      <c r="B209" s="1">
        <f t="shared" si="26"/>
        <v>145</v>
      </c>
      <c r="D209" s="2" t="s">
        <v>32</v>
      </c>
      <c r="F209" s="17">
        <v>62535.287324999998</v>
      </c>
      <c r="G209" s="21"/>
      <c r="H209" s="18">
        <v>10.4475</v>
      </c>
      <c r="J209" s="17">
        <v>67834.400976000004</v>
      </c>
      <c r="K209" s="21"/>
      <c r="L209" s="18">
        <v>11.332800000000001</v>
      </c>
      <c r="N209" s="17">
        <f>J209-F209</f>
        <v>5299.1136510000069</v>
      </c>
      <c r="P209" s="34">
        <f>N209/F209</f>
        <v>8.4737975592247064E-2</v>
      </c>
      <c r="Q209" s="34"/>
      <c r="R209" s="34">
        <f>P209</f>
        <v>8.4737975592247064E-2</v>
      </c>
      <c r="S209" s="7"/>
    </row>
    <row r="210" spans="2:22" x14ac:dyDescent="0.3">
      <c r="B210" s="1">
        <f>B209+1</f>
        <v>146</v>
      </c>
      <c r="D210" s="2" t="s">
        <v>33</v>
      </c>
      <c r="F210" s="23">
        <f>SUM(F206:F209)</f>
        <v>204531.64287791779</v>
      </c>
      <c r="G210" s="21"/>
      <c r="H210" s="24">
        <v>34.170217014622892</v>
      </c>
      <c r="J210" s="23">
        <f>SUM(J206:J209)</f>
        <v>192134.46390100001</v>
      </c>
      <c r="K210" s="21"/>
      <c r="L210" s="24">
        <v>32.099073938422933</v>
      </c>
      <c r="N210" s="23">
        <f>SUM(N206:N209)</f>
        <v>-12397.178976917803</v>
      </c>
      <c r="P210" s="35">
        <f>N210/F210</f>
        <v>-6.0612523336144683E-2</v>
      </c>
      <c r="Q210" s="26"/>
      <c r="R210" s="35">
        <f>(N206+N209+N208)/(F206+F209+F208)</f>
        <v>-0.10946719451469457</v>
      </c>
      <c r="S210" s="7"/>
      <c r="T210" s="28"/>
      <c r="V210" s="33"/>
    </row>
    <row r="211" spans="2:22" ht="9.75" customHeight="1" x14ac:dyDescent="0.3">
      <c r="F211" s="17"/>
      <c r="G211" s="21"/>
      <c r="H211" s="18"/>
      <c r="I211" s="1"/>
      <c r="J211" s="17"/>
      <c r="K211" s="1"/>
      <c r="L211" s="18"/>
      <c r="N211" s="17"/>
      <c r="P211" s="26"/>
      <c r="Q211" s="26"/>
      <c r="R211" s="26"/>
      <c r="V211" s="33"/>
    </row>
    <row r="212" spans="2:22" x14ac:dyDescent="0.3">
      <c r="B212" s="1">
        <f>B210+1</f>
        <v>147</v>
      </c>
      <c r="D212" s="2" t="s">
        <v>34</v>
      </c>
      <c r="F212" s="23">
        <v>209830.75652891782</v>
      </c>
      <c r="G212" s="27"/>
      <c r="H212" s="24">
        <v>35.055517014622893</v>
      </c>
      <c r="I212" s="27"/>
      <c r="J212" s="23">
        <v>207648.72197399999</v>
      </c>
      <c r="K212" s="27"/>
      <c r="L212" s="24">
        <v>34.690973938422928</v>
      </c>
      <c r="M212" s="27"/>
      <c r="N212" s="23">
        <v>-2182.0345549178128</v>
      </c>
      <c r="P212" s="35">
        <v>-1.0399021530559539E-2</v>
      </c>
      <c r="Q212" s="26"/>
      <c r="R212" s="35">
        <v>-1.8406137841835115E-2</v>
      </c>
    </row>
    <row r="213" spans="2:22" x14ac:dyDescent="0.3">
      <c r="B213" s="1">
        <f>B212+1</f>
        <v>148</v>
      </c>
      <c r="D213" s="2" t="s">
        <v>35</v>
      </c>
      <c r="F213" s="17"/>
      <c r="G213" s="27"/>
      <c r="H213" s="27"/>
      <c r="I213" s="27"/>
      <c r="J213" s="17"/>
      <c r="K213" s="27"/>
      <c r="L213" s="27"/>
      <c r="M213" s="27"/>
      <c r="N213" s="17"/>
      <c r="P213" s="35">
        <v>-1.5366834919257019E-2</v>
      </c>
      <c r="Q213" s="26"/>
      <c r="R213" s="35">
        <v>-4.3025522458828978E-2</v>
      </c>
    </row>
    <row r="214" spans="2:22" x14ac:dyDescent="0.3">
      <c r="B214" s="1">
        <f t="shared" ref="B214:B215" si="27">B213+1</f>
        <v>149</v>
      </c>
      <c r="D214" s="2" t="s">
        <v>36</v>
      </c>
      <c r="F214" s="23">
        <v>186243.6253269178</v>
      </c>
      <c r="G214" s="27"/>
      <c r="H214" s="24">
        <v>31.11491701462289</v>
      </c>
      <c r="I214" s="27"/>
      <c r="J214" s="23">
        <v>192134.46390100001</v>
      </c>
      <c r="K214" s="27"/>
      <c r="L214" s="24">
        <v>32.099073938422933</v>
      </c>
      <c r="M214" s="27"/>
      <c r="N214" s="23">
        <v>5890.8385740821905</v>
      </c>
      <c r="P214" s="25">
        <v>3.1629746058378448E-2</v>
      </c>
      <c r="Q214" s="26"/>
      <c r="R214" s="25">
        <v>6.203353745203527E-2</v>
      </c>
    </row>
    <row r="215" spans="2:22" x14ac:dyDescent="0.3">
      <c r="B215" s="1">
        <f t="shared" si="27"/>
        <v>150</v>
      </c>
      <c r="D215" s="2" t="s">
        <v>37</v>
      </c>
      <c r="F215" s="17"/>
      <c r="G215" s="27"/>
      <c r="H215" s="27"/>
      <c r="I215" s="27"/>
      <c r="J215" s="17"/>
      <c r="K215" s="27"/>
      <c r="L215" s="27"/>
      <c r="M215" s="27"/>
      <c r="N215" s="17"/>
      <c r="P215" s="30">
        <v>4.9749828245003021E-2</v>
      </c>
      <c r="Q215" s="26"/>
      <c r="R215" s="30">
        <v>0.21715170209080101</v>
      </c>
    </row>
    <row r="216" spans="2:22" ht="9.75" customHeight="1" x14ac:dyDescent="0.3">
      <c r="F216" s="16"/>
      <c r="G216" s="1"/>
      <c r="H216" s="1"/>
      <c r="I216" s="1"/>
      <c r="J216" s="16"/>
      <c r="K216" s="1"/>
      <c r="L216" s="1"/>
      <c r="M216" s="1"/>
      <c r="N216" s="16"/>
      <c r="O216" s="1"/>
      <c r="P216" s="31"/>
      <c r="Q216" s="31"/>
      <c r="R216" s="31"/>
    </row>
    <row r="217" spans="2:22" ht="14.15" x14ac:dyDescent="0.3">
      <c r="D217" s="3" t="s">
        <v>71</v>
      </c>
      <c r="F217" s="15" t="s">
        <v>72</v>
      </c>
      <c r="I217" s="1"/>
      <c r="J217" s="16"/>
      <c r="K217" s="1"/>
      <c r="L217" s="1"/>
      <c r="M217" s="1"/>
      <c r="N217" s="16"/>
      <c r="O217" s="1"/>
      <c r="P217" s="31"/>
      <c r="Q217" s="31"/>
      <c r="R217" s="31"/>
    </row>
    <row r="218" spans="2:22" x14ac:dyDescent="0.3">
      <c r="B218" s="1">
        <f>1+B215</f>
        <v>151</v>
      </c>
      <c r="D218" s="2" t="s">
        <v>29</v>
      </c>
      <c r="F218" s="17">
        <v>89197.835131999993</v>
      </c>
      <c r="G218" s="21"/>
      <c r="H218" s="18">
        <v>0.8941134943444945</v>
      </c>
      <c r="I218" s="18"/>
      <c r="J218" s="17">
        <v>59846.089083999999</v>
      </c>
      <c r="K218" s="1"/>
      <c r="L218" s="18">
        <v>0.59989343636604209</v>
      </c>
      <c r="M218" s="18"/>
      <c r="N218" s="17">
        <f>J218-F218</f>
        <v>-29351.746047999994</v>
      </c>
      <c r="O218" s="18"/>
      <c r="P218" s="34">
        <f>N218/F218</f>
        <v>-0.32906343527915921</v>
      </c>
      <c r="Q218" s="34"/>
      <c r="R218" s="34">
        <f>P218</f>
        <v>-0.32906343527915921</v>
      </c>
    </row>
    <row r="219" spans="2:22" outlineLevel="1" x14ac:dyDescent="0.3">
      <c r="B219" s="1">
        <f>B218+1</f>
        <v>152</v>
      </c>
      <c r="D219" s="2" t="s">
        <v>30</v>
      </c>
      <c r="F219" s="17">
        <v>1521358.3</v>
      </c>
      <c r="G219" s="21"/>
      <c r="H219" s="18">
        <v>15.25</v>
      </c>
      <c r="I219" s="18"/>
      <c r="J219" s="17">
        <v>1521358.3</v>
      </c>
      <c r="K219" s="21"/>
      <c r="L219" s="18">
        <v>15.25</v>
      </c>
      <c r="M219" s="18"/>
      <c r="N219" s="17">
        <f>J219-F219</f>
        <v>0</v>
      </c>
      <c r="O219" s="18"/>
      <c r="P219" s="34">
        <f>IFERROR(N219/F219,"100.0%")</f>
        <v>0</v>
      </c>
      <c r="Q219" s="34"/>
      <c r="R219" s="34">
        <v>0</v>
      </c>
    </row>
    <row r="220" spans="2:22" outlineLevel="1" x14ac:dyDescent="0.3">
      <c r="B220" s="1">
        <f t="shared" ref="B220:B221" si="28">B219+1</f>
        <v>153</v>
      </c>
      <c r="D220" s="2" t="s">
        <v>31</v>
      </c>
      <c r="F220" s="17">
        <v>366634.43600767123</v>
      </c>
      <c r="G220" s="21"/>
      <c r="H220" s="18">
        <v>3.6751205479452058</v>
      </c>
      <c r="I220" s="18"/>
      <c r="J220" s="17">
        <v>358781.17968</v>
      </c>
      <c r="K220" s="21"/>
      <c r="L220" s="18">
        <v>3.5964000000000005</v>
      </c>
      <c r="N220" s="17">
        <f>J220-F220</f>
        <v>-7853.2563276712317</v>
      </c>
      <c r="P220" s="34">
        <f>N220/F220</f>
        <v>-2.14198546464602E-2</v>
      </c>
      <c r="Q220" s="34"/>
      <c r="R220" s="34">
        <f>P220</f>
        <v>-2.14198546464602E-2</v>
      </c>
    </row>
    <row r="221" spans="2:22" x14ac:dyDescent="0.3">
      <c r="B221" s="1">
        <f t="shared" si="28"/>
        <v>154</v>
      </c>
      <c r="D221" s="2" t="s">
        <v>32</v>
      </c>
      <c r="F221" s="17">
        <v>1041856.0922</v>
      </c>
      <c r="G221" s="21"/>
      <c r="H221" s="18">
        <v>10.4435</v>
      </c>
      <c r="J221" s="17">
        <v>1130573.7273599999</v>
      </c>
      <c r="K221" s="1"/>
      <c r="L221" s="18">
        <v>11.332799999999999</v>
      </c>
      <c r="N221" s="17">
        <f>J221-F221</f>
        <v>88717.635159999947</v>
      </c>
      <c r="P221" s="34">
        <f>N221/F221</f>
        <v>8.515344472638478E-2</v>
      </c>
      <c r="Q221" s="34"/>
      <c r="R221" s="34">
        <f>P221</f>
        <v>8.515344472638478E-2</v>
      </c>
      <c r="S221" s="7"/>
    </row>
    <row r="222" spans="2:22" x14ac:dyDescent="0.3">
      <c r="B222" s="1">
        <f>B221+1</f>
        <v>155</v>
      </c>
      <c r="D222" s="2" t="s">
        <v>33</v>
      </c>
      <c r="F222" s="23">
        <f>SUM(F218:F221)</f>
        <v>3019046.6633396712</v>
      </c>
      <c r="G222" s="1"/>
      <c r="H222" s="24">
        <v>30.262734042289701</v>
      </c>
      <c r="I222" s="1"/>
      <c r="J222" s="23">
        <f>SUM(J218:J221)</f>
        <v>3070559.2961240001</v>
      </c>
      <c r="K222" s="1"/>
      <c r="L222" s="24">
        <v>30.779093436366047</v>
      </c>
      <c r="N222" s="23">
        <f>SUM(N218:N221)</f>
        <v>51512.632784328722</v>
      </c>
      <c r="P222" s="25">
        <f>N222/F222</f>
        <v>1.706254938350155E-2</v>
      </c>
      <c r="Q222" s="26"/>
      <c r="R222" s="25">
        <f>(N218+N221+N220)/(F218+F221+F220)</f>
        <v>3.4394760649312607E-2</v>
      </c>
      <c r="S222" s="7"/>
      <c r="T222" s="28"/>
      <c r="V222" s="7"/>
    </row>
    <row r="223" spans="2:22" ht="9.75" customHeight="1" x14ac:dyDescent="0.3">
      <c r="F223" s="17"/>
      <c r="G223" s="1"/>
      <c r="H223" s="18"/>
      <c r="I223" s="1"/>
      <c r="J223" s="17"/>
      <c r="K223" s="1"/>
      <c r="L223" s="18"/>
      <c r="N223" s="17"/>
      <c r="P223" s="26"/>
      <c r="Q223" s="26"/>
      <c r="R223" s="26"/>
    </row>
    <row r="224" spans="2:22" x14ac:dyDescent="0.3">
      <c r="B224" s="1">
        <f>B222+1</f>
        <v>156</v>
      </c>
      <c r="D224" s="2" t="s">
        <v>34</v>
      </c>
      <c r="F224" s="23">
        <v>3107764.2984996713</v>
      </c>
      <c r="G224" s="27"/>
      <c r="H224" s="24">
        <v>31.152034042289699</v>
      </c>
      <c r="I224" s="27"/>
      <c r="J224" s="23">
        <v>3329130.3504039999</v>
      </c>
      <c r="K224" s="27"/>
      <c r="L224" s="24">
        <v>33.370993436366042</v>
      </c>
      <c r="M224" s="27"/>
      <c r="N224" s="23">
        <v>221366.05190432875</v>
      </c>
      <c r="P224" s="25">
        <v>7.1230000296739732E-2</v>
      </c>
      <c r="Q224" s="26"/>
      <c r="R224" s="25">
        <v>0.13953934372013446</v>
      </c>
    </row>
    <row r="225" spans="2:22" x14ac:dyDescent="0.3">
      <c r="B225" s="1">
        <f>B224+1</f>
        <v>157</v>
      </c>
      <c r="D225" s="2" t="s">
        <v>35</v>
      </c>
      <c r="F225" s="17"/>
      <c r="G225" s="27"/>
      <c r="H225" s="27"/>
      <c r="I225" s="27"/>
      <c r="J225" s="17"/>
      <c r="K225" s="27"/>
      <c r="L225" s="27"/>
      <c r="M225" s="27"/>
      <c r="N225" s="17"/>
      <c r="P225" s="25">
        <v>0.11195989660052408</v>
      </c>
      <c r="Q225" s="26"/>
      <c r="R225" s="25">
        <v>0.48563049595165708</v>
      </c>
    </row>
    <row r="226" spans="2:22" x14ac:dyDescent="0.3">
      <c r="B226" s="1">
        <f t="shared" ref="B226:B227" si="29">B225+1</f>
        <v>158</v>
      </c>
      <c r="D226" s="2" t="s">
        <v>36</v>
      </c>
      <c r="F226" s="23">
        <v>2714645.3137796712</v>
      </c>
      <c r="G226" s="27"/>
      <c r="H226" s="24">
        <v>27.211434042289699</v>
      </c>
      <c r="I226" s="27"/>
      <c r="J226" s="23">
        <v>3070559.2961240001</v>
      </c>
      <c r="K226" s="27"/>
      <c r="L226" s="24">
        <v>30.779093436366047</v>
      </c>
      <c r="M226" s="27"/>
      <c r="N226" s="23">
        <v>355913.98234432878</v>
      </c>
      <c r="P226" s="25">
        <v>0.1311088341956469</v>
      </c>
      <c r="Q226" s="26"/>
      <c r="R226" s="25">
        <v>0.29826351769050996</v>
      </c>
    </row>
    <row r="227" spans="2:22" x14ac:dyDescent="0.3">
      <c r="B227" s="1">
        <f t="shared" si="29"/>
        <v>159</v>
      </c>
      <c r="D227" s="2" t="s">
        <v>37</v>
      </c>
      <c r="F227" s="17"/>
      <c r="G227" s="27"/>
      <c r="H227" s="27"/>
      <c r="I227" s="27"/>
      <c r="J227" s="17"/>
      <c r="K227" s="27"/>
      <c r="L227" s="27"/>
      <c r="M227" s="27"/>
      <c r="N227" s="17"/>
      <c r="P227" s="30">
        <v>0.22468301647198144</v>
      </c>
      <c r="Q227" s="26"/>
      <c r="R227" s="30">
        <v>5.6752564354957737</v>
      </c>
    </row>
    <row r="228" spans="2:22" ht="9.65" customHeight="1" x14ac:dyDescent="0.3">
      <c r="F228" s="16"/>
      <c r="G228" s="1"/>
      <c r="H228" s="1"/>
      <c r="I228" s="1"/>
      <c r="J228" s="16"/>
      <c r="K228" s="1"/>
      <c r="L228" s="1"/>
      <c r="M228" s="1"/>
      <c r="N228" s="16"/>
      <c r="O228" s="1"/>
      <c r="P228" s="31"/>
      <c r="Q228" s="31"/>
      <c r="R228" s="26"/>
    </row>
    <row r="229" spans="2:22" ht="14.15" x14ac:dyDescent="0.3">
      <c r="D229" s="3" t="s">
        <v>73</v>
      </c>
      <c r="F229" s="15" t="s">
        <v>56</v>
      </c>
      <c r="J229" s="17"/>
      <c r="N229" s="17"/>
      <c r="P229" s="26"/>
      <c r="Q229" s="26"/>
      <c r="R229" s="26"/>
      <c r="S229" s="8"/>
      <c r="T229" s="8"/>
    </row>
    <row r="230" spans="2:22" x14ac:dyDescent="0.3">
      <c r="B230" s="1">
        <f>B227+1</f>
        <v>160</v>
      </c>
      <c r="D230" s="2" t="s">
        <v>29</v>
      </c>
      <c r="F230" s="17">
        <v>98867.548546000005</v>
      </c>
      <c r="G230" s="21"/>
      <c r="H230" s="18">
        <v>0.99104199463899856</v>
      </c>
      <c r="I230" s="18"/>
      <c r="J230" s="17">
        <v>76976.369323999999</v>
      </c>
      <c r="K230" s="21"/>
      <c r="L230" s="18">
        <v>0.77160621171294941</v>
      </c>
      <c r="M230" s="18"/>
      <c r="N230" s="17">
        <f>J230-F230</f>
        <v>-21891.179222000006</v>
      </c>
      <c r="O230" s="18"/>
      <c r="P230" s="34">
        <f>N230/F230</f>
        <v>-0.22141925782467156</v>
      </c>
      <c r="Q230" s="34"/>
      <c r="R230" s="34">
        <f>P230</f>
        <v>-0.22141925782467156</v>
      </c>
      <c r="T230" s="18"/>
    </row>
    <row r="231" spans="2:22" outlineLevel="1" x14ac:dyDescent="0.3">
      <c r="B231" s="1">
        <f>B230+1</f>
        <v>161</v>
      </c>
      <c r="D231" s="2" t="s">
        <v>30</v>
      </c>
      <c r="F231" s="17">
        <v>1521358.4524999999</v>
      </c>
      <c r="G231" s="21"/>
      <c r="H231" s="18">
        <v>15.25</v>
      </c>
      <c r="I231" s="18"/>
      <c r="J231" s="17">
        <v>1521358.4524999999</v>
      </c>
      <c r="K231" s="21"/>
      <c r="L231" s="18">
        <v>15.25</v>
      </c>
      <c r="N231" s="17">
        <f>J231-F231</f>
        <v>0</v>
      </c>
      <c r="P231" s="34">
        <f>N231/F231</f>
        <v>0</v>
      </c>
      <c r="Q231" s="34"/>
      <c r="R231" s="34">
        <f t="shared" ref="R231:R232" si="30">P231</f>
        <v>0</v>
      </c>
      <c r="T231" s="18"/>
    </row>
    <row r="232" spans="2:22" outlineLevel="1" x14ac:dyDescent="0.3">
      <c r="B232" s="1">
        <f t="shared" ref="B232:B234" si="31">B231+1</f>
        <v>162</v>
      </c>
      <c r="D232" s="2" t="s">
        <v>31</v>
      </c>
      <c r="F232" s="17">
        <v>366634.47275887674</v>
      </c>
      <c r="G232" s="21"/>
      <c r="H232" s="18">
        <v>3.6751205479452058</v>
      </c>
      <c r="I232" s="18"/>
      <c r="J232" s="17">
        <v>358781.21564400004</v>
      </c>
      <c r="K232" s="21"/>
      <c r="L232" s="18">
        <v>3.5964000000000005</v>
      </c>
      <c r="N232" s="17">
        <f>J232-F232</f>
        <v>-7853.257114876702</v>
      </c>
      <c r="P232" s="34">
        <f>N232/F232</f>
        <v>-2.1419854646460172E-2</v>
      </c>
      <c r="Q232" s="34"/>
      <c r="R232" s="34">
        <f t="shared" si="30"/>
        <v>-2.1419854646460172E-2</v>
      </c>
      <c r="T232" s="18"/>
    </row>
    <row r="233" spans="2:22" x14ac:dyDescent="0.3">
      <c r="B233" s="1">
        <f t="shared" si="31"/>
        <v>163</v>
      </c>
      <c r="D233" s="2" t="s">
        <v>32</v>
      </c>
      <c r="F233" s="17">
        <v>1041856.1966349999</v>
      </c>
      <c r="G233" s="21"/>
      <c r="H233" s="18">
        <v>10.4435</v>
      </c>
      <c r="J233" s="17">
        <v>1130573.840688</v>
      </c>
      <c r="K233" s="21"/>
      <c r="L233" s="18">
        <v>11.332800000000001</v>
      </c>
      <c r="N233" s="17">
        <f>J233-F233</f>
        <v>88717.644053000025</v>
      </c>
      <c r="P233" s="34">
        <f>N233/F233</f>
        <v>8.5153444726384864E-2</v>
      </c>
      <c r="Q233" s="34"/>
      <c r="R233" s="34">
        <f>P233</f>
        <v>8.5153444726384864E-2</v>
      </c>
      <c r="S233" s="7"/>
    </row>
    <row r="234" spans="2:22" x14ac:dyDescent="0.3">
      <c r="B234" s="1">
        <f t="shared" si="31"/>
        <v>164</v>
      </c>
      <c r="D234" s="2" t="s">
        <v>33</v>
      </c>
      <c r="F234" s="23">
        <f>SUM(F230:F233)</f>
        <v>3028716.6704398766</v>
      </c>
      <c r="G234" s="21"/>
      <c r="H234" s="24">
        <v>30.359662542584203</v>
      </c>
      <c r="J234" s="23">
        <f>SUM(J230:J233)</f>
        <v>3087689.8781559998</v>
      </c>
      <c r="K234" s="21"/>
      <c r="L234" s="24">
        <v>30.950806211712951</v>
      </c>
      <c r="N234" s="23">
        <f>SUM(N230:N233)</f>
        <v>58973.207716123317</v>
      </c>
      <c r="P234" s="25">
        <f>N234/F234</f>
        <v>1.947135177472983E-2</v>
      </c>
      <c r="Q234" s="26"/>
      <c r="R234" s="25">
        <f>(N230+N233+N232)/(F230+F233+F232)</f>
        <v>3.9123552062311155E-2</v>
      </c>
      <c r="S234" s="7"/>
      <c r="T234" s="28"/>
      <c r="V234" s="33"/>
    </row>
    <row r="235" spans="2:22" ht="9.75" customHeight="1" x14ac:dyDescent="0.3">
      <c r="F235" s="17"/>
      <c r="G235" s="21"/>
      <c r="H235" s="18"/>
      <c r="I235" s="1"/>
      <c r="J235" s="17"/>
      <c r="K235" s="1"/>
      <c r="L235" s="18"/>
      <c r="N235" s="17"/>
      <c r="P235" s="26"/>
      <c r="Q235" s="26"/>
      <c r="R235" s="26"/>
      <c r="V235" s="33"/>
    </row>
    <row r="236" spans="2:22" x14ac:dyDescent="0.3">
      <c r="B236" s="1">
        <f>B234+1</f>
        <v>165</v>
      </c>
      <c r="D236" s="2" t="s">
        <v>34</v>
      </c>
      <c r="F236" s="23">
        <v>3117434.3144928766</v>
      </c>
      <c r="G236" s="27"/>
      <c r="H236" s="24">
        <v>31.248962542584202</v>
      </c>
      <c r="I236" s="27"/>
      <c r="J236" s="23">
        <v>3346260.9583549998</v>
      </c>
      <c r="K236" s="27"/>
      <c r="L236" s="24">
        <v>33.542706211712947</v>
      </c>
      <c r="M236" s="27"/>
      <c r="N236" s="23">
        <v>228826.64386212319</v>
      </c>
      <c r="P236" s="25">
        <v>7.340223426627264E-2</v>
      </c>
      <c r="Q236" s="26"/>
      <c r="R236" s="25">
        <v>0.14336827547558292</v>
      </c>
    </row>
    <row r="237" spans="2:22" x14ac:dyDescent="0.3">
      <c r="B237" s="1">
        <f>B236+1</f>
        <v>166</v>
      </c>
      <c r="D237" s="2" t="s">
        <v>35</v>
      </c>
      <c r="F237" s="17"/>
      <c r="G237" s="27"/>
      <c r="H237" s="27"/>
      <c r="I237" s="27"/>
      <c r="J237" s="17"/>
      <c r="K237" s="27"/>
      <c r="L237" s="27"/>
      <c r="M237" s="27"/>
      <c r="N237" s="17"/>
      <c r="P237" s="25">
        <v>0.11516996129271005</v>
      </c>
      <c r="Q237" s="26"/>
      <c r="R237" s="25">
        <v>0.49156960311511738</v>
      </c>
    </row>
    <row r="238" spans="2:22" x14ac:dyDescent="0.3">
      <c r="B238" s="1">
        <f t="shared" ref="B238:B239" si="32">B237+1</f>
        <v>167</v>
      </c>
      <c r="D238" s="2" t="s">
        <v>36</v>
      </c>
      <c r="F238" s="23">
        <v>2724315.2903668764</v>
      </c>
      <c r="G238" s="27"/>
      <c r="H238" s="24">
        <v>27.308362542584202</v>
      </c>
      <c r="I238" s="27"/>
      <c r="J238" s="37">
        <v>3087689.8781559998</v>
      </c>
      <c r="K238" s="27"/>
      <c r="L238" s="24">
        <v>30.950806211712951</v>
      </c>
      <c r="M238" s="27"/>
      <c r="N238" s="23">
        <v>363374.58778912335</v>
      </c>
      <c r="P238" s="25">
        <v>0.13338198742047536</v>
      </c>
      <c r="Q238" s="26"/>
      <c r="R238" s="25">
        <v>0.30206785177219775</v>
      </c>
    </row>
    <row r="239" spans="2:22" x14ac:dyDescent="0.3">
      <c r="B239" s="1">
        <f t="shared" si="32"/>
        <v>168</v>
      </c>
      <c r="D239" s="2" t="s">
        <v>37</v>
      </c>
      <c r="F239" s="17"/>
      <c r="G239" s="27"/>
      <c r="H239" s="27"/>
      <c r="I239" s="27"/>
      <c r="J239" s="17"/>
      <c r="K239" s="27"/>
      <c r="L239" s="27"/>
      <c r="M239" s="27"/>
      <c r="N239" s="17"/>
      <c r="P239" s="30">
        <v>0.22800096456193683</v>
      </c>
      <c r="Q239" s="26"/>
      <c r="R239" s="30">
        <v>5.0201649828223154</v>
      </c>
    </row>
    <row r="240" spans="2:22" ht="9.75" customHeight="1" x14ac:dyDescent="0.3">
      <c r="F240" s="16"/>
      <c r="G240" s="1"/>
      <c r="H240" s="1"/>
      <c r="I240" s="1"/>
      <c r="J240" s="16"/>
      <c r="K240" s="1"/>
      <c r="L240" s="1"/>
      <c r="M240" s="1"/>
      <c r="N240" s="16"/>
      <c r="O240" s="1"/>
      <c r="P240" s="31"/>
      <c r="Q240" s="31"/>
      <c r="R240" s="31"/>
    </row>
    <row r="241" spans="2:22" ht="14.15" x14ac:dyDescent="0.3">
      <c r="D241" s="3" t="s">
        <v>74</v>
      </c>
      <c r="F241" s="15" t="s">
        <v>75</v>
      </c>
      <c r="J241" s="17"/>
      <c r="N241" s="17"/>
      <c r="P241" s="26"/>
      <c r="Q241" s="26"/>
      <c r="R241" s="26"/>
      <c r="S241" s="8"/>
      <c r="T241" s="8"/>
    </row>
    <row r="242" spans="2:22" x14ac:dyDescent="0.3">
      <c r="B242" s="1">
        <f>B239+1</f>
        <v>169</v>
      </c>
      <c r="D242" s="2" t="s">
        <v>29</v>
      </c>
      <c r="F242" s="17">
        <v>601901.70037600002</v>
      </c>
      <c r="G242" s="21"/>
      <c r="H242" s="18">
        <v>0.86191770832208625</v>
      </c>
      <c r="I242" s="18"/>
      <c r="J242" s="17">
        <v>383116.92489200004</v>
      </c>
      <c r="K242" s="21"/>
      <c r="L242" s="18">
        <v>0.54861991869442539</v>
      </c>
      <c r="M242" s="18"/>
      <c r="N242" s="17">
        <f>J242-F242</f>
        <v>-218784.77548399998</v>
      </c>
      <c r="O242" s="18"/>
      <c r="P242" s="34">
        <f>N242/F242</f>
        <v>-0.36348921318435889</v>
      </c>
      <c r="Q242" s="34"/>
      <c r="R242" s="34">
        <f>P242</f>
        <v>-0.36348921318435889</v>
      </c>
      <c r="T242" s="18"/>
    </row>
    <row r="243" spans="2:22" outlineLevel="1" x14ac:dyDescent="0.3">
      <c r="B243" s="1">
        <f>B242+1</f>
        <v>170</v>
      </c>
      <c r="D243" s="2" t="s">
        <v>30</v>
      </c>
      <c r="F243" s="17">
        <v>10649509.625</v>
      </c>
      <c r="G243" s="21"/>
      <c r="H243" s="18">
        <v>15.25</v>
      </c>
      <c r="I243" s="18"/>
      <c r="J243" s="17">
        <v>10649509.625</v>
      </c>
      <c r="K243" s="21"/>
      <c r="L243" s="18">
        <v>15.25</v>
      </c>
      <c r="M243" s="18"/>
      <c r="N243" s="17">
        <f>J243-F243</f>
        <v>0</v>
      </c>
      <c r="O243" s="18"/>
      <c r="P243" s="34">
        <f>IFERROR(N243/F243,"100.0%")</f>
        <v>0</v>
      </c>
      <c r="Q243" s="34"/>
      <c r="R243" s="34">
        <v>0</v>
      </c>
      <c r="T243" s="18"/>
    </row>
    <row r="244" spans="2:22" outlineLevel="1" x14ac:dyDescent="0.3">
      <c r="B244" s="1">
        <f t="shared" ref="B244:B245" si="33">B243+1</f>
        <v>171</v>
      </c>
      <c r="D244" s="2" t="s">
        <v>31</v>
      </c>
      <c r="F244" s="17">
        <v>2566441.419565754</v>
      </c>
      <c r="G244" s="21"/>
      <c r="H244" s="18">
        <v>3.6751205479452063</v>
      </c>
      <c r="I244" s="18"/>
      <c r="J244" s="17">
        <v>2511468.6173999999</v>
      </c>
      <c r="K244" s="21"/>
      <c r="L244" s="18">
        <v>3.5963999999999996</v>
      </c>
      <c r="N244" s="17">
        <f>J244-F244</f>
        <v>-54972.802165754139</v>
      </c>
      <c r="P244" s="34">
        <f>N244/F244</f>
        <v>-2.1419854646460477E-2</v>
      </c>
      <c r="Q244" s="34"/>
      <c r="R244" s="34">
        <f>P244</f>
        <v>-2.1419854646460477E-2</v>
      </c>
      <c r="T244" s="18"/>
    </row>
    <row r="245" spans="2:22" x14ac:dyDescent="0.3">
      <c r="B245" s="1">
        <f t="shared" si="33"/>
        <v>172</v>
      </c>
      <c r="D245" s="2" t="s">
        <v>32</v>
      </c>
      <c r="F245" s="17">
        <v>7292993.6897499999</v>
      </c>
      <c r="G245" s="21"/>
      <c r="H245" s="18">
        <v>10.4435</v>
      </c>
      <c r="J245" s="17">
        <v>7914017.2248</v>
      </c>
      <c r="K245" s="21"/>
      <c r="L245" s="18">
        <v>11.332800000000001</v>
      </c>
      <c r="N245" s="17">
        <f>J245-F245</f>
        <v>621023.53505000006</v>
      </c>
      <c r="P245" s="34">
        <f>N245/F245</f>
        <v>8.5153444726384836E-2</v>
      </c>
      <c r="Q245" s="34"/>
      <c r="R245" s="34">
        <f>P245</f>
        <v>8.5153444726384836E-2</v>
      </c>
      <c r="S245" s="7"/>
    </row>
    <row r="246" spans="2:22" x14ac:dyDescent="0.3">
      <c r="B246" s="1">
        <f>B245+1</f>
        <v>173</v>
      </c>
      <c r="D246" s="2" t="s">
        <v>33</v>
      </c>
      <c r="F246" s="23">
        <f>SUM(F242:F245)</f>
        <v>21110846.434691753</v>
      </c>
      <c r="G246" s="21"/>
      <c r="H246" s="24">
        <v>30.230538256267291</v>
      </c>
      <c r="J246" s="23">
        <f>SUM(J242:J245)</f>
        <v>21458112.392092001</v>
      </c>
      <c r="K246" s="21"/>
      <c r="L246" s="24">
        <v>30.727819918694426</v>
      </c>
      <c r="N246" s="23">
        <f>SUM(N242:N245)</f>
        <v>347265.95740024594</v>
      </c>
      <c r="P246" s="25">
        <f>N246/F246</f>
        <v>1.6449646321597927E-2</v>
      </c>
      <c r="Q246" s="26"/>
      <c r="R246" s="25">
        <f>(N242+N245+N244)/(F242+F245+F244)</f>
        <v>3.3195179900768174E-2</v>
      </c>
      <c r="S246" s="7"/>
      <c r="T246" s="28"/>
      <c r="V246" s="33"/>
    </row>
    <row r="247" spans="2:22" ht="9.75" customHeight="1" x14ac:dyDescent="0.3">
      <c r="F247" s="17"/>
      <c r="G247" s="21"/>
      <c r="H247" s="18"/>
      <c r="I247" s="1"/>
      <c r="J247" s="17"/>
      <c r="K247" s="1"/>
      <c r="L247" s="18"/>
      <c r="N247" s="17"/>
      <c r="P247" s="26"/>
      <c r="Q247" s="26"/>
      <c r="R247" s="26"/>
      <c r="V247" s="33"/>
    </row>
    <row r="248" spans="2:22" x14ac:dyDescent="0.3">
      <c r="B248" s="1">
        <f>B246+1</f>
        <v>174</v>
      </c>
      <c r="D248" s="2" t="s">
        <v>34</v>
      </c>
      <c r="F248" s="23">
        <v>21731869.969741754</v>
      </c>
      <c r="G248" s="27"/>
      <c r="H248" s="24">
        <v>31.11983825626729</v>
      </c>
      <c r="I248" s="27"/>
      <c r="J248" s="23">
        <v>23268110.031241998</v>
      </c>
      <c r="K248" s="27"/>
      <c r="L248" s="24">
        <v>33.319719918694425</v>
      </c>
      <c r="M248" s="27"/>
      <c r="N248" s="23">
        <v>1536240.0615002462</v>
      </c>
      <c r="P248" s="25">
        <v>7.0690652191423065E-2</v>
      </c>
      <c r="Q248" s="26"/>
      <c r="R248" s="25">
        <v>0.13862029510970972</v>
      </c>
    </row>
    <row r="249" spans="2:22" x14ac:dyDescent="0.3">
      <c r="B249" s="1">
        <f>B248+1</f>
        <v>175</v>
      </c>
      <c r="D249" s="2" t="s">
        <v>35</v>
      </c>
      <c r="F249" s="17"/>
      <c r="G249" s="27"/>
      <c r="H249" s="27"/>
      <c r="I249" s="27"/>
      <c r="J249" s="17"/>
      <c r="K249" s="27"/>
      <c r="L249" s="27"/>
      <c r="M249" s="27"/>
      <c r="N249" s="17"/>
      <c r="P249" s="25">
        <v>0.11117791525623338</v>
      </c>
      <c r="Q249" s="26"/>
      <c r="R249" s="25">
        <v>0.48487174631783186</v>
      </c>
    </row>
    <row r="250" spans="2:22" x14ac:dyDescent="0.3">
      <c r="B250" s="1">
        <f t="shared" ref="B250:B251" si="34">B249+1</f>
        <v>176</v>
      </c>
      <c r="D250" s="2" t="s">
        <v>36</v>
      </c>
      <c r="F250" s="23">
        <v>18980036.682641752</v>
      </c>
      <c r="G250" s="27"/>
      <c r="H250" s="24">
        <v>27.17923825626729</v>
      </c>
      <c r="I250" s="27"/>
      <c r="J250" s="23">
        <v>21458112.392092001</v>
      </c>
      <c r="K250" s="27"/>
      <c r="L250" s="24">
        <v>30.727819918694426</v>
      </c>
      <c r="M250" s="27"/>
      <c r="N250" s="23">
        <v>2478075.7094502463</v>
      </c>
      <c r="P250" s="25">
        <v>0.13056221918246225</v>
      </c>
      <c r="Q250" s="26"/>
      <c r="R250" s="25">
        <v>0.29746925882403313</v>
      </c>
    </row>
    <row r="251" spans="2:22" x14ac:dyDescent="0.3">
      <c r="B251" s="1">
        <f t="shared" si="34"/>
        <v>177</v>
      </c>
      <c r="D251" s="2" t="s">
        <v>37</v>
      </c>
      <c r="F251" s="17"/>
      <c r="G251" s="27"/>
      <c r="H251" s="27"/>
      <c r="I251" s="27"/>
      <c r="J251" s="17"/>
      <c r="K251" s="27"/>
      <c r="L251" s="27"/>
      <c r="M251" s="27"/>
      <c r="N251" s="17"/>
      <c r="P251" s="30">
        <v>0.22393560023014403</v>
      </c>
      <c r="Q251" s="26"/>
      <c r="R251" s="30">
        <v>5.9496211470996725</v>
      </c>
    </row>
    <row r="252" spans="2:22" x14ac:dyDescent="0.3">
      <c r="F252" s="17"/>
      <c r="G252" s="27"/>
      <c r="H252" s="27"/>
      <c r="I252" s="27"/>
      <c r="J252" s="17"/>
      <c r="K252" s="27"/>
      <c r="L252" s="27"/>
      <c r="M252" s="27"/>
      <c r="N252" s="17"/>
      <c r="P252" s="19"/>
      <c r="Q252" s="36"/>
      <c r="R252" s="19"/>
    </row>
    <row r="253" spans="2:22" ht="14.15" x14ac:dyDescent="0.3">
      <c r="D253" s="3" t="s">
        <v>76</v>
      </c>
      <c r="F253" s="15" t="s">
        <v>77</v>
      </c>
      <c r="J253" s="17"/>
      <c r="N253" s="17"/>
      <c r="P253" s="26"/>
      <c r="Q253" s="26"/>
      <c r="R253" s="26"/>
      <c r="S253" s="8"/>
      <c r="T253" s="8"/>
    </row>
    <row r="254" spans="2:22" x14ac:dyDescent="0.3">
      <c r="B254" s="1">
        <f>B251+1</f>
        <v>178</v>
      </c>
      <c r="D254" s="2" t="s">
        <v>29</v>
      </c>
      <c r="F254" s="38">
        <v>6325520.9663999993</v>
      </c>
      <c r="G254" s="21"/>
      <c r="H254" s="18">
        <v>4.5083880945593044</v>
      </c>
      <c r="I254" s="18"/>
      <c r="J254" s="17">
        <v>4732421.0687999995</v>
      </c>
      <c r="K254" s="21"/>
      <c r="L254" s="18">
        <v>3.3729381213579499</v>
      </c>
      <c r="M254" s="18"/>
      <c r="N254" s="17">
        <f>J254-F254</f>
        <v>-1593099.8975999998</v>
      </c>
      <c r="O254" s="18"/>
      <c r="P254" s="34">
        <f>N254/F254</f>
        <v>-0.25185275743488206</v>
      </c>
      <c r="Q254" s="34"/>
      <c r="R254" s="34">
        <f>P254</f>
        <v>-0.25185275743488206</v>
      </c>
      <c r="T254" s="18"/>
    </row>
    <row r="255" spans="2:22" outlineLevel="1" x14ac:dyDescent="0.3">
      <c r="B255" s="1">
        <f>B254+1</f>
        <v>179</v>
      </c>
      <c r="D255" s="2" t="s">
        <v>31</v>
      </c>
      <c r="F255" s="38">
        <v>6587242.5053808214</v>
      </c>
      <c r="G255" s="21"/>
      <c r="H255" s="18">
        <v>4.6949248678462023</v>
      </c>
      <c r="I255" s="18"/>
      <c r="J255" s="17">
        <v>8472073.0447999984</v>
      </c>
      <c r="K255" s="21"/>
      <c r="L255" s="18">
        <v>6.0382999999999987</v>
      </c>
      <c r="N255" s="17">
        <f>J255-F255</f>
        <v>1884830.539419177</v>
      </c>
      <c r="P255" s="34">
        <f>N255/F255</f>
        <v>0.28613346751384117</v>
      </c>
      <c r="Q255" s="34"/>
      <c r="R255" s="34">
        <f>P255</f>
        <v>0.28613346751384117</v>
      </c>
      <c r="T255" s="18"/>
    </row>
    <row r="256" spans="2:22" x14ac:dyDescent="0.3">
      <c r="B256" s="1">
        <f t="shared" ref="B256" si="35">B255+1</f>
        <v>180</v>
      </c>
      <c r="D256" s="2" t="s">
        <v>32</v>
      </c>
      <c r="F256" s="17">
        <v>14652675.030400001</v>
      </c>
      <c r="G256" s="21"/>
      <c r="H256" s="18">
        <v>10.4434</v>
      </c>
      <c r="J256" s="17">
        <v>15900553.036800001</v>
      </c>
      <c r="K256" s="21"/>
      <c r="L256" s="18">
        <v>11.332800000000001</v>
      </c>
      <c r="N256" s="17">
        <f>J256-F256</f>
        <v>1247878.0064000003</v>
      </c>
      <c r="P256" s="19">
        <f>N256/F256</f>
        <v>8.5163835532489435E-2</v>
      </c>
      <c r="Q256" s="19"/>
      <c r="R256" s="19">
        <f>P256</f>
        <v>8.5163835532489435E-2</v>
      </c>
      <c r="S256" s="7"/>
    </row>
    <row r="257" spans="2:22" x14ac:dyDescent="0.3">
      <c r="B257" s="1">
        <f>B256+1</f>
        <v>181</v>
      </c>
      <c r="D257" s="2" t="s">
        <v>33</v>
      </c>
      <c r="F257" s="23">
        <f>SUM(F254:F256)</f>
        <v>27565438.502180822</v>
      </c>
      <c r="G257" s="21"/>
      <c r="H257" s="24">
        <v>19.646712962405509</v>
      </c>
      <c r="J257" s="23">
        <f>SUM(J254:J256)</f>
        <v>29105047.150399998</v>
      </c>
      <c r="K257" s="21"/>
      <c r="L257" s="24">
        <v>20.744038121357949</v>
      </c>
      <c r="N257" s="23">
        <f>SUM(N254:N256)</f>
        <v>1539608.6482191775</v>
      </c>
      <c r="P257" s="25">
        <f>N257/F257</f>
        <v>5.5852862565468432E-2</v>
      </c>
      <c r="Q257" s="26"/>
      <c r="R257" s="25">
        <f>(N254+N256+N255)/(F254+F256+F255)</f>
        <v>5.5852862565468439E-2</v>
      </c>
      <c r="S257" s="7"/>
      <c r="T257" s="28"/>
      <c r="V257" s="33"/>
    </row>
    <row r="258" spans="2:22" ht="9.75" customHeight="1" x14ac:dyDescent="0.3">
      <c r="F258" s="17"/>
      <c r="G258" s="21"/>
      <c r="H258" s="18"/>
      <c r="I258" s="1"/>
      <c r="J258" s="17"/>
      <c r="K258" s="1"/>
      <c r="L258" s="18"/>
      <c r="N258" s="17"/>
      <c r="P258" s="26"/>
      <c r="Q258" s="26"/>
      <c r="R258" s="26"/>
      <c r="V258" s="33"/>
    </row>
    <row r="259" spans="2:22" x14ac:dyDescent="0.3">
      <c r="B259" s="1">
        <f>B257+1</f>
        <v>182</v>
      </c>
      <c r="D259" s="2" t="s">
        <v>34</v>
      </c>
      <c r="F259" s="23">
        <v>28813316.508580822</v>
      </c>
      <c r="G259" s="27"/>
      <c r="H259" s="24">
        <v>20.536112962405507</v>
      </c>
      <c r="I259" s="27"/>
      <c r="J259" s="23">
        <v>32741627.996800002</v>
      </c>
      <c r="K259" s="27"/>
      <c r="L259" s="24">
        <v>23.335938121357952</v>
      </c>
      <c r="M259" s="27"/>
      <c r="N259" s="23">
        <v>3928311.4882191792</v>
      </c>
      <c r="P259" s="25">
        <v>0.13633666527243743</v>
      </c>
      <c r="Q259" s="26"/>
      <c r="R259" s="25">
        <v>0.13633666527243743</v>
      </c>
    </row>
    <row r="260" spans="2:22" x14ac:dyDescent="0.3">
      <c r="B260" s="1">
        <f>B259+1</f>
        <v>183</v>
      </c>
      <c r="D260" s="2" t="s">
        <v>35</v>
      </c>
      <c r="F260" s="17"/>
      <c r="G260" s="27"/>
      <c r="H260" s="27"/>
      <c r="I260" s="27"/>
      <c r="J260" s="17"/>
      <c r="K260" s="27"/>
      <c r="L260" s="27"/>
      <c r="M260" s="27"/>
      <c r="N260" s="17"/>
      <c r="P260" s="25">
        <v>0.30421927086359146</v>
      </c>
      <c r="Q260" s="26"/>
      <c r="R260" s="25">
        <v>0.30421927086359146</v>
      </c>
    </row>
    <row r="261" spans="2:22" x14ac:dyDescent="0.3">
      <c r="B261" s="1">
        <f t="shared" ref="B261:B262" si="36">B260+1</f>
        <v>184</v>
      </c>
      <c r="D261" s="2" t="s">
        <v>36</v>
      </c>
      <c r="F261" s="23">
        <v>23284434.034980822</v>
      </c>
      <c r="G261" s="27"/>
      <c r="H261" s="24">
        <v>16.595512962405508</v>
      </c>
      <c r="I261" s="27"/>
      <c r="J261" s="23">
        <v>29105047.150399998</v>
      </c>
      <c r="K261" s="27"/>
      <c r="L261" s="24">
        <v>20.744038121357949</v>
      </c>
      <c r="M261" s="27"/>
      <c r="N261" s="23">
        <v>5820613.1154191764</v>
      </c>
      <c r="P261" s="25">
        <v>0.24997872427024487</v>
      </c>
      <c r="Q261" s="26"/>
      <c r="R261" s="25">
        <v>0.24997872427024487</v>
      </c>
    </row>
    <row r="262" spans="2:22" x14ac:dyDescent="0.3">
      <c r="B262" s="1">
        <f t="shared" si="36"/>
        <v>185</v>
      </c>
      <c r="D262" s="2" t="s">
        <v>37</v>
      </c>
      <c r="F262" s="17"/>
      <c r="G262" s="27"/>
      <c r="H262" s="27"/>
      <c r="I262" s="27"/>
      <c r="J262" s="17"/>
      <c r="K262" s="27"/>
      <c r="L262" s="27"/>
      <c r="M262" s="27"/>
      <c r="N262" s="17"/>
      <c r="P262" s="30">
        <v>0.78828641968271296</v>
      </c>
      <c r="Q262" s="26"/>
      <c r="R262" s="30">
        <v>0.78828641968271296</v>
      </c>
    </row>
    <row r="263" spans="2:22" ht="12" customHeight="1" x14ac:dyDescent="0.3">
      <c r="C263" s="39"/>
      <c r="F263" s="17"/>
      <c r="J263" s="17"/>
      <c r="N263" s="17"/>
      <c r="P263" s="26"/>
      <c r="Q263" s="26"/>
      <c r="R263" s="26"/>
    </row>
    <row r="264" spans="2:22" x14ac:dyDescent="0.3">
      <c r="B264" s="8" t="s">
        <v>78</v>
      </c>
      <c r="C264" s="3"/>
      <c r="F264" s="17"/>
      <c r="H264" s="18"/>
      <c r="J264" s="17"/>
      <c r="N264" s="17"/>
      <c r="P264" s="26"/>
      <c r="Q264" s="26"/>
      <c r="R264" s="26"/>
    </row>
    <row r="265" spans="2:22" x14ac:dyDescent="0.3">
      <c r="B265" s="40" t="s">
        <v>79</v>
      </c>
      <c r="C265" s="39"/>
      <c r="D265" s="41" t="s">
        <v>80</v>
      </c>
      <c r="F265" s="17"/>
      <c r="H265" s="18"/>
      <c r="J265" s="17"/>
      <c r="L265" s="18"/>
      <c r="N265" s="17"/>
      <c r="P265" s="26"/>
      <c r="Q265" s="26"/>
      <c r="R265" s="26"/>
    </row>
    <row r="266" spans="2:22" ht="12" customHeight="1" x14ac:dyDescent="0.3">
      <c r="B266" s="40" t="s">
        <v>81</v>
      </c>
      <c r="C266" s="42"/>
      <c r="D266" s="41" t="s">
        <v>82</v>
      </c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4"/>
      <c r="Q266" s="44"/>
      <c r="R266" s="44"/>
    </row>
    <row r="267" spans="2:22" x14ac:dyDescent="0.3">
      <c r="B267" s="40" t="s">
        <v>83</v>
      </c>
      <c r="D267" s="45" t="s">
        <v>84</v>
      </c>
    </row>
  </sheetData>
  <mergeCells count="5">
    <mergeCell ref="B7:R7"/>
    <mergeCell ref="B8:R8"/>
    <mergeCell ref="F10:H10"/>
    <mergeCell ref="J10:N10"/>
    <mergeCell ref="P10:R10"/>
  </mergeCells>
  <printOptions horizontalCentered="1"/>
  <pageMargins left="0.7" right="0.7" top="0.75" bottom="0.75" header="0.3" footer="0.3"/>
  <pageSetup scale="54" fitToHeight="0" orientation="portrait" blackAndWhite="1" r:id="rId1"/>
  <headerFooter>
    <oddHeader>&amp;R&amp;"Arial,Regular"&amp;10Filed: 2025-02-28
EB-2025-0064
Phase 3 Exhibit 8
Tab 2
Schedule 13
Attachment 10
Page &amp;P of 13</oddHeader>
  </headerFooter>
  <rowBreaks count="3" manualBreakCount="3">
    <brk id="75" min="1" max="17" man="1"/>
    <brk id="135" min="1" max="17" man="1"/>
    <brk id="204" min="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FB8D-86E1-4A68-8321-468526A7C0DB}">
  <sheetPr>
    <pageSetUpPr fitToPage="1"/>
  </sheetPr>
  <dimension ref="B1:W257"/>
  <sheetViews>
    <sheetView view="pageBreakPreview" zoomScale="80" zoomScaleNormal="100" zoomScaleSheetLayoutView="80" workbookViewId="0">
      <selection activeCell="B9" sqref="B9"/>
    </sheetView>
  </sheetViews>
  <sheetFormatPr defaultColWidth="9.15234375" defaultRowHeight="12.45" outlineLevelRow="1" outlineLevelCol="1" x14ac:dyDescent="0.3"/>
  <cols>
    <col min="1" max="1" width="3.53515625" style="2" customWidth="1"/>
    <col min="2" max="2" width="5.15234375" style="1" customWidth="1"/>
    <col min="3" max="3" width="1.69140625" style="2" customWidth="1"/>
    <col min="4" max="4" width="36.69140625" style="2" customWidth="1"/>
    <col min="5" max="5" width="1.69140625" style="2" customWidth="1"/>
    <col min="6" max="6" width="16" style="2" customWidth="1"/>
    <col min="7" max="7" width="1.69140625" style="2" customWidth="1"/>
    <col min="8" max="8" width="16.84375" style="2" customWidth="1"/>
    <col min="9" max="9" width="1.69140625" style="2" customWidth="1"/>
    <col min="10" max="10" width="16" style="2" customWidth="1"/>
    <col min="11" max="11" width="1.69140625" style="2" customWidth="1"/>
    <col min="12" max="12" width="16" style="2" customWidth="1"/>
    <col min="13" max="13" width="1.69140625" style="2" customWidth="1"/>
    <col min="14" max="14" width="16" style="2" customWidth="1"/>
    <col min="15" max="15" width="1.69140625" style="2" customWidth="1" outlineLevel="1"/>
    <col min="16" max="16" width="16" style="60" customWidth="1" outlineLevel="1"/>
    <col min="17" max="17" width="1.69140625" style="2" customWidth="1"/>
    <col min="18" max="18" width="16" style="60" customWidth="1"/>
    <col min="19" max="19" width="5.53515625" style="2" customWidth="1"/>
    <col min="20" max="20" width="15" style="2" bestFit="1" customWidth="1"/>
    <col min="21" max="21" width="9.3828125" style="2" customWidth="1"/>
    <col min="22" max="22" width="3.53515625" style="2" customWidth="1"/>
    <col min="23" max="23" width="12.3828125" style="2" bestFit="1" customWidth="1"/>
    <col min="24" max="16384" width="9.15234375" style="2"/>
  </cols>
  <sheetData>
    <row r="1" spans="2:20" x14ac:dyDescent="0.3"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46" t="s">
        <v>0</v>
      </c>
      <c r="Q1" s="4"/>
      <c r="R1" s="46"/>
      <c r="S1" s="4"/>
    </row>
    <row r="2" spans="2:20" x14ac:dyDescent="0.3"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46"/>
      <c r="Q2" s="4"/>
      <c r="R2" s="46"/>
      <c r="S2" s="4"/>
    </row>
    <row r="3" spans="2:20" x14ac:dyDescent="0.3"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46"/>
      <c r="Q3" s="4"/>
      <c r="R3" s="46"/>
      <c r="S3" s="4"/>
    </row>
    <row r="4" spans="2:20" x14ac:dyDescent="0.3"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6"/>
      <c r="Q4" s="4"/>
      <c r="R4" s="46"/>
      <c r="S4" s="4"/>
    </row>
    <row r="5" spans="2:20" x14ac:dyDescent="0.3">
      <c r="D5" s="3"/>
      <c r="E5" s="3"/>
      <c r="F5" s="3"/>
      <c r="G5" s="3"/>
      <c r="H5" s="3"/>
      <c r="I5" s="3"/>
      <c r="J5" s="3"/>
      <c r="K5" s="3"/>
      <c r="L5" s="3"/>
      <c r="M5" s="3"/>
      <c r="N5" s="3"/>
      <c r="P5" s="47"/>
      <c r="Q5" s="6"/>
      <c r="R5" s="47"/>
      <c r="S5" s="6"/>
      <c r="T5" s="7"/>
    </row>
    <row r="6" spans="2:20" x14ac:dyDescent="0.3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3"/>
      <c r="P6" s="48"/>
      <c r="Q6" s="9"/>
      <c r="R6" s="47"/>
      <c r="S6" s="9"/>
    </row>
    <row r="7" spans="2:20" x14ac:dyDescent="0.3"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2:20" x14ac:dyDescent="0.3">
      <c r="B8" s="83" t="s">
        <v>85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1"/>
    </row>
    <row r="9" spans="2:20" ht="12.75" customHeight="1" x14ac:dyDescent="0.3">
      <c r="F9" s="11"/>
      <c r="G9" s="11"/>
      <c r="H9" s="11"/>
      <c r="I9" s="11"/>
      <c r="J9" s="11"/>
      <c r="K9" s="11"/>
      <c r="L9" s="11"/>
      <c r="M9" s="11"/>
      <c r="N9" s="11"/>
      <c r="O9" s="11"/>
      <c r="P9" s="49"/>
      <c r="Q9" s="12"/>
      <c r="R9" s="50"/>
    </row>
    <row r="10" spans="2:20" x14ac:dyDescent="0.3">
      <c r="F10" s="85" t="s">
        <v>3</v>
      </c>
      <c r="G10" s="85"/>
      <c r="H10" s="85"/>
      <c r="J10" s="85" t="s">
        <v>4</v>
      </c>
      <c r="K10" s="85"/>
      <c r="L10" s="85"/>
      <c r="M10" s="85"/>
      <c r="N10" s="85"/>
      <c r="P10" s="85" t="s">
        <v>5</v>
      </c>
      <c r="Q10" s="85"/>
      <c r="R10" s="85"/>
      <c r="S10" s="1"/>
    </row>
    <row r="11" spans="2:20" x14ac:dyDescent="0.3">
      <c r="F11" s="1" t="s">
        <v>6</v>
      </c>
      <c r="G11" s="1"/>
      <c r="H11" s="1"/>
      <c r="J11" s="1" t="s">
        <v>6</v>
      </c>
      <c r="K11" s="1"/>
      <c r="L11" s="1"/>
      <c r="N11" s="1" t="s">
        <v>7</v>
      </c>
      <c r="P11" s="51" t="s">
        <v>8</v>
      </c>
      <c r="Q11" s="1"/>
      <c r="R11" s="51" t="s">
        <v>9</v>
      </c>
      <c r="S11" s="1"/>
    </row>
    <row r="12" spans="2:20" x14ac:dyDescent="0.3">
      <c r="B12" s="1" t="s">
        <v>10</v>
      </c>
      <c r="F12" s="1" t="s">
        <v>11</v>
      </c>
      <c r="G12" s="1"/>
      <c r="H12" s="1" t="s">
        <v>12</v>
      </c>
      <c r="J12" s="1" t="s">
        <v>11</v>
      </c>
      <c r="K12" s="1"/>
      <c r="L12" s="1" t="s">
        <v>12</v>
      </c>
      <c r="N12" s="1" t="s">
        <v>13</v>
      </c>
      <c r="P12" s="51" t="s">
        <v>14</v>
      </c>
      <c r="R12" s="51" t="s">
        <v>14</v>
      </c>
      <c r="S12" s="1"/>
    </row>
    <row r="13" spans="2:20" ht="14.15" x14ac:dyDescent="0.3">
      <c r="B13" s="13" t="s">
        <v>15</v>
      </c>
      <c r="D13" s="14" t="s">
        <v>16</v>
      </c>
      <c r="F13" s="13" t="s">
        <v>17</v>
      </c>
      <c r="G13" s="1"/>
      <c r="H13" s="13" t="s">
        <v>18</v>
      </c>
      <c r="J13" s="13" t="s">
        <v>17</v>
      </c>
      <c r="K13" s="1"/>
      <c r="L13" s="13" t="s">
        <v>18</v>
      </c>
      <c r="N13" s="13" t="s">
        <v>17</v>
      </c>
      <c r="P13" s="52" t="s">
        <v>19</v>
      </c>
      <c r="Q13" s="1"/>
      <c r="R13" s="52" t="s">
        <v>19</v>
      </c>
      <c r="S13" s="1"/>
      <c r="T13" s="3"/>
    </row>
    <row r="14" spans="2:20" x14ac:dyDescent="0.3">
      <c r="F14" s="1" t="s">
        <v>20</v>
      </c>
      <c r="G14" s="1"/>
      <c r="H14" s="1" t="s">
        <v>21</v>
      </c>
      <c r="I14" s="1"/>
      <c r="J14" s="1" t="s">
        <v>22</v>
      </c>
      <c r="K14" s="1"/>
      <c r="L14" s="1" t="s">
        <v>23</v>
      </c>
      <c r="M14" s="1"/>
      <c r="N14" s="1" t="s">
        <v>24</v>
      </c>
      <c r="O14" s="1"/>
      <c r="P14" s="51" t="s">
        <v>25</v>
      </c>
      <c r="Q14" s="1"/>
      <c r="R14" s="51" t="s">
        <v>26</v>
      </c>
      <c r="S14" s="1"/>
    </row>
    <row r="15" spans="2:20" x14ac:dyDescent="0.3">
      <c r="F15" s="1"/>
      <c r="G15" s="1"/>
      <c r="H15" s="1"/>
      <c r="I15" s="1"/>
      <c r="J15" s="1"/>
      <c r="K15" s="1"/>
      <c r="L15" s="1"/>
      <c r="M15" s="1"/>
      <c r="N15" s="1"/>
      <c r="O15" s="1"/>
      <c r="P15" s="51"/>
      <c r="Q15" s="1"/>
      <c r="R15" s="51"/>
      <c r="S15" s="1"/>
    </row>
    <row r="16" spans="2:20" ht="14.15" x14ac:dyDescent="0.3">
      <c r="D16" s="3" t="s">
        <v>86</v>
      </c>
      <c r="F16" s="2" t="s">
        <v>87</v>
      </c>
      <c r="I16" s="1"/>
      <c r="J16" s="1"/>
      <c r="K16" s="1"/>
      <c r="L16" s="1"/>
      <c r="M16" s="1"/>
      <c r="N16" s="1"/>
      <c r="O16" s="1"/>
      <c r="P16" s="51"/>
      <c r="Q16" s="1"/>
      <c r="R16" s="51"/>
      <c r="S16" s="1"/>
    </row>
    <row r="17" spans="2:23" x14ac:dyDescent="0.3">
      <c r="B17" s="1">
        <f>1</f>
        <v>1</v>
      </c>
      <c r="D17" s="2" t="s">
        <v>29</v>
      </c>
      <c r="F17" s="53">
        <v>551.81863599999997</v>
      </c>
      <c r="G17" s="1"/>
      <c r="H17" s="18">
        <v>22.992443166666664</v>
      </c>
      <c r="I17" s="1"/>
      <c r="J17" s="53">
        <v>523.38841536000007</v>
      </c>
      <c r="K17" s="1"/>
      <c r="L17" s="18">
        <v>21.807850640000005</v>
      </c>
      <c r="M17" s="18"/>
      <c r="N17" s="54">
        <f>J17-F17</f>
        <v>-28.430220639999902</v>
      </c>
      <c r="O17" s="18"/>
      <c r="P17" s="55">
        <f>N17/F17</f>
        <v>-5.1520950517517324E-2</v>
      </c>
      <c r="Q17" s="20"/>
      <c r="R17" s="55">
        <f>P17</f>
        <v>-5.1520950517517324E-2</v>
      </c>
      <c r="S17" s="20"/>
    </row>
    <row r="18" spans="2:23" outlineLevel="1" x14ac:dyDescent="0.3">
      <c r="B18" s="1">
        <f>B17+1</f>
        <v>2</v>
      </c>
      <c r="D18" s="2" t="s">
        <v>30</v>
      </c>
      <c r="F18" s="53">
        <v>366</v>
      </c>
      <c r="G18" s="21"/>
      <c r="H18" s="18">
        <v>15.25</v>
      </c>
      <c r="I18" s="18"/>
      <c r="J18" s="53">
        <v>366</v>
      </c>
      <c r="K18" s="21"/>
      <c r="L18" s="18">
        <v>15.25</v>
      </c>
      <c r="M18" s="18"/>
      <c r="N18" s="54">
        <f>J18-F18</f>
        <v>0</v>
      </c>
      <c r="O18" s="18"/>
      <c r="P18" s="56">
        <f>IFERROR(N18/F18,"100.0%")</f>
        <v>0</v>
      </c>
      <c r="Q18" s="20"/>
      <c r="R18" s="56">
        <v>0</v>
      </c>
      <c r="S18" s="20"/>
    </row>
    <row r="19" spans="2:23" outlineLevel="1" x14ac:dyDescent="0.3">
      <c r="B19" s="1">
        <f>B18+1</f>
        <v>3</v>
      </c>
      <c r="D19" s="2" t="s">
        <v>31</v>
      </c>
      <c r="F19" s="53">
        <v>117.1344</v>
      </c>
      <c r="G19" s="21"/>
      <c r="H19" s="18">
        <v>4.8806000000000003</v>
      </c>
      <c r="I19" s="18"/>
      <c r="J19" s="53">
        <v>7.1592000000000011</v>
      </c>
      <c r="K19" s="21"/>
      <c r="L19" s="18">
        <v>0.29830000000000007</v>
      </c>
      <c r="M19" s="18"/>
      <c r="N19" s="54">
        <f>J19-F19</f>
        <v>-109.9752</v>
      </c>
      <c r="O19" s="18"/>
      <c r="P19" s="56">
        <f>IFERROR(N19/F19,"100.0%")</f>
        <v>-0.93888046551653481</v>
      </c>
      <c r="Q19" s="20"/>
      <c r="R19" s="55">
        <f>P19</f>
        <v>-0.93888046551653481</v>
      </c>
      <c r="S19" s="20"/>
    </row>
    <row r="20" spans="2:23" x14ac:dyDescent="0.3">
      <c r="B20" s="1">
        <f>B19+1</f>
        <v>4</v>
      </c>
      <c r="D20" s="2" t="s">
        <v>32</v>
      </c>
      <c r="F20" s="53">
        <v>251.58239999999998</v>
      </c>
      <c r="G20" s="1"/>
      <c r="H20" s="18">
        <v>10.4826</v>
      </c>
      <c r="I20" s="1"/>
      <c r="J20" s="53">
        <v>362.24879999999996</v>
      </c>
      <c r="K20" s="1"/>
      <c r="L20" s="18">
        <v>15.093699999999998</v>
      </c>
      <c r="N20" s="54">
        <f>J20-F20</f>
        <v>110.66639999999998</v>
      </c>
      <c r="P20" s="55">
        <f>N20/F20</f>
        <v>0.43988132715166084</v>
      </c>
      <c r="Q20" s="20"/>
      <c r="R20" s="55">
        <f>P20</f>
        <v>0.43988132715166084</v>
      </c>
      <c r="S20" s="20"/>
      <c r="T20" s="7"/>
    </row>
    <row r="21" spans="2:23" x14ac:dyDescent="0.3">
      <c r="B21" s="1">
        <f>B20+1</f>
        <v>5</v>
      </c>
      <c r="D21" s="2" t="s">
        <v>33</v>
      </c>
      <c r="F21" s="57">
        <f>SUM(F17:F20)</f>
        <v>1286.5354359999999</v>
      </c>
      <c r="G21" s="1"/>
      <c r="H21" s="24">
        <v>53.60564316666666</v>
      </c>
      <c r="I21" s="1"/>
      <c r="J21" s="57">
        <f>SUM(J17:J20)</f>
        <v>1258.7964153600001</v>
      </c>
      <c r="K21" s="1"/>
      <c r="L21" s="24">
        <v>52.449850640000008</v>
      </c>
      <c r="N21" s="58">
        <f>SUM(N17:N20)</f>
        <v>-27.739020639999922</v>
      </c>
      <c r="P21" s="59">
        <f>N21/F21</f>
        <v>-2.1561023399591712E-2</v>
      </c>
      <c r="Q21" s="27"/>
      <c r="R21" s="59">
        <f>(N17+N20+N19)/(F17+F20+F19)</f>
        <v>-3.0133571783541771E-2</v>
      </c>
      <c r="S21" s="27"/>
      <c r="T21" s="7"/>
      <c r="U21" s="28"/>
      <c r="W21" s="7"/>
    </row>
    <row r="22" spans="2:23" ht="9.75" customHeight="1" x14ac:dyDescent="0.3">
      <c r="F22" s="53"/>
      <c r="G22" s="1"/>
      <c r="H22" s="18"/>
      <c r="I22" s="1"/>
      <c r="J22" s="53"/>
      <c r="K22" s="1"/>
      <c r="L22" s="18"/>
      <c r="N22" s="54"/>
      <c r="Q22" s="27"/>
      <c r="S22" s="27"/>
    </row>
    <row r="23" spans="2:23" x14ac:dyDescent="0.3">
      <c r="B23" s="1">
        <f>B21+1</f>
        <v>6</v>
      </c>
      <c r="D23" s="2" t="s">
        <v>34</v>
      </c>
      <c r="F23" s="57">
        <v>1397.2018359999997</v>
      </c>
      <c r="G23" s="27"/>
      <c r="H23" s="24">
        <v>58.216743166666653</v>
      </c>
      <c r="I23" s="27"/>
      <c r="J23" s="57">
        <v>1321.0020153599999</v>
      </c>
      <c r="K23" s="27"/>
      <c r="L23" s="24">
        <v>55.041750639999997</v>
      </c>
      <c r="M23" s="27"/>
      <c r="N23" s="58">
        <v>-76.199820639999899</v>
      </c>
      <c r="P23" s="59">
        <v>-5.4537446685691236E-2</v>
      </c>
      <c r="Q23" s="27"/>
      <c r="R23" s="59">
        <v>-7.3894186355967562E-2</v>
      </c>
      <c r="S23" s="27"/>
    </row>
    <row r="24" spans="2:23" x14ac:dyDescent="0.3">
      <c r="B24" s="1">
        <f>B23+1</f>
        <v>7</v>
      </c>
      <c r="D24" s="2" t="s">
        <v>35</v>
      </c>
      <c r="F24" s="27"/>
      <c r="G24" s="27"/>
      <c r="H24" s="27"/>
      <c r="I24" s="27"/>
      <c r="J24" s="27"/>
      <c r="K24" s="27"/>
      <c r="L24" s="27"/>
      <c r="M24" s="27"/>
      <c r="N24" s="54"/>
      <c r="P24" s="59">
        <v>-7.3626355969257637E-2</v>
      </c>
      <c r="Q24" s="27"/>
      <c r="R24" s="59">
        <v>-0.11390907364085855</v>
      </c>
      <c r="S24" s="29"/>
    </row>
    <row r="25" spans="2:23" x14ac:dyDescent="0.3">
      <c r="B25" s="1">
        <f t="shared" ref="B25:B26" si="0">B24+1</f>
        <v>8</v>
      </c>
      <c r="D25" s="2" t="s">
        <v>36</v>
      </c>
      <c r="F25" s="57">
        <v>1302.6274359999998</v>
      </c>
      <c r="G25" s="27"/>
      <c r="H25" s="24">
        <v>54.276143166666657</v>
      </c>
      <c r="I25" s="27"/>
      <c r="J25" s="57">
        <v>1258.7964153600001</v>
      </c>
      <c r="K25" s="27"/>
      <c r="L25" s="24">
        <v>52.449850640000008</v>
      </c>
      <c r="M25" s="27"/>
      <c r="N25" s="58">
        <v>-43.831020639999899</v>
      </c>
      <c r="P25" s="59">
        <v>-3.3648163265002737E-2</v>
      </c>
      <c r="Q25" s="27"/>
      <c r="R25" s="59">
        <v>-4.6796643953957273E-2</v>
      </c>
      <c r="S25" s="29"/>
    </row>
    <row r="26" spans="2:23" x14ac:dyDescent="0.3">
      <c r="B26" s="1">
        <f t="shared" si="0"/>
        <v>9</v>
      </c>
      <c r="D26" s="2" t="s">
        <v>37</v>
      </c>
      <c r="F26" s="27"/>
      <c r="G26" s="27"/>
      <c r="H26" s="27"/>
      <c r="I26" s="27"/>
      <c r="J26" s="27"/>
      <c r="K26" s="27"/>
      <c r="L26" s="27"/>
      <c r="M26" s="27"/>
      <c r="N26" s="54"/>
      <c r="P26" s="61">
        <v>-4.6609970667176988E-2</v>
      </c>
      <c r="Q26" s="27"/>
      <c r="R26" s="61">
        <v>-7.6310325441839563E-2</v>
      </c>
      <c r="S26" s="29"/>
    </row>
    <row r="27" spans="2:23" ht="9.75" customHeight="1" x14ac:dyDescent="0.3">
      <c r="F27" s="1"/>
      <c r="G27" s="1"/>
      <c r="H27" s="1"/>
      <c r="I27" s="1"/>
      <c r="J27" s="1"/>
      <c r="K27" s="1"/>
      <c r="L27" s="1"/>
      <c r="M27" s="1"/>
      <c r="N27" s="62"/>
      <c r="O27" s="1"/>
      <c r="P27" s="51"/>
      <c r="Q27" s="1"/>
      <c r="S27" s="1"/>
    </row>
    <row r="28" spans="2:23" ht="14.15" x14ac:dyDescent="0.3">
      <c r="D28" s="3" t="s">
        <v>88</v>
      </c>
      <c r="F28" s="2" t="s">
        <v>39</v>
      </c>
      <c r="N28" s="54"/>
      <c r="T28" s="8"/>
      <c r="U28" s="8"/>
    </row>
    <row r="29" spans="2:23" x14ac:dyDescent="0.3">
      <c r="B29" s="1">
        <f>B26+1</f>
        <v>10</v>
      </c>
      <c r="D29" s="2" t="s">
        <v>29</v>
      </c>
      <c r="F29" s="53">
        <v>821.31923199999994</v>
      </c>
      <c r="G29" s="21"/>
      <c r="H29" s="18">
        <v>16.270190808240887</v>
      </c>
      <c r="I29" s="18"/>
      <c r="J29" s="53">
        <v>715.97350030719997</v>
      </c>
      <c r="K29" s="21"/>
      <c r="L29" s="18">
        <v>14.183310227955626</v>
      </c>
      <c r="M29" s="18"/>
      <c r="N29" s="54">
        <f>J29-F29</f>
        <v>-105.34573169279997</v>
      </c>
      <c r="O29" s="18"/>
      <c r="P29" s="55">
        <f>N29/F29</f>
        <v>-0.12826405079578118</v>
      </c>
      <c r="Q29" s="20"/>
      <c r="R29" s="55">
        <f>P29</f>
        <v>-0.12826405079578118</v>
      </c>
      <c r="S29" s="32"/>
      <c r="U29" s="18"/>
    </row>
    <row r="30" spans="2:23" outlineLevel="1" x14ac:dyDescent="0.3">
      <c r="B30" s="1">
        <f>B29+1</f>
        <v>11</v>
      </c>
      <c r="D30" s="2" t="s">
        <v>30</v>
      </c>
      <c r="F30" s="53">
        <v>769.82</v>
      </c>
      <c r="G30" s="21"/>
      <c r="H30" s="18">
        <v>15.25</v>
      </c>
      <c r="I30" s="18"/>
      <c r="J30" s="53">
        <v>769.82</v>
      </c>
      <c r="K30" s="21"/>
      <c r="L30" s="18">
        <v>15.25</v>
      </c>
      <c r="M30" s="18"/>
      <c r="N30" s="54">
        <f>J30-F30</f>
        <v>0</v>
      </c>
      <c r="O30" s="18"/>
      <c r="P30" s="56">
        <f>IFERROR(N30/F30,"100.0%")</f>
        <v>0</v>
      </c>
      <c r="Q30" s="20"/>
      <c r="R30" s="56">
        <v>0</v>
      </c>
      <c r="S30" s="32"/>
      <c r="U30" s="18"/>
    </row>
    <row r="31" spans="2:23" outlineLevel="1" x14ac:dyDescent="0.3">
      <c r="B31" s="1">
        <f t="shared" ref="B31:B32" si="1">B30+1</f>
        <v>12</v>
      </c>
      <c r="D31" s="2" t="s">
        <v>31</v>
      </c>
      <c r="F31" s="53">
        <v>246.37268800000001</v>
      </c>
      <c r="G31" s="21"/>
      <c r="H31" s="18">
        <v>4.8806000000000003</v>
      </c>
      <c r="I31" s="18"/>
      <c r="J31" s="53">
        <v>15.058184000000001</v>
      </c>
      <c r="K31" s="21"/>
      <c r="L31" s="18">
        <v>0.29830000000000001</v>
      </c>
      <c r="M31" s="18"/>
      <c r="N31" s="54">
        <f>J31-F31</f>
        <v>-231.314504</v>
      </c>
      <c r="O31" s="18"/>
      <c r="P31" s="56">
        <f>IFERROR(N31/F31,"100.0%")</f>
        <v>-0.93888046551653481</v>
      </c>
      <c r="Q31" s="20"/>
      <c r="R31" s="55">
        <f>P31</f>
        <v>-0.93888046551653481</v>
      </c>
      <c r="S31" s="32"/>
      <c r="U31" s="18"/>
    </row>
    <row r="32" spans="2:23" x14ac:dyDescent="0.3">
      <c r="B32" s="1">
        <f t="shared" si="1"/>
        <v>13</v>
      </c>
      <c r="D32" s="2" t="s">
        <v>32</v>
      </c>
      <c r="F32" s="53">
        <v>529.16164800000001</v>
      </c>
      <c r="G32" s="21"/>
      <c r="H32" s="18">
        <v>10.4826</v>
      </c>
      <c r="J32" s="53">
        <v>761.92997600000001</v>
      </c>
      <c r="K32" s="21"/>
      <c r="L32" s="18">
        <v>15.093700000000002</v>
      </c>
      <c r="N32" s="54">
        <f>J32-F32</f>
        <v>232.768328</v>
      </c>
      <c r="P32" s="55">
        <f>N32/F32</f>
        <v>0.43988132715166084</v>
      </c>
      <c r="Q32" s="20"/>
      <c r="R32" s="55">
        <f>P32</f>
        <v>0.43988132715166084</v>
      </c>
      <c r="S32" s="20"/>
      <c r="T32" s="7"/>
    </row>
    <row r="33" spans="2:23" x14ac:dyDescent="0.3">
      <c r="B33" s="1">
        <f>B32+1</f>
        <v>14</v>
      </c>
      <c r="D33" s="2" t="s">
        <v>33</v>
      </c>
      <c r="F33" s="57">
        <f>SUM(F29:F32)</f>
        <v>2366.6735680000002</v>
      </c>
      <c r="G33" s="21"/>
      <c r="H33" s="24">
        <v>46.88339080824089</v>
      </c>
      <c r="J33" s="57">
        <f>SUM(J29:J32)</f>
        <v>2262.7816603072001</v>
      </c>
      <c r="K33" s="21"/>
      <c r="L33" s="24">
        <v>44.825310227955626</v>
      </c>
      <c r="N33" s="58">
        <f>SUM(N29:N32)</f>
        <v>-103.89190769279998</v>
      </c>
      <c r="P33" s="59">
        <f>N33/F33</f>
        <v>-4.3897861157335565E-2</v>
      </c>
      <c r="Q33" s="27"/>
      <c r="R33" s="59">
        <f>(N29+N32+N31)/(F29+F32+F31)</f>
        <v>-6.5060384856027054E-2</v>
      </c>
      <c r="S33" s="27"/>
      <c r="T33" s="7"/>
      <c r="U33" s="28"/>
      <c r="W33" s="33"/>
    </row>
    <row r="34" spans="2:23" ht="9.75" customHeight="1" x14ac:dyDescent="0.3">
      <c r="F34" s="53"/>
      <c r="G34" s="21"/>
      <c r="H34" s="18"/>
      <c r="I34" s="1"/>
      <c r="J34" s="53"/>
      <c r="K34" s="1"/>
      <c r="L34" s="18"/>
      <c r="N34" s="54"/>
      <c r="Q34" s="27"/>
      <c r="S34" s="27"/>
      <c r="W34" s="33"/>
    </row>
    <row r="35" spans="2:23" x14ac:dyDescent="0.3">
      <c r="B35" s="1">
        <f>B33+1</f>
        <v>15</v>
      </c>
      <c r="D35" s="2" t="s">
        <v>34</v>
      </c>
      <c r="F35" s="57">
        <v>2599.4418959999998</v>
      </c>
      <c r="G35" s="27"/>
      <c r="H35" s="24">
        <v>51.49449080824089</v>
      </c>
      <c r="I35" s="27"/>
      <c r="J35" s="57">
        <v>2393.6207723072002</v>
      </c>
      <c r="K35" s="27"/>
      <c r="L35" s="24">
        <v>47.417210227955628</v>
      </c>
      <c r="M35" s="27"/>
      <c r="N35" s="58">
        <v>-205.82112369279997</v>
      </c>
      <c r="P35" s="59">
        <v>-7.9178966842657975E-2</v>
      </c>
      <c r="Q35" s="27"/>
      <c r="R35" s="59">
        <v>-0.11249380221278243</v>
      </c>
      <c r="S35" s="27"/>
      <c r="W35" s="33"/>
    </row>
    <row r="36" spans="2:23" x14ac:dyDescent="0.3">
      <c r="B36" s="1">
        <f>B35+1</f>
        <v>16</v>
      </c>
      <c r="D36" s="2" t="s">
        <v>35</v>
      </c>
      <c r="F36" s="27"/>
      <c r="G36" s="27"/>
      <c r="H36" s="27"/>
      <c r="I36" s="27"/>
      <c r="J36" s="27"/>
      <c r="K36" s="27"/>
      <c r="L36" s="27"/>
      <c r="M36" s="27"/>
      <c r="N36" s="54"/>
      <c r="P36" s="59">
        <v>-0.1120107692649961</v>
      </c>
      <c r="Q36" s="27"/>
      <c r="R36" s="59">
        <v>-0.19277201581969447</v>
      </c>
      <c r="S36" s="29"/>
      <c r="W36" s="33"/>
    </row>
    <row r="37" spans="2:23" x14ac:dyDescent="0.3">
      <c r="B37" s="1">
        <f t="shared" ref="B37:B38" si="2">B36+1</f>
        <v>17</v>
      </c>
      <c r="D37" s="2" t="s">
        <v>36</v>
      </c>
      <c r="F37" s="57">
        <v>2400.5204079999999</v>
      </c>
      <c r="G37" s="27"/>
      <c r="H37" s="24">
        <v>47.553890808240887</v>
      </c>
      <c r="I37" s="27"/>
      <c r="J37" s="57">
        <v>2262.7816603072001</v>
      </c>
      <c r="K37" s="27"/>
      <c r="L37" s="24">
        <v>44.825310227955626</v>
      </c>
      <c r="M37" s="27"/>
      <c r="N37" s="58">
        <v>-137.73874769279996</v>
      </c>
      <c r="P37" s="59">
        <v>-5.7378703065289652E-2</v>
      </c>
      <c r="Q37" s="27"/>
      <c r="R37" s="59">
        <v>-8.4466004311443063E-2</v>
      </c>
      <c r="S37" s="29"/>
      <c r="W37" s="33"/>
    </row>
    <row r="38" spans="2:23" x14ac:dyDescent="0.3">
      <c r="B38" s="1">
        <f t="shared" si="2"/>
        <v>18</v>
      </c>
      <c r="D38" s="2" t="s">
        <v>37</v>
      </c>
      <c r="F38" s="27"/>
      <c r="G38" s="27"/>
      <c r="H38" s="27"/>
      <c r="I38" s="27"/>
      <c r="J38" s="27"/>
      <c r="K38" s="27"/>
      <c r="L38" s="27"/>
      <c r="M38" s="27"/>
      <c r="N38" s="54"/>
      <c r="P38" s="61">
        <v>-8.4059289620458347E-2</v>
      </c>
      <c r="Q38" s="27"/>
      <c r="R38" s="61">
        <v>-0.15854446999964195</v>
      </c>
      <c r="S38" s="29"/>
      <c r="W38" s="33"/>
    </row>
    <row r="39" spans="2:23" ht="9.75" customHeight="1" x14ac:dyDescent="0.3">
      <c r="F39" s="1"/>
      <c r="G39" s="1"/>
      <c r="H39" s="1"/>
      <c r="I39" s="1"/>
      <c r="J39" s="1"/>
      <c r="K39" s="1"/>
      <c r="L39" s="1"/>
      <c r="M39" s="1"/>
      <c r="N39" s="62"/>
      <c r="O39" s="1"/>
      <c r="P39" s="51"/>
      <c r="Q39" s="1"/>
      <c r="R39" s="51"/>
      <c r="S39" s="1"/>
    </row>
    <row r="40" spans="2:23" ht="14.15" x14ac:dyDescent="0.3">
      <c r="D40" s="3" t="s">
        <v>89</v>
      </c>
      <c r="F40" s="2" t="s">
        <v>39</v>
      </c>
      <c r="I40" s="1"/>
      <c r="J40" s="1"/>
      <c r="K40" s="1"/>
      <c r="L40" s="1"/>
      <c r="M40" s="1"/>
      <c r="N40" s="62"/>
      <c r="O40" s="1"/>
      <c r="P40" s="51"/>
      <c r="Q40" s="1"/>
      <c r="R40" s="51"/>
      <c r="S40" s="1"/>
    </row>
    <row r="41" spans="2:23" x14ac:dyDescent="0.3">
      <c r="B41" s="1">
        <f>1+B38</f>
        <v>19</v>
      </c>
      <c r="D41" s="2" t="s">
        <v>29</v>
      </c>
      <c r="F41" s="53">
        <v>1523.9974030000001</v>
      </c>
      <c r="G41" s="1"/>
      <c r="H41" s="18">
        <v>30.190122880348653</v>
      </c>
      <c r="I41" s="1"/>
      <c r="J41" s="53">
        <v>715.97350030719997</v>
      </c>
      <c r="K41" s="1"/>
      <c r="L41" s="18">
        <v>14.183310227955626</v>
      </c>
      <c r="M41" s="18"/>
      <c r="N41" s="54">
        <f>J41-F41</f>
        <v>-808.02390269280011</v>
      </c>
      <c r="O41" s="18"/>
      <c r="P41" s="55">
        <f>N41/F41</f>
        <v>-0.53020031471326601</v>
      </c>
      <c r="Q41" s="20"/>
      <c r="R41" s="55">
        <f>P41</f>
        <v>-0.53020031471326601</v>
      </c>
      <c r="S41" s="20"/>
    </row>
    <row r="42" spans="2:23" outlineLevel="1" x14ac:dyDescent="0.3">
      <c r="B42" s="1">
        <f>B41+1</f>
        <v>20</v>
      </c>
      <c r="D42" s="2" t="s">
        <v>30</v>
      </c>
      <c r="F42" s="53">
        <v>769.82</v>
      </c>
      <c r="G42" s="21"/>
      <c r="H42" s="18">
        <v>15.25</v>
      </c>
      <c r="I42" s="18"/>
      <c r="J42" s="53">
        <v>769.82</v>
      </c>
      <c r="K42" s="21"/>
      <c r="L42" s="18">
        <v>15.25</v>
      </c>
      <c r="M42" s="18"/>
      <c r="N42" s="54">
        <f>J42-F42</f>
        <v>0</v>
      </c>
      <c r="O42" s="18"/>
      <c r="P42" s="56">
        <f>IFERROR(N42/F42,"100.0%")</f>
        <v>0</v>
      </c>
      <c r="Q42" s="20"/>
      <c r="R42" s="56">
        <v>0</v>
      </c>
      <c r="S42" s="20"/>
    </row>
    <row r="43" spans="2:23" outlineLevel="1" x14ac:dyDescent="0.3">
      <c r="B43" s="1">
        <f>B42+1</f>
        <v>21</v>
      </c>
      <c r="D43" s="2" t="s">
        <v>31</v>
      </c>
      <c r="F43" s="53">
        <v>246.37268800000001</v>
      </c>
      <c r="G43" s="21"/>
      <c r="H43" s="18">
        <v>4.8806000000000003</v>
      </c>
      <c r="I43" s="18"/>
      <c r="J43" s="53">
        <v>15.058184000000001</v>
      </c>
      <c r="K43" s="21"/>
      <c r="L43" s="18">
        <v>0.3</v>
      </c>
      <c r="M43" s="18"/>
      <c r="N43" s="54">
        <f>J43-F43</f>
        <v>-231.314504</v>
      </c>
      <c r="O43" s="18"/>
      <c r="P43" s="56">
        <f>IFERROR(N43/F43,"100.0%")</f>
        <v>-0.93888046551653481</v>
      </c>
      <c r="Q43" s="20"/>
      <c r="R43" s="55">
        <f>P43</f>
        <v>-0.93888046551653481</v>
      </c>
      <c r="S43" s="20"/>
    </row>
    <row r="44" spans="2:23" x14ac:dyDescent="0.3">
      <c r="B44" s="1">
        <f>B43+1</f>
        <v>22</v>
      </c>
      <c r="D44" s="2" t="s">
        <v>32</v>
      </c>
      <c r="F44" s="53">
        <v>530.36812000000009</v>
      </c>
      <c r="G44" s="1"/>
      <c r="H44" s="18">
        <v>10.506500000000003</v>
      </c>
      <c r="I44" s="1"/>
      <c r="J44" s="53">
        <v>761.92997600000001</v>
      </c>
      <c r="K44" s="1"/>
      <c r="L44" s="18">
        <v>15.093700000000002</v>
      </c>
      <c r="N44" s="54">
        <f>J44-F44</f>
        <v>231.56185599999992</v>
      </c>
      <c r="P44" s="55">
        <f>N44/F44</f>
        <v>0.43660591062675463</v>
      </c>
      <c r="Q44" s="20"/>
      <c r="R44" s="55">
        <f>P44</f>
        <v>0.43660591062675463</v>
      </c>
      <c r="S44" s="20"/>
      <c r="T44" s="7"/>
    </row>
    <row r="45" spans="2:23" x14ac:dyDescent="0.3">
      <c r="B45" s="1">
        <f>B44+1</f>
        <v>23</v>
      </c>
      <c r="D45" s="2" t="s">
        <v>33</v>
      </c>
      <c r="F45" s="57">
        <f>SUM(F41:F44)</f>
        <v>3070.558211</v>
      </c>
      <c r="G45" s="1"/>
      <c r="H45" s="24">
        <v>60.82722288034865</v>
      </c>
      <c r="I45" s="1"/>
      <c r="J45" s="57">
        <f>SUM(J41:J44)</f>
        <v>2262.7816603072001</v>
      </c>
      <c r="K45" s="1"/>
      <c r="L45" s="24">
        <v>44.825310227955626</v>
      </c>
      <c r="N45" s="58">
        <f>SUM(N41:N44)</f>
        <v>-807.77655069280024</v>
      </c>
      <c r="P45" s="59">
        <f>N45/F45</f>
        <v>-0.26307156392574255</v>
      </c>
      <c r="Q45" s="27"/>
      <c r="R45" s="59">
        <f>(N41+N44+N43)/(F41+F44+F43)</f>
        <v>-0.35109450820208943</v>
      </c>
      <c r="S45" s="27"/>
      <c r="T45" s="7"/>
      <c r="U45" s="28"/>
      <c r="W45" s="7"/>
    </row>
    <row r="46" spans="2:23" ht="9.75" customHeight="1" x14ac:dyDescent="0.3">
      <c r="F46" s="53"/>
      <c r="G46" s="1"/>
      <c r="H46" s="18"/>
      <c r="I46" s="1"/>
      <c r="J46" s="53"/>
      <c r="K46" s="1"/>
      <c r="L46" s="18"/>
      <c r="N46" s="54"/>
      <c r="Q46" s="27"/>
      <c r="S46" s="27"/>
    </row>
    <row r="47" spans="2:23" x14ac:dyDescent="0.3">
      <c r="B47" s="1">
        <f>B45+1</f>
        <v>24</v>
      </c>
      <c r="D47" s="2" t="s">
        <v>34</v>
      </c>
      <c r="F47" s="57">
        <v>3302.1200669999998</v>
      </c>
      <c r="G47" s="27"/>
      <c r="H47" s="24">
        <v>65.414422880348653</v>
      </c>
      <c r="I47" s="27"/>
      <c r="J47" s="57">
        <v>2393.6207723072002</v>
      </c>
      <c r="K47" s="27"/>
      <c r="L47" s="24">
        <v>47.417210227955628</v>
      </c>
      <c r="M47" s="27">
        <v>0</v>
      </c>
      <c r="N47" s="58">
        <v>-908.49929469280005</v>
      </c>
      <c r="P47" s="59">
        <v>-0.27512606333487394</v>
      </c>
      <c r="Q47" s="27"/>
      <c r="R47" s="59">
        <v>-0.358764471293125</v>
      </c>
      <c r="S47" s="27"/>
    </row>
    <row r="48" spans="2:23" x14ac:dyDescent="0.3">
      <c r="B48" s="1">
        <f>B47+1</f>
        <v>25</v>
      </c>
      <c r="D48" s="2" t="s">
        <v>35</v>
      </c>
      <c r="F48" s="27"/>
      <c r="G48" s="27"/>
      <c r="H48" s="27"/>
      <c r="I48" s="27"/>
      <c r="J48" s="27"/>
      <c r="K48" s="27"/>
      <c r="L48" s="27"/>
      <c r="M48" s="27"/>
      <c r="N48" s="54"/>
      <c r="P48" s="59">
        <v>-0.35765012150533582</v>
      </c>
      <c r="Q48" s="27"/>
      <c r="R48" s="59">
        <v>-0.51316913865147307</v>
      </c>
      <c r="S48" s="29"/>
    </row>
    <row r="49" spans="2:23" x14ac:dyDescent="0.3">
      <c r="B49" s="1">
        <f t="shared" ref="B49:B50" si="3">B48+1</f>
        <v>26</v>
      </c>
      <c r="D49" s="2" t="s">
        <v>36</v>
      </c>
      <c r="F49" s="57">
        <v>3103.1985789999999</v>
      </c>
      <c r="G49" s="27"/>
      <c r="H49" s="24">
        <v>61.473822880348649</v>
      </c>
      <c r="I49" s="27"/>
      <c r="J49" s="57">
        <v>2262.7816603072001</v>
      </c>
      <c r="K49" s="27"/>
      <c r="L49" s="24">
        <v>44.825310227955626</v>
      </c>
      <c r="M49" s="27">
        <v>0</v>
      </c>
      <c r="N49" s="58">
        <v>-840.4169186928001</v>
      </c>
      <c r="P49" s="59">
        <v>-0.27082279696184408</v>
      </c>
      <c r="Q49" s="27"/>
      <c r="R49" s="59">
        <v>-0.36017169535042692</v>
      </c>
      <c r="S49" s="29"/>
    </row>
    <row r="50" spans="2:23" x14ac:dyDescent="0.3">
      <c r="B50" s="1">
        <f t="shared" si="3"/>
        <v>27</v>
      </c>
      <c r="D50" s="2" t="s">
        <v>37</v>
      </c>
      <c r="F50" s="27"/>
      <c r="G50" s="27"/>
      <c r="H50" s="27"/>
      <c r="I50" s="27"/>
      <c r="J50" s="27"/>
      <c r="K50" s="27"/>
      <c r="L50" s="27"/>
      <c r="M50" s="27"/>
      <c r="N50" s="54"/>
      <c r="P50" s="61">
        <v>-0.35895792461229198</v>
      </c>
      <c r="Q50" s="27"/>
      <c r="R50" s="61">
        <v>-0.53480394910045947</v>
      </c>
      <c r="S50" s="29"/>
    </row>
    <row r="51" spans="2:23" ht="9.75" customHeight="1" x14ac:dyDescent="0.3">
      <c r="F51" s="1"/>
      <c r="G51" s="1"/>
      <c r="H51" s="1"/>
      <c r="I51" s="1"/>
      <c r="J51" s="1"/>
      <c r="K51" s="1"/>
      <c r="L51" s="1"/>
      <c r="M51" s="1"/>
      <c r="N51" s="62"/>
      <c r="O51" s="1"/>
      <c r="P51" s="51"/>
      <c r="Q51" s="1"/>
      <c r="R51" s="51"/>
      <c r="S51" s="1"/>
    </row>
    <row r="52" spans="2:23" ht="14.15" x14ac:dyDescent="0.3">
      <c r="D52" s="3" t="s">
        <v>90</v>
      </c>
      <c r="F52" s="2" t="s">
        <v>91</v>
      </c>
      <c r="I52" s="1"/>
      <c r="J52" s="1"/>
      <c r="K52" s="1"/>
      <c r="L52" s="1"/>
      <c r="M52" s="1"/>
      <c r="N52" s="62"/>
      <c r="O52" s="1"/>
      <c r="P52" s="51"/>
      <c r="Q52" s="1"/>
      <c r="R52" s="51"/>
      <c r="S52" s="1"/>
    </row>
    <row r="53" spans="2:23" x14ac:dyDescent="0.3">
      <c r="B53" s="1">
        <f>B50+1</f>
        <v>28</v>
      </c>
      <c r="D53" s="2" t="s">
        <v>29</v>
      </c>
      <c r="F53" s="53">
        <v>3046.0360350000001</v>
      </c>
      <c r="G53" s="1"/>
      <c r="H53" s="18">
        <v>13.474458263292933</v>
      </c>
      <c r="I53" s="1"/>
      <c r="J53" s="53">
        <v>1931.4934921095892</v>
      </c>
      <c r="K53" s="1"/>
      <c r="L53" s="18">
        <v>8.5441630191523892</v>
      </c>
      <c r="M53" s="18"/>
      <c r="N53" s="54">
        <f>J53-F53</f>
        <v>-1114.5425428904109</v>
      </c>
      <c r="O53" s="18"/>
      <c r="P53" s="55">
        <f>N53/F53</f>
        <v>-0.36589932951676685</v>
      </c>
      <c r="Q53" s="20"/>
      <c r="R53" s="55">
        <f>P53</f>
        <v>-0.36589932951676685</v>
      </c>
      <c r="S53" s="20"/>
    </row>
    <row r="54" spans="2:23" outlineLevel="1" x14ac:dyDescent="0.3">
      <c r="B54" s="1">
        <f>B53+1</f>
        <v>29</v>
      </c>
      <c r="D54" s="2" t="s">
        <v>30</v>
      </c>
      <c r="F54" s="53">
        <v>3447.415</v>
      </c>
      <c r="G54" s="21"/>
      <c r="H54" s="18">
        <v>15.25</v>
      </c>
      <c r="I54" s="18"/>
      <c r="J54" s="53">
        <v>3447.415</v>
      </c>
      <c r="K54" s="21"/>
      <c r="L54" s="18">
        <v>15.25</v>
      </c>
      <c r="M54" s="18"/>
      <c r="N54" s="54">
        <f>J54-F54</f>
        <v>0</v>
      </c>
      <c r="O54" s="18"/>
      <c r="P54" s="56">
        <f>IFERROR(N54/F54,"100.0%")</f>
        <v>0</v>
      </c>
      <c r="Q54" s="20"/>
      <c r="R54" s="56">
        <v>0</v>
      </c>
      <c r="S54" s="20"/>
    </row>
    <row r="55" spans="2:23" outlineLevel="1" x14ac:dyDescent="0.3">
      <c r="B55" s="1">
        <f>B54+1</f>
        <v>30</v>
      </c>
      <c r="D55" s="2" t="s">
        <v>31</v>
      </c>
      <c r="F55" s="53">
        <v>1103.308436</v>
      </c>
      <c r="G55" s="21"/>
      <c r="H55" s="18">
        <v>4.8806000000000003</v>
      </c>
      <c r="I55" s="18"/>
      <c r="J55" s="53">
        <v>51.406044000000001</v>
      </c>
      <c r="K55" s="21"/>
      <c r="L55" s="18">
        <v>0.23</v>
      </c>
      <c r="M55" s="18"/>
      <c r="N55" s="54">
        <f>J55-F55</f>
        <v>-1051.902392</v>
      </c>
      <c r="O55" s="18"/>
      <c r="P55" s="56">
        <f>IFERROR(N55/F55,"100.0%")</f>
        <v>-0.95340736794656389</v>
      </c>
      <c r="Q55" s="20"/>
      <c r="R55" s="55">
        <f>P55</f>
        <v>-0.95340736794656389</v>
      </c>
      <c r="S55" s="20"/>
    </row>
    <row r="56" spans="2:23" x14ac:dyDescent="0.3">
      <c r="B56" s="1">
        <f>B55+1</f>
        <v>31</v>
      </c>
      <c r="D56" s="2" t="s">
        <v>32</v>
      </c>
      <c r="F56" s="53">
        <v>2375.0993900000003</v>
      </c>
      <c r="G56" s="1"/>
      <c r="H56" s="18">
        <v>10.506500000000003</v>
      </c>
      <c r="I56" s="1"/>
      <c r="J56" s="53">
        <v>3412.0818219999996</v>
      </c>
      <c r="K56" s="1"/>
      <c r="L56" s="18">
        <v>15.093699999999998</v>
      </c>
      <c r="N56" s="54">
        <f>J56-F56</f>
        <v>1036.9824319999993</v>
      </c>
      <c r="P56" s="55">
        <f>N56/F56</f>
        <v>0.43660591062675452</v>
      </c>
      <c r="Q56" s="20"/>
      <c r="R56" s="55">
        <f>P56</f>
        <v>0.43660591062675452</v>
      </c>
      <c r="S56" s="20"/>
      <c r="T56" s="7"/>
    </row>
    <row r="57" spans="2:23" x14ac:dyDescent="0.3">
      <c r="B57" s="1">
        <f>B56+1</f>
        <v>32</v>
      </c>
      <c r="D57" s="2" t="s">
        <v>33</v>
      </c>
      <c r="F57" s="57">
        <f>SUM(F53:F56)</f>
        <v>9971.8588610000006</v>
      </c>
      <c r="G57" s="1"/>
      <c r="H57" s="24">
        <v>44.111558263292935</v>
      </c>
      <c r="I57" s="1"/>
      <c r="J57" s="57">
        <f>SUM(J53:J56)</f>
        <v>8842.3963581095886</v>
      </c>
      <c r="K57" s="1"/>
      <c r="L57" s="24">
        <v>39.115263019152387</v>
      </c>
      <c r="N57" s="58">
        <f>SUM(N53:N56)</f>
        <v>-1129.4625028904115</v>
      </c>
      <c r="P57" s="59">
        <f>N57/F57</f>
        <v>-0.11326499087424373</v>
      </c>
      <c r="Q57" s="27"/>
      <c r="R57" s="59">
        <f>(N53+N56+N55)/(F53+F56+F55)</f>
        <v>-0.1731124563185833</v>
      </c>
      <c r="S57" s="27"/>
      <c r="T57" s="7"/>
      <c r="U57" s="28"/>
      <c r="W57" s="7"/>
    </row>
    <row r="58" spans="2:23" ht="9.75" customHeight="1" x14ac:dyDescent="0.3">
      <c r="F58" s="53"/>
      <c r="G58" s="1"/>
      <c r="H58" s="18"/>
      <c r="I58" s="1"/>
      <c r="J58" s="53"/>
      <c r="K58" s="1"/>
      <c r="L58" s="18"/>
      <c r="N58" s="54"/>
      <c r="Q58" s="27"/>
      <c r="S58" s="27"/>
    </row>
    <row r="59" spans="2:23" x14ac:dyDescent="0.3">
      <c r="B59" s="1">
        <f>B57+1</f>
        <v>33</v>
      </c>
      <c r="D59" s="2" t="s">
        <v>34</v>
      </c>
      <c r="F59" s="57">
        <v>11008.841292999999</v>
      </c>
      <c r="G59" s="27"/>
      <c r="H59" s="24">
        <v>48.69875826329293</v>
      </c>
      <c r="I59" s="27"/>
      <c r="J59" s="57">
        <v>9428.3212721095897</v>
      </c>
      <c r="K59" s="27"/>
      <c r="L59" s="24">
        <v>186.77340079456397</v>
      </c>
      <c r="M59" s="27"/>
      <c r="N59" s="58">
        <v>-1580.5200208904109</v>
      </c>
      <c r="P59" s="59">
        <v>-0.14356824472484572</v>
      </c>
      <c r="Q59" s="27"/>
      <c r="R59" s="59">
        <v>-0.20902405970069157</v>
      </c>
      <c r="S59" s="27"/>
    </row>
    <row r="60" spans="2:23" x14ac:dyDescent="0.3">
      <c r="B60" s="1">
        <f>B59+1</f>
        <v>34</v>
      </c>
      <c r="D60" s="2" t="s">
        <v>35</v>
      </c>
      <c r="F60" s="27"/>
      <c r="G60" s="27"/>
      <c r="H60" s="27"/>
      <c r="I60" s="27"/>
      <c r="J60" s="27"/>
      <c r="K60" s="27"/>
      <c r="L60" s="27"/>
      <c r="M60" s="27"/>
      <c r="N60" s="54"/>
      <c r="P60" s="59">
        <v>-0.20805187092258418</v>
      </c>
      <c r="Q60" s="27"/>
      <c r="R60" s="59">
        <v>-0.38090836563142766</v>
      </c>
      <c r="S60" s="29"/>
    </row>
    <row r="61" spans="2:23" x14ac:dyDescent="0.3">
      <c r="B61" s="1">
        <f t="shared" ref="B61:B62" si="4">B60+1</f>
        <v>35</v>
      </c>
      <c r="D61" s="2" t="s">
        <v>36</v>
      </c>
      <c r="F61" s="57">
        <v>10118.029257</v>
      </c>
      <c r="G61" s="27"/>
      <c r="H61" s="24">
        <v>44.758158263292927</v>
      </c>
      <c r="I61" s="27"/>
      <c r="J61" s="57">
        <v>8842.3963581095886</v>
      </c>
      <c r="K61" s="27"/>
      <c r="L61" s="24">
        <v>175.16633039044351</v>
      </c>
      <c r="M61" s="27"/>
      <c r="N61" s="58">
        <v>-1275.6328988904108</v>
      </c>
      <c r="P61" s="59">
        <v>-0.12607523327805009</v>
      </c>
      <c r="Q61" s="27"/>
      <c r="R61" s="59">
        <v>-0.1912316991724996</v>
      </c>
      <c r="S61" s="29"/>
    </row>
    <row r="62" spans="2:23" x14ac:dyDescent="0.3">
      <c r="B62" s="1">
        <f t="shared" si="4"/>
        <v>36</v>
      </c>
      <c r="D62" s="2" t="s">
        <v>37</v>
      </c>
      <c r="F62" s="27"/>
      <c r="G62" s="27"/>
      <c r="H62" s="27"/>
      <c r="I62" s="27"/>
      <c r="J62" s="27"/>
      <c r="K62" s="27"/>
      <c r="L62" s="27"/>
      <c r="M62" s="27"/>
      <c r="N62" s="54"/>
      <c r="P62" s="61">
        <v>-0.19022411243973772</v>
      </c>
      <c r="Q62" s="27"/>
      <c r="R62" s="61">
        <v>-0.39147466669007114</v>
      </c>
      <c r="S62" s="29"/>
    </row>
    <row r="63" spans="2:23" ht="9.75" customHeight="1" x14ac:dyDescent="0.3">
      <c r="F63" s="1"/>
      <c r="G63" s="1"/>
      <c r="H63" s="1"/>
      <c r="I63" s="1"/>
      <c r="J63" s="1"/>
      <c r="K63" s="1"/>
      <c r="L63" s="1"/>
      <c r="M63" s="1"/>
      <c r="N63" s="62"/>
      <c r="O63" s="1"/>
      <c r="P63" s="51"/>
      <c r="Q63" s="1"/>
      <c r="S63" s="1"/>
    </row>
    <row r="64" spans="2:23" ht="14.15" x14ac:dyDescent="0.3">
      <c r="D64" s="3" t="s">
        <v>92</v>
      </c>
      <c r="F64" s="2" t="s">
        <v>44</v>
      </c>
      <c r="N64" s="54"/>
      <c r="T64" s="8"/>
      <c r="U64" s="8"/>
    </row>
    <row r="65" spans="2:23" x14ac:dyDescent="0.3">
      <c r="B65" s="1">
        <f>B62+1</f>
        <v>37</v>
      </c>
      <c r="D65" s="2" t="s">
        <v>29</v>
      </c>
      <c r="F65" s="53">
        <v>23793.785721999997</v>
      </c>
      <c r="G65" s="21"/>
      <c r="H65" s="18">
        <v>7.0162494314763917</v>
      </c>
      <c r="I65" s="18"/>
      <c r="J65" s="53">
        <v>24091.022732821923</v>
      </c>
      <c r="K65" s="21"/>
      <c r="L65" s="18">
        <v>7.1038979054333868</v>
      </c>
      <c r="M65" s="18"/>
      <c r="N65" s="54">
        <f>J65-F65</f>
        <v>297.23701082192565</v>
      </c>
      <c r="O65" s="18"/>
      <c r="P65" s="55">
        <f>N65/F65</f>
        <v>1.2492211802474838E-2</v>
      </c>
      <c r="Q65" s="20"/>
      <c r="R65" s="55">
        <f>P65</f>
        <v>1.2492211802474838E-2</v>
      </c>
      <c r="S65" s="32"/>
      <c r="U65" s="18"/>
    </row>
    <row r="66" spans="2:23" outlineLevel="1" x14ac:dyDescent="0.3">
      <c r="B66" s="1">
        <f>B65+1</f>
        <v>38</v>
      </c>
      <c r="D66" s="2" t="s">
        <v>30</v>
      </c>
      <c r="F66" s="53">
        <v>51716.41</v>
      </c>
      <c r="G66" s="21"/>
      <c r="H66" s="18">
        <v>15.25</v>
      </c>
      <c r="I66" s="18"/>
      <c r="J66" s="53">
        <v>51716.41</v>
      </c>
      <c r="K66" s="21"/>
      <c r="L66" s="18">
        <v>15.25</v>
      </c>
      <c r="M66" s="18"/>
      <c r="N66" s="54">
        <f>J66-F66</f>
        <v>0</v>
      </c>
      <c r="O66" s="18"/>
      <c r="P66" s="56">
        <f>IFERROR(N66/F66,"100.0%")</f>
        <v>0</v>
      </c>
      <c r="Q66" s="20"/>
      <c r="R66" s="56">
        <v>0</v>
      </c>
      <c r="S66" s="32"/>
      <c r="U66" s="18"/>
    </row>
    <row r="67" spans="2:23" outlineLevel="1" x14ac:dyDescent="0.3">
      <c r="B67" s="1">
        <f t="shared" ref="B67:B68" si="5">B66+1</f>
        <v>39</v>
      </c>
      <c r="D67" s="2" t="s">
        <v>31</v>
      </c>
      <c r="F67" s="53">
        <v>16551.285943999999</v>
      </c>
      <c r="G67" s="21"/>
      <c r="H67" s="18">
        <v>4.8805999999999994</v>
      </c>
      <c r="I67" s="18"/>
      <c r="J67" s="53">
        <v>771.16797599999995</v>
      </c>
      <c r="K67" s="21"/>
      <c r="L67" s="18">
        <v>0.22739999999999999</v>
      </c>
      <c r="N67" s="54">
        <f>J67-F67</f>
        <v>-15780.117967999999</v>
      </c>
      <c r="P67" s="55">
        <f>N67/F67</f>
        <v>-0.95340736794656389</v>
      </c>
      <c r="Q67" s="20"/>
      <c r="R67" s="55">
        <f>P67</f>
        <v>-0.95340736794656389</v>
      </c>
      <c r="S67" s="32"/>
      <c r="U67" s="18"/>
    </row>
    <row r="68" spans="2:23" x14ac:dyDescent="0.3">
      <c r="B68" s="1">
        <f t="shared" si="5"/>
        <v>40</v>
      </c>
      <c r="D68" s="2" t="s">
        <v>32</v>
      </c>
      <c r="F68" s="53">
        <v>35630.06306</v>
      </c>
      <c r="G68" s="21"/>
      <c r="H68" s="18">
        <v>10.506500000000001</v>
      </c>
      <c r="J68" s="53">
        <v>51186.359188000002</v>
      </c>
      <c r="K68" s="21"/>
      <c r="L68" s="18">
        <v>15.093700000000002</v>
      </c>
      <c r="N68" s="54">
        <f>J68-F68</f>
        <v>15556.296128000002</v>
      </c>
      <c r="P68" s="55">
        <f>N68/F68</f>
        <v>0.43660591062675491</v>
      </c>
      <c r="Q68" s="20"/>
      <c r="R68" s="55">
        <f>P68</f>
        <v>0.43660591062675491</v>
      </c>
      <c r="S68" s="20"/>
      <c r="T68" s="7"/>
    </row>
    <row r="69" spans="2:23" x14ac:dyDescent="0.3">
      <c r="B69" s="1">
        <f>B68+1</f>
        <v>41</v>
      </c>
      <c r="D69" s="2" t="s">
        <v>33</v>
      </c>
      <c r="F69" s="57">
        <f>SUM(F65:F68)</f>
        <v>127691.54472600001</v>
      </c>
      <c r="G69" s="21"/>
      <c r="H69" s="24">
        <v>37.653349431476393</v>
      </c>
      <c r="J69" s="57">
        <f>SUM(J65:J68)</f>
        <v>127764.95989682192</v>
      </c>
      <c r="K69" s="21"/>
      <c r="L69" s="24">
        <v>37.674997905433386</v>
      </c>
      <c r="N69" s="58">
        <f>SUM(N65:N68)</f>
        <v>73.415170821928768</v>
      </c>
      <c r="P69" s="59">
        <f>N69/F69</f>
        <v>5.7494152004710058E-4</v>
      </c>
      <c r="Q69" s="27"/>
      <c r="R69" s="59">
        <f>(N65+N68+N67)/(F65+F68+F67)</f>
        <v>9.6630524034865351E-4</v>
      </c>
      <c r="S69" s="27"/>
      <c r="T69" s="7"/>
      <c r="U69" s="28"/>
      <c r="W69" s="33"/>
    </row>
    <row r="70" spans="2:23" ht="9.75" customHeight="1" x14ac:dyDescent="0.3">
      <c r="F70" s="53"/>
      <c r="G70" s="21"/>
      <c r="H70" s="18"/>
      <c r="I70" s="1"/>
      <c r="J70" s="57"/>
      <c r="K70" s="1"/>
      <c r="L70" s="18"/>
      <c r="N70" s="54"/>
      <c r="Q70" s="27"/>
      <c r="S70" s="27"/>
      <c r="W70" s="33"/>
    </row>
    <row r="71" spans="2:23" x14ac:dyDescent="0.3">
      <c r="B71" s="1">
        <f>B69+1</f>
        <v>42</v>
      </c>
      <c r="D71" s="2" t="s">
        <v>34</v>
      </c>
      <c r="F71" s="57">
        <v>143247.84085400001</v>
      </c>
      <c r="G71" s="27"/>
      <c r="H71" s="24">
        <v>42.240549431476396</v>
      </c>
      <c r="I71" s="27"/>
      <c r="J71" s="57">
        <v>136554.71485282193</v>
      </c>
      <c r="K71" s="27"/>
      <c r="L71" s="24">
        <v>40.266897905433389</v>
      </c>
      <c r="M71" s="27"/>
      <c r="N71" s="58">
        <v>-6693.1260011780723</v>
      </c>
      <c r="P71" s="59">
        <v>-4.6724096930715976E-2</v>
      </c>
      <c r="Q71" s="27"/>
      <c r="R71" s="59">
        <v>-7.3123799537823747E-2</v>
      </c>
      <c r="S71" s="27"/>
      <c r="W71" s="33"/>
    </row>
    <row r="72" spans="2:23" x14ac:dyDescent="0.3">
      <c r="B72" s="1">
        <f>B71+1</f>
        <v>43</v>
      </c>
      <c r="D72" s="2" t="s">
        <v>35</v>
      </c>
      <c r="F72" s="27"/>
      <c r="G72" s="27"/>
      <c r="H72" s="27"/>
      <c r="I72" s="27"/>
      <c r="J72" s="27"/>
      <c r="K72" s="27"/>
      <c r="L72" s="27"/>
      <c r="M72" s="27"/>
      <c r="N72" s="54"/>
      <c r="P72" s="59">
        <v>-7.2702783835923934E-2</v>
      </c>
      <c r="Q72" s="27"/>
      <c r="R72" s="59">
        <v>-0.16589699125057128</v>
      </c>
      <c r="S72" s="29"/>
      <c r="W72" s="33"/>
    </row>
    <row r="73" spans="2:23" x14ac:dyDescent="0.3">
      <c r="B73" s="1">
        <f t="shared" ref="B73:B74" si="6">B72+1</f>
        <v>44</v>
      </c>
      <c r="D73" s="2" t="s">
        <v>36</v>
      </c>
      <c r="F73" s="57">
        <v>129884.32051000001</v>
      </c>
      <c r="G73" s="27"/>
      <c r="H73" s="24">
        <v>38.299949431476392</v>
      </c>
      <c r="I73" s="27"/>
      <c r="J73" s="57">
        <v>127764.95989682192</v>
      </c>
      <c r="K73" s="27"/>
      <c r="L73" s="24">
        <v>37.674997905433386</v>
      </c>
      <c r="M73" s="27"/>
      <c r="N73" s="58">
        <v>-2119.3606131780743</v>
      </c>
      <c r="P73" s="59">
        <v>-1.6317293764607263E-2</v>
      </c>
      <c r="Q73" s="27"/>
      <c r="R73" s="59">
        <v>-2.7112923952431159E-2</v>
      </c>
      <c r="S73" s="29"/>
      <c r="W73" s="33"/>
    </row>
    <row r="74" spans="2:23" x14ac:dyDescent="0.3">
      <c r="B74" s="1">
        <f t="shared" si="6"/>
        <v>45</v>
      </c>
      <c r="D74" s="2" t="s">
        <v>37</v>
      </c>
      <c r="F74" s="27"/>
      <c r="G74" s="27"/>
      <c r="H74" s="27"/>
      <c r="I74" s="27"/>
      <c r="J74" s="27"/>
      <c r="K74" s="27"/>
      <c r="L74" s="27"/>
      <c r="M74" s="27"/>
      <c r="N74" s="54"/>
      <c r="P74" s="61">
        <v>-2.6930311504595576E-2</v>
      </c>
      <c r="Q74" s="27"/>
      <c r="R74" s="61">
        <v>-7.8548508493283237E-2</v>
      </c>
      <c r="S74" s="29"/>
      <c r="W74" s="33"/>
    </row>
    <row r="75" spans="2:23" ht="9.75" customHeight="1" x14ac:dyDescent="0.3">
      <c r="F75" s="1"/>
      <c r="G75" s="1"/>
      <c r="H75" s="1"/>
      <c r="I75" s="1"/>
      <c r="J75" s="1"/>
      <c r="K75" s="1"/>
      <c r="L75" s="1"/>
      <c r="M75" s="1"/>
      <c r="N75" s="62"/>
      <c r="O75" s="1"/>
      <c r="P75" s="51"/>
      <c r="Q75" s="1"/>
      <c r="R75" s="51"/>
      <c r="S75" s="1"/>
    </row>
    <row r="76" spans="2:23" ht="14.15" x14ac:dyDescent="0.3">
      <c r="D76" s="3" t="s">
        <v>93</v>
      </c>
      <c r="F76" s="2" t="s">
        <v>94</v>
      </c>
      <c r="I76" s="1"/>
      <c r="J76" s="1"/>
      <c r="K76" s="1"/>
      <c r="L76" s="1"/>
      <c r="M76" s="1"/>
      <c r="N76" s="62"/>
      <c r="O76" s="1"/>
      <c r="P76" s="51"/>
      <c r="Q76" s="1"/>
      <c r="R76" s="51"/>
      <c r="S76" s="1"/>
    </row>
    <row r="77" spans="2:23" x14ac:dyDescent="0.3">
      <c r="B77" s="1">
        <f>B74+1</f>
        <v>46</v>
      </c>
      <c r="D77" s="2" t="s">
        <v>29</v>
      </c>
      <c r="F77" s="53">
        <v>25578.106867999999</v>
      </c>
      <c r="G77" s="1"/>
      <c r="H77" s="18">
        <v>7.5409822481927433</v>
      </c>
      <c r="I77" s="1"/>
      <c r="J77" s="53">
        <v>28687.061512</v>
      </c>
      <c r="K77" s="1"/>
      <c r="L77" s="18">
        <v>8.4575696993997429</v>
      </c>
      <c r="M77" s="18"/>
      <c r="N77" s="54">
        <f>J77-F77</f>
        <v>3108.9546440000013</v>
      </c>
      <c r="O77" s="18"/>
      <c r="P77" s="55">
        <f>N77/F77</f>
        <v>0.12154748825017699</v>
      </c>
      <c r="Q77" s="20"/>
      <c r="R77" s="55">
        <f>P77</f>
        <v>0.12154748825017699</v>
      </c>
      <c r="S77" s="20"/>
    </row>
    <row r="78" spans="2:23" outlineLevel="1" x14ac:dyDescent="0.3">
      <c r="B78" s="1">
        <f>B77+1</f>
        <v>47</v>
      </c>
      <c r="D78" s="2" t="s">
        <v>30</v>
      </c>
      <c r="F78" s="53">
        <v>51726.17</v>
      </c>
      <c r="G78" s="21"/>
      <c r="H78" s="18">
        <v>15.25</v>
      </c>
      <c r="I78" s="18"/>
      <c r="J78" s="53">
        <v>51726.17</v>
      </c>
      <c r="K78" s="21"/>
      <c r="L78" s="18">
        <v>15.25</v>
      </c>
      <c r="M78" s="18"/>
      <c r="N78" s="54">
        <f>J78-F78</f>
        <v>0</v>
      </c>
      <c r="O78" s="18"/>
      <c r="P78" s="56">
        <f>IFERROR(N78/F78,"100.0%")</f>
        <v>0</v>
      </c>
      <c r="Q78" s="20"/>
      <c r="R78" s="56">
        <v>0</v>
      </c>
      <c r="S78" s="20"/>
    </row>
    <row r="79" spans="2:23" outlineLevel="1" x14ac:dyDescent="0.3">
      <c r="B79" s="1">
        <f t="shared" ref="B79:B80" si="7">B78+1</f>
        <v>48</v>
      </c>
      <c r="D79" s="2" t="s">
        <v>31</v>
      </c>
      <c r="F79" s="53">
        <v>16554.409528</v>
      </c>
      <c r="G79" s="21"/>
      <c r="H79" s="18">
        <v>4.8806000000000003</v>
      </c>
      <c r="I79" s="18"/>
      <c r="J79" s="53">
        <v>733.66364399999986</v>
      </c>
      <c r="K79" s="21"/>
      <c r="L79" s="18">
        <v>0.21629999999999996</v>
      </c>
      <c r="N79" s="54">
        <f>J79-F79</f>
        <v>-15820.745884</v>
      </c>
      <c r="P79" s="55">
        <f>N79/F79</f>
        <v>-0.9556816784821538</v>
      </c>
      <c r="Q79" s="20"/>
      <c r="R79" s="55">
        <f>P79</f>
        <v>-0.9556816784821538</v>
      </c>
      <c r="S79" s="20"/>
    </row>
    <row r="80" spans="2:23" x14ac:dyDescent="0.3">
      <c r="B80" s="1">
        <f t="shared" si="7"/>
        <v>49</v>
      </c>
      <c r="D80" s="2" t="s">
        <v>32</v>
      </c>
      <c r="F80" s="53">
        <v>35636.787219999998</v>
      </c>
      <c r="G80" s="1"/>
      <c r="H80" s="18">
        <v>10.506499999999999</v>
      </c>
      <c r="I80" s="1"/>
      <c r="J80" s="53">
        <v>51196.019156000002</v>
      </c>
      <c r="K80" s="1"/>
      <c r="L80" s="18">
        <v>15.093700000000002</v>
      </c>
      <c r="N80" s="54">
        <f>J80-F80</f>
        <v>15559.231936000004</v>
      </c>
      <c r="P80" s="55">
        <f>N80/F80</f>
        <v>0.43660591062675497</v>
      </c>
      <c r="Q80" s="20"/>
      <c r="R80" s="55">
        <f>P80</f>
        <v>0.43660591062675497</v>
      </c>
      <c r="S80" s="20"/>
      <c r="T80" s="7"/>
    </row>
    <row r="81" spans="2:23" x14ac:dyDescent="0.3">
      <c r="B81" s="1">
        <f>B80+1</f>
        <v>50</v>
      </c>
      <c r="D81" s="2" t="s">
        <v>33</v>
      </c>
      <c r="F81" s="57">
        <f>SUM(F77:F80)</f>
        <v>129495.473616</v>
      </c>
      <c r="G81" s="1"/>
      <c r="H81" s="24">
        <v>38.178082248192744</v>
      </c>
      <c r="I81" s="1"/>
      <c r="J81" s="57">
        <f>SUM(J77:J80)</f>
        <v>132342.91431200001</v>
      </c>
      <c r="K81" s="1"/>
      <c r="L81" s="24">
        <v>39.017569699399743</v>
      </c>
      <c r="N81" s="58">
        <f>SUM(N77:N80)</f>
        <v>2847.4406960000051</v>
      </c>
      <c r="P81" s="59">
        <f>N81/F81</f>
        <v>2.1988727609458199E-2</v>
      </c>
      <c r="Q81" s="27"/>
      <c r="R81" s="59">
        <f>(N77+N80+N79)/(F77+F80+F79)</f>
        <v>3.661394102305144E-2</v>
      </c>
      <c r="S81" s="27"/>
      <c r="T81" s="7"/>
      <c r="U81" s="28"/>
      <c r="W81" s="7"/>
    </row>
    <row r="82" spans="2:23" ht="9.75" customHeight="1" x14ac:dyDescent="0.3">
      <c r="F82" s="53"/>
      <c r="G82" s="1"/>
      <c r="H82" s="18"/>
      <c r="I82" s="1"/>
      <c r="J82" s="53"/>
      <c r="K82" s="1"/>
      <c r="L82" s="18"/>
      <c r="N82" s="54"/>
      <c r="Q82" s="27"/>
      <c r="S82" s="27"/>
    </row>
    <row r="83" spans="2:23" x14ac:dyDescent="0.3">
      <c r="B83" s="1">
        <f>B81+1</f>
        <v>51</v>
      </c>
      <c r="D83" s="2" t="s">
        <v>34</v>
      </c>
      <c r="F83" s="57">
        <v>145054.705552</v>
      </c>
      <c r="G83" s="27"/>
      <c r="H83" s="24">
        <v>42.76528224819274</v>
      </c>
      <c r="I83" s="27"/>
      <c r="J83" s="57">
        <v>141134.32808400001</v>
      </c>
      <c r="K83" s="27"/>
      <c r="L83" s="24">
        <v>41.609469699399746</v>
      </c>
      <c r="M83" s="27"/>
      <c r="N83" s="58">
        <v>-3920.3774679999988</v>
      </c>
      <c r="P83" s="59">
        <v>-2.7026889290362253E-2</v>
      </c>
      <c r="Q83" s="27"/>
      <c r="R83" s="59">
        <v>-4.2006203620495855E-2</v>
      </c>
      <c r="S83" s="27"/>
    </row>
    <row r="84" spans="2:23" x14ac:dyDescent="0.3">
      <c r="B84" s="1">
        <f>B83+1</f>
        <v>52</v>
      </c>
      <c r="D84" s="2" t="s">
        <v>35</v>
      </c>
      <c r="F84" s="27"/>
      <c r="G84" s="27"/>
      <c r="H84" s="27"/>
      <c r="I84" s="27"/>
      <c r="J84" s="27"/>
      <c r="K84" s="27"/>
      <c r="L84" s="27"/>
      <c r="M84" s="27"/>
      <c r="N84" s="54"/>
      <c r="P84" s="59">
        <v>-4.1768936030699387E-2</v>
      </c>
      <c r="Q84" s="27"/>
      <c r="R84" s="59">
        <v>-9.3048737729137715E-2</v>
      </c>
      <c r="S84" s="29"/>
    </row>
    <row r="85" spans="2:23" x14ac:dyDescent="0.3">
      <c r="B85" s="1">
        <f t="shared" ref="B85:B86" si="8">B84+1</f>
        <v>53</v>
      </c>
      <c r="D85" s="2" t="s">
        <v>36</v>
      </c>
      <c r="F85" s="57">
        <v>131688.66322399999</v>
      </c>
      <c r="G85" s="27"/>
      <c r="H85" s="24">
        <v>38.824682248192737</v>
      </c>
      <c r="I85" s="27"/>
      <c r="J85" s="57">
        <v>132342.91431200001</v>
      </c>
      <c r="K85" s="27"/>
      <c r="L85" s="24">
        <v>39.017569699399743</v>
      </c>
      <c r="M85" s="27"/>
      <c r="N85" s="58">
        <v>654.25108800000135</v>
      </c>
      <c r="P85" s="59">
        <v>4.9681656110908525E-3</v>
      </c>
      <c r="Q85" s="27"/>
      <c r="R85" s="59">
        <v>8.1819745936040182E-3</v>
      </c>
      <c r="S85" s="29"/>
    </row>
    <row r="86" spans="2:23" x14ac:dyDescent="0.3">
      <c r="B86" s="1">
        <f t="shared" si="8"/>
        <v>54</v>
      </c>
      <c r="D86" s="2" t="s">
        <v>37</v>
      </c>
      <c r="F86" s="27"/>
      <c r="G86" s="27"/>
      <c r="H86" s="27"/>
      <c r="I86" s="27"/>
      <c r="J86" s="27"/>
      <c r="K86" s="27"/>
      <c r="L86" s="27"/>
      <c r="M86" s="27"/>
      <c r="N86" s="54"/>
      <c r="P86" s="61">
        <v>8.1280854365684847E-3</v>
      </c>
      <c r="Q86" s="27"/>
      <c r="R86" s="61">
        <v>2.2743527289908437E-2</v>
      </c>
      <c r="S86" s="29"/>
    </row>
    <row r="87" spans="2:23" x14ac:dyDescent="0.3">
      <c r="F87" s="27"/>
      <c r="G87" s="27"/>
      <c r="H87" s="27"/>
      <c r="I87" s="27"/>
      <c r="J87" s="27"/>
      <c r="K87" s="27"/>
      <c r="L87" s="27"/>
      <c r="M87" s="27"/>
      <c r="N87" s="54"/>
      <c r="Q87" s="27"/>
      <c r="S87" s="29"/>
    </row>
    <row r="88" spans="2:23" ht="14.15" x14ac:dyDescent="0.3">
      <c r="D88" s="3" t="s">
        <v>95</v>
      </c>
      <c r="F88" s="2" t="s">
        <v>96</v>
      </c>
      <c r="I88" s="1"/>
      <c r="J88" s="1"/>
      <c r="K88" s="1"/>
      <c r="L88" s="1"/>
      <c r="M88" s="1"/>
      <c r="N88" s="62"/>
      <c r="O88" s="1"/>
      <c r="P88" s="51"/>
      <c r="Q88" s="1"/>
      <c r="R88" s="51"/>
      <c r="S88" s="1"/>
    </row>
    <row r="89" spans="2:23" x14ac:dyDescent="0.3">
      <c r="B89" s="1">
        <f>B86+1</f>
        <v>55</v>
      </c>
      <c r="D89" s="2" t="s">
        <v>29</v>
      </c>
      <c r="F89" s="53">
        <v>91321.835427999991</v>
      </c>
      <c r="G89" s="1"/>
      <c r="H89" s="18">
        <v>15.256744095147242</v>
      </c>
      <c r="I89" s="1"/>
      <c r="J89" s="53">
        <v>116510.028599</v>
      </c>
      <c r="K89" s="1"/>
      <c r="L89" s="18">
        <v>19.464826594015371</v>
      </c>
      <c r="M89" s="18"/>
      <c r="N89" s="54">
        <f>J89-F89</f>
        <v>25188.193171000006</v>
      </c>
      <c r="O89" s="18"/>
      <c r="P89" s="55">
        <f>N89/F89</f>
        <v>0.27581785947413306</v>
      </c>
      <c r="Q89" s="20"/>
      <c r="R89" s="55">
        <f>P89</f>
        <v>0.27581785947413306</v>
      </c>
      <c r="S89" s="20"/>
    </row>
    <row r="90" spans="2:23" outlineLevel="1" x14ac:dyDescent="0.3">
      <c r="B90" s="1">
        <f>B89+1</f>
        <v>56</v>
      </c>
      <c r="D90" s="2" t="s">
        <v>30</v>
      </c>
      <c r="F90" s="53">
        <v>91281.467499999999</v>
      </c>
      <c r="G90" s="21"/>
      <c r="H90" s="18">
        <v>15.25</v>
      </c>
      <c r="I90" s="18"/>
      <c r="J90" s="53">
        <v>91281.467499999999</v>
      </c>
      <c r="K90" s="21"/>
      <c r="L90" s="18">
        <v>15.25</v>
      </c>
      <c r="M90" s="18"/>
      <c r="N90" s="54">
        <f>J90-F90</f>
        <v>0</v>
      </c>
      <c r="O90" s="18"/>
      <c r="P90" s="56">
        <f>IFERROR(N90/F90,"100.0%")</f>
        <v>0</v>
      </c>
      <c r="Q90" s="20"/>
      <c r="R90" s="56">
        <v>0</v>
      </c>
      <c r="S90" s="20"/>
    </row>
    <row r="91" spans="2:23" outlineLevel="1" x14ac:dyDescent="0.3">
      <c r="B91" s="1">
        <f t="shared" ref="B91:B92" si="9">B90+1</f>
        <v>57</v>
      </c>
      <c r="D91" s="2" t="s">
        <v>31</v>
      </c>
      <c r="F91" s="53">
        <v>29213.661002000001</v>
      </c>
      <c r="G91" s="21"/>
      <c r="H91" s="18">
        <v>4.8806000000000003</v>
      </c>
      <c r="I91" s="18"/>
      <c r="J91" s="53">
        <v>1294.700421</v>
      </c>
      <c r="K91" s="21"/>
      <c r="L91" s="18">
        <v>0.21629999999999999</v>
      </c>
      <c r="N91" s="54">
        <f>J91-F91</f>
        <v>-27918.960580999999</v>
      </c>
      <c r="P91" s="55">
        <f>N91/F91</f>
        <v>-0.9556816784821538</v>
      </c>
      <c r="Q91" s="20"/>
      <c r="R91" s="55">
        <f>P91</f>
        <v>-0.9556816784821538</v>
      </c>
      <c r="S91" s="20"/>
    </row>
    <row r="92" spans="2:23" x14ac:dyDescent="0.3">
      <c r="B92" s="1">
        <f t="shared" si="9"/>
        <v>58</v>
      </c>
      <c r="D92" s="2" t="s">
        <v>32</v>
      </c>
      <c r="F92" s="53">
        <v>62888.441855000005</v>
      </c>
      <c r="G92" s="1"/>
      <c r="H92" s="18">
        <v>10.506500000000001</v>
      </c>
      <c r="I92" s="1"/>
      <c r="J92" s="53">
        <v>90345.907279000006</v>
      </c>
      <c r="K92" s="1"/>
      <c r="L92" s="18">
        <v>15.093700000000002</v>
      </c>
      <c r="N92" s="54">
        <f>J92-F92</f>
        <v>27457.465424000002</v>
      </c>
      <c r="P92" s="55">
        <f>N92/F92</f>
        <v>0.43660591062675486</v>
      </c>
      <c r="Q92" s="20"/>
      <c r="R92" s="55">
        <f>P92</f>
        <v>0.43660591062675486</v>
      </c>
      <c r="S92" s="20"/>
      <c r="T92" s="7"/>
    </row>
    <row r="93" spans="2:23" x14ac:dyDescent="0.3">
      <c r="B93" s="1">
        <f>B92+1</f>
        <v>59</v>
      </c>
      <c r="D93" s="2" t="s">
        <v>33</v>
      </c>
      <c r="F93" s="57">
        <f>SUM(F89:F92)</f>
        <v>274705.40578500001</v>
      </c>
      <c r="G93" s="1"/>
      <c r="H93" s="24">
        <v>45.893844095147244</v>
      </c>
      <c r="I93" s="1"/>
      <c r="J93" s="57">
        <f>SUM(J89:J92)</f>
        <v>299432.10379899997</v>
      </c>
      <c r="K93" s="1"/>
      <c r="L93" s="24">
        <v>50.024826594015373</v>
      </c>
      <c r="N93" s="58">
        <f>SUM(N89:N92)</f>
        <v>24726.698014000009</v>
      </c>
      <c r="P93" s="59">
        <f>N93/F93</f>
        <v>9.0011690681298495E-2</v>
      </c>
      <c r="Q93" s="27"/>
      <c r="R93" s="59">
        <f>(N89+N92+N91)/(F89+F92+F91)</f>
        <v>0.13480627580670643</v>
      </c>
      <c r="S93" s="27"/>
      <c r="T93" s="7"/>
      <c r="U93" s="28"/>
      <c r="W93" s="7"/>
    </row>
    <row r="94" spans="2:23" ht="9.75" customHeight="1" x14ac:dyDescent="0.3">
      <c r="F94" s="53"/>
      <c r="G94" s="1"/>
      <c r="H94" s="18"/>
      <c r="I94" s="1"/>
      <c r="J94" s="53"/>
      <c r="K94" s="1"/>
      <c r="L94" s="18"/>
      <c r="N94" s="54"/>
      <c r="Q94" s="27"/>
      <c r="S94" s="27"/>
    </row>
    <row r="95" spans="2:23" x14ac:dyDescent="0.3">
      <c r="B95" s="1">
        <f>B93+1</f>
        <v>60</v>
      </c>
      <c r="D95" s="2" t="s">
        <v>34</v>
      </c>
      <c r="F95" s="57">
        <v>302162.871209</v>
      </c>
      <c r="G95" s="27"/>
      <c r="H95" s="24">
        <v>50.48104409514724</v>
      </c>
      <c r="I95" s="27"/>
      <c r="J95" s="57">
        <v>314946.36187199998</v>
      </c>
      <c r="K95" s="27"/>
      <c r="L95" s="24">
        <v>52.616726594015375</v>
      </c>
      <c r="M95" s="27"/>
      <c r="N95" s="58">
        <v>12783.490663000004</v>
      </c>
      <c r="P95" s="59">
        <v>4.2306622954207763E-2</v>
      </c>
      <c r="Q95" s="27"/>
      <c r="R95" s="59">
        <v>6.0619335978246001E-2</v>
      </c>
      <c r="S95" s="27"/>
    </row>
    <row r="96" spans="2:23" x14ac:dyDescent="0.3">
      <c r="B96" s="1">
        <f>B95+1</f>
        <v>61</v>
      </c>
      <c r="D96" s="2" t="s">
        <v>35</v>
      </c>
      <c r="F96" s="27"/>
      <c r="G96" s="27"/>
      <c r="H96" s="27"/>
      <c r="I96" s="27"/>
      <c r="J96" s="27"/>
      <c r="K96" s="27"/>
      <c r="L96" s="27"/>
      <c r="M96" s="27"/>
      <c r="N96" s="54"/>
      <c r="P96" s="59">
        <v>6.0351590476127377E-2</v>
      </c>
      <c r="Q96" s="27"/>
      <c r="R96" s="59">
        <v>0.10605581792599918</v>
      </c>
      <c r="S96" s="29"/>
    </row>
    <row r="97" spans="2:23" x14ac:dyDescent="0.3">
      <c r="B97" s="1">
        <f t="shared" ref="B97:B98" si="10">B96+1</f>
        <v>62</v>
      </c>
      <c r="D97" s="2" t="s">
        <v>36</v>
      </c>
      <c r="F97" s="57">
        <v>278575.74000699999</v>
      </c>
      <c r="G97" s="27"/>
      <c r="H97" s="24">
        <v>46.540444095147244</v>
      </c>
      <c r="I97" s="27"/>
      <c r="J97" s="57">
        <v>299432.10379899997</v>
      </c>
      <c r="K97" s="27"/>
      <c r="L97" s="24">
        <v>50.024826594015373</v>
      </c>
      <c r="M97" s="27"/>
      <c r="N97" s="58">
        <v>20856.363792000004</v>
      </c>
      <c r="P97" s="59">
        <v>7.4867839502018127E-2</v>
      </c>
      <c r="Q97" s="27"/>
      <c r="R97" s="59">
        <v>0.1113561216412558</v>
      </c>
      <c r="S97" s="29"/>
    </row>
    <row r="98" spans="2:23" x14ac:dyDescent="0.3">
      <c r="B98" s="1">
        <f t="shared" si="10"/>
        <v>63</v>
      </c>
      <c r="D98" s="2" t="s">
        <v>37</v>
      </c>
      <c r="F98" s="27"/>
      <c r="G98" s="27"/>
      <c r="H98" s="27"/>
      <c r="I98" s="27"/>
      <c r="J98" s="27"/>
      <c r="K98" s="27"/>
      <c r="L98" s="27"/>
      <c r="M98" s="27"/>
      <c r="N98" s="54"/>
      <c r="P98" s="61">
        <v>0.11080264743229266</v>
      </c>
      <c r="Q98" s="27"/>
      <c r="R98" s="61">
        <v>0.21512857636073274</v>
      </c>
      <c r="S98" s="29"/>
    </row>
    <row r="99" spans="2:23" ht="9.75" customHeight="1" x14ac:dyDescent="0.3">
      <c r="F99" s="1"/>
      <c r="G99" s="1"/>
      <c r="H99" s="1"/>
      <c r="I99" s="1"/>
      <c r="J99" s="1"/>
      <c r="K99" s="1"/>
      <c r="L99" s="1"/>
      <c r="M99" s="1"/>
      <c r="N99" s="62"/>
      <c r="O99" s="1"/>
      <c r="P99" s="51"/>
      <c r="Q99" s="1"/>
      <c r="S99" s="1"/>
    </row>
    <row r="100" spans="2:23" ht="14.15" x14ac:dyDescent="0.3">
      <c r="D100" s="3" t="s">
        <v>97</v>
      </c>
      <c r="F100" s="2" t="s">
        <v>50</v>
      </c>
      <c r="N100" s="54"/>
      <c r="T100" s="8"/>
      <c r="U100" s="8"/>
    </row>
    <row r="101" spans="2:23" x14ac:dyDescent="0.3">
      <c r="B101" s="1">
        <f>B98+1</f>
        <v>64</v>
      </c>
      <c r="D101" s="2" t="s">
        <v>29</v>
      </c>
      <c r="F101" s="53">
        <v>189322.8</v>
      </c>
      <c r="G101" s="21"/>
      <c r="H101" s="18">
        <v>12.62152</v>
      </c>
      <c r="I101" s="18"/>
      <c r="J101" s="53">
        <v>203840.46000000002</v>
      </c>
      <c r="K101" s="21"/>
      <c r="L101" s="18">
        <v>13.589364000000002</v>
      </c>
      <c r="M101" s="18"/>
      <c r="N101" s="54">
        <f>J101-F101</f>
        <v>14517.660000000033</v>
      </c>
      <c r="O101" s="18"/>
      <c r="P101" s="55">
        <f>N101/F101</f>
        <v>7.6682047804068149E-2</v>
      </c>
      <c r="Q101" s="20"/>
      <c r="R101" s="55">
        <f>P101</f>
        <v>7.6682047804068149E-2</v>
      </c>
      <c r="S101" s="32"/>
      <c r="U101" s="18"/>
    </row>
    <row r="102" spans="2:23" outlineLevel="1" x14ac:dyDescent="0.3">
      <c r="B102" s="1">
        <f>B101+1</f>
        <v>65</v>
      </c>
      <c r="D102" s="2" t="s">
        <v>30</v>
      </c>
      <c r="F102" s="53">
        <v>228750</v>
      </c>
      <c r="G102" s="21"/>
      <c r="H102" s="18">
        <v>15.25</v>
      </c>
      <c r="I102" s="18"/>
      <c r="J102" s="53">
        <v>228750</v>
      </c>
      <c r="K102" s="21"/>
      <c r="L102" s="18">
        <v>15.25</v>
      </c>
      <c r="M102" s="18"/>
      <c r="N102" s="54">
        <f>J102-F102</f>
        <v>0</v>
      </c>
      <c r="O102" s="18"/>
      <c r="P102" s="56">
        <f>IFERROR(N102/F102,"100.0%")</f>
        <v>0</v>
      </c>
      <c r="Q102" s="20"/>
      <c r="R102" s="56">
        <v>0</v>
      </c>
      <c r="S102" s="32"/>
      <c r="U102" s="18"/>
    </row>
    <row r="103" spans="2:23" outlineLevel="1" x14ac:dyDescent="0.3">
      <c r="B103" s="1">
        <f>B102+1</f>
        <v>66</v>
      </c>
      <c r="D103" s="2" t="s">
        <v>31</v>
      </c>
      <c r="F103" s="53">
        <v>73209</v>
      </c>
      <c r="G103" s="21"/>
      <c r="H103" s="18">
        <v>4.8806000000000003</v>
      </c>
      <c r="I103" s="18"/>
      <c r="J103" s="53">
        <v>3244.5</v>
      </c>
      <c r="K103" s="21"/>
      <c r="L103" s="18">
        <v>0.21629999999999999</v>
      </c>
      <c r="N103" s="54">
        <f>J103-F103</f>
        <v>-69964.5</v>
      </c>
      <c r="P103" s="55">
        <f>N103/F103</f>
        <v>-0.9556816784821538</v>
      </c>
      <c r="Q103" s="20"/>
      <c r="R103" s="55">
        <f>P103</f>
        <v>-0.9556816784821538</v>
      </c>
      <c r="S103" s="32"/>
      <c r="U103" s="18"/>
    </row>
    <row r="104" spans="2:23" x14ac:dyDescent="0.3">
      <c r="B104" s="1">
        <f>B103+1</f>
        <v>67</v>
      </c>
      <c r="D104" s="2" t="s">
        <v>32</v>
      </c>
      <c r="F104" s="53">
        <v>157597.50000000003</v>
      </c>
      <c r="G104" s="21"/>
      <c r="H104" s="18">
        <v>10.506500000000003</v>
      </c>
      <c r="J104" s="53">
        <v>226405.5</v>
      </c>
      <c r="K104" s="21"/>
      <c r="L104" s="18">
        <v>15.093699999999998</v>
      </c>
      <c r="N104" s="54">
        <f>J104-F104</f>
        <v>68807.999999999971</v>
      </c>
      <c r="P104" s="55">
        <f>N104/F104</f>
        <v>0.43660591062675458</v>
      </c>
      <c r="Q104" s="20"/>
      <c r="R104" s="55">
        <f>P104</f>
        <v>0.43660591062675458</v>
      </c>
      <c r="S104" s="20"/>
      <c r="T104" s="7"/>
    </row>
    <row r="105" spans="2:23" x14ac:dyDescent="0.3">
      <c r="B105" s="1">
        <f>B104+1</f>
        <v>68</v>
      </c>
      <c r="D105" s="2" t="s">
        <v>33</v>
      </c>
      <c r="F105" s="57">
        <f>SUM(F101:F104)</f>
        <v>648879.30000000005</v>
      </c>
      <c r="G105" s="21"/>
      <c r="H105" s="24">
        <v>43.258620000000001</v>
      </c>
      <c r="J105" s="57">
        <f>SUM(J101:J104)</f>
        <v>662240.46</v>
      </c>
      <c r="K105" s="21"/>
      <c r="L105" s="24">
        <v>44.149363999999998</v>
      </c>
      <c r="N105" s="58">
        <f>SUM(N101:N104)</f>
        <v>13361.160000000003</v>
      </c>
      <c r="P105" s="59">
        <f>N105/F105</f>
        <v>2.0591133050476419E-2</v>
      </c>
      <c r="Q105" s="27"/>
      <c r="R105" s="59">
        <f>(N101+N104+N103)/(F101+F104+F103)</f>
        <v>3.1802495089011888E-2</v>
      </c>
      <c r="S105" s="27"/>
      <c r="T105" s="7"/>
      <c r="U105" s="28"/>
      <c r="W105" s="33"/>
    </row>
    <row r="106" spans="2:23" ht="9.75" customHeight="1" x14ac:dyDescent="0.3">
      <c r="F106" s="53"/>
      <c r="G106" s="21"/>
      <c r="H106" s="18"/>
      <c r="I106" s="1"/>
      <c r="J106" s="53"/>
      <c r="K106" s="1"/>
      <c r="L106" s="18"/>
      <c r="N106" s="54"/>
      <c r="Q106" s="27"/>
      <c r="S106" s="27"/>
      <c r="W106" s="33"/>
    </row>
    <row r="107" spans="2:23" x14ac:dyDescent="0.3">
      <c r="B107" s="1">
        <f>B105+1</f>
        <v>69</v>
      </c>
      <c r="D107" s="2" t="s">
        <v>34</v>
      </c>
      <c r="F107" s="57">
        <v>717687.3</v>
      </c>
      <c r="G107" s="21"/>
      <c r="H107" s="24">
        <v>47.845820000000003</v>
      </c>
      <c r="I107" s="1"/>
      <c r="J107" s="57">
        <v>701118.96</v>
      </c>
      <c r="K107" s="27"/>
      <c r="L107" s="24">
        <v>46.741264000000001</v>
      </c>
      <c r="M107" s="27"/>
      <c r="N107" s="58">
        <v>-16568.339999999967</v>
      </c>
      <c r="P107" s="59">
        <v>-2.3085736643242771E-2</v>
      </c>
      <c r="Q107" s="27"/>
      <c r="R107" s="59">
        <v>-3.3886430836837296E-2</v>
      </c>
      <c r="S107" s="27"/>
      <c r="W107" s="33"/>
    </row>
    <row r="108" spans="2:23" x14ac:dyDescent="0.3">
      <c r="B108" s="1">
        <f>B107+1</f>
        <v>70</v>
      </c>
      <c r="D108" s="2" t="s">
        <v>35</v>
      </c>
      <c r="F108" s="27"/>
      <c r="G108" s="21"/>
      <c r="H108" s="27"/>
      <c r="I108" s="1"/>
      <c r="J108" s="27"/>
      <c r="K108" s="27"/>
      <c r="L108" s="27"/>
      <c r="M108" s="27"/>
      <c r="N108" s="54"/>
      <c r="P108" s="59">
        <v>-3.3724717667131102E-2</v>
      </c>
      <c r="Q108" s="27"/>
      <c r="R108" s="59">
        <v>-6.3109840407904752E-2</v>
      </c>
      <c r="S108" s="29"/>
      <c r="W108" s="33"/>
    </row>
    <row r="109" spans="2:23" x14ac:dyDescent="0.3">
      <c r="B109" s="1">
        <f t="shared" ref="B109:B110" si="11">B108+1</f>
        <v>71</v>
      </c>
      <c r="D109" s="2" t="s">
        <v>36</v>
      </c>
      <c r="F109" s="57">
        <v>658578.30000000005</v>
      </c>
      <c r="G109" s="21"/>
      <c r="H109" s="24">
        <v>43.90522</v>
      </c>
      <c r="I109" s="1"/>
      <c r="J109" s="57">
        <v>662240.46</v>
      </c>
      <c r="K109" s="27"/>
      <c r="L109" s="24">
        <v>44.149363999999998</v>
      </c>
      <c r="M109" s="27"/>
      <c r="N109" s="58">
        <v>3662.1600000000326</v>
      </c>
      <c r="P109" s="59">
        <v>5.5607055379748044E-3</v>
      </c>
      <c r="Q109" s="27"/>
      <c r="R109" s="59">
        <v>8.520053239863528E-3</v>
      </c>
      <c r="S109" s="29"/>
      <c r="W109" s="33"/>
    </row>
    <row r="110" spans="2:23" x14ac:dyDescent="0.3">
      <c r="B110" s="1">
        <f t="shared" si="11"/>
        <v>72</v>
      </c>
      <c r="D110" s="2" t="s">
        <v>37</v>
      </c>
      <c r="F110" s="27"/>
      <c r="G110" s="27"/>
      <c r="H110" s="27"/>
      <c r="I110" s="27"/>
      <c r="J110" s="27"/>
      <c r="K110" s="27"/>
      <c r="L110" s="27"/>
      <c r="M110" s="27"/>
      <c r="N110" s="54"/>
      <c r="P110" s="61">
        <v>8.4738326891466396E-3</v>
      </c>
      <c r="Q110" s="27"/>
      <c r="R110" s="61">
        <v>1.8002701762044535E-2</v>
      </c>
      <c r="S110" s="29"/>
      <c r="W110" s="33"/>
    </row>
    <row r="111" spans="2:23" ht="9.75" customHeight="1" x14ac:dyDescent="0.3">
      <c r="F111" s="1"/>
      <c r="G111" s="1"/>
      <c r="H111" s="1"/>
      <c r="I111" s="1"/>
      <c r="J111" s="1"/>
      <c r="K111" s="1"/>
      <c r="L111" s="1"/>
      <c r="M111" s="1"/>
      <c r="N111" s="62"/>
      <c r="O111" s="1"/>
      <c r="P111" s="51"/>
      <c r="Q111" s="1"/>
      <c r="R111" s="51"/>
      <c r="S111" s="1"/>
    </row>
    <row r="112" spans="2:23" ht="14.15" x14ac:dyDescent="0.3">
      <c r="D112" s="3" t="s">
        <v>98</v>
      </c>
      <c r="F112" s="2" t="s">
        <v>52</v>
      </c>
      <c r="I112" s="1"/>
      <c r="J112" s="1"/>
      <c r="K112" s="1"/>
      <c r="L112" s="1"/>
      <c r="M112" s="1"/>
      <c r="N112" s="62"/>
      <c r="O112" s="1"/>
      <c r="P112" s="51"/>
      <c r="Q112" s="1"/>
      <c r="R112" s="51"/>
      <c r="S112" s="1"/>
    </row>
    <row r="113" spans="2:23" x14ac:dyDescent="0.3">
      <c r="B113" s="1">
        <f>B110+1</f>
        <v>73</v>
      </c>
      <c r="D113" s="2" t="s">
        <v>29</v>
      </c>
      <c r="F113" s="53">
        <v>25839.143152000004</v>
      </c>
      <c r="G113" s="1"/>
      <c r="H113" s="18">
        <v>4.3168266850215851</v>
      </c>
      <c r="I113" s="1"/>
      <c r="J113" s="53">
        <v>31606.753239999998</v>
      </c>
      <c r="K113" s="1"/>
      <c r="L113" s="18">
        <v>5.2803947488004699</v>
      </c>
      <c r="M113" s="18"/>
      <c r="N113" s="54">
        <f>J113-F113</f>
        <v>5767.610087999994</v>
      </c>
      <c r="O113" s="18"/>
      <c r="P113" s="55">
        <f>N113/F113</f>
        <v>0.22321212642662916</v>
      </c>
      <c r="Q113" s="20"/>
      <c r="R113" s="55">
        <f>P113</f>
        <v>0.22321212642662916</v>
      </c>
      <c r="S113" s="20"/>
    </row>
    <row r="114" spans="2:23" outlineLevel="1" x14ac:dyDescent="0.3">
      <c r="B114" s="1">
        <f>B113+1</f>
        <v>74</v>
      </c>
      <c r="D114" s="2" t="s">
        <v>30</v>
      </c>
      <c r="F114" s="53">
        <v>91281.62</v>
      </c>
      <c r="G114" s="21"/>
      <c r="H114" s="18">
        <v>15.25</v>
      </c>
      <c r="I114" s="18"/>
      <c r="J114" s="53">
        <v>91281.62</v>
      </c>
      <c r="K114" s="21"/>
      <c r="L114" s="18">
        <v>15.25</v>
      </c>
      <c r="M114" s="18"/>
      <c r="N114" s="54">
        <f>J114-F114</f>
        <v>0</v>
      </c>
      <c r="O114" s="18"/>
      <c r="P114" s="56">
        <f>IFERROR(N114/F114,"100.0%")</f>
        <v>0</v>
      </c>
      <c r="Q114" s="20"/>
      <c r="R114" s="56">
        <v>0</v>
      </c>
      <c r="S114" s="20"/>
    </row>
    <row r="115" spans="2:23" outlineLevel="1" x14ac:dyDescent="0.3">
      <c r="B115" s="1">
        <f t="shared" ref="B115:B116" si="12">B114+1</f>
        <v>75</v>
      </c>
      <c r="D115" s="2" t="s">
        <v>31</v>
      </c>
      <c r="F115" s="53">
        <v>29213.709808</v>
      </c>
      <c r="G115" s="21"/>
      <c r="H115" s="18">
        <v>4.8806000000000003</v>
      </c>
      <c r="I115" s="18"/>
      <c r="J115" s="53">
        <v>1294.7025839999999</v>
      </c>
      <c r="K115" s="21"/>
      <c r="L115" s="18">
        <v>0.21629999999999999</v>
      </c>
      <c r="N115" s="54">
        <f>J115-F115</f>
        <v>-27919.007224000001</v>
      </c>
      <c r="P115" s="55">
        <f>N115/F115</f>
        <v>-0.95568167848215391</v>
      </c>
      <c r="Q115" s="20"/>
      <c r="R115" s="55">
        <f>P115</f>
        <v>-0.95568167848215391</v>
      </c>
      <c r="S115" s="20"/>
    </row>
    <row r="116" spans="2:23" x14ac:dyDescent="0.3">
      <c r="B116" s="1">
        <f t="shared" si="12"/>
        <v>76</v>
      </c>
      <c r="D116" s="2" t="s">
        <v>32</v>
      </c>
      <c r="F116" s="53">
        <v>62511.449079999999</v>
      </c>
      <c r="G116" s="1"/>
      <c r="H116" s="18">
        <v>10.4435</v>
      </c>
      <c r="I116" s="1"/>
      <c r="J116" s="53">
        <v>90346.05821599999</v>
      </c>
      <c r="K116" s="1"/>
      <c r="L116" s="18">
        <v>15.093699999999998</v>
      </c>
      <c r="N116" s="54">
        <f>J116-F116</f>
        <v>27834.609135999992</v>
      </c>
      <c r="P116" s="55">
        <f>N116/F116</f>
        <v>0.44527217886723786</v>
      </c>
      <c r="Q116" s="20"/>
      <c r="R116" s="55">
        <f>P116</f>
        <v>0.44527217886723786</v>
      </c>
      <c r="S116" s="20"/>
      <c r="T116" s="7"/>
    </row>
    <row r="117" spans="2:23" x14ac:dyDescent="0.3">
      <c r="B117" s="1">
        <f>B116+1</f>
        <v>77</v>
      </c>
      <c r="D117" s="2" t="s">
        <v>33</v>
      </c>
      <c r="F117" s="57">
        <f>SUM(F113:F116)</f>
        <v>208845.92203999998</v>
      </c>
      <c r="G117" s="1"/>
      <c r="H117" s="24">
        <v>34.890926685021576</v>
      </c>
      <c r="I117" s="1"/>
      <c r="J117" s="57">
        <f>SUM(J113:J116)</f>
        <v>214529.13403999998</v>
      </c>
      <c r="K117" s="1"/>
      <c r="L117" s="24">
        <v>35.840394748800463</v>
      </c>
      <c r="N117" s="58">
        <f>SUM(N113:N116)</f>
        <v>5683.211999999985</v>
      </c>
      <c r="P117" s="59">
        <f>N117/F117</f>
        <v>2.7212463353301613E-2</v>
      </c>
      <c r="Q117" s="27"/>
      <c r="R117" s="59">
        <f>(N113+N116+N115)/(F113+F116+F115)</f>
        <v>4.8341306854068108E-2</v>
      </c>
      <c r="S117" s="27"/>
      <c r="T117" s="7"/>
      <c r="U117" s="28"/>
      <c r="W117" s="7"/>
    </row>
    <row r="118" spans="2:23" ht="9.75" customHeight="1" x14ac:dyDescent="0.3">
      <c r="F118" s="53"/>
      <c r="G118" s="1"/>
      <c r="H118" s="18"/>
      <c r="I118" s="1"/>
      <c r="J118" s="53"/>
      <c r="K118" s="1"/>
      <c r="L118" s="18"/>
      <c r="N118" s="54"/>
      <c r="Q118" s="27"/>
      <c r="S118" s="27"/>
    </row>
    <row r="119" spans="2:23" x14ac:dyDescent="0.3">
      <c r="B119" s="1">
        <f>B117+1</f>
        <v>78</v>
      </c>
      <c r="D119" s="2" t="s">
        <v>34</v>
      </c>
      <c r="F119" s="57">
        <v>236680.53117599996</v>
      </c>
      <c r="G119" s="27"/>
      <c r="H119" s="24">
        <v>39.541126685021574</v>
      </c>
      <c r="I119" s="27"/>
      <c r="J119" s="57">
        <v>230043.41803199996</v>
      </c>
      <c r="K119" s="27"/>
      <c r="L119" s="24">
        <v>38.432294748800459</v>
      </c>
      <c r="M119" s="27"/>
      <c r="N119" s="58">
        <v>-6637.1131440000063</v>
      </c>
      <c r="P119" s="59">
        <v>-2.8042497247331797E-2</v>
      </c>
      <c r="Q119" s="27"/>
      <c r="R119" s="59">
        <v>-4.5647612422393083E-2</v>
      </c>
      <c r="S119" s="27"/>
    </row>
    <row r="120" spans="2:23" x14ac:dyDescent="0.3">
      <c r="B120" s="1">
        <f>B119+1</f>
        <v>79</v>
      </c>
      <c r="D120" s="2" t="s">
        <v>35</v>
      </c>
      <c r="F120" s="27"/>
      <c r="G120" s="27"/>
      <c r="H120" s="27"/>
      <c r="I120" s="27"/>
      <c r="J120" s="27"/>
      <c r="K120" s="27"/>
      <c r="L120" s="27"/>
      <c r="M120" s="27"/>
      <c r="N120" s="54"/>
      <c r="P120" s="59">
        <v>-4.5355773043404733E-2</v>
      </c>
      <c r="Q120" s="27"/>
      <c r="R120" s="59">
        <v>-0.12055893177456876</v>
      </c>
      <c r="S120" s="29"/>
    </row>
    <row r="121" spans="2:23" x14ac:dyDescent="0.3">
      <c r="B121" s="1">
        <f t="shared" ref="B121:B122" si="13">B120+1</f>
        <v>80</v>
      </c>
      <c r="D121" s="2" t="s">
        <v>36</v>
      </c>
      <c r="F121" s="57">
        <v>213093.360568</v>
      </c>
      <c r="G121" s="27"/>
      <c r="H121" s="24">
        <v>35.600526685021585</v>
      </c>
      <c r="I121" s="27"/>
      <c r="J121" s="57">
        <v>214529.13403999998</v>
      </c>
      <c r="K121" s="27"/>
      <c r="L121" s="24">
        <v>35.840394748800463</v>
      </c>
      <c r="M121" s="27"/>
      <c r="N121" s="58">
        <v>1435.7734719999944</v>
      </c>
      <c r="P121" s="59">
        <v>6.7377672780275398E-3</v>
      </c>
      <c r="Q121" s="27"/>
      <c r="R121" s="59">
        <v>1.1786823382582655E-2</v>
      </c>
      <c r="S121" s="29"/>
    </row>
    <row r="122" spans="2:23" x14ac:dyDescent="0.3">
      <c r="B122" s="1">
        <f t="shared" si="13"/>
        <v>81</v>
      </c>
      <c r="D122" s="2" t="s">
        <v>37</v>
      </c>
      <c r="F122" s="27"/>
      <c r="G122" s="27"/>
      <c r="H122" s="27"/>
      <c r="I122" s="27"/>
      <c r="J122" s="27"/>
      <c r="K122" s="27"/>
      <c r="L122" s="27"/>
      <c r="M122" s="27"/>
      <c r="N122" s="54"/>
      <c r="P122" s="61">
        <v>1.1696985958051081E-2</v>
      </c>
      <c r="Q122" s="27"/>
      <c r="R122" s="61">
        <v>4.5629821592244435E-2</v>
      </c>
      <c r="S122" s="29"/>
    </row>
    <row r="123" spans="2:23" ht="9.75" customHeight="1" x14ac:dyDescent="0.3">
      <c r="F123" s="1"/>
      <c r="G123" s="1"/>
      <c r="H123" s="1"/>
      <c r="I123" s="1"/>
      <c r="J123" s="1"/>
      <c r="K123" s="1"/>
      <c r="L123" s="1"/>
      <c r="M123" s="1"/>
      <c r="N123" s="62"/>
      <c r="O123" s="1"/>
      <c r="P123" s="51"/>
      <c r="Q123" s="1"/>
      <c r="S123" s="1"/>
    </row>
    <row r="124" spans="2:23" ht="14.15" x14ac:dyDescent="0.3">
      <c r="D124" s="3" t="s">
        <v>99</v>
      </c>
      <c r="F124" s="2" t="s">
        <v>72</v>
      </c>
      <c r="N124" s="54"/>
      <c r="T124" s="8"/>
      <c r="U124" s="8"/>
    </row>
    <row r="125" spans="2:23" x14ac:dyDescent="0.3">
      <c r="B125" s="1">
        <f>B122+1</f>
        <v>82</v>
      </c>
      <c r="D125" s="2" t="s">
        <v>29</v>
      </c>
      <c r="F125" s="53">
        <v>248846.93973200003</v>
      </c>
      <c r="G125" s="21"/>
      <c r="H125" s="18">
        <v>2.4944260868153152</v>
      </c>
      <c r="I125" s="18"/>
      <c r="J125" s="53">
        <v>259473.38285600001</v>
      </c>
      <c r="K125" s="21"/>
      <c r="L125" s="18">
        <v>2.6009448849452492</v>
      </c>
      <c r="M125" s="18"/>
      <c r="N125" s="54">
        <f>J125-F125</f>
        <v>10626.443123999983</v>
      </c>
      <c r="O125" s="18"/>
      <c r="P125" s="55">
        <f>N125/F125</f>
        <v>4.2702727770911358E-2</v>
      </c>
      <c r="Q125" s="20"/>
      <c r="R125" s="55">
        <f>P125</f>
        <v>4.2702727770911358E-2</v>
      </c>
      <c r="S125" s="32"/>
      <c r="U125" s="18"/>
    </row>
    <row r="126" spans="2:23" outlineLevel="1" x14ac:dyDescent="0.3">
      <c r="B126" s="1">
        <f>B125+1</f>
        <v>83</v>
      </c>
      <c r="D126" s="2" t="s">
        <v>30</v>
      </c>
      <c r="F126" s="53">
        <v>1521358.3</v>
      </c>
      <c r="G126" s="21"/>
      <c r="H126" s="18">
        <v>15.25</v>
      </c>
      <c r="I126" s="18"/>
      <c r="J126" s="53">
        <v>1521358.3</v>
      </c>
      <c r="K126" s="21"/>
      <c r="L126" s="18">
        <v>15.25</v>
      </c>
      <c r="M126" s="18"/>
      <c r="N126" s="54">
        <f>J126-F126</f>
        <v>0</v>
      </c>
      <c r="O126" s="18"/>
      <c r="P126" s="56">
        <f>IFERROR(N126/F126,"100.0%")</f>
        <v>0</v>
      </c>
      <c r="Q126" s="20"/>
      <c r="R126" s="56">
        <v>0</v>
      </c>
      <c r="S126" s="32"/>
      <c r="U126" s="18"/>
    </row>
    <row r="127" spans="2:23" outlineLevel="1" x14ac:dyDescent="0.3">
      <c r="B127" s="1">
        <f t="shared" ref="B127:B128" si="14">B126+1</f>
        <v>84</v>
      </c>
      <c r="D127" s="2" t="s">
        <v>31</v>
      </c>
      <c r="F127" s="53">
        <v>486894.51272</v>
      </c>
      <c r="G127" s="21"/>
      <c r="H127" s="18">
        <v>4.8806000000000003</v>
      </c>
      <c r="I127" s="18"/>
      <c r="J127" s="53">
        <v>21578.347560000002</v>
      </c>
      <c r="K127" s="21"/>
      <c r="L127" s="18">
        <v>0.21629999999999999</v>
      </c>
      <c r="N127" s="54">
        <f>J127-F127</f>
        <v>-465316.16515999998</v>
      </c>
      <c r="P127" s="55">
        <f>N127/F127</f>
        <v>-0.9556816784821538</v>
      </c>
      <c r="Q127" s="20"/>
      <c r="R127" s="55">
        <f>P127</f>
        <v>-0.9556816784821538</v>
      </c>
      <c r="S127" s="32"/>
      <c r="U127" s="18"/>
    </row>
    <row r="128" spans="2:23" x14ac:dyDescent="0.3">
      <c r="B128" s="1">
        <f t="shared" si="14"/>
        <v>85</v>
      </c>
      <c r="D128" s="2" t="s">
        <v>32</v>
      </c>
      <c r="F128" s="53">
        <v>1041856.0922</v>
      </c>
      <c r="G128" s="21"/>
      <c r="H128" s="18">
        <v>10.4435</v>
      </c>
      <c r="J128" s="53">
        <v>1505765.6244400002</v>
      </c>
      <c r="K128" s="21"/>
      <c r="L128" s="18">
        <v>15.093700000000002</v>
      </c>
      <c r="N128" s="54">
        <f>J128-F128</f>
        <v>463909.5322400002</v>
      </c>
      <c r="P128" s="55">
        <f>N128/F128</f>
        <v>0.44527217886723819</v>
      </c>
      <c r="Q128" s="20"/>
      <c r="R128" s="55">
        <f>P128</f>
        <v>0.44527217886723819</v>
      </c>
      <c r="S128" s="20"/>
      <c r="T128" s="7"/>
    </row>
    <row r="129" spans="2:23" x14ac:dyDescent="0.3">
      <c r="B129" s="1">
        <f>B128+1</f>
        <v>86</v>
      </c>
      <c r="D129" s="2" t="s">
        <v>33</v>
      </c>
      <c r="F129" s="57">
        <f>SUM(F125:F128)</f>
        <v>3298955.8446519999</v>
      </c>
      <c r="G129" s="21"/>
      <c r="H129" s="24">
        <v>33.068526086815311</v>
      </c>
      <c r="J129" s="57">
        <f>SUM(J125:J128)</f>
        <v>3308175.6548560001</v>
      </c>
      <c r="K129" s="21"/>
      <c r="L129" s="24">
        <v>33.160944884945245</v>
      </c>
      <c r="N129" s="58">
        <f>SUM(N125:N128)</f>
        <v>9219.8102040002123</v>
      </c>
      <c r="P129" s="59">
        <f>N129/F129</f>
        <v>2.7947661739536837E-3</v>
      </c>
      <c r="Q129" s="27"/>
      <c r="R129" s="59">
        <f>(N125+N128+N127)/(F125+F128+F127)</f>
        <v>5.186669070138243E-3</v>
      </c>
      <c r="S129" s="27"/>
      <c r="T129" s="7"/>
      <c r="U129" s="28"/>
      <c r="W129" s="33"/>
    </row>
    <row r="130" spans="2:23" ht="9.75" customHeight="1" x14ac:dyDescent="0.3">
      <c r="F130" s="53"/>
      <c r="G130" s="21"/>
      <c r="H130" s="18"/>
      <c r="I130" s="1"/>
      <c r="J130" s="53"/>
      <c r="K130" s="1"/>
      <c r="L130" s="18"/>
      <c r="N130" s="54"/>
      <c r="Q130" s="27"/>
      <c r="S130" s="27"/>
      <c r="W130" s="33"/>
    </row>
    <row r="131" spans="2:23" x14ac:dyDescent="0.3">
      <c r="B131" s="1">
        <f>B129+1</f>
        <v>87</v>
      </c>
      <c r="D131" s="2" t="s">
        <v>34</v>
      </c>
      <c r="F131" s="57">
        <v>3762865.3768920004</v>
      </c>
      <c r="G131" s="27"/>
      <c r="H131" s="24">
        <v>37.718726086815316</v>
      </c>
      <c r="I131" s="27"/>
      <c r="J131" s="57">
        <v>3566746.7091359999</v>
      </c>
      <c r="K131" s="27"/>
      <c r="L131" s="24">
        <v>35.752844884945247</v>
      </c>
      <c r="M131" s="27"/>
      <c r="N131" s="58">
        <v>-196118.66775600007</v>
      </c>
      <c r="P131" s="59">
        <v>-5.2119501526782616E-2</v>
      </c>
      <c r="Q131" s="27"/>
      <c r="R131" s="59">
        <v>-8.74941104481953E-2</v>
      </c>
      <c r="S131" s="27"/>
      <c r="W131" s="33"/>
    </row>
    <row r="132" spans="2:23" x14ac:dyDescent="0.3">
      <c r="B132" s="1">
        <f>B131+1</f>
        <v>88</v>
      </c>
      <c r="D132" s="2" t="s">
        <v>35</v>
      </c>
      <c r="F132" s="27"/>
      <c r="G132" s="27"/>
      <c r="H132" s="27"/>
      <c r="I132" s="27"/>
      <c r="J132" s="27"/>
      <c r="K132" s="27"/>
      <c r="L132" s="27"/>
      <c r="M132" s="27"/>
      <c r="N132" s="54"/>
      <c r="P132" s="59">
        <v>-8.6889676693706855E-2</v>
      </c>
      <c r="Q132" s="27"/>
      <c r="R132" s="59">
        <v>-0.26655922009341304</v>
      </c>
      <c r="S132" s="29"/>
      <c r="W132" s="33"/>
    </row>
    <row r="133" spans="2:23" x14ac:dyDescent="0.3">
      <c r="B133" s="1">
        <f t="shared" ref="B133:B134" si="15">B132+1</f>
        <v>89</v>
      </c>
      <c r="D133" s="2" t="s">
        <v>36</v>
      </c>
      <c r="F133" s="57">
        <v>3369746.3921720004</v>
      </c>
      <c r="G133" s="27"/>
      <c r="H133" s="24">
        <v>33.77812608681532</v>
      </c>
      <c r="I133" s="27"/>
      <c r="J133" s="57">
        <v>3308175.6548560001</v>
      </c>
      <c r="K133" s="27"/>
      <c r="L133" s="24">
        <v>33.160944884945245</v>
      </c>
      <c r="M133" s="27"/>
      <c r="N133" s="58">
        <v>-61570.737316000013</v>
      </c>
      <c r="P133" s="59">
        <v>-1.8271623484494345E-2</v>
      </c>
      <c r="Q133" s="27"/>
      <c r="R133" s="59">
        <v>-3.3310503122561022E-2</v>
      </c>
      <c r="S133" s="29"/>
      <c r="W133" s="33"/>
    </row>
    <row r="134" spans="2:23" x14ac:dyDescent="0.3">
      <c r="B134" s="1">
        <f t="shared" si="15"/>
        <v>90</v>
      </c>
      <c r="D134" s="2" t="s">
        <v>37</v>
      </c>
      <c r="F134" s="27"/>
      <c r="G134" s="27"/>
      <c r="H134" s="27"/>
      <c r="I134" s="27"/>
      <c r="J134" s="27"/>
      <c r="K134" s="27"/>
      <c r="L134" s="27"/>
      <c r="M134" s="27"/>
      <c r="N134" s="54"/>
      <c r="P134" s="61">
        <v>-3.3031852249696896E-2</v>
      </c>
      <c r="Q134" s="27"/>
      <c r="R134" s="61">
        <v>-0.17970431922801036</v>
      </c>
      <c r="S134" s="29"/>
      <c r="W134" s="33"/>
    </row>
    <row r="135" spans="2:23" ht="9.75" customHeight="1" x14ac:dyDescent="0.3">
      <c r="F135" s="1"/>
      <c r="G135" s="1"/>
      <c r="H135" s="1"/>
      <c r="I135" s="1"/>
      <c r="J135" s="1"/>
      <c r="K135" s="1"/>
      <c r="L135" s="1"/>
      <c r="M135" s="1"/>
      <c r="N135" s="62"/>
      <c r="O135" s="1"/>
      <c r="P135" s="51"/>
      <c r="Q135" s="1"/>
      <c r="R135" s="51"/>
      <c r="S135" s="1"/>
    </row>
    <row r="136" spans="2:23" ht="14.15" x14ac:dyDescent="0.3">
      <c r="D136" s="3" t="s">
        <v>100</v>
      </c>
      <c r="F136" s="2" t="s">
        <v>56</v>
      </c>
      <c r="I136" s="1"/>
      <c r="J136" s="1"/>
      <c r="K136" s="1"/>
      <c r="L136" s="1"/>
      <c r="M136" s="1"/>
      <c r="N136" s="62"/>
      <c r="O136" s="1"/>
      <c r="P136" s="51"/>
      <c r="Q136" s="1"/>
      <c r="R136" s="51"/>
      <c r="S136" s="1"/>
    </row>
    <row r="137" spans="2:23" x14ac:dyDescent="0.3">
      <c r="B137" s="1">
        <f>1+B134</f>
        <v>91</v>
      </c>
      <c r="D137" s="2" t="s">
        <v>29</v>
      </c>
      <c r="F137" s="53">
        <v>302287.48428700003</v>
      </c>
      <c r="G137" s="1"/>
      <c r="H137" s="18">
        <v>3.0301104435982684</v>
      </c>
      <c r="I137" s="1"/>
      <c r="J137" s="53">
        <v>344075.41240900004</v>
      </c>
      <c r="K137" s="1"/>
      <c r="L137" s="18">
        <v>3.4489899672327553</v>
      </c>
      <c r="M137" s="18"/>
      <c r="N137" s="54">
        <f>J137-F137</f>
        <v>41787.928122000012</v>
      </c>
      <c r="O137" s="18"/>
      <c r="P137" s="55">
        <f>N137/F137</f>
        <v>0.13823902838903315</v>
      </c>
      <c r="Q137" s="20"/>
      <c r="R137" s="55">
        <f>P137</f>
        <v>0.13823902838903315</v>
      </c>
      <c r="S137" s="20"/>
    </row>
    <row r="138" spans="2:23" outlineLevel="1" x14ac:dyDescent="0.3">
      <c r="B138" s="1">
        <f>B137+1</f>
        <v>92</v>
      </c>
      <c r="D138" s="2" t="s">
        <v>30</v>
      </c>
      <c r="F138" s="53">
        <v>1521358.4524999999</v>
      </c>
      <c r="G138" s="21"/>
      <c r="H138" s="18">
        <v>15.25</v>
      </c>
      <c r="I138" s="18"/>
      <c r="J138" s="53">
        <v>1521358.4524999999</v>
      </c>
      <c r="K138" s="21"/>
      <c r="L138" s="18">
        <v>15.25</v>
      </c>
      <c r="M138" s="18"/>
      <c r="N138" s="54">
        <f>J138-F138</f>
        <v>0</v>
      </c>
      <c r="O138" s="18"/>
      <c r="P138" s="56">
        <f>IFERROR(N138/F138,"100.0%")</f>
        <v>0</v>
      </c>
      <c r="Q138" s="20"/>
      <c r="R138" s="56">
        <v>0</v>
      </c>
      <c r="S138" s="20"/>
    </row>
    <row r="139" spans="2:23" outlineLevel="1" x14ac:dyDescent="0.3">
      <c r="B139" s="1">
        <f t="shared" ref="B139:B140" si="16">B138+1</f>
        <v>93</v>
      </c>
      <c r="D139" s="2" t="s">
        <v>31</v>
      </c>
      <c r="F139" s="53">
        <v>486894.56152600003</v>
      </c>
      <c r="G139" s="21"/>
      <c r="H139" s="18">
        <v>4.8806000000000003</v>
      </c>
      <c r="I139" s="18"/>
      <c r="J139" s="53">
        <v>21578.349722999999</v>
      </c>
      <c r="K139" s="21"/>
      <c r="L139" s="18">
        <v>0.21629999999999999</v>
      </c>
      <c r="N139" s="54">
        <f>J139-F139</f>
        <v>-465316.21180300001</v>
      </c>
      <c r="P139" s="55">
        <f>N139/F139</f>
        <v>-0.9556816784821538</v>
      </c>
      <c r="Q139" s="20"/>
      <c r="R139" s="55">
        <f>P139</f>
        <v>-0.9556816784821538</v>
      </c>
      <c r="S139" s="20"/>
    </row>
    <row r="140" spans="2:23" x14ac:dyDescent="0.3">
      <c r="B140" s="1">
        <f t="shared" si="16"/>
        <v>94</v>
      </c>
      <c r="D140" s="2" t="s">
        <v>32</v>
      </c>
      <c r="F140" s="53">
        <v>1041856.1966349999</v>
      </c>
      <c r="G140" s="1"/>
      <c r="H140" s="18">
        <v>10.4435</v>
      </c>
      <c r="I140" s="1"/>
      <c r="J140" s="53">
        <v>1505765.775377</v>
      </c>
      <c r="K140" s="1"/>
      <c r="L140" s="18">
        <v>15.093699999999998</v>
      </c>
      <c r="N140" s="54">
        <f>J140-F140</f>
        <v>463909.57874200004</v>
      </c>
      <c r="P140" s="55">
        <f>N140/F140</f>
        <v>0.44527217886723808</v>
      </c>
      <c r="Q140" s="20"/>
      <c r="R140" s="55">
        <f>P140</f>
        <v>0.44527217886723808</v>
      </c>
      <c r="S140" s="20"/>
      <c r="T140" s="7"/>
    </row>
    <row r="141" spans="2:23" x14ac:dyDescent="0.3">
      <c r="B141" s="1">
        <f>B140+1</f>
        <v>95</v>
      </c>
      <c r="D141" s="2" t="s">
        <v>33</v>
      </c>
      <c r="F141" s="57">
        <f>SUM(F137:F140)</f>
        <v>3352396.6949479999</v>
      </c>
      <c r="G141" s="1"/>
      <c r="H141" s="24">
        <v>33.604210443598262</v>
      </c>
      <c r="I141" s="1"/>
      <c r="J141" s="57">
        <f>SUM(J137:J140)</f>
        <v>3392777.9900090001</v>
      </c>
      <c r="K141" s="1"/>
      <c r="L141" s="24">
        <v>34.008989967232758</v>
      </c>
      <c r="N141" s="58">
        <f>SUM(N137:N140)</f>
        <v>40381.295061000041</v>
      </c>
      <c r="P141" s="59">
        <f>N141/F141</f>
        <v>1.204550020045477E-2</v>
      </c>
      <c r="Q141" s="27"/>
      <c r="R141" s="59">
        <f>(N137+N140+N139)/(F137+F140+F139)</f>
        <v>2.2053769345097028E-2</v>
      </c>
      <c r="S141" s="27"/>
      <c r="T141" s="7"/>
      <c r="U141" s="28"/>
      <c r="W141" s="7"/>
    </row>
    <row r="142" spans="2:23" ht="9.75" customHeight="1" x14ac:dyDescent="0.3">
      <c r="F142" s="53"/>
      <c r="G142" s="1"/>
      <c r="H142" s="18"/>
      <c r="I142" s="1"/>
      <c r="J142" s="53"/>
      <c r="K142" s="1"/>
      <c r="L142" s="18"/>
      <c r="N142" s="54"/>
      <c r="Q142" s="27"/>
      <c r="S142" s="27"/>
    </row>
    <row r="143" spans="2:23" x14ac:dyDescent="0.3">
      <c r="B143" s="1">
        <f>B141+1</f>
        <v>96</v>
      </c>
      <c r="D143" s="2" t="s">
        <v>34</v>
      </c>
      <c r="F143" s="57">
        <v>3816306.2736900002</v>
      </c>
      <c r="G143" s="27"/>
      <c r="H143" s="24">
        <v>38.254410443598267</v>
      </c>
      <c r="I143" s="27"/>
      <c r="J143" s="57">
        <v>3651349.070208</v>
      </c>
      <c r="K143" s="27"/>
      <c r="L143" s="24">
        <v>36.600889967232753</v>
      </c>
      <c r="M143" s="27"/>
      <c r="N143" s="58">
        <v>-164957.20348200004</v>
      </c>
      <c r="P143" s="59">
        <v>-4.3224309489841427E-2</v>
      </c>
      <c r="Q143" s="27"/>
      <c r="R143" s="59">
        <v>-7.1878411334190914E-2</v>
      </c>
      <c r="S143" s="27"/>
    </row>
    <row r="144" spans="2:23" x14ac:dyDescent="0.3">
      <c r="B144" s="1">
        <f>B143+1</f>
        <v>97</v>
      </c>
      <c r="D144" s="2" t="s">
        <v>35</v>
      </c>
      <c r="F144" s="27"/>
      <c r="G144" s="27"/>
      <c r="H144" s="27"/>
      <c r="I144" s="27"/>
      <c r="J144" s="27"/>
      <c r="K144" s="27"/>
      <c r="L144" s="27"/>
      <c r="M144" s="27"/>
      <c r="N144" s="54"/>
      <c r="P144" s="59">
        <v>-7.139334004421935E-2</v>
      </c>
      <c r="Q144" s="27"/>
      <c r="R144" s="59">
        <v>-0.20902300598091322</v>
      </c>
      <c r="S144" s="29"/>
    </row>
    <row r="145" spans="2:23" x14ac:dyDescent="0.3">
      <c r="B145" s="1">
        <f t="shared" ref="B145:B146" si="17">B144+1</f>
        <v>98</v>
      </c>
      <c r="D145" s="2" t="s">
        <v>36</v>
      </c>
      <c r="F145" s="57">
        <v>3423187.2495639999</v>
      </c>
      <c r="G145" s="27"/>
      <c r="H145" s="24">
        <v>34.313810443598271</v>
      </c>
      <c r="I145" s="27"/>
      <c r="J145" s="57">
        <v>3392777.9900090001</v>
      </c>
      <c r="K145" s="27"/>
      <c r="L145" s="24">
        <v>34.008989967232758</v>
      </c>
      <c r="M145" s="27"/>
      <c r="N145" s="58">
        <v>-30409.259554999997</v>
      </c>
      <c r="P145" s="59">
        <v>-8.883317603754548E-3</v>
      </c>
      <c r="Q145" s="27"/>
      <c r="R145" s="59">
        <v>-1.5989483176374823E-2</v>
      </c>
      <c r="S145" s="29"/>
    </row>
    <row r="146" spans="2:23" x14ac:dyDescent="0.3">
      <c r="B146" s="1">
        <f t="shared" si="17"/>
        <v>99</v>
      </c>
      <c r="D146" s="2" t="s">
        <v>37</v>
      </c>
      <c r="F146" s="27"/>
      <c r="G146" s="27"/>
      <c r="H146" s="27"/>
      <c r="I146" s="27"/>
      <c r="J146" s="27"/>
      <c r="K146" s="27"/>
      <c r="L146" s="27"/>
      <c r="M146" s="27"/>
      <c r="N146" s="54"/>
      <c r="P146" s="61">
        <v>-1.5859454983883362E-2</v>
      </c>
      <c r="Q146" s="27"/>
      <c r="R146" s="61">
        <v>-7.6778840461990336E-2</v>
      </c>
      <c r="S146" s="29"/>
    </row>
    <row r="147" spans="2:23" ht="9.75" customHeight="1" x14ac:dyDescent="0.3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51"/>
      <c r="Q147" s="1"/>
      <c r="R147" s="51"/>
      <c r="S147" s="1"/>
    </row>
    <row r="148" spans="2:23" ht="14.15" x14ac:dyDescent="0.3">
      <c r="D148" s="3" t="s">
        <v>101</v>
      </c>
      <c r="F148" s="2" t="s">
        <v>102</v>
      </c>
      <c r="I148" s="1"/>
      <c r="J148" s="1"/>
      <c r="K148" s="1"/>
      <c r="L148" s="1"/>
      <c r="M148" s="1"/>
      <c r="N148" s="1"/>
      <c r="O148" s="1"/>
      <c r="P148" s="51"/>
      <c r="Q148" s="1"/>
      <c r="R148" s="51"/>
      <c r="S148" s="1"/>
    </row>
    <row r="149" spans="2:23" x14ac:dyDescent="0.3">
      <c r="B149" s="1">
        <f>1+B146</f>
        <v>100</v>
      </c>
      <c r="D149" s="2" t="s">
        <v>29</v>
      </c>
      <c r="F149" s="53">
        <v>86589.939649999986</v>
      </c>
      <c r="G149" s="1"/>
      <c r="H149" s="18">
        <v>1.9364380841437607</v>
      </c>
      <c r="I149" s="1"/>
      <c r="J149" s="53">
        <v>129905.75087300001</v>
      </c>
      <c r="K149" s="1"/>
      <c r="L149" s="18">
        <v>2.9051232089612489</v>
      </c>
      <c r="M149" s="18"/>
      <c r="N149" s="54">
        <f>J149-F149</f>
        <v>43315.811223000026</v>
      </c>
      <c r="O149" s="18"/>
      <c r="P149" s="55">
        <f>N149/F149</f>
        <v>0.50024069075558053</v>
      </c>
      <c r="Q149" s="20"/>
      <c r="R149" s="55">
        <f>P149</f>
        <v>0.50024069075558053</v>
      </c>
      <c r="S149" s="20"/>
    </row>
    <row r="150" spans="2:23" outlineLevel="1" x14ac:dyDescent="0.3">
      <c r="B150" s="1">
        <f>B149+1</f>
        <v>101</v>
      </c>
      <c r="D150" s="2" t="s">
        <v>30</v>
      </c>
      <c r="F150" s="53">
        <v>681920.37250000006</v>
      </c>
      <c r="G150" s="21"/>
      <c r="H150" s="18">
        <v>15.25</v>
      </c>
      <c r="I150" s="18"/>
      <c r="J150" s="53">
        <v>681920.37250000006</v>
      </c>
      <c r="K150" s="21"/>
      <c r="L150" s="18">
        <v>15.25</v>
      </c>
      <c r="M150" s="18"/>
      <c r="N150" s="54">
        <f>J150-F150</f>
        <v>0</v>
      </c>
      <c r="O150" s="18"/>
      <c r="P150" s="56">
        <f>IFERROR(N150/F150,"100.0%")</f>
        <v>0</v>
      </c>
      <c r="Q150" s="20"/>
      <c r="R150" s="56">
        <v>0</v>
      </c>
      <c r="S150" s="20"/>
    </row>
    <row r="151" spans="2:23" outlineLevel="1" x14ac:dyDescent="0.3">
      <c r="B151" s="1">
        <f t="shared" ref="B151:B152" si="18">B150+1</f>
        <v>102</v>
      </c>
      <c r="D151" s="2" t="s">
        <v>31</v>
      </c>
      <c r="F151" s="53">
        <v>218241.34885400001</v>
      </c>
      <c r="G151" s="21"/>
      <c r="H151" s="18">
        <v>4.8806000000000003</v>
      </c>
      <c r="I151" s="18"/>
      <c r="J151" s="53">
        <v>9672.0902669999996</v>
      </c>
      <c r="K151" s="21"/>
      <c r="L151" s="18">
        <v>0.21629999999999999</v>
      </c>
      <c r="N151" s="54">
        <f>J151-F151</f>
        <v>-208569.25858700002</v>
      </c>
      <c r="P151" s="55">
        <f>N151/F151</f>
        <v>-0.95568167848215391</v>
      </c>
      <c r="Q151" s="20"/>
      <c r="R151" s="55">
        <f>P151</f>
        <v>-0.95568167848215391</v>
      </c>
      <c r="S151" s="20"/>
    </row>
    <row r="152" spans="2:23" x14ac:dyDescent="0.3">
      <c r="B152" s="1">
        <f t="shared" si="18"/>
        <v>103</v>
      </c>
      <c r="D152" s="2" t="s">
        <v>32</v>
      </c>
      <c r="F152" s="53">
        <v>466992.48591499997</v>
      </c>
      <c r="G152" s="1"/>
      <c r="H152" s="18">
        <v>10.443499999999998</v>
      </c>
      <c r="I152" s="1"/>
      <c r="J152" s="53">
        <v>674931.24763300002</v>
      </c>
      <c r="K152" s="1"/>
      <c r="L152" s="18">
        <v>15.093700000000002</v>
      </c>
      <c r="N152" s="54">
        <f>J152-F152</f>
        <v>207938.76171800005</v>
      </c>
      <c r="P152" s="55">
        <f>N152/F152</f>
        <v>0.44527217886723813</v>
      </c>
      <c r="Q152" s="20"/>
      <c r="R152" s="55">
        <f>P152</f>
        <v>0.44527217886723813</v>
      </c>
      <c r="S152" s="20"/>
      <c r="T152" s="7"/>
    </row>
    <row r="153" spans="2:23" x14ac:dyDescent="0.3">
      <c r="B153" s="1">
        <f>B152+1</f>
        <v>104</v>
      </c>
      <c r="D153" s="2" t="s">
        <v>33</v>
      </c>
      <c r="F153" s="57">
        <f>SUM(F149:F152)</f>
        <v>1453744.146919</v>
      </c>
      <c r="G153" s="1"/>
      <c r="H153" s="24">
        <v>32.510538084143761</v>
      </c>
      <c r="I153" s="1"/>
      <c r="J153" s="57">
        <f>SUM(J149:J152)</f>
        <v>1496429.4612730001</v>
      </c>
      <c r="K153" s="1"/>
      <c r="L153" s="24">
        <v>33.465123208961252</v>
      </c>
      <c r="N153" s="58">
        <f>SUM(N149:N152)</f>
        <v>42685.31435400006</v>
      </c>
      <c r="P153" s="59">
        <f>N153/F153</f>
        <v>2.9362329296021859E-2</v>
      </c>
      <c r="Q153" s="27"/>
      <c r="R153" s="59">
        <f>(N149+N152+N151)/(F149+F152+F151)</f>
        <v>5.5304482407440701E-2</v>
      </c>
      <c r="S153" s="27"/>
      <c r="T153" s="7"/>
      <c r="U153" s="28"/>
      <c r="W153" s="7"/>
    </row>
    <row r="154" spans="2:23" ht="9.75" customHeight="1" x14ac:dyDescent="0.3">
      <c r="F154" s="53"/>
      <c r="G154" s="1"/>
      <c r="H154" s="18"/>
      <c r="I154" s="1"/>
      <c r="J154" s="53"/>
      <c r="K154" s="1"/>
      <c r="L154" s="18"/>
      <c r="N154" s="54"/>
      <c r="Q154" s="27"/>
      <c r="S154" s="27"/>
    </row>
    <row r="155" spans="2:23" x14ac:dyDescent="0.3">
      <c r="B155" s="1">
        <f>B153+1</f>
        <v>105</v>
      </c>
      <c r="D155" s="2" t="s">
        <v>34</v>
      </c>
      <c r="F155" s="57">
        <v>1661682.908637</v>
      </c>
      <c r="G155" s="27"/>
      <c r="H155" s="24">
        <v>37.160738084143766</v>
      </c>
      <c r="I155" s="27"/>
      <c r="J155" s="57">
        <v>1612329.0949440002</v>
      </c>
      <c r="K155" s="27"/>
      <c r="L155" s="24">
        <v>36.057023208961255</v>
      </c>
      <c r="M155" s="27"/>
      <c r="N155" s="58">
        <v>-49353.813692999989</v>
      </c>
      <c r="P155" s="59">
        <v>-2.9701102079386848E-2</v>
      </c>
      <c r="Q155" s="27"/>
      <c r="R155" s="59">
        <v>-5.0373240323713354E-2</v>
      </c>
      <c r="S155" s="27"/>
    </row>
    <row r="156" spans="2:23" x14ac:dyDescent="0.3">
      <c r="B156" s="1">
        <f>B155+1</f>
        <v>106</v>
      </c>
      <c r="D156" s="2" t="s">
        <v>35</v>
      </c>
      <c r="F156" s="27"/>
      <c r="G156" s="27"/>
      <c r="H156" s="27"/>
      <c r="I156" s="27"/>
      <c r="J156" s="27"/>
      <c r="K156" s="27"/>
      <c r="L156" s="27"/>
      <c r="M156" s="27"/>
      <c r="N156" s="54"/>
      <c r="P156" s="59">
        <v>-5.0016448558884083E-2</v>
      </c>
      <c r="Q156" s="27"/>
      <c r="R156" s="59">
        <v>-0.1619053409353429</v>
      </c>
      <c r="S156" s="29"/>
    </row>
    <row r="157" spans="2:23" x14ac:dyDescent="0.3">
      <c r="B157" s="1">
        <f t="shared" ref="B157:B158" si="19">B156+1</f>
        <v>107</v>
      </c>
      <c r="D157" s="2" t="s">
        <v>36</v>
      </c>
      <c r="F157" s="57">
        <v>1485474.684383</v>
      </c>
      <c r="G157" s="27"/>
      <c r="H157" s="24">
        <v>33.220138084143763</v>
      </c>
      <c r="I157" s="27"/>
      <c r="J157" s="57">
        <v>1496429.4612730001</v>
      </c>
      <c r="K157" s="27"/>
      <c r="L157" s="24">
        <v>33.465123208961252</v>
      </c>
      <c r="M157" s="27"/>
      <c r="N157" s="58">
        <v>10954.776890000023</v>
      </c>
      <c r="P157" s="59">
        <v>7.374596824280549E-3</v>
      </c>
      <c r="Q157" s="27"/>
      <c r="R157" s="59">
        <v>1.3632901632161328E-2</v>
      </c>
      <c r="S157" s="29"/>
    </row>
    <row r="158" spans="2:23" x14ac:dyDescent="0.3">
      <c r="B158" s="1">
        <f t="shared" si="19"/>
        <v>108</v>
      </c>
      <c r="D158" s="2" t="s">
        <v>37</v>
      </c>
      <c r="F158" s="27"/>
      <c r="G158" s="27"/>
      <c r="H158" s="27"/>
      <c r="I158" s="27"/>
      <c r="J158" s="27"/>
      <c r="K158" s="27"/>
      <c r="L158" s="27"/>
      <c r="M158" s="27"/>
      <c r="N158" s="54"/>
      <c r="P158" s="61">
        <v>1.3515348337067419E-2</v>
      </c>
      <c r="Q158" s="27"/>
      <c r="R158" s="61">
        <v>8.5169615215414399E-2</v>
      </c>
      <c r="S158" s="29"/>
    </row>
    <row r="159" spans="2:23" ht="9.75" customHeight="1" x14ac:dyDescent="0.3">
      <c r="F159" s="1"/>
      <c r="G159" s="1"/>
      <c r="H159" s="1"/>
      <c r="I159" s="1"/>
      <c r="J159" s="1"/>
      <c r="K159" s="1"/>
      <c r="L159" s="1"/>
      <c r="M159" s="1"/>
      <c r="N159" s="62"/>
      <c r="O159" s="1"/>
      <c r="P159" s="51"/>
      <c r="Q159" s="1"/>
      <c r="R159" s="51"/>
      <c r="S159" s="1"/>
    </row>
    <row r="160" spans="2:23" ht="14.15" x14ac:dyDescent="0.3">
      <c r="D160" s="3" t="s">
        <v>103</v>
      </c>
      <c r="F160" s="2" t="s">
        <v>104</v>
      </c>
      <c r="I160" s="1"/>
      <c r="J160" s="1"/>
      <c r="K160" s="1"/>
      <c r="L160" s="1"/>
      <c r="M160" s="1"/>
      <c r="N160" s="1"/>
      <c r="O160" s="1"/>
      <c r="P160" s="51"/>
      <c r="Q160" s="1"/>
      <c r="R160" s="51"/>
      <c r="S160" s="1"/>
    </row>
    <row r="161" spans="2:23" x14ac:dyDescent="0.3">
      <c r="B161" s="1">
        <f>1+B158</f>
        <v>109</v>
      </c>
      <c r="D161" s="2" t="s">
        <v>29</v>
      </c>
      <c r="F161" s="53">
        <v>1168703.0270519999</v>
      </c>
      <c r="G161" s="1"/>
      <c r="H161" s="18">
        <v>1.6735720037947754</v>
      </c>
      <c r="I161" s="1"/>
      <c r="J161" s="53">
        <v>1414272.5001460002</v>
      </c>
      <c r="K161" s="1"/>
      <c r="L161" s="18">
        <v>2.0252252344648691</v>
      </c>
      <c r="M161" s="18"/>
      <c r="N161" s="54">
        <f>J161-F161</f>
        <v>245569.47309400025</v>
      </c>
      <c r="O161" s="18"/>
      <c r="P161" s="55">
        <f>N161/F161</f>
        <v>0.21012136309207485</v>
      </c>
      <c r="Q161" s="20"/>
      <c r="R161" s="55">
        <f>P161</f>
        <v>0.21012136309207485</v>
      </c>
      <c r="S161" s="20"/>
    </row>
    <row r="162" spans="2:23" outlineLevel="1" x14ac:dyDescent="0.3">
      <c r="B162" s="1">
        <f>B161+1</f>
        <v>110</v>
      </c>
      <c r="D162" s="2" t="s">
        <v>30</v>
      </c>
      <c r="F162" s="53">
        <v>10649509.625</v>
      </c>
      <c r="G162" s="21"/>
      <c r="H162" s="18">
        <v>15.25</v>
      </c>
      <c r="I162" s="18"/>
      <c r="J162" s="53">
        <v>10649509.625</v>
      </c>
      <c r="K162" s="21"/>
      <c r="L162" s="18">
        <v>15.25</v>
      </c>
      <c r="M162" s="18"/>
      <c r="N162" s="54">
        <f>J162-F162</f>
        <v>0</v>
      </c>
      <c r="O162" s="18"/>
      <c r="P162" s="56">
        <f>IFERROR(N162/F162,"100.0%")</f>
        <v>0</v>
      </c>
      <c r="Q162" s="20"/>
      <c r="R162" s="56">
        <v>0</v>
      </c>
      <c r="S162" s="20"/>
    </row>
    <row r="163" spans="2:23" outlineLevel="1" x14ac:dyDescent="0.3">
      <c r="B163" s="1">
        <f t="shared" ref="B163:B164" si="20">B162+1</f>
        <v>111</v>
      </c>
      <c r="D163" s="2" t="s">
        <v>31</v>
      </c>
      <c r="F163" s="53">
        <v>3408262.0771000003</v>
      </c>
      <c r="G163" s="21"/>
      <c r="H163" s="18">
        <v>4.8806000000000003</v>
      </c>
      <c r="I163" s="18"/>
      <c r="J163" s="53">
        <v>151048.45454999999</v>
      </c>
      <c r="K163" s="21"/>
      <c r="L163" s="18">
        <v>0.21629999999999999</v>
      </c>
      <c r="N163" s="54">
        <f>J163-F163</f>
        <v>-3257213.6225500004</v>
      </c>
      <c r="P163" s="55">
        <f>N163/F163</f>
        <v>-0.95568167848215391</v>
      </c>
      <c r="Q163" s="20"/>
      <c r="R163" s="55">
        <f>P163</f>
        <v>-0.95568167848215391</v>
      </c>
      <c r="S163" s="20"/>
    </row>
    <row r="164" spans="2:23" x14ac:dyDescent="0.3">
      <c r="B164" s="1">
        <f t="shared" si="20"/>
        <v>112</v>
      </c>
      <c r="D164" s="2" t="s">
        <v>32</v>
      </c>
      <c r="F164" s="53">
        <v>7292993.6897499999</v>
      </c>
      <c r="G164" s="1"/>
      <c r="H164" s="18">
        <v>10.4435</v>
      </c>
      <c r="I164" s="1"/>
      <c r="J164" s="53">
        <v>10540360.880449999</v>
      </c>
      <c r="K164" s="1"/>
      <c r="L164" s="18">
        <v>15.093699999999998</v>
      </c>
      <c r="N164" s="54">
        <f>J164-F164</f>
        <v>3247367.1906999992</v>
      </c>
      <c r="P164" s="55">
        <f>N164/F164</f>
        <v>0.44527217886723791</v>
      </c>
      <c r="Q164" s="20"/>
      <c r="R164" s="55">
        <f>P164</f>
        <v>0.44527217886723791</v>
      </c>
      <c r="S164" s="20"/>
      <c r="T164" s="7"/>
    </row>
    <row r="165" spans="2:23" x14ac:dyDescent="0.3">
      <c r="B165" s="1">
        <f>B164+1</f>
        <v>113</v>
      </c>
      <c r="D165" s="2" t="s">
        <v>33</v>
      </c>
      <c r="F165" s="57">
        <f>SUM(F161:F164)</f>
        <v>22519468.418902002</v>
      </c>
      <c r="G165" s="1"/>
      <c r="H165" s="24">
        <v>32.247672003794783</v>
      </c>
      <c r="I165" s="1"/>
      <c r="J165" s="57">
        <f>SUM(J161:J164)</f>
        <v>22755191.460145999</v>
      </c>
      <c r="K165" s="1"/>
      <c r="L165" s="24">
        <v>32.585225234464865</v>
      </c>
      <c r="N165" s="58">
        <f>SUM(N161:N164)</f>
        <v>235723.04124399927</v>
      </c>
      <c r="P165" s="59">
        <f>N165/F165</f>
        <v>1.0467522450314241E-2</v>
      </c>
      <c r="Q165" s="27"/>
      <c r="R165" s="59">
        <f>(N161+N164+N163)/(F161+F164+F163)</f>
        <v>1.9858791874247973E-2</v>
      </c>
      <c r="S165" s="27"/>
      <c r="T165" s="7"/>
      <c r="U165" s="28"/>
      <c r="W165" s="7"/>
    </row>
    <row r="166" spans="2:23" ht="9.75" customHeight="1" x14ac:dyDescent="0.3">
      <c r="F166" s="53"/>
      <c r="G166" s="1"/>
      <c r="H166" s="18"/>
      <c r="I166" s="1"/>
      <c r="J166" s="53"/>
      <c r="K166" s="1"/>
      <c r="L166" s="18"/>
      <c r="N166" s="54"/>
      <c r="Q166" s="27"/>
      <c r="S166" s="27"/>
    </row>
    <row r="167" spans="2:23" x14ac:dyDescent="0.3">
      <c r="B167" s="1">
        <f>B165+1</f>
        <v>114</v>
      </c>
      <c r="D167" s="2" t="s">
        <v>34</v>
      </c>
      <c r="F167" s="57">
        <v>25766835.609602001</v>
      </c>
      <c r="G167" s="27"/>
      <c r="H167" s="24">
        <v>36.897872003794774</v>
      </c>
      <c r="I167" s="27"/>
      <c r="J167" s="57">
        <v>24565189.099295996</v>
      </c>
      <c r="K167" s="27"/>
      <c r="L167" s="24">
        <v>35.17712523446486</v>
      </c>
      <c r="M167" s="27"/>
      <c r="N167" s="58">
        <v>-1201646.5103060002</v>
      </c>
      <c r="O167" s="2">
        <v>0</v>
      </c>
      <c r="P167" s="59">
        <v>-4.6635393205140298E-2</v>
      </c>
      <c r="Q167" s="27"/>
      <c r="R167" s="59">
        <v>-7.9488033236166031E-2</v>
      </c>
      <c r="S167" s="27"/>
    </row>
    <row r="168" spans="2:23" x14ac:dyDescent="0.3">
      <c r="B168" s="1">
        <f>B167+1</f>
        <v>115</v>
      </c>
      <c r="D168" s="2" t="s">
        <v>35</v>
      </c>
      <c r="F168" s="27"/>
      <c r="G168" s="27"/>
      <c r="H168" s="27"/>
      <c r="I168" s="27"/>
      <c r="J168" s="27"/>
      <c r="K168" s="27"/>
      <c r="L168" s="27"/>
      <c r="M168" s="27"/>
      <c r="N168" s="54"/>
      <c r="P168" s="59">
        <v>-7.8918234961200553E-2</v>
      </c>
      <c r="Q168" s="27"/>
      <c r="R168" s="59">
        <v>-0.26254220492437769</v>
      </c>
      <c r="S168" s="29"/>
    </row>
    <row r="169" spans="2:23" x14ac:dyDescent="0.3">
      <c r="B169" s="1">
        <f t="shared" ref="B169:B170" si="21">B168+1</f>
        <v>116</v>
      </c>
      <c r="D169" s="2" t="s">
        <v>36</v>
      </c>
      <c r="F169" s="57">
        <v>23015002.322501998</v>
      </c>
      <c r="G169" s="27"/>
      <c r="H169" s="24">
        <v>32.957272003794778</v>
      </c>
      <c r="I169" s="27"/>
      <c r="J169" s="57">
        <v>22755191.460145999</v>
      </c>
      <c r="K169" s="27"/>
      <c r="L169" s="24">
        <v>32.585225234464865</v>
      </c>
      <c r="M169" s="27"/>
      <c r="N169" s="58">
        <v>-259810.86235599976</v>
      </c>
      <c r="O169" s="2">
        <v>0</v>
      </c>
      <c r="P169" s="59">
        <v>-1.1288761074856815E-2</v>
      </c>
      <c r="Q169" s="27"/>
      <c r="R169" s="59">
        <v>-2.1010959183897716E-2</v>
      </c>
      <c r="S169" s="29"/>
    </row>
    <row r="170" spans="2:23" x14ac:dyDescent="0.3">
      <c r="B170" s="1">
        <f t="shared" si="21"/>
        <v>117</v>
      </c>
      <c r="D170" s="2" t="s">
        <v>37</v>
      </c>
      <c r="F170" s="27"/>
      <c r="G170" s="27"/>
      <c r="H170" s="27"/>
      <c r="I170" s="27"/>
      <c r="J170" s="27"/>
      <c r="K170" s="27"/>
      <c r="L170" s="27"/>
      <c r="M170" s="27"/>
      <c r="N170" s="54"/>
      <c r="P170" s="61">
        <v>-2.0827120648147665E-2</v>
      </c>
      <c r="Q170" s="27"/>
      <c r="R170" s="61">
        <v>-0.14235183449689293</v>
      </c>
      <c r="S170" s="29"/>
    </row>
    <row r="171" spans="2:23" ht="9.75" customHeight="1" x14ac:dyDescent="0.3">
      <c r="F171" s="1"/>
      <c r="G171" s="1"/>
      <c r="H171" s="1"/>
      <c r="I171" s="1"/>
      <c r="J171" s="1"/>
      <c r="K171" s="1"/>
      <c r="L171" s="1"/>
      <c r="M171" s="1"/>
      <c r="N171" s="62"/>
      <c r="O171" s="1"/>
      <c r="P171" s="51"/>
      <c r="Q171" s="1"/>
      <c r="R171" s="51"/>
      <c r="S171" s="1"/>
    </row>
    <row r="172" spans="2:23" ht="14.15" x14ac:dyDescent="0.3">
      <c r="D172" s="3" t="s">
        <v>61</v>
      </c>
      <c r="F172" s="2" t="s">
        <v>105</v>
      </c>
      <c r="I172" s="1"/>
      <c r="J172" s="1"/>
      <c r="K172" s="1"/>
      <c r="L172" s="1"/>
      <c r="M172" s="1"/>
      <c r="N172" s="1"/>
      <c r="O172" s="1"/>
      <c r="P172" s="51"/>
      <c r="Q172" s="1"/>
      <c r="R172" s="51"/>
      <c r="S172" s="1"/>
    </row>
    <row r="173" spans="2:23" x14ac:dyDescent="0.3">
      <c r="B173" s="1">
        <f>1+B170</f>
        <v>118</v>
      </c>
      <c r="D173" s="2" t="s">
        <v>29</v>
      </c>
      <c r="F173" s="53">
        <v>3236010.16</v>
      </c>
      <c r="G173" s="1"/>
      <c r="H173" s="18">
        <v>1.570878718446602</v>
      </c>
      <c r="I173" s="1"/>
      <c r="J173" s="53">
        <v>3222567.6917941738</v>
      </c>
      <c r="K173" s="1"/>
      <c r="L173" s="18">
        <v>1.5643532484437739</v>
      </c>
      <c r="M173" s="18"/>
      <c r="N173" s="54">
        <f>J173-F173</f>
        <v>-13442.468205826357</v>
      </c>
      <c r="O173" s="18"/>
      <c r="P173" s="55">
        <f>N173/F173</f>
        <v>-4.1540253402128861E-3</v>
      </c>
      <c r="Q173" s="20"/>
      <c r="R173" s="55">
        <f>P173</f>
        <v>-4.1540253402128861E-3</v>
      </c>
      <c r="S173" s="20"/>
    </row>
    <row r="174" spans="2:23" outlineLevel="1" x14ac:dyDescent="0.3">
      <c r="B174" s="1">
        <f>B173+1</f>
        <v>119</v>
      </c>
      <c r="D174" s="2" t="s">
        <v>30</v>
      </c>
      <c r="F174" s="53">
        <v>31415000</v>
      </c>
      <c r="G174" s="21"/>
      <c r="H174" s="18">
        <v>15.25</v>
      </c>
      <c r="I174" s="18"/>
      <c r="J174" s="53">
        <v>31415000</v>
      </c>
      <c r="K174" s="21"/>
      <c r="L174" s="18">
        <v>15.25</v>
      </c>
      <c r="M174" s="18"/>
      <c r="N174" s="54">
        <f>J174-F174</f>
        <v>0</v>
      </c>
      <c r="O174" s="18"/>
      <c r="P174" s="56">
        <f>IFERROR(N174/F174,"100.0%")</f>
        <v>0</v>
      </c>
      <c r="Q174" s="20"/>
      <c r="R174" s="56">
        <v>0</v>
      </c>
      <c r="S174" s="20"/>
    </row>
    <row r="175" spans="2:23" outlineLevel="1" x14ac:dyDescent="0.3">
      <c r="B175" s="1">
        <f t="shared" ref="B175:B176" si="22">B174+1</f>
        <v>120</v>
      </c>
      <c r="D175" s="2" t="s">
        <v>31</v>
      </c>
      <c r="F175" s="53">
        <v>0</v>
      </c>
      <c r="G175" s="21"/>
      <c r="H175" s="18">
        <v>0</v>
      </c>
      <c r="I175" s="18"/>
      <c r="J175" s="53">
        <v>0</v>
      </c>
      <c r="K175" s="21"/>
      <c r="L175" s="18">
        <v>0</v>
      </c>
      <c r="N175" s="54">
        <f>J175-F175</f>
        <v>0</v>
      </c>
      <c r="P175" s="55">
        <v>0</v>
      </c>
      <c r="Q175" s="20"/>
      <c r="R175" s="55">
        <f>P175</f>
        <v>0</v>
      </c>
      <c r="S175" s="20"/>
    </row>
    <row r="176" spans="2:23" x14ac:dyDescent="0.3">
      <c r="B176" s="1">
        <f t="shared" si="22"/>
        <v>121</v>
      </c>
      <c r="D176" s="2" t="s">
        <v>32</v>
      </c>
      <c r="F176" s="53">
        <v>21513610</v>
      </c>
      <c r="G176" s="1"/>
      <c r="H176" s="18">
        <v>10.4435</v>
      </c>
      <c r="I176" s="1"/>
      <c r="J176" s="53">
        <v>31093022</v>
      </c>
      <c r="K176" s="1"/>
      <c r="L176" s="18">
        <v>15.093699999999998</v>
      </c>
      <c r="N176" s="54">
        <f>J176-F176</f>
        <v>9579412</v>
      </c>
      <c r="P176" s="55">
        <f>N176/F176</f>
        <v>0.44527217886723802</v>
      </c>
      <c r="Q176" s="20"/>
      <c r="R176" s="55">
        <f>P176</f>
        <v>0.44527217886723802</v>
      </c>
      <c r="S176" s="20"/>
      <c r="T176" s="7"/>
    </row>
    <row r="177" spans="2:23" x14ac:dyDescent="0.3">
      <c r="B177" s="1">
        <f>B176+1</f>
        <v>122</v>
      </c>
      <c r="D177" s="2" t="s">
        <v>33</v>
      </c>
      <c r="F177" s="57">
        <f>SUM(F173:F176)</f>
        <v>56164620.159999996</v>
      </c>
      <c r="G177" s="1"/>
      <c r="H177" s="24">
        <v>27.264378718446601</v>
      </c>
      <c r="I177" s="1"/>
      <c r="J177" s="57">
        <f>SUM(J173:J176)</f>
        <v>65730589.691794172</v>
      </c>
      <c r="K177" s="1"/>
      <c r="L177" s="24">
        <v>31.908053248443775</v>
      </c>
      <c r="N177" s="58">
        <f>SUM(N173:N176)</f>
        <v>9565969.5317941736</v>
      </c>
      <c r="P177" s="59">
        <f>N177/F177</f>
        <v>0.17032020344022522</v>
      </c>
      <c r="Q177" s="27"/>
      <c r="R177" s="59">
        <f>(N173+N176+N175)/(F173+F176+F175)</f>
        <v>0.38650975125891279</v>
      </c>
      <c r="S177" s="27"/>
      <c r="T177" s="7"/>
      <c r="U177" s="28"/>
      <c r="W177" s="7"/>
    </row>
    <row r="178" spans="2:23" ht="9.75" customHeight="1" x14ac:dyDescent="0.3">
      <c r="F178" s="53"/>
      <c r="G178" s="1"/>
      <c r="H178" s="18"/>
      <c r="I178" s="1"/>
      <c r="J178" s="53"/>
      <c r="K178" s="1"/>
      <c r="L178" s="18"/>
      <c r="N178" s="54"/>
      <c r="Q178" s="27"/>
      <c r="S178" s="27"/>
    </row>
    <row r="179" spans="2:23" x14ac:dyDescent="0.3">
      <c r="B179" s="1">
        <f>B177+1</f>
        <v>123</v>
      </c>
      <c r="D179" s="2" t="s">
        <v>63</v>
      </c>
      <c r="F179" s="57">
        <f>F173+F174+J176</f>
        <v>65744032.159999996</v>
      </c>
      <c r="G179" s="27"/>
      <c r="H179" s="24">
        <v>31.914578718446602</v>
      </c>
      <c r="I179" s="27"/>
      <c r="J179" s="57">
        <f>J177</f>
        <v>65730589.691794172</v>
      </c>
      <c r="K179" s="27"/>
      <c r="L179" s="24">
        <v>31.908053248443775</v>
      </c>
      <c r="M179" s="27"/>
      <c r="N179" s="58">
        <f>J179-F179</f>
        <v>-13442.468205824494</v>
      </c>
      <c r="P179" s="59">
        <f>N179/F179</f>
        <v>-2.0446674419223051E-4</v>
      </c>
      <c r="Q179" s="27"/>
      <c r="R179" s="59">
        <f>(N179-N174)/(F179-F174)</f>
        <v>-3.9157725575169537E-4</v>
      </c>
      <c r="S179" s="27"/>
    </row>
    <row r="180" spans="2:23" x14ac:dyDescent="0.3">
      <c r="B180" s="1">
        <f>B179+1</f>
        <v>124</v>
      </c>
      <c r="D180" s="2" t="s">
        <v>64</v>
      </c>
      <c r="F180" s="27"/>
      <c r="G180" s="27"/>
      <c r="H180" s="27"/>
      <c r="I180" s="27"/>
      <c r="J180" s="27"/>
      <c r="K180" s="27"/>
      <c r="L180" s="27"/>
      <c r="M180" s="27"/>
      <c r="N180" s="54"/>
      <c r="Q180" s="63"/>
      <c r="S180" s="29"/>
    </row>
    <row r="181" spans="2:23" ht="9.75" customHeight="1" x14ac:dyDescent="0.3">
      <c r="F181" s="1"/>
      <c r="G181" s="1"/>
      <c r="H181" s="1"/>
      <c r="I181" s="1"/>
      <c r="J181" s="1"/>
      <c r="K181" s="1"/>
      <c r="L181" s="1"/>
      <c r="M181" s="1"/>
      <c r="N181" s="62"/>
      <c r="O181" s="1"/>
      <c r="P181" s="51"/>
      <c r="Q181" s="1"/>
      <c r="R181" s="51"/>
      <c r="S181" s="1"/>
    </row>
    <row r="182" spans="2:23" ht="14.15" x14ac:dyDescent="0.3">
      <c r="D182" s="3" t="s">
        <v>106</v>
      </c>
      <c r="F182" s="2" t="s">
        <v>66</v>
      </c>
      <c r="I182" s="1"/>
      <c r="J182" s="1"/>
      <c r="K182" s="1"/>
      <c r="L182" s="1"/>
      <c r="M182" s="1"/>
      <c r="N182" s="1"/>
      <c r="O182" s="1"/>
      <c r="P182" s="51"/>
      <c r="Q182" s="1"/>
      <c r="R182" s="51"/>
      <c r="S182" s="1"/>
    </row>
    <row r="183" spans="2:23" x14ac:dyDescent="0.3">
      <c r="B183" s="1">
        <f>1+B180</f>
        <v>125</v>
      </c>
      <c r="D183" s="2" t="s">
        <v>29</v>
      </c>
      <c r="F183" s="53">
        <v>22647.762031000002</v>
      </c>
      <c r="G183" s="1"/>
      <c r="H183" s="18">
        <v>3.7836636551964946</v>
      </c>
      <c r="I183" s="1"/>
      <c r="J183" s="53">
        <v>15254.668214000001</v>
      </c>
      <c r="K183" s="1"/>
      <c r="L183" s="18">
        <v>2.5485314449343184</v>
      </c>
      <c r="M183" s="18"/>
      <c r="N183" s="54">
        <f>J183-F183</f>
        <v>-7393.0938170000009</v>
      </c>
      <c r="O183" s="18"/>
      <c r="P183" s="55">
        <f>N183/F183</f>
        <v>-0.32643816227318256</v>
      </c>
      <c r="Q183" s="20"/>
      <c r="R183" s="55">
        <f>P183</f>
        <v>-0.32643816227318256</v>
      </c>
      <c r="S183" s="20"/>
    </row>
    <row r="184" spans="2:23" outlineLevel="1" x14ac:dyDescent="0.3">
      <c r="B184" s="1">
        <f>B183+1</f>
        <v>126</v>
      </c>
      <c r="D184" s="2" t="s">
        <v>30</v>
      </c>
      <c r="F184" s="53">
        <v>91281.467499999999</v>
      </c>
      <c r="G184" s="21"/>
      <c r="H184" s="18">
        <v>15.25</v>
      </c>
      <c r="I184" s="18"/>
      <c r="J184" s="53">
        <v>91281.467499999999</v>
      </c>
      <c r="K184" s="21"/>
      <c r="L184" s="18">
        <v>15.25</v>
      </c>
      <c r="M184" s="18"/>
      <c r="N184" s="29">
        <f>J184-F184</f>
        <v>0</v>
      </c>
      <c r="O184" s="18"/>
      <c r="P184" s="56">
        <f>IFERROR(N184/F184,"100.0%")</f>
        <v>0</v>
      </c>
      <c r="Q184" s="20"/>
      <c r="R184" s="56">
        <v>0</v>
      </c>
      <c r="S184" s="20"/>
    </row>
    <row r="185" spans="2:23" outlineLevel="1" x14ac:dyDescent="0.3">
      <c r="B185" s="1">
        <f t="shared" ref="B185:B186" si="23">B184+1</f>
        <v>127</v>
      </c>
      <c r="D185" s="2" t="s">
        <v>31</v>
      </c>
      <c r="F185" s="53">
        <v>24170.93901569863</v>
      </c>
      <c r="G185" s="21"/>
      <c r="H185" s="18">
        <v>4.0381342465753427</v>
      </c>
      <c r="I185" s="18"/>
      <c r="J185" s="53">
        <v>1003.1982919999999</v>
      </c>
      <c r="K185" s="21"/>
      <c r="L185" s="18">
        <v>0.1676</v>
      </c>
      <c r="N185" s="54">
        <f>J185-F185</f>
        <v>-23167.740723698629</v>
      </c>
      <c r="P185" s="55">
        <f>N185/F185</f>
        <v>-0.95849568395549545</v>
      </c>
      <c r="Q185" s="20"/>
      <c r="R185" s="55">
        <f>P185</f>
        <v>-0.95849568395549545</v>
      </c>
      <c r="S185" s="20"/>
    </row>
    <row r="186" spans="2:23" x14ac:dyDescent="0.3">
      <c r="B186" s="1">
        <f t="shared" si="23"/>
        <v>128</v>
      </c>
      <c r="D186" s="2" t="s">
        <v>32</v>
      </c>
      <c r="F186" s="53">
        <v>62558.631437999997</v>
      </c>
      <c r="G186" s="1"/>
      <c r="H186" s="18">
        <v>10.4514</v>
      </c>
      <c r="I186" s="1"/>
      <c r="J186" s="53">
        <v>90345.907279000006</v>
      </c>
      <c r="K186" s="1"/>
      <c r="L186" s="18">
        <v>15.093700000000002</v>
      </c>
      <c r="N186" s="54">
        <f>J186-F186</f>
        <v>27787.27584100001</v>
      </c>
      <c r="P186" s="55">
        <f>N186/F186</f>
        <v>0.44417972711789827</v>
      </c>
      <c r="Q186" s="20"/>
      <c r="R186" s="55">
        <f>P186</f>
        <v>0.44417972711789827</v>
      </c>
      <c r="S186" s="20"/>
      <c r="T186" s="7"/>
    </row>
    <row r="187" spans="2:23" x14ac:dyDescent="0.3">
      <c r="B187" s="1">
        <f>B186+1</f>
        <v>129</v>
      </c>
      <c r="D187" s="2" t="s">
        <v>33</v>
      </c>
      <c r="F187" s="57">
        <f>SUM(F183:F186)</f>
        <v>200658.79998469865</v>
      </c>
      <c r="G187" s="1"/>
      <c r="H187" s="24">
        <v>33.523197901771837</v>
      </c>
      <c r="I187" s="1"/>
      <c r="J187" s="57">
        <f>SUM(J183:J186)</f>
        <v>197885.241285</v>
      </c>
      <c r="K187" s="1"/>
      <c r="L187" s="24">
        <v>33.059831444934318</v>
      </c>
      <c r="N187" s="58">
        <f>SUM(N183:N186)</f>
        <v>-2773.5586996986203</v>
      </c>
      <c r="P187" s="59">
        <f>N187/F187</f>
        <v>-1.3822262965342759E-2</v>
      </c>
      <c r="Q187" s="27"/>
      <c r="R187" s="59">
        <f>(N183+N186+N185)/(F183+F186+F185)</f>
        <v>-2.5357710200937914E-2</v>
      </c>
      <c r="S187" s="27"/>
      <c r="T187" s="7"/>
      <c r="U187" s="28"/>
      <c r="W187" s="7"/>
    </row>
    <row r="188" spans="2:23" ht="9.75" customHeight="1" x14ac:dyDescent="0.3">
      <c r="F188" s="53"/>
      <c r="G188" s="1"/>
      <c r="H188" s="18"/>
      <c r="I188" s="1"/>
      <c r="J188" s="53"/>
      <c r="K188" s="1"/>
      <c r="L188" s="18"/>
      <c r="N188" s="54"/>
      <c r="Q188" s="27"/>
      <c r="S188" s="27"/>
    </row>
    <row r="189" spans="2:23" x14ac:dyDescent="0.3">
      <c r="B189" s="1">
        <f>B187+1</f>
        <v>130</v>
      </c>
      <c r="D189" s="2" t="s">
        <v>34</v>
      </c>
      <c r="F189" s="57">
        <v>228446.07582569864</v>
      </c>
      <c r="G189" s="27"/>
      <c r="H189" s="24">
        <v>38.165497901771836</v>
      </c>
      <c r="I189" s="27"/>
      <c r="J189" s="57">
        <v>213399.499358</v>
      </c>
      <c r="K189" s="27"/>
      <c r="L189" s="24">
        <v>35.65173144493432</v>
      </c>
      <c r="M189" s="27"/>
      <c r="N189" s="58">
        <v>-15046.576467698629</v>
      </c>
      <c r="P189" s="59">
        <v>-6.5864893556670107E-2</v>
      </c>
      <c r="Q189" s="27"/>
      <c r="R189" s="59">
        <v>-0.10969722183706743</v>
      </c>
      <c r="S189" s="27"/>
    </row>
    <row r="190" spans="2:23" x14ac:dyDescent="0.3">
      <c r="B190" s="1">
        <f>B189+1</f>
        <v>131</v>
      </c>
      <c r="D190" s="2" t="s">
        <v>35</v>
      </c>
      <c r="F190" s="27"/>
      <c r="G190" s="27"/>
      <c r="H190" s="27"/>
      <c r="I190" s="27"/>
      <c r="J190" s="27"/>
      <c r="K190" s="27"/>
      <c r="L190" s="27"/>
      <c r="M190" s="27"/>
      <c r="N190" s="54"/>
      <c r="P190" s="59">
        <v>-0.10895407750795483</v>
      </c>
      <c r="Q190" s="27"/>
      <c r="R190" s="59">
        <v>-0.32137962248654955</v>
      </c>
      <c r="S190" s="29"/>
    </row>
    <row r="191" spans="2:23" x14ac:dyDescent="0.3">
      <c r="B191" s="1">
        <f t="shared" ref="B191:B192" si="24">B190+1</f>
        <v>132</v>
      </c>
      <c r="D191" s="2" t="s">
        <v>36</v>
      </c>
      <c r="F191" s="57">
        <v>204858.94462369866</v>
      </c>
      <c r="G191" s="27"/>
      <c r="H191" s="24">
        <v>34.22489790177184</v>
      </c>
      <c r="I191" s="27"/>
      <c r="J191" s="57">
        <v>197885.241285</v>
      </c>
      <c r="K191" s="27"/>
      <c r="L191" s="24">
        <v>33.059831444934318</v>
      </c>
      <c r="M191" s="27"/>
      <c r="N191" s="58">
        <v>-6973.7033386986313</v>
      </c>
      <c r="P191" s="59">
        <v>-3.4041488164007136E-2</v>
      </c>
      <c r="Q191" s="27"/>
      <c r="R191" s="59">
        <v>-6.1400407152057836E-2</v>
      </c>
      <c r="S191" s="29"/>
    </row>
    <row r="192" spans="2:23" x14ac:dyDescent="0.3">
      <c r="B192" s="1">
        <f t="shared" si="24"/>
        <v>133</v>
      </c>
      <c r="D192" s="2" t="s">
        <v>37</v>
      </c>
      <c r="F192" s="27"/>
      <c r="G192" s="27"/>
      <c r="H192" s="27"/>
      <c r="I192" s="27"/>
      <c r="J192" s="27"/>
      <c r="K192" s="27"/>
      <c r="L192" s="27"/>
      <c r="M192" s="27"/>
      <c r="N192" s="54"/>
      <c r="P192" s="61">
        <v>-6.0898771881378953E-2</v>
      </c>
      <c r="Q192" s="27"/>
      <c r="R192" s="61">
        <v>-0.30018218249207157</v>
      </c>
      <c r="S192" s="29"/>
    </row>
    <row r="193" spans="2:23" ht="9.75" customHeight="1" x14ac:dyDescent="0.3">
      <c r="F193" s="1"/>
      <c r="G193" s="1"/>
      <c r="H193" s="1"/>
      <c r="I193" s="1"/>
      <c r="J193" s="1"/>
      <c r="K193" s="1"/>
      <c r="L193" s="1"/>
      <c r="M193" s="1"/>
      <c r="N193" s="62"/>
      <c r="O193" s="1"/>
      <c r="P193" s="51"/>
      <c r="Q193" s="1"/>
      <c r="R193" s="51"/>
      <c r="S193" s="1"/>
    </row>
    <row r="194" spans="2:23" ht="14.15" x14ac:dyDescent="0.3">
      <c r="D194" s="3" t="s">
        <v>107</v>
      </c>
      <c r="F194" s="2" t="s">
        <v>46</v>
      </c>
      <c r="I194" s="1"/>
      <c r="J194" s="1"/>
      <c r="K194" s="1"/>
      <c r="L194" s="1"/>
      <c r="M194" s="1"/>
      <c r="N194" s="62"/>
      <c r="O194" s="1"/>
      <c r="P194" s="51"/>
      <c r="Q194" s="1"/>
      <c r="R194" s="51"/>
      <c r="S194" s="1"/>
    </row>
    <row r="195" spans="2:23" x14ac:dyDescent="0.3">
      <c r="B195" s="1">
        <f>1+B192</f>
        <v>134</v>
      </c>
      <c r="D195" s="2" t="s">
        <v>29</v>
      </c>
      <c r="F195" s="53">
        <v>15264.210843999999</v>
      </c>
      <c r="G195" s="21"/>
      <c r="H195" s="18">
        <v>4.5002213651426342</v>
      </c>
      <c r="I195" s="18"/>
      <c r="J195" s="53">
        <v>9628.6547040000005</v>
      </c>
      <c r="K195" s="1"/>
      <c r="L195" s="18">
        <v>2.8387368373881152</v>
      </c>
      <c r="M195" s="18"/>
      <c r="N195" s="54">
        <f>J195-F195</f>
        <v>-5635.5561399999988</v>
      </c>
      <c r="O195" s="18"/>
      <c r="P195" s="55">
        <f>N195/F195</f>
        <v>-0.36920062213469768</v>
      </c>
      <c r="Q195" s="20"/>
      <c r="R195" s="55">
        <f>P195</f>
        <v>-0.36920062213469768</v>
      </c>
      <c r="S195" s="20"/>
    </row>
    <row r="196" spans="2:23" outlineLevel="1" x14ac:dyDescent="0.3">
      <c r="B196" s="1">
        <f>B195+1</f>
        <v>135</v>
      </c>
      <c r="D196" s="2" t="s">
        <v>30</v>
      </c>
      <c r="F196" s="53">
        <v>51726.17</v>
      </c>
      <c r="G196" s="21"/>
      <c r="H196" s="18">
        <v>15.25</v>
      </c>
      <c r="I196" s="18"/>
      <c r="J196" s="53">
        <v>51726.17</v>
      </c>
      <c r="K196" s="21"/>
      <c r="L196" s="18">
        <v>15.25</v>
      </c>
      <c r="M196" s="18"/>
      <c r="N196" s="54">
        <f>J196-F196</f>
        <v>0</v>
      </c>
      <c r="O196" s="18"/>
      <c r="P196" s="56">
        <f>IFERROR(N196/F196,"100.0%")</f>
        <v>0</v>
      </c>
      <c r="Q196" s="20"/>
      <c r="R196" s="56">
        <v>0</v>
      </c>
      <c r="S196" s="20"/>
    </row>
    <row r="197" spans="2:23" outlineLevel="1" x14ac:dyDescent="0.3">
      <c r="B197" s="1">
        <f t="shared" ref="B197:B198" si="25">B196+1</f>
        <v>136</v>
      </c>
      <c r="D197" s="2" t="s">
        <v>31</v>
      </c>
      <c r="F197" s="53">
        <v>14695.845144438357</v>
      </c>
      <c r="G197" s="21"/>
      <c r="H197" s="18">
        <v>4.3326547945205487</v>
      </c>
      <c r="I197" s="18"/>
      <c r="J197" s="53">
        <v>568.81827599999997</v>
      </c>
      <c r="K197" s="21"/>
      <c r="L197" s="18">
        <v>0.16769999999999999</v>
      </c>
      <c r="N197" s="54">
        <f>J197-F197</f>
        <v>-14127.026868438357</v>
      </c>
      <c r="P197" s="55">
        <f>N197/F197</f>
        <v>-0.96129393917740968</v>
      </c>
      <c r="Q197" s="20"/>
      <c r="R197" s="55">
        <f>P197</f>
        <v>-0.96129393917740968</v>
      </c>
      <c r="S197" s="20"/>
    </row>
    <row r="198" spans="2:23" x14ac:dyDescent="0.3">
      <c r="B198" s="1">
        <f t="shared" si="25"/>
        <v>137</v>
      </c>
      <c r="D198" s="2" t="s">
        <v>32</v>
      </c>
      <c r="F198" s="53">
        <v>35436.666299999997</v>
      </c>
      <c r="G198" s="21"/>
      <c r="H198" s="18">
        <v>10.4475</v>
      </c>
      <c r="I198" s="18"/>
      <c r="J198" s="53">
        <v>51196.019156000002</v>
      </c>
      <c r="K198" s="1"/>
      <c r="L198" s="18">
        <v>15.093700000000002</v>
      </c>
      <c r="N198" s="54">
        <f>J198-F198</f>
        <v>15759.352856000005</v>
      </c>
      <c r="P198" s="55">
        <f>N198/F198</f>
        <v>0.44471883225652087</v>
      </c>
      <c r="Q198" s="20"/>
      <c r="R198" s="55">
        <f>P198</f>
        <v>0.44471883225652087</v>
      </c>
      <c r="S198" s="20"/>
      <c r="T198" s="7"/>
    </row>
    <row r="199" spans="2:23" x14ac:dyDescent="0.3">
      <c r="B199" s="1">
        <f>B198+1</f>
        <v>138</v>
      </c>
      <c r="D199" s="2" t="s">
        <v>33</v>
      </c>
      <c r="F199" s="57">
        <f>SUM(F195:F198)</f>
        <v>117122.89228843835</v>
      </c>
      <c r="G199" s="1"/>
      <c r="H199" s="24">
        <v>34.530376159663177</v>
      </c>
      <c r="I199" s="1"/>
      <c r="J199" s="57">
        <f>SUM(J195:J198)</f>
        <v>113119.662136</v>
      </c>
      <c r="K199" s="1"/>
      <c r="L199" s="24">
        <v>33.350136837388114</v>
      </c>
      <c r="N199" s="58">
        <f>SUM(N195:N198)</f>
        <v>-4003.2301524383511</v>
      </c>
      <c r="P199" s="59">
        <f>N199/F199</f>
        <v>-3.4179741246310777E-2</v>
      </c>
      <c r="Q199" s="27"/>
      <c r="R199" s="59">
        <f>(N195+N198+N197)/(F195+F198+F197)</f>
        <v>-6.1214538165716176E-2</v>
      </c>
      <c r="S199" s="27"/>
      <c r="T199" s="7"/>
      <c r="U199" s="28"/>
      <c r="W199" s="7"/>
    </row>
    <row r="200" spans="2:23" ht="9.75" customHeight="1" x14ac:dyDescent="0.3">
      <c r="F200" s="53"/>
      <c r="G200" s="1"/>
      <c r="H200" s="18"/>
      <c r="I200" s="1"/>
      <c r="J200" s="53"/>
      <c r="K200" s="1"/>
      <c r="L200" s="18"/>
      <c r="N200" s="54"/>
      <c r="Q200" s="27"/>
      <c r="S200" s="27"/>
    </row>
    <row r="201" spans="2:23" x14ac:dyDescent="0.3">
      <c r="B201" s="1">
        <f>B199+1</f>
        <v>139</v>
      </c>
      <c r="D201" s="2" t="s">
        <v>34</v>
      </c>
      <c r="F201" s="57">
        <v>132882.24514443835</v>
      </c>
      <c r="G201" s="27"/>
      <c r="H201" s="24">
        <v>39.176576159663178</v>
      </c>
      <c r="I201" s="27"/>
      <c r="J201" s="57">
        <v>121911.075908</v>
      </c>
      <c r="K201" s="27"/>
      <c r="L201" s="24">
        <v>35.942036837388116</v>
      </c>
      <c r="M201" s="27"/>
      <c r="N201" s="58">
        <v>-10971.169236438356</v>
      </c>
      <c r="P201" s="59">
        <v>-8.2563093545816299E-2</v>
      </c>
      <c r="Q201" s="27"/>
      <c r="R201" s="59">
        <v>-0.13518605005124146</v>
      </c>
      <c r="S201" s="27"/>
    </row>
    <row r="202" spans="2:23" x14ac:dyDescent="0.3">
      <c r="B202" s="1">
        <f>B201+1</f>
        <v>140</v>
      </c>
      <c r="D202" s="2" t="s">
        <v>35</v>
      </c>
      <c r="F202" s="27"/>
      <c r="G202" s="27"/>
      <c r="H202" s="27"/>
      <c r="I202" s="27"/>
      <c r="J202" s="27"/>
      <c r="K202" s="27"/>
      <c r="L202" s="27"/>
      <c r="M202" s="27"/>
      <c r="N202" s="54"/>
      <c r="P202" s="59">
        <v>-0.13430868060903176</v>
      </c>
      <c r="Q202" s="27"/>
      <c r="R202" s="59">
        <v>-0.36619321541562377</v>
      </c>
      <c r="S202" s="29"/>
    </row>
    <row r="203" spans="2:23" x14ac:dyDescent="0.3">
      <c r="B203" s="1">
        <f t="shared" ref="B203:B204" si="26">B202+1</f>
        <v>141</v>
      </c>
      <c r="D203" s="2" t="s">
        <v>36</v>
      </c>
      <c r="F203" s="57">
        <v>119516.20281643837</v>
      </c>
      <c r="G203" s="27"/>
      <c r="H203" s="24">
        <v>35.235976159663181</v>
      </c>
      <c r="I203" s="27"/>
      <c r="J203" s="57">
        <v>113119.662136</v>
      </c>
      <c r="K203" s="27"/>
      <c r="L203" s="24">
        <v>33.350136837388114</v>
      </c>
      <c r="M203" s="27"/>
      <c r="N203" s="58">
        <v>-6396.5406804383547</v>
      </c>
      <c r="P203" s="59">
        <v>-5.3520280344436851E-2</v>
      </c>
      <c r="Q203" s="27"/>
      <c r="R203" s="59">
        <v>-9.435812928072905E-2</v>
      </c>
      <c r="S203" s="29"/>
    </row>
    <row r="204" spans="2:23" x14ac:dyDescent="0.3">
      <c r="B204" s="1">
        <f t="shared" si="26"/>
        <v>142</v>
      </c>
      <c r="D204" s="2" t="s">
        <v>37</v>
      </c>
      <c r="F204" s="27"/>
      <c r="G204" s="27"/>
      <c r="H204" s="27"/>
      <c r="I204" s="27"/>
      <c r="J204" s="27"/>
      <c r="K204" s="27"/>
      <c r="L204" s="27"/>
      <c r="M204" s="27"/>
      <c r="N204" s="54"/>
      <c r="P204" s="61">
        <v>-9.3625929230959457E-2</v>
      </c>
      <c r="Q204" s="27"/>
      <c r="R204" s="61">
        <v>-0.3854727862306328</v>
      </c>
      <c r="S204" s="29"/>
    </row>
    <row r="205" spans="2:23" ht="9.75" customHeight="1" x14ac:dyDescent="0.3">
      <c r="F205" s="1"/>
      <c r="G205" s="1"/>
      <c r="H205" s="1"/>
      <c r="I205" s="1"/>
      <c r="J205" s="1"/>
      <c r="K205" s="1"/>
      <c r="L205" s="1"/>
      <c r="M205" s="1"/>
      <c r="N205" s="64"/>
      <c r="O205" s="1"/>
      <c r="P205" s="51"/>
      <c r="Q205" s="1"/>
      <c r="S205" s="1"/>
    </row>
    <row r="206" spans="2:23" ht="14.15" x14ac:dyDescent="0.3">
      <c r="D206" s="3" t="s">
        <v>108</v>
      </c>
      <c r="F206" s="2" t="s">
        <v>70</v>
      </c>
      <c r="N206" s="29"/>
      <c r="T206" s="8"/>
      <c r="U206" s="8"/>
    </row>
    <row r="207" spans="2:23" x14ac:dyDescent="0.3">
      <c r="B207" s="1">
        <f>B204+1</f>
        <v>143</v>
      </c>
      <c r="D207" s="2" t="s">
        <v>29</v>
      </c>
      <c r="F207" s="53">
        <v>24781.046229</v>
      </c>
      <c r="G207" s="21"/>
      <c r="H207" s="18">
        <v>4.1400622201023447</v>
      </c>
      <c r="I207" s="18"/>
      <c r="J207" s="53">
        <v>11608.674493</v>
      </c>
      <c r="K207" s="21"/>
      <c r="L207" s="18">
        <v>1.9394110422058015</v>
      </c>
      <c r="M207" s="18"/>
      <c r="N207" s="54">
        <f>J207-F207</f>
        <v>-13172.371735999999</v>
      </c>
      <c r="O207" s="18"/>
      <c r="P207" s="55">
        <f>N207/F207</f>
        <v>-0.53155026685616857</v>
      </c>
      <c r="Q207" s="20"/>
      <c r="R207" s="55">
        <f>P207</f>
        <v>-0.53155026685616857</v>
      </c>
      <c r="S207" s="32"/>
      <c r="U207" s="18"/>
    </row>
    <row r="208" spans="2:23" outlineLevel="1" x14ac:dyDescent="0.3">
      <c r="B208" s="1">
        <f>B207+1</f>
        <v>144</v>
      </c>
      <c r="D208" s="2" t="s">
        <v>30</v>
      </c>
      <c r="F208" s="53">
        <v>91281.467499999999</v>
      </c>
      <c r="G208" s="21"/>
      <c r="H208" s="18">
        <v>15.25</v>
      </c>
      <c r="I208" s="18"/>
      <c r="J208" s="53">
        <v>91281.467499999999</v>
      </c>
      <c r="K208" s="21"/>
      <c r="L208" s="18">
        <v>15.25</v>
      </c>
      <c r="M208" s="18"/>
      <c r="N208" s="54">
        <f>J208-F208</f>
        <v>0</v>
      </c>
      <c r="O208" s="18"/>
      <c r="P208" s="56">
        <f>IFERROR(N208/F208,"100.0%")</f>
        <v>0</v>
      </c>
      <c r="Q208" s="20"/>
      <c r="R208" s="56">
        <v>0</v>
      </c>
      <c r="S208" s="32"/>
      <c r="U208" s="18"/>
    </row>
    <row r="209" spans="2:23" outlineLevel="1" x14ac:dyDescent="0.3">
      <c r="B209" s="1">
        <f t="shared" ref="B209:B210" si="27">B208+1</f>
        <v>145</v>
      </c>
      <c r="D209" s="2" t="s">
        <v>31</v>
      </c>
      <c r="F209" s="53">
        <v>25933.84182391781</v>
      </c>
      <c r="G209" s="21"/>
      <c r="H209" s="18">
        <v>4.3326547945205487</v>
      </c>
      <c r="I209" s="18"/>
      <c r="J209" s="53">
        <v>1003.7968589999999</v>
      </c>
      <c r="K209" s="21"/>
      <c r="L209" s="18">
        <v>0.16769999999999999</v>
      </c>
      <c r="N209" s="54">
        <f>J209-F209</f>
        <v>-24930.044964917812</v>
      </c>
      <c r="P209" s="55">
        <f>N209/F209</f>
        <v>-0.96129393917740968</v>
      </c>
      <c r="Q209" s="20"/>
      <c r="R209" s="55">
        <f>P209</f>
        <v>-0.96129393917740968</v>
      </c>
      <c r="S209" s="32"/>
      <c r="U209" s="18"/>
    </row>
    <row r="210" spans="2:23" x14ac:dyDescent="0.3">
      <c r="B210" s="1">
        <f t="shared" si="27"/>
        <v>146</v>
      </c>
      <c r="D210" s="2" t="s">
        <v>32</v>
      </c>
      <c r="F210" s="53">
        <v>62535.287324999998</v>
      </c>
      <c r="G210" s="21"/>
      <c r="H210" s="18">
        <v>10.4475</v>
      </c>
      <c r="J210" s="53">
        <v>90345.907279000006</v>
      </c>
      <c r="K210" s="21"/>
      <c r="L210" s="18">
        <v>15.093700000000002</v>
      </c>
      <c r="N210" s="54">
        <f>J210-F210</f>
        <v>27810.619954000009</v>
      </c>
      <c r="P210" s="55">
        <f>N210/F210</f>
        <v>0.44471883225652087</v>
      </c>
      <c r="Q210" s="20"/>
      <c r="R210" s="55">
        <f>P210</f>
        <v>0.44471883225652087</v>
      </c>
      <c r="S210" s="20"/>
      <c r="T210" s="7"/>
    </row>
    <row r="211" spans="2:23" x14ac:dyDescent="0.3">
      <c r="B211" s="1">
        <f>B210+1</f>
        <v>147</v>
      </c>
      <c r="D211" s="2" t="s">
        <v>33</v>
      </c>
      <c r="F211" s="57">
        <f>SUM(F207:F210)</f>
        <v>204531.64287791779</v>
      </c>
      <c r="G211" s="21"/>
      <c r="H211" s="24">
        <v>34.170217014622892</v>
      </c>
      <c r="J211" s="57">
        <f>SUM(J207:J210)</f>
        <v>194239.846131</v>
      </c>
      <c r="K211" s="21"/>
      <c r="L211" s="24">
        <v>32.4508110422058</v>
      </c>
      <c r="N211" s="58">
        <f>SUM(N207:N210)</f>
        <v>-10291.796746917804</v>
      </c>
      <c r="P211" s="59">
        <f>N211/F211</f>
        <v>-5.0318848477938639E-2</v>
      </c>
      <c r="Q211" s="27"/>
      <c r="R211" s="59">
        <f>(N207+N210+N209)/(F207+F210+F209)</f>
        <v>-9.0876651736510758E-2</v>
      </c>
      <c r="S211" s="27"/>
      <c r="T211" s="7"/>
      <c r="U211" s="28"/>
      <c r="W211" s="33"/>
    </row>
    <row r="212" spans="2:23" ht="9.75" customHeight="1" x14ac:dyDescent="0.3">
      <c r="F212" s="53"/>
      <c r="G212" s="21"/>
      <c r="H212" s="18"/>
      <c r="I212" s="1"/>
      <c r="J212" s="53"/>
      <c r="K212" s="1"/>
      <c r="L212" s="18"/>
      <c r="N212" s="54"/>
      <c r="Q212" s="27"/>
      <c r="S212" s="27"/>
      <c r="W212" s="33"/>
    </row>
    <row r="213" spans="2:23" x14ac:dyDescent="0.3">
      <c r="B213" s="1">
        <f>B211+1</f>
        <v>148</v>
      </c>
      <c r="D213" s="2" t="s">
        <v>34</v>
      </c>
      <c r="F213" s="57">
        <v>232342.26283191782</v>
      </c>
      <c r="G213" s="27"/>
      <c r="H213" s="24">
        <v>38.816417014622893</v>
      </c>
      <c r="I213" s="27"/>
      <c r="J213" s="57">
        <v>209754.104204</v>
      </c>
      <c r="K213" s="27"/>
      <c r="L213" s="24">
        <v>35.042711042205802</v>
      </c>
      <c r="M213" s="27"/>
      <c r="N213" s="58">
        <v>-22588.158627917808</v>
      </c>
      <c r="P213" s="59">
        <v>-9.7219327868295083E-2</v>
      </c>
      <c r="Q213" s="27"/>
      <c r="R213" s="59">
        <v>-0.16013066263214798</v>
      </c>
      <c r="S213" s="27"/>
    </row>
    <row r="214" spans="2:23" x14ac:dyDescent="0.3">
      <c r="B214" s="1">
        <f>B213+1</f>
        <v>149</v>
      </c>
      <c r="D214" s="2" t="s">
        <v>35</v>
      </c>
      <c r="F214" s="27"/>
      <c r="G214" s="27"/>
      <c r="H214" s="27"/>
      <c r="I214" s="27"/>
      <c r="J214" s="27"/>
      <c r="K214" s="27"/>
      <c r="L214" s="27"/>
      <c r="M214" s="27"/>
      <c r="N214" s="54"/>
      <c r="P214" s="59">
        <v>-0.15907562232820738</v>
      </c>
      <c r="Q214" s="27"/>
      <c r="R214" s="59">
        <v>-0.44539502097191808</v>
      </c>
      <c r="S214" s="29"/>
    </row>
    <row r="215" spans="2:23" x14ac:dyDescent="0.3">
      <c r="B215" s="1">
        <f t="shared" ref="B215:B216" si="28">B214+1</f>
        <v>150</v>
      </c>
      <c r="D215" s="2" t="s">
        <v>36</v>
      </c>
      <c r="F215" s="57">
        <v>208755.13162991783</v>
      </c>
      <c r="G215" s="27"/>
      <c r="H215" s="24">
        <v>34.875817014622896</v>
      </c>
      <c r="I215" s="27"/>
      <c r="J215" s="57">
        <v>194239.846131</v>
      </c>
      <c r="K215" s="27"/>
      <c r="L215" s="24">
        <v>32.4508110422058</v>
      </c>
      <c r="M215" s="27"/>
      <c r="N215" s="58">
        <v>-14515.285498917809</v>
      </c>
      <c r="P215" s="59">
        <v>-6.953259249526178E-2</v>
      </c>
      <c r="Q215" s="27"/>
      <c r="R215" s="59">
        <v>-0.12356203925728322</v>
      </c>
      <c r="S215" s="29"/>
    </row>
    <row r="216" spans="2:23" x14ac:dyDescent="0.3">
      <c r="B216" s="1">
        <f t="shared" si="28"/>
        <v>151</v>
      </c>
      <c r="D216" s="2" t="s">
        <v>37</v>
      </c>
      <c r="F216" s="27"/>
      <c r="G216" s="27"/>
      <c r="H216" s="27"/>
      <c r="I216" s="27"/>
      <c r="J216" s="27"/>
      <c r="K216" s="27"/>
      <c r="L216" s="27"/>
      <c r="M216" s="27"/>
      <c r="N216" s="54"/>
      <c r="P216" s="61">
        <v>-0.12258576625669196</v>
      </c>
      <c r="Q216" s="27"/>
      <c r="R216" s="61">
        <v>-0.53507135067183831</v>
      </c>
      <c r="S216" s="29"/>
    </row>
    <row r="217" spans="2:23" ht="9.75" customHeight="1" x14ac:dyDescent="0.3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51"/>
      <c r="Q217" s="1"/>
      <c r="R217" s="51"/>
      <c r="S217" s="1"/>
    </row>
    <row r="218" spans="2:23" ht="14.15" x14ac:dyDescent="0.3">
      <c r="D218" s="3" t="s">
        <v>109</v>
      </c>
      <c r="F218" s="2" t="s">
        <v>110</v>
      </c>
      <c r="I218" s="1"/>
      <c r="J218" s="1"/>
      <c r="K218" s="1"/>
      <c r="L218" s="1"/>
      <c r="M218" s="1"/>
      <c r="N218" s="1"/>
      <c r="O218" s="1"/>
      <c r="P218" s="51"/>
      <c r="Q218" s="1"/>
      <c r="R218" s="51"/>
      <c r="S218" s="1"/>
    </row>
    <row r="219" spans="2:23" x14ac:dyDescent="0.3">
      <c r="B219" s="1">
        <f>1+B216</f>
        <v>152</v>
      </c>
      <c r="D219" s="2" t="s">
        <v>29</v>
      </c>
      <c r="F219" s="53">
        <v>89197.835131999993</v>
      </c>
      <c r="G219" s="21"/>
      <c r="H219" s="18">
        <v>0.8941134943444945</v>
      </c>
      <c r="I219" s="18"/>
      <c r="J219" s="53">
        <v>60973.908876000001</v>
      </c>
      <c r="K219" s="1"/>
      <c r="L219" s="18">
        <v>0.61119863109104544</v>
      </c>
      <c r="M219" s="18"/>
      <c r="N219" s="54">
        <f>J219-F219</f>
        <v>-28223.926255999992</v>
      </c>
      <c r="O219" s="18"/>
      <c r="P219" s="55">
        <f>N219/F219</f>
        <v>-0.31641940876964819</v>
      </c>
      <c r="Q219" s="20"/>
      <c r="R219" s="55">
        <f>P219</f>
        <v>-0.31641940876964819</v>
      </c>
      <c r="S219" s="20"/>
    </row>
    <row r="220" spans="2:23" outlineLevel="1" x14ac:dyDescent="0.3">
      <c r="B220" s="1">
        <f>B219+1</f>
        <v>153</v>
      </c>
      <c r="D220" s="2" t="s">
        <v>30</v>
      </c>
      <c r="F220" s="53">
        <v>1521358.3</v>
      </c>
      <c r="G220" s="21"/>
      <c r="H220" s="18">
        <v>15.25</v>
      </c>
      <c r="I220" s="18"/>
      <c r="J220" s="53">
        <v>1521358.3</v>
      </c>
      <c r="K220" s="21"/>
      <c r="L220" s="18">
        <v>15.25</v>
      </c>
      <c r="M220" s="18"/>
      <c r="N220" s="54">
        <f>J220-F220</f>
        <v>0</v>
      </c>
      <c r="O220" s="18"/>
      <c r="P220" s="56">
        <f>IFERROR(N220/F220,"100.0%")</f>
        <v>0</v>
      </c>
      <c r="Q220" s="20"/>
      <c r="R220" s="56">
        <v>0</v>
      </c>
      <c r="S220" s="20"/>
    </row>
    <row r="221" spans="2:23" outlineLevel="1" x14ac:dyDescent="0.3">
      <c r="B221" s="1">
        <f t="shared" ref="B221:B222" si="29">B220+1</f>
        <v>154</v>
      </c>
      <c r="D221" s="2" t="s">
        <v>31</v>
      </c>
      <c r="F221" s="53">
        <v>366634.43600767123</v>
      </c>
      <c r="G221" s="21"/>
      <c r="H221" s="18">
        <v>3.6751205479452058</v>
      </c>
      <c r="I221" s="18"/>
      <c r="J221" s="53">
        <v>16729.953239999999</v>
      </c>
      <c r="K221" s="21"/>
      <c r="L221" s="18">
        <v>0.16769999999999999</v>
      </c>
      <c r="N221" s="54">
        <f>J221-F221</f>
        <v>-349904.48276767123</v>
      </c>
      <c r="P221" s="55">
        <f>N221/F221</f>
        <v>-0.9543688437393536</v>
      </c>
      <c r="Q221" s="20"/>
      <c r="R221" s="55">
        <f>P221</f>
        <v>-0.9543688437393536</v>
      </c>
      <c r="S221" s="20"/>
    </row>
    <row r="222" spans="2:23" x14ac:dyDescent="0.3">
      <c r="B222" s="1">
        <f t="shared" si="29"/>
        <v>155</v>
      </c>
      <c r="D222" s="2" t="s">
        <v>32</v>
      </c>
      <c r="F222" s="53">
        <v>1041856.0922</v>
      </c>
      <c r="G222" s="21"/>
      <c r="H222" s="18">
        <v>10.4435</v>
      </c>
      <c r="J222" s="53">
        <v>1505765.6244400002</v>
      </c>
      <c r="K222" s="1"/>
      <c r="L222" s="18">
        <v>15.093700000000002</v>
      </c>
      <c r="N222" s="54">
        <f>J222-F222</f>
        <v>463909.5322400002</v>
      </c>
      <c r="P222" s="55">
        <f>N222/F222</f>
        <v>0.44527217886723819</v>
      </c>
      <c r="Q222" s="20"/>
      <c r="R222" s="55">
        <f>P222</f>
        <v>0.44527217886723819</v>
      </c>
      <c r="S222" s="20"/>
      <c r="T222" s="7"/>
    </row>
    <row r="223" spans="2:23" x14ac:dyDescent="0.3">
      <c r="B223" s="1">
        <f>B222+1</f>
        <v>156</v>
      </c>
      <c r="D223" s="2" t="s">
        <v>33</v>
      </c>
      <c r="F223" s="57">
        <f>SUM(F219:F222)</f>
        <v>3019046.6633396712</v>
      </c>
      <c r="G223" s="1"/>
      <c r="H223" s="24">
        <v>30.262734042289701</v>
      </c>
      <c r="I223" s="1"/>
      <c r="J223" s="57">
        <f>SUM(J219:J222)</f>
        <v>3104827.7865559999</v>
      </c>
      <c r="K223" s="1"/>
      <c r="L223" s="24">
        <v>31.122598631091041</v>
      </c>
      <c r="N223" s="58">
        <f>SUM(N219:N222)</f>
        <v>85781.123216328968</v>
      </c>
      <c r="P223" s="59">
        <f>N223/F223</f>
        <v>2.8413314791709061E-2</v>
      </c>
      <c r="Q223" s="27"/>
      <c r="R223" s="59">
        <f>(N219+N222+N221)/(F219+F222+F221)</f>
        <v>5.7275682522528931E-2</v>
      </c>
      <c r="S223" s="27"/>
      <c r="T223" s="7"/>
      <c r="U223" s="28"/>
      <c r="W223" s="7"/>
    </row>
    <row r="224" spans="2:23" ht="9.75" customHeight="1" x14ac:dyDescent="0.3">
      <c r="F224" s="53"/>
      <c r="G224" s="1"/>
      <c r="H224" s="18"/>
      <c r="I224" s="1"/>
      <c r="J224" s="53"/>
      <c r="K224" s="1"/>
      <c r="L224" s="18"/>
      <c r="N224" s="54"/>
      <c r="Q224" s="27"/>
      <c r="S224" s="27"/>
    </row>
    <row r="225" spans="2:23" x14ac:dyDescent="0.3">
      <c r="B225" s="1">
        <f>B223+1</f>
        <v>157</v>
      </c>
      <c r="D225" s="2" t="s">
        <v>34</v>
      </c>
      <c r="F225" s="57">
        <v>3482956.1955796713</v>
      </c>
      <c r="G225" s="27"/>
      <c r="H225" s="24">
        <v>34.912934042289699</v>
      </c>
      <c r="I225" s="27"/>
      <c r="J225" s="57">
        <v>3363398.8408360002</v>
      </c>
      <c r="K225" s="27"/>
      <c r="L225" s="24">
        <v>33.714498631091047</v>
      </c>
      <c r="M225" s="27"/>
      <c r="N225" s="58">
        <v>-119557.35474367124</v>
      </c>
      <c r="P225" s="59">
        <v>-3.4326402064833665E-2</v>
      </c>
      <c r="Q225" s="27"/>
      <c r="R225" s="59">
        <v>-6.0948961565000487E-2</v>
      </c>
      <c r="S225" s="27"/>
    </row>
    <row r="226" spans="2:23" x14ac:dyDescent="0.3">
      <c r="B226" s="1">
        <f>B225+1</f>
        <v>158</v>
      </c>
      <c r="D226" s="2" t="s">
        <v>35</v>
      </c>
      <c r="F226" s="27"/>
      <c r="G226" s="27"/>
      <c r="H226" s="27"/>
      <c r="I226" s="27"/>
      <c r="J226" s="27"/>
      <c r="K226" s="27"/>
      <c r="L226" s="27"/>
      <c r="M226" s="27"/>
      <c r="N226" s="54"/>
      <c r="P226" s="59">
        <v>-6.0468301077704033E-2</v>
      </c>
      <c r="Q226" s="27"/>
      <c r="R226" s="59">
        <v>-0.26228365632111589</v>
      </c>
      <c r="S226" s="29"/>
    </row>
    <row r="227" spans="2:23" x14ac:dyDescent="0.3">
      <c r="B227" s="1">
        <f t="shared" ref="B227:B228" si="30">B226+1</f>
        <v>159</v>
      </c>
      <c r="D227" s="2" t="s">
        <v>36</v>
      </c>
      <c r="F227" s="57">
        <v>3089837.2108596712</v>
      </c>
      <c r="G227" s="27"/>
      <c r="H227" s="24">
        <v>30.972334042289702</v>
      </c>
      <c r="I227" s="27"/>
      <c r="J227" s="57">
        <v>3104827.7865559999</v>
      </c>
      <c r="K227" s="27"/>
      <c r="L227" s="24">
        <v>31.122598631091041</v>
      </c>
      <c r="M227" s="27"/>
      <c r="N227" s="58">
        <v>14990.575696328786</v>
      </c>
      <c r="P227" s="59">
        <v>4.8515745889920288E-3</v>
      </c>
      <c r="Q227" s="27"/>
      <c r="R227" s="59">
        <v>9.5573970376895689E-3</v>
      </c>
      <c r="S227" s="29"/>
    </row>
    <row r="228" spans="2:23" x14ac:dyDescent="0.3">
      <c r="B228" s="1">
        <f t="shared" si="30"/>
        <v>160</v>
      </c>
      <c r="D228" s="2" t="s">
        <v>37</v>
      </c>
      <c r="F228" s="27"/>
      <c r="G228" s="27"/>
      <c r="H228" s="27"/>
      <c r="I228" s="27"/>
      <c r="J228" s="27"/>
      <c r="K228" s="27"/>
      <c r="L228" s="27"/>
      <c r="M228" s="27"/>
      <c r="N228" s="54"/>
      <c r="P228" s="61">
        <v>9.4633196030051783E-3</v>
      </c>
      <c r="Q228" s="27"/>
      <c r="R228" s="61">
        <v>0.23903348958645398</v>
      </c>
      <c r="S228" s="29"/>
    </row>
    <row r="229" spans="2:23" ht="9.65" customHeight="1" x14ac:dyDescent="0.3">
      <c r="F229" s="1"/>
      <c r="G229" s="1"/>
      <c r="H229" s="1"/>
      <c r="I229" s="1"/>
      <c r="J229" s="1"/>
      <c r="K229" s="1"/>
      <c r="L229" s="1"/>
      <c r="M229" s="1"/>
      <c r="N229" s="64"/>
      <c r="O229" s="1"/>
      <c r="P229" s="51"/>
      <c r="Q229" s="1"/>
      <c r="S229" s="1"/>
    </row>
    <row r="230" spans="2:23" ht="14.15" x14ac:dyDescent="0.3">
      <c r="D230" s="3" t="s">
        <v>111</v>
      </c>
      <c r="F230" s="2" t="s">
        <v>56</v>
      </c>
      <c r="N230" s="29"/>
      <c r="T230" s="8"/>
      <c r="U230" s="8"/>
    </row>
    <row r="231" spans="2:23" x14ac:dyDescent="0.3">
      <c r="B231" s="1">
        <f>B228+1</f>
        <v>161</v>
      </c>
      <c r="D231" s="2" t="s">
        <v>29</v>
      </c>
      <c r="F231" s="53">
        <v>98867.548546000005</v>
      </c>
      <c r="G231" s="21"/>
      <c r="H231" s="18">
        <v>0.99104199463899856</v>
      </c>
      <c r="I231" s="18"/>
      <c r="J231" s="53">
        <v>78477.511022999999</v>
      </c>
      <c r="K231" s="21"/>
      <c r="L231" s="18">
        <v>0.78665356026656053</v>
      </c>
      <c r="M231" s="18"/>
      <c r="N231" s="54">
        <f>J231-F231</f>
        <v>-20390.037523000006</v>
      </c>
      <c r="O231" s="18"/>
      <c r="P231" s="55">
        <f>N231/F231</f>
        <v>-0.20623589664017161</v>
      </c>
      <c r="Q231" s="20"/>
      <c r="R231" s="55">
        <f>P231</f>
        <v>-0.20623589664017161</v>
      </c>
      <c r="S231" s="32"/>
      <c r="U231" s="18"/>
    </row>
    <row r="232" spans="2:23" outlineLevel="1" x14ac:dyDescent="0.3">
      <c r="B232" s="1">
        <f>B231+1</f>
        <v>162</v>
      </c>
      <c r="D232" s="2" t="s">
        <v>30</v>
      </c>
      <c r="F232" s="53">
        <v>1521358.4524999999</v>
      </c>
      <c r="G232" s="21"/>
      <c r="H232" s="18">
        <v>15.25</v>
      </c>
      <c r="I232" s="18"/>
      <c r="J232" s="53">
        <v>1521358.4524999999</v>
      </c>
      <c r="K232" s="21"/>
      <c r="L232" s="18">
        <v>15.25</v>
      </c>
      <c r="N232" s="54">
        <f>J232-F232</f>
        <v>0</v>
      </c>
      <c r="P232" s="55">
        <f>N232/F232</f>
        <v>0</v>
      </c>
      <c r="Q232" s="20"/>
      <c r="R232" s="55">
        <f t="shared" ref="R232:R233" si="31">P232</f>
        <v>0</v>
      </c>
      <c r="S232" s="32"/>
      <c r="U232" s="18"/>
    </row>
    <row r="233" spans="2:23" outlineLevel="1" x14ac:dyDescent="0.3">
      <c r="B233" s="1">
        <f t="shared" ref="B233:B235" si="32">B232+1</f>
        <v>163</v>
      </c>
      <c r="D233" s="2" t="s">
        <v>31</v>
      </c>
      <c r="F233" s="53">
        <v>366634.47275887674</v>
      </c>
      <c r="G233" s="21"/>
      <c r="H233" s="18">
        <v>3.6751205479452058</v>
      </c>
      <c r="I233" s="18"/>
      <c r="J233" s="53">
        <v>16729.954916999999</v>
      </c>
      <c r="K233" s="21"/>
      <c r="L233" s="18">
        <v>0.16769999999999999</v>
      </c>
      <c r="N233" s="54">
        <f>J233-F233</f>
        <v>-349904.51784187672</v>
      </c>
      <c r="P233" s="55">
        <f>N233/F233</f>
        <v>-0.9543688437393536</v>
      </c>
      <c r="Q233" s="20"/>
      <c r="R233" s="55">
        <f t="shared" si="31"/>
        <v>-0.9543688437393536</v>
      </c>
      <c r="S233" s="32"/>
      <c r="U233" s="18"/>
    </row>
    <row r="234" spans="2:23" x14ac:dyDescent="0.3">
      <c r="B234" s="1">
        <f t="shared" si="32"/>
        <v>164</v>
      </c>
      <c r="D234" s="2" t="s">
        <v>32</v>
      </c>
      <c r="F234" s="53">
        <v>1041856.1966349999</v>
      </c>
      <c r="G234" s="21"/>
      <c r="H234" s="18">
        <v>10.4435</v>
      </c>
      <c r="J234" s="53">
        <v>1505765.775377</v>
      </c>
      <c r="K234" s="21"/>
      <c r="L234" s="18">
        <v>15.093699999999998</v>
      </c>
      <c r="N234" s="54">
        <f>J234-F234</f>
        <v>463909.57874200004</v>
      </c>
      <c r="P234" s="55">
        <f>N234/F234</f>
        <v>0.44527217886723808</v>
      </c>
      <c r="Q234" s="20"/>
      <c r="R234" s="55">
        <f>P234</f>
        <v>0.44527217886723808</v>
      </c>
      <c r="S234" s="20"/>
      <c r="T234" s="7"/>
    </row>
    <row r="235" spans="2:23" x14ac:dyDescent="0.3">
      <c r="B235" s="1">
        <f t="shared" si="32"/>
        <v>165</v>
      </c>
      <c r="D235" s="2" t="s">
        <v>33</v>
      </c>
      <c r="F235" s="57">
        <f>SUM(F231:F234)</f>
        <v>3028716.6704398766</v>
      </c>
      <c r="G235" s="21"/>
      <c r="H235" s="24">
        <v>30.359662542584203</v>
      </c>
      <c r="J235" s="57">
        <f>SUM(J231:J234)</f>
        <v>3122331.6938169999</v>
      </c>
      <c r="K235" s="21"/>
      <c r="L235" s="24">
        <v>31.29805356026656</v>
      </c>
      <c r="N235" s="58">
        <f>SUM(N231:N234)</f>
        <v>93615.023377123289</v>
      </c>
      <c r="P235" s="59">
        <f>N235/F235</f>
        <v>3.0909138610026234E-2</v>
      </c>
      <c r="Q235" s="27"/>
      <c r="R235" s="59">
        <f>(N231+N234+N233)/(F231+F234+F233)</f>
        <v>6.210535907321884E-2</v>
      </c>
      <c r="S235" s="27"/>
      <c r="T235" s="7"/>
      <c r="U235" s="28"/>
      <c r="W235" s="33"/>
    </row>
    <row r="236" spans="2:23" ht="9.75" customHeight="1" x14ac:dyDescent="0.3">
      <c r="F236" s="53"/>
      <c r="G236" s="21"/>
      <c r="H236" s="18"/>
      <c r="I236" s="1"/>
      <c r="J236" s="53"/>
      <c r="K236" s="1"/>
      <c r="L236" s="18"/>
      <c r="N236" s="54"/>
      <c r="Q236" s="27"/>
      <c r="S236" s="27"/>
      <c r="W236" s="33"/>
    </row>
    <row r="237" spans="2:23" x14ac:dyDescent="0.3">
      <c r="B237" s="1">
        <f>B235+1</f>
        <v>166</v>
      </c>
      <c r="D237" s="2" t="s">
        <v>34</v>
      </c>
      <c r="F237" s="57">
        <v>3492626.2491818769</v>
      </c>
      <c r="G237" s="27"/>
      <c r="H237" s="24">
        <v>35.009862542584209</v>
      </c>
      <c r="I237" s="27"/>
      <c r="J237" s="57">
        <v>3380902.7740160003</v>
      </c>
      <c r="K237" s="27"/>
      <c r="L237" s="24">
        <v>33.889953560266562</v>
      </c>
      <c r="M237" s="27"/>
      <c r="N237" s="58">
        <v>-111723.47516587676</v>
      </c>
      <c r="P237" s="59">
        <v>-3.198838558578869E-2</v>
      </c>
      <c r="Q237" s="27"/>
      <c r="R237" s="59">
        <v>-5.6675950042878266E-2</v>
      </c>
      <c r="S237" s="27"/>
    </row>
    <row r="238" spans="2:23" x14ac:dyDescent="0.3">
      <c r="B238" s="1">
        <f>B237+1</f>
        <v>167</v>
      </c>
      <c r="D238" s="2" t="s">
        <v>35</v>
      </c>
      <c r="F238" s="27"/>
      <c r="G238" s="27"/>
      <c r="H238" s="27"/>
      <c r="I238" s="27"/>
      <c r="J238" s="27"/>
      <c r="K238" s="27"/>
      <c r="L238" s="27"/>
      <c r="M238" s="27"/>
      <c r="N238" s="54"/>
      <c r="P238" s="59">
        <v>-5.6231163002565615E-2</v>
      </c>
      <c r="Q238" s="27"/>
      <c r="R238" s="59">
        <v>-0.24000642328619318</v>
      </c>
      <c r="S238" s="29"/>
    </row>
    <row r="239" spans="2:23" x14ac:dyDescent="0.3">
      <c r="B239" s="1">
        <f t="shared" ref="B239:B240" si="33">B238+1</f>
        <v>168</v>
      </c>
      <c r="D239" s="2" t="s">
        <v>36</v>
      </c>
      <c r="F239" s="57">
        <v>3099507.2250558762</v>
      </c>
      <c r="G239" s="27"/>
      <c r="H239" s="24">
        <v>31.069262542584198</v>
      </c>
      <c r="I239" s="27"/>
      <c r="J239" s="57">
        <v>3122331.6938169999</v>
      </c>
      <c r="K239" s="27"/>
      <c r="L239" s="24">
        <v>31.29805356026656</v>
      </c>
      <c r="M239" s="27"/>
      <c r="N239" s="58">
        <v>22824.46876112328</v>
      </c>
      <c r="P239" s="59">
        <v>7.3639024218476578E-3</v>
      </c>
      <c r="Q239" s="27"/>
      <c r="R239" s="59">
        <v>1.4462811845145701E-2</v>
      </c>
      <c r="S239" s="29"/>
    </row>
    <row r="240" spans="2:23" x14ac:dyDescent="0.3">
      <c r="B240" s="1">
        <f t="shared" si="33"/>
        <v>169</v>
      </c>
      <c r="D240" s="2" t="s">
        <v>37</v>
      </c>
      <c r="F240" s="27"/>
      <c r="G240" s="27"/>
      <c r="H240" s="27"/>
      <c r="I240" s="27"/>
      <c r="J240" s="27"/>
      <c r="K240" s="27"/>
      <c r="L240" s="27"/>
      <c r="M240" s="27"/>
      <c r="N240" s="54"/>
      <c r="P240" s="61">
        <v>1.4321312133609997E-2</v>
      </c>
      <c r="Q240" s="27"/>
      <c r="R240" s="61">
        <v>0.31532914704703702</v>
      </c>
      <c r="S240" s="29"/>
    </row>
    <row r="241" spans="2:23" ht="9.75" customHeight="1" x14ac:dyDescent="0.3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51"/>
      <c r="Q241" s="1"/>
      <c r="R241" s="51"/>
      <c r="S241" s="1"/>
    </row>
    <row r="242" spans="2:23" ht="14.15" x14ac:dyDescent="0.3">
      <c r="D242" s="3" t="s">
        <v>112</v>
      </c>
      <c r="F242" s="2" t="s">
        <v>75</v>
      </c>
      <c r="N242" s="29"/>
      <c r="T242" s="8"/>
      <c r="U242" s="8"/>
    </row>
    <row r="243" spans="2:23" x14ac:dyDescent="0.3">
      <c r="B243" s="1">
        <f>B240+1</f>
        <v>170</v>
      </c>
      <c r="D243" s="2" t="s">
        <v>29</v>
      </c>
      <c r="F243" s="53">
        <v>601901.70037600002</v>
      </c>
      <c r="G243" s="21"/>
      <c r="H243" s="18">
        <v>0.86191770832208625</v>
      </c>
      <c r="I243" s="18"/>
      <c r="J243" s="53">
        <v>391015.89781800006</v>
      </c>
      <c r="K243" s="21"/>
      <c r="L243" s="18">
        <v>0.55993117539667947</v>
      </c>
      <c r="M243" s="18"/>
      <c r="N243" s="54">
        <f>J243-F243</f>
        <v>-210885.80255799997</v>
      </c>
      <c r="O243" s="18"/>
      <c r="P243" s="55">
        <f>N243/F243</f>
        <v>-0.35036585280663335</v>
      </c>
      <c r="Q243" s="20"/>
      <c r="R243" s="55">
        <f>P243</f>
        <v>-0.35036585280663335</v>
      </c>
      <c r="S243" s="32"/>
      <c r="U243" s="18"/>
    </row>
    <row r="244" spans="2:23" outlineLevel="1" x14ac:dyDescent="0.3">
      <c r="B244" s="1">
        <f>B243+1</f>
        <v>171</v>
      </c>
      <c r="D244" s="2" t="s">
        <v>30</v>
      </c>
      <c r="F244" s="53">
        <v>10649509.625</v>
      </c>
      <c r="G244" s="21"/>
      <c r="H244" s="18">
        <v>15.25</v>
      </c>
      <c r="I244" s="18"/>
      <c r="J244" s="53">
        <v>10649509.625</v>
      </c>
      <c r="K244" s="21"/>
      <c r="L244" s="18">
        <v>15.25</v>
      </c>
      <c r="M244" s="18"/>
      <c r="N244" s="54">
        <f>J244-F244</f>
        <v>0</v>
      </c>
      <c r="O244" s="18"/>
      <c r="P244" s="56">
        <f>IFERROR(N244/F244,"100.0%")</f>
        <v>0</v>
      </c>
      <c r="Q244" s="20"/>
      <c r="R244" s="56">
        <v>0</v>
      </c>
      <c r="S244" s="32"/>
      <c r="U244" s="18"/>
    </row>
    <row r="245" spans="2:23" outlineLevel="1" x14ac:dyDescent="0.3">
      <c r="B245" s="1">
        <f t="shared" ref="B245:B246" si="34">B244+1</f>
        <v>172</v>
      </c>
      <c r="D245" s="2" t="s">
        <v>31</v>
      </c>
      <c r="F245" s="53">
        <v>2566441.419565754</v>
      </c>
      <c r="G245" s="21"/>
      <c r="H245" s="18">
        <v>3.6751205479452063</v>
      </c>
      <c r="I245" s="18"/>
      <c r="J245" s="53">
        <v>117109.68944999999</v>
      </c>
      <c r="K245" s="21"/>
      <c r="L245" s="18">
        <v>0.16769999999999999</v>
      </c>
      <c r="N245" s="54">
        <f>J245-F245</f>
        <v>-2449331.7301157541</v>
      </c>
      <c r="P245" s="55">
        <f>N245/F245</f>
        <v>-0.9543688437393536</v>
      </c>
      <c r="Q245" s="20"/>
      <c r="R245" s="55">
        <f>P245</f>
        <v>-0.9543688437393536</v>
      </c>
      <c r="S245" s="32"/>
      <c r="U245" s="18"/>
    </row>
    <row r="246" spans="2:23" x14ac:dyDescent="0.3">
      <c r="B246" s="1">
        <f t="shared" si="34"/>
        <v>173</v>
      </c>
      <c r="D246" s="2" t="s">
        <v>32</v>
      </c>
      <c r="F246" s="53">
        <v>7292993.6897499999</v>
      </c>
      <c r="G246" s="21"/>
      <c r="H246" s="18">
        <v>10.4435</v>
      </c>
      <c r="J246" s="53">
        <v>10540360.880449999</v>
      </c>
      <c r="K246" s="21"/>
      <c r="L246" s="18">
        <v>15.093699999999998</v>
      </c>
      <c r="N246" s="54">
        <f>J246-F246</f>
        <v>3247367.1906999992</v>
      </c>
      <c r="P246" s="55">
        <f>N246/F246</f>
        <v>0.44527217886723791</v>
      </c>
      <c r="Q246" s="20"/>
      <c r="R246" s="55">
        <f>P246</f>
        <v>0.44527217886723791</v>
      </c>
      <c r="S246" s="20"/>
      <c r="T246" s="7"/>
    </row>
    <row r="247" spans="2:23" x14ac:dyDescent="0.3">
      <c r="B247" s="1">
        <f>B246+1</f>
        <v>174</v>
      </c>
      <c r="D247" s="2" t="s">
        <v>33</v>
      </c>
      <c r="F247" s="57">
        <f>SUM(F243:F246)</f>
        <v>21110846.434691753</v>
      </c>
      <c r="G247" s="21"/>
      <c r="H247" s="24">
        <v>30.230538256267291</v>
      </c>
      <c r="J247" s="57">
        <f>SUM(J243:J246)</f>
        <v>21697996.092717998</v>
      </c>
      <c r="K247" s="21"/>
      <c r="L247" s="24">
        <v>31.071331175396676</v>
      </c>
      <c r="N247" s="58">
        <f>SUM(N243:N246)</f>
        <v>587149.65802624542</v>
      </c>
      <c r="P247" s="59">
        <f>N247/F247</f>
        <v>2.7812700918584395E-2</v>
      </c>
      <c r="Q247" s="27"/>
      <c r="R247" s="59">
        <f>(N243+N246+N245)/(F243+F246+F245)</f>
        <v>5.6125681517326609E-2</v>
      </c>
      <c r="S247" s="27"/>
      <c r="T247" s="7"/>
      <c r="U247" s="28"/>
      <c r="W247" s="33"/>
    </row>
    <row r="248" spans="2:23" ht="9.75" customHeight="1" x14ac:dyDescent="0.3">
      <c r="F248" s="53"/>
      <c r="G248" s="21"/>
      <c r="H248" s="18"/>
      <c r="I248" s="1"/>
      <c r="J248" s="53"/>
      <c r="K248" s="1"/>
      <c r="L248" s="18"/>
      <c r="N248" s="54"/>
      <c r="Q248" s="27"/>
      <c r="S248" s="27"/>
      <c r="W248" s="33"/>
    </row>
    <row r="249" spans="2:23" x14ac:dyDescent="0.3">
      <c r="B249" s="1">
        <f>B247+1</f>
        <v>175</v>
      </c>
      <c r="D249" s="2" t="s">
        <v>34</v>
      </c>
      <c r="F249" s="57">
        <v>24358213.625391752</v>
      </c>
      <c r="G249" s="27"/>
      <c r="H249" s="24">
        <v>34.880738256267293</v>
      </c>
      <c r="I249" s="27"/>
      <c r="J249" s="57">
        <v>23507993.731867999</v>
      </c>
      <c r="K249" s="27"/>
      <c r="L249" s="24">
        <v>33.663231175396682</v>
      </c>
      <c r="M249" s="27"/>
      <c r="N249" s="58">
        <v>-850219.89352375409</v>
      </c>
      <c r="P249" s="59">
        <v>-3.4904854132548485E-2</v>
      </c>
      <c r="Q249" s="27"/>
      <c r="R249" s="59">
        <v>-6.2020442887924153E-2</v>
      </c>
      <c r="S249" s="27"/>
    </row>
    <row r="250" spans="2:23" x14ac:dyDescent="0.3">
      <c r="B250" s="1">
        <f>B249+1</f>
        <v>176</v>
      </c>
      <c r="D250" s="2" t="s">
        <v>35</v>
      </c>
      <c r="F250" s="27"/>
      <c r="G250" s="27"/>
      <c r="H250" s="27"/>
      <c r="I250" s="27"/>
      <c r="J250" s="27"/>
      <c r="K250" s="27"/>
      <c r="L250" s="27"/>
      <c r="M250" s="27"/>
      <c r="N250" s="54"/>
      <c r="P250" s="59">
        <v>-6.1530536561477736E-2</v>
      </c>
      <c r="Q250" s="27"/>
      <c r="R250" s="59">
        <v>-0.26834842734437936</v>
      </c>
      <c r="S250" s="29"/>
    </row>
    <row r="251" spans="2:23" x14ac:dyDescent="0.3">
      <c r="B251" s="1">
        <f t="shared" ref="B251:B252" si="35">B250+1</f>
        <v>177</v>
      </c>
      <c r="D251" s="2" t="s">
        <v>36</v>
      </c>
      <c r="F251" s="57">
        <v>21606380.338291753</v>
      </c>
      <c r="G251" s="27"/>
      <c r="H251" s="24">
        <v>30.940138256267289</v>
      </c>
      <c r="I251" s="27"/>
      <c r="J251" s="57">
        <v>21697996.092717998</v>
      </c>
      <c r="K251" s="27"/>
      <c r="L251" s="24">
        <v>31.071331175396676</v>
      </c>
      <c r="M251" s="27"/>
      <c r="N251" s="58">
        <v>91615.754426246567</v>
      </c>
      <c r="P251" s="59">
        <v>4.2402176112711111E-3</v>
      </c>
      <c r="Q251" s="27"/>
      <c r="R251" s="59">
        <v>8.3614890440486551E-3</v>
      </c>
      <c r="S251" s="29"/>
    </row>
    <row r="252" spans="2:23" x14ac:dyDescent="0.3">
      <c r="B252" s="1">
        <f t="shared" si="35"/>
        <v>178</v>
      </c>
      <c r="D252" s="2" t="s">
        <v>37</v>
      </c>
      <c r="F252" s="27"/>
      <c r="G252" s="27"/>
      <c r="H252" s="27"/>
      <c r="I252" s="27"/>
      <c r="J252" s="27"/>
      <c r="K252" s="27"/>
      <c r="L252" s="27"/>
      <c r="M252" s="27"/>
      <c r="N252" s="54"/>
      <c r="P252" s="61">
        <v>8.2790162058972855E-3</v>
      </c>
      <c r="Q252" s="27"/>
      <c r="R252" s="61">
        <v>0.21996060405386531</v>
      </c>
      <c r="S252" s="29"/>
    </row>
    <row r="253" spans="2:23" ht="9.75" customHeight="1" x14ac:dyDescent="0.3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51"/>
      <c r="Q253" s="1"/>
      <c r="R253" s="51"/>
      <c r="S253" s="1"/>
    </row>
    <row r="254" spans="2:23" x14ac:dyDescent="0.3">
      <c r="B254" s="8" t="s">
        <v>78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65"/>
      <c r="Q254" s="43"/>
      <c r="R254" s="65"/>
    </row>
    <row r="255" spans="2:23" x14ac:dyDescent="0.3">
      <c r="B255" s="40" t="s">
        <v>79</v>
      </c>
      <c r="C255" s="39"/>
      <c r="D255" s="41" t="s">
        <v>80</v>
      </c>
    </row>
    <row r="256" spans="2:23" ht="13.2" customHeight="1" x14ac:dyDescent="0.3">
      <c r="B256" s="40" t="s">
        <v>81</v>
      </c>
      <c r="C256" s="42"/>
      <c r="D256" s="41" t="s">
        <v>82</v>
      </c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</row>
    <row r="257" spans="2:4" x14ac:dyDescent="0.3">
      <c r="B257" s="40" t="s">
        <v>83</v>
      </c>
      <c r="D257" s="45" t="s">
        <v>84</v>
      </c>
    </row>
  </sheetData>
  <mergeCells count="5">
    <mergeCell ref="B7:R7"/>
    <mergeCell ref="B8:R8"/>
    <mergeCell ref="F10:H10"/>
    <mergeCell ref="J10:N10"/>
    <mergeCell ref="P10:R10"/>
  </mergeCells>
  <printOptions horizontalCentered="1"/>
  <pageMargins left="0.7" right="0.7" top="0.75" bottom="0.75" header="0.3" footer="0.3"/>
  <pageSetup scale="53" firstPageNumber="5" fitToHeight="0" orientation="portrait" blackAndWhite="1" useFirstPageNumber="1" r:id="rId1"/>
  <headerFooter>
    <oddHeader>&amp;R&amp;"Arial,Regular"&amp;10Filed: 2025-02-28
EB-2025-0064
Phase 3 Exhibit 8
Tab 2
Schedule 13
Attachment 10
Page &amp;P of 13</oddHeader>
  </headerFooter>
  <rowBreaks count="3" manualBreakCount="3">
    <brk id="75" min="1" max="17" man="1"/>
    <brk id="135" min="1" max="17" man="1"/>
    <brk id="205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8E6B-C66E-4A31-BE6C-8589E41525C6}">
  <sheetPr>
    <pageSetUpPr fitToPage="1"/>
  </sheetPr>
  <dimension ref="A1:S143"/>
  <sheetViews>
    <sheetView view="pageBreakPreview" zoomScale="80" zoomScaleNormal="100" zoomScaleSheetLayoutView="80" workbookViewId="0">
      <selection activeCell="B8" sqref="B8:R8"/>
    </sheetView>
  </sheetViews>
  <sheetFormatPr defaultColWidth="9.15234375" defaultRowHeight="12.45" outlineLevelRow="1" outlineLevelCol="1" x14ac:dyDescent="0.3"/>
  <cols>
    <col min="1" max="1" width="3.53515625" style="2" customWidth="1"/>
    <col min="2" max="2" width="5.15234375" style="1" customWidth="1"/>
    <col min="3" max="3" width="1.69140625" style="2" customWidth="1"/>
    <col min="4" max="4" width="36.69140625" style="2" customWidth="1"/>
    <col min="5" max="5" width="1.69140625" style="2" customWidth="1"/>
    <col min="6" max="6" width="16" style="2" customWidth="1"/>
    <col min="7" max="7" width="1.69140625" style="2" customWidth="1"/>
    <col min="8" max="8" width="17" style="2" customWidth="1"/>
    <col min="9" max="9" width="1.69140625" style="2" customWidth="1"/>
    <col min="10" max="10" width="16" style="2" customWidth="1"/>
    <col min="11" max="11" width="1.69140625" style="2" customWidth="1"/>
    <col min="12" max="12" width="16" style="2" customWidth="1"/>
    <col min="13" max="13" width="1.69140625" style="2" customWidth="1"/>
    <col min="14" max="14" width="16" style="2" customWidth="1"/>
    <col min="15" max="15" width="1.69140625" style="2" customWidth="1" outlineLevel="1"/>
    <col min="16" max="16" width="16" style="60" customWidth="1" outlineLevel="1"/>
    <col min="17" max="17" width="1.69140625" style="2" customWidth="1"/>
    <col min="18" max="18" width="16" style="60" customWidth="1"/>
    <col min="19" max="19" width="5.53515625" style="2" customWidth="1"/>
    <col min="20" max="16384" width="9.15234375" style="2"/>
  </cols>
  <sheetData>
    <row r="1" spans="2:19" x14ac:dyDescent="0.3"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46" t="s">
        <v>0</v>
      </c>
      <c r="Q1" s="4"/>
      <c r="R1" s="46"/>
      <c r="S1" s="4"/>
    </row>
    <row r="2" spans="2:19" x14ac:dyDescent="0.3"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46"/>
      <c r="Q2" s="4"/>
      <c r="R2" s="46"/>
      <c r="S2" s="4"/>
    </row>
    <row r="3" spans="2:19" x14ac:dyDescent="0.3"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46"/>
      <c r="Q3" s="4"/>
      <c r="R3" s="46"/>
      <c r="S3" s="4"/>
    </row>
    <row r="4" spans="2:19" x14ac:dyDescent="0.3"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6"/>
      <c r="Q4" s="4"/>
      <c r="R4" s="46"/>
      <c r="S4" s="4"/>
    </row>
    <row r="5" spans="2:19" x14ac:dyDescent="0.3">
      <c r="D5" s="3"/>
      <c r="E5" s="3"/>
      <c r="F5" s="3"/>
      <c r="G5" s="3"/>
      <c r="H5" s="3"/>
      <c r="I5" s="3"/>
      <c r="J5" s="3"/>
      <c r="K5" s="3"/>
      <c r="L5" s="3"/>
      <c r="M5" s="3"/>
      <c r="N5" s="3"/>
      <c r="P5" s="47"/>
      <c r="Q5" s="6"/>
      <c r="R5" s="47"/>
      <c r="S5" s="6"/>
    </row>
    <row r="6" spans="2:19" x14ac:dyDescent="0.3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3"/>
      <c r="P6" s="48"/>
      <c r="Q6" s="9"/>
      <c r="R6" s="47"/>
      <c r="S6" s="9"/>
    </row>
    <row r="7" spans="2:19" x14ac:dyDescent="0.3"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2:19" x14ac:dyDescent="0.3">
      <c r="B8" s="83" t="s">
        <v>113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1"/>
    </row>
    <row r="9" spans="2:19" ht="12.75" customHeight="1" x14ac:dyDescent="0.3">
      <c r="F9" s="11"/>
      <c r="G9" s="11"/>
      <c r="H9" s="11"/>
      <c r="I9" s="11"/>
      <c r="J9" s="11"/>
      <c r="K9" s="11"/>
      <c r="L9" s="11"/>
      <c r="M9" s="11"/>
      <c r="N9" s="11"/>
      <c r="O9" s="11"/>
      <c r="P9" s="49"/>
      <c r="Q9" s="12"/>
      <c r="R9" s="50"/>
    </row>
    <row r="10" spans="2:19" x14ac:dyDescent="0.3">
      <c r="F10" s="85" t="s">
        <v>114</v>
      </c>
      <c r="G10" s="85"/>
      <c r="H10" s="85"/>
      <c r="J10" s="85" t="s">
        <v>4</v>
      </c>
      <c r="K10" s="85"/>
      <c r="L10" s="85"/>
      <c r="M10" s="85"/>
      <c r="N10" s="85"/>
      <c r="P10" s="85" t="s">
        <v>5</v>
      </c>
      <c r="Q10" s="85"/>
      <c r="R10" s="85"/>
      <c r="S10" s="1"/>
    </row>
    <row r="11" spans="2:19" x14ac:dyDescent="0.3">
      <c r="F11" s="1" t="s">
        <v>6</v>
      </c>
      <c r="G11" s="1"/>
      <c r="H11" s="1"/>
      <c r="J11" s="1" t="s">
        <v>6</v>
      </c>
      <c r="K11" s="1"/>
      <c r="L11" s="1"/>
      <c r="N11" s="1" t="s">
        <v>7</v>
      </c>
      <c r="P11" s="51" t="s">
        <v>8</v>
      </c>
      <c r="Q11" s="1"/>
      <c r="R11" s="51" t="s">
        <v>9</v>
      </c>
      <c r="S11" s="1"/>
    </row>
    <row r="12" spans="2:19" x14ac:dyDescent="0.3">
      <c r="B12" s="1" t="s">
        <v>10</v>
      </c>
      <c r="F12" s="1" t="s">
        <v>11</v>
      </c>
      <c r="G12" s="1"/>
      <c r="H12" s="1" t="s">
        <v>12</v>
      </c>
      <c r="J12" s="1" t="s">
        <v>11</v>
      </c>
      <c r="K12" s="1"/>
      <c r="L12" s="1" t="s">
        <v>12</v>
      </c>
      <c r="N12" s="1" t="s">
        <v>13</v>
      </c>
      <c r="P12" s="51" t="s">
        <v>14</v>
      </c>
      <c r="R12" s="51" t="s">
        <v>14</v>
      </c>
      <c r="S12" s="1"/>
    </row>
    <row r="13" spans="2:19" ht="14.15" x14ac:dyDescent="0.3">
      <c r="B13" s="13" t="s">
        <v>15</v>
      </c>
      <c r="D13" s="14" t="s">
        <v>16</v>
      </c>
      <c r="F13" s="13" t="s">
        <v>17</v>
      </c>
      <c r="G13" s="1"/>
      <c r="H13" s="13" t="s">
        <v>18</v>
      </c>
      <c r="J13" s="13" t="s">
        <v>17</v>
      </c>
      <c r="K13" s="1"/>
      <c r="L13" s="13" t="s">
        <v>18</v>
      </c>
      <c r="N13" s="13" t="s">
        <v>17</v>
      </c>
      <c r="P13" s="52" t="s">
        <v>19</v>
      </c>
      <c r="Q13" s="1"/>
      <c r="R13" s="52" t="s">
        <v>19</v>
      </c>
      <c r="S13" s="1"/>
    </row>
    <row r="14" spans="2:19" x14ac:dyDescent="0.3">
      <c r="F14" s="1" t="s">
        <v>20</v>
      </c>
      <c r="G14" s="1"/>
      <c r="H14" s="1" t="s">
        <v>21</v>
      </c>
      <c r="I14" s="1"/>
      <c r="J14" s="1" t="s">
        <v>22</v>
      </c>
      <c r="K14" s="1"/>
      <c r="L14" s="1" t="s">
        <v>23</v>
      </c>
      <c r="M14" s="1"/>
      <c r="N14" s="1" t="s">
        <v>24</v>
      </c>
      <c r="O14" s="1"/>
      <c r="P14" s="51" t="s">
        <v>25</v>
      </c>
      <c r="Q14" s="1"/>
      <c r="R14" s="51" t="s">
        <v>26</v>
      </c>
      <c r="S14" s="1"/>
    </row>
    <row r="15" spans="2:19" ht="9.75" customHeight="1" x14ac:dyDescent="0.3">
      <c r="F15" s="1"/>
      <c r="G15" s="1"/>
      <c r="H15" s="1"/>
      <c r="I15" s="1"/>
      <c r="J15" s="1"/>
      <c r="K15" s="1"/>
      <c r="L15" s="1"/>
      <c r="M15" s="1"/>
      <c r="N15" s="1"/>
      <c r="O15" s="1"/>
      <c r="P15" s="51"/>
      <c r="Q15" s="1"/>
      <c r="R15" s="51"/>
      <c r="S15" s="1"/>
    </row>
    <row r="16" spans="2:19" x14ac:dyDescent="0.3">
      <c r="D16" s="3" t="s">
        <v>115</v>
      </c>
      <c r="F16" s="10" t="s">
        <v>116</v>
      </c>
      <c r="G16" s="1"/>
      <c r="H16" s="1"/>
      <c r="I16" s="1"/>
      <c r="J16" s="1"/>
      <c r="K16" s="1"/>
      <c r="L16" s="1"/>
      <c r="M16" s="1"/>
      <c r="N16" s="1"/>
      <c r="O16" s="1"/>
      <c r="P16" s="51"/>
      <c r="Q16" s="1"/>
      <c r="R16" s="51"/>
      <c r="S16" s="1"/>
    </row>
    <row r="17" spans="2:19" x14ac:dyDescent="0.3">
      <c r="B17" s="1">
        <v>1</v>
      </c>
      <c r="D17" s="2" t="s">
        <v>29</v>
      </c>
      <c r="F17" s="17">
        <v>543.68087780000008</v>
      </c>
      <c r="G17" s="21"/>
      <c r="H17" s="18">
        <v>24.712767172727276</v>
      </c>
      <c r="I17" s="18"/>
      <c r="J17" s="17">
        <v>545.81059000000005</v>
      </c>
      <c r="K17" s="1"/>
      <c r="L17" s="18">
        <v>24.809572272727276</v>
      </c>
      <c r="M17" s="18"/>
      <c r="N17" s="17">
        <f>J17-F17</f>
        <v>2.1297121999999717</v>
      </c>
      <c r="O17" s="18"/>
      <c r="P17" s="19">
        <f>N17/F17</f>
        <v>3.9172100527387196E-3</v>
      </c>
      <c r="Q17" s="19"/>
      <c r="R17" s="19">
        <f>P17</f>
        <v>3.9172100527387196E-3</v>
      </c>
      <c r="S17" s="20"/>
    </row>
    <row r="18" spans="2:19" outlineLevel="1" x14ac:dyDescent="0.3">
      <c r="B18" s="1">
        <f>B17+1</f>
        <v>2</v>
      </c>
      <c r="D18" s="2" t="s">
        <v>30</v>
      </c>
      <c r="F18" s="17">
        <v>335.5</v>
      </c>
      <c r="G18" s="21"/>
      <c r="H18" s="18">
        <v>15.25</v>
      </c>
      <c r="I18" s="18"/>
      <c r="J18" s="17">
        <v>335.5</v>
      </c>
      <c r="K18" s="21"/>
      <c r="L18" s="18">
        <v>15.25</v>
      </c>
      <c r="M18" s="18"/>
      <c r="N18" s="17">
        <f>J18-F18</f>
        <v>0</v>
      </c>
      <c r="O18" s="18"/>
      <c r="P18" s="22">
        <f>IFERROR(N18/F18,"100.0%")</f>
        <v>0</v>
      </c>
      <c r="Q18" s="19"/>
      <c r="R18" s="22">
        <v>0</v>
      </c>
      <c r="S18" s="20"/>
    </row>
    <row r="19" spans="2:19" outlineLevel="1" x14ac:dyDescent="0.3">
      <c r="B19" s="1">
        <f>B18+1</f>
        <v>3</v>
      </c>
      <c r="D19" s="2" t="s">
        <v>31</v>
      </c>
      <c r="F19" s="17">
        <v>173.09819999999996</v>
      </c>
      <c r="G19" s="21"/>
      <c r="H19" s="18">
        <v>7.8680999999999983</v>
      </c>
      <c r="I19" s="18"/>
      <c r="J19" s="17">
        <v>180.14259999999999</v>
      </c>
      <c r="K19" s="21"/>
      <c r="L19" s="18">
        <v>8.1882999999999999</v>
      </c>
      <c r="N19" s="17">
        <f>J19-F19</f>
        <v>7.0444000000000244</v>
      </c>
      <c r="P19" s="19">
        <f>N19/F19</f>
        <v>4.0695974885931949E-2</v>
      </c>
      <c r="Q19" s="19"/>
      <c r="R19" s="19">
        <f>P19</f>
        <v>4.0695974885931949E-2</v>
      </c>
      <c r="S19" s="20"/>
    </row>
    <row r="20" spans="2:19" x14ac:dyDescent="0.3">
      <c r="B20" s="1">
        <f>B19+1</f>
        <v>4</v>
      </c>
      <c r="D20" s="2" t="s">
        <v>32</v>
      </c>
      <c r="F20" s="17">
        <v>354.96178254437189</v>
      </c>
      <c r="G20" s="21"/>
      <c r="H20" s="18">
        <v>16.134626479289633</v>
      </c>
      <c r="J20" s="17">
        <v>249.32159999999999</v>
      </c>
      <c r="K20" s="1"/>
      <c r="L20" s="18">
        <v>11.332800000000001</v>
      </c>
      <c r="N20" s="17">
        <f>J20-F20</f>
        <v>-105.6401825443719</v>
      </c>
      <c r="P20" s="19">
        <f>N20/F20</f>
        <v>-0.29761001814657717</v>
      </c>
      <c r="Q20" s="19"/>
      <c r="R20" s="19">
        <f>P20</f>
        <v>-0.29761001814657717</v>
      </c>
      <c r="S20" s="20"/>
    </row>
    <row r="21" spans="2:19" x14ac:dyDescent="0.3">
      <c r="B21" s="1">
        <f>B20+1</f>
        <v>5</v>
      </c>
      <c r="D21" s="2" t="s">
        <v>117</v>
      </c>
      <c r="F21" s="23">
        <f>SUM(F17:F20)</f>
        <v>1407.2408603443719</v>
      </c>
      <c r="G21" s="1"/>
      <c r="H21" s="24">
        <v>63.965493652016903</v>
      </c>
      <c r="I21" s="1"/>
      <c r="J21" s="23">
        <f>SUM(J17:J20)</f>
        <v>1310.7747899999999</v>
      </c>
      <c r="K21" s="1"/>
      <c r="L21" s="24">
        <v>59.580672272727277</v>
      </c>
      <c r="N21" s="23">
        <f>SUM(N17:N20)</f>
        <v>-96.4660703443719</v>
      </c>
      <c r="P21" s="25">
        <f>N21/F21</f>
        <v>-6.8549793473709458E-2</v>
      </c>
      <c r="Q21" s="26"/>
      <c r="R21" s="25">
        <f>(N17+N20+N19)/(F17+F20+F19)</f>
        <v>-9.0008764164665148E-2</v>
      </c>
      <c r="S21" s="27"/>
    </row>
    <row r="22" spans="2:19" ht="9.75" customHeight="1" x14ac:dyDescent="0.3">
      <c r="F22" s="17"/>
      <c r="G22" s="1"/>
      <c r="H22" s="18"/>
      <c r="I22" s="1"/>
      <c r="J22" s="17"/>
      <c r="K22" s="1"/>
      <c r="L22" s="18"/>
      <c r="N22" s="17"/>
      <c r="P22" s="26"/>
      <c r="Q22" s="26"/>
      <c r="R22" s="26"/>
      <c r="S22" s="27"/>
    </row>
    <row r="23" spans="2:19" x14ac:dyDescent="0.3">
      <c r="B23" s="1">
        <f>B21+1</f>
        <v>6</v>
      </c>
      <c r="D23" s="2" t="s">
        <v>63</v>
      </c>
      <c r="F23" s="23">
        <f>SUM(F17:F19)+J20</f>
        <v>1301.6006778000001</v>
      </c>
      <c r="G23" s="1"/>
      <c r="H23" s="24">
        <v>59.163667172727273</v>
      </c>
      <c r="I23" s="1"/>
      <c r="J23" s="23">
        <f>SUM(J17:J20)</f>
        <v>1310.7747899999999</v>
      </c>
      <c r="K23" s="21"/>
      <c r="L23" s="24">
        <v>59.580672272727277</v>
      </c>
      <c r="N23" s="23">
        <f>N17+N18+N19</f>
        <v>9.1741121999999962</v>
      </c>
      <c r="P23" s="25">
        <f>N23/F23</f>
        <v>7.048330840996736E-3</v>
      </c>
      <c r="Q23" s="26"/>
      <c r="R23" s="25">
        <f>(N23-N18)/(F23-F18)</f>
        <v>9.4960208711282988E-3</v>
      </c>
      <c r="S23" s="27"/>
    </row>
    <row r="24" spans="2:19" x14ac:dyDescent="0.3">
      <c r="B24" s="1">
        <f>B23+1</f>
        <v>7</v>
      </c>
      <c r="D24" s="2" t="s">
        <v>64</v>
      </c>
      <c r="F24" s="27"/>
      <c r="G24" s="27"/>
      <c r="H24" s="27"/>
      <c r="I24" s="27"/>
      <c r="J24" s="27"/>
      <c r="K24" s="27"/>
      <c r="L24" s="27"/>
      <c r="M24" s="27"/>
      <c r="N24" s="29"/>
      <c r="P24" s="36">
        <v>8.7183261489721352E-3</v>
      </c>
      <c r="Q24" s="26"/>
      <c r="R24" s="36">
        <v>1.2799079219998996E-2</v>
      </c>
      <c r="S24" s="29"/>
    </row>
    <row r="25" spans="2:19" ht="9.75" customHeight="1" x14ac:dyDescent="0.3">
      <c r="F25" s="1"/>
      <c r="G25" s="1"/>
      <c r="H25" s="1"/>
      <c r="I25" s="1"/>
      <c r="J25" s="1"/>
      <c r="K25" s="1"/>
      <c r="L25" s="1"/>
      <c r="M25" s="1"/>
      <c r="N25" s="64"/>
      <c r="O25" s="1"/>
      <c r="P25" s="31"/>
      <c r="Q25" s="31"/>
      <c r="R25" s="26"/>
      <c r="S25" s="1"/>
    </row>
    <row r="26" spans="2:19" x14ac:dyDescent="0.3">
      <c r="D26" s="3" t="s">
        <v>118</v>
      </c>
      <c r="F26" s="10" t="s">
        <v>119</v>
      </c>
      <c r="G26" s="1"/>
      <c r="H26" s="1"/>
      <c r="I26" s="1"/>
      <c r="J26" s="1"/>
      <c r="K26" s="1"/>
      <c r="L26" s="1"/>
      <c r="M26" s="1"/>
      <c r="N26" s="1"/>
      <c r="O26" s="1"/>
      <c r="P26" s="31"/>
      <c r="Q26" s="31"/>
      <c r="R26" s="31"/>
      <c r="S26" s="1"/>
    </row>
    <row r="27" spans="2:19" x14ac:dyDescent="0.3">
      <c r="B27" s="1">
        <f>B24+1</f>
        <v>8</v>
      </c>
      <c r="D27" s="2" t="s">
        <v>29</v>
      </c>
      <c r="F27" s="17">
        <v>4147.6476000000002</v>
      </c>
      <c r="G27" s="21"/>
      <c r="H27" s="18">
        <v>10.369119</v>
      </c>
      <c r="I27" s="18"/>
      <c r="J27" s="17">
        <v>3487.8102145454545</v>
      </c>
      <c r="K27" s="1"/>
      <c r="L27" s="18">
        <v>8.7195255363636353</v>
      </c>
      <c r="M27" s="18"/>
      <c r="N27" s="17">
        <f>J27-F27</f>
        <v>-659.83738545454571</v>
      </c>
      <c r="O27" s="18"/>
      <c r="P27" s="19">
        <f>N27/F27</f>
        <v>-0.15908713784038589</v>
      </c>
      <c r="Q27" s="19"/>
      <c r="R27" s="19">
        <f>P27</f>
        <v>-0.15908713784038589</v>
      </c>
      <c r="S27" s="20"/>
    </row>
    <row r="28" spans="2:19" outlineLevel="1" x14ac:dyDescent="0.3">
      <c r="B28" s="1">
        <f>B27+1</f>
        <v>9</v>
      </c>
      <c r="D28" s="2" t="s">
        <v>30</v>
      </c>
      <c r="F28" s="17">
        <v>6100</v>
      </c>
      <c r="G28" s="21"/>
      <c r="H28" s="18">
        <v>15.25</v>
      </c>
      <c r="I28" s="18"/>
      <c r="J28" s="17">
        <v>6100</v>
      </c>
      <c r="K28" s="21"/>
      <c r="L28" s="18">
        <v>15.25</v>
      </c>
      <c r="M28" s="18"/>
      <c r="N28" s="17">
        <f>J28-F28</f>
        <v>0</v>
      </c>
      <c r="O28" s="18"/>
      <c r="P28" s="22">
        <f>IFERROR(N28/F28,"100.0%")</f>
        <v>0</v>
      </c>
      <c r="Q28" s="19"/>
      <c r="R28" s="22">
        <v>0</v>
      </c>
      <c r="S28" s="20"/>
    </row>
    <row r="29" spans="2:19" outlineLevel="1" x14ac:dyDescent="0.3">
      <c r="B29" s="1">
        <f>B28+1</f>
        <v>10</v>
      </c>
      <c r="D29" s="2" t="s">
        <v>31</v>
      </c>
      <c r="F29" s="17">
        <v>3147.24</v>
      </c>
      <c r="G29" s="21"/>
      <c r="H29" s="18">
        <v>7.8681000000000001</v>
      </c>
      <c r="I29" s="18"/>
      <c r="J29" s="17">
        <v>3505.0400000000004</v>
      </c>
      <c r="K29" s="21"/>
      <c r="L29" s="18">
        <v>8.7626000000000008</v>
      </c>
      <c r="N29" s="17">
        <f>J29-F29</f>
        <v>357.80000000000064</v>
      </c>
      <c r="P29" s="19">
        <f>N29/F29</f>
        <v>0.11368691297772038</v>
      </c>
      <c r="Q29" s="19"/>
      <c r="R29" s="19">
        <f>P29</f>
        <v>0.11368691297772038</v>
      </c>
      <c r="S29" s="20"/>
    </row>
    <row r="30" spans="2:19" x14ac:dyDescent="0.3">
      <c r="B30" s="1">
        <f>B29+1</f>
        <v>11</v>
      </c>
      <c r="D30" s="2" t="s">
        <v>32</v>
      </c>
      <c r="F30" s="17">
        <v>6453.8505917158536</v>
      </c>
      <c r="G30" s="21"/>
      <c r="H30" s="18">
        <v>16.134626479289636</v>
      </c>
      <c r="J30" s="17">
        <v>4533.12</v>
      </c>
      <c r="K30" s="1"/>
      <c r="L30" s="18">
        <v>11.332800000000001</v>
      </c>
      <c r="N30" s="17">
        <f>J30-F30</f>
        <v>-1920.7305917158537</v>
      </c>
      <c r="P30" s="19">
        <f>N30/F30</f>
        <v>-0.29761001814657728</v>
      </c>
      <c r="Q30" s="19"/>
      <c r="R30" s="19">
        <f>P30</f>
        <v>-0.29761001814657728</v>
      </c>
      <c r="S30" s="20"/>
    </row>
    <row r="31" spans="2:19" x14ac:dyDescent="0.3">
      <c r="B31" s="1">
        <f>B30+1</f>
        <v>12</v>
      </c>
      <c r="D31" s="2" t="s">
        <v>117</v>
      </c>
      <c r="F31" s="23">
        <f>SUM(F27:F30)</f>
        <v>19848.738191715853</v>
      </c>
      <c r="G31" s="1"/>
      <c r="H31" s="24">
        <v>49.621845479289632</v>
      </c>
      <c r="I31" s="1"/>
      <c r="J31" s="23">
        <f>SUM(J27:J30)</f>
        <v>17625.970214545454</v>
      </c>
      <c r="K31" s="1"/>
      <c r="L31" s="24">
        <v>44.064925536363639</v>
      </c>
      <c r="N31" s="23">
        <f>SUM(N27:N30)</f>
        <v>-2222.7679771703988</v>
      </c>
      <c r="P31" s="25">
        <f>N31/F31</f>
        <v>-0.11198535421753419</v>
      </c>
      <c r="Q31" s="26"/>
      <c r="R31" s="25">
        <f>(N27+N30+N29)/(F27+F30+F29)</f>
        <v>-0.16167068906073884</v>
      </c>
      <c r="S31" s="27"/>
    </row>
    <row r="32" spans="2:19" ht="9.75" customHeight="1" x14ac:dyDescent="0.3">
      <c r="F32" s="17"/>
      <c r="G32" s="1"/>
      <c r="H32" s="18"/>
      <c r="I32" s="1"/>
      <c r="J32" s="17"/>
      <c r="K32" s="1"/>
      <c r="L32" s="18"/>
      <c r="N32" s="17"/>
      <c r="P32" s="26"/>
      <c r="Q32" s="26"/>
      <c r="R32" s="26"/>
      <c r="S32" s="27"/>
    </row>
    <row r="33" spans="2:19" x14ac:dyDescent="0.3">
      <c r="B33" s="1">
        <f>B31+1</f>
        <v>13</v>
      </c>
      <c r="D33" s="2" t="s">
        <v>63</v>
      </c>
      <c r="F33" s="23">
        <f>SUM(F27:F29)+J30</f>
        <v>17928.007600000001</v>
      </c>
      <c r="G33" s="1"/>
      <c r="H33" s="24">
        <v>44.820019000000002</v>
      </c>
      <c r="I33" s="1"/>
      <c r="J33" s="23">
        <f>SUM(J27:J30)</f>
        <v>17625.970214545454</v>
      </c>
      <c r="K33" s="21"/>
      <c r="L33" s="24">
        <v>44.064925536363639</v>
      </c>
      <c r="N33" s="23">
        <f>N27+N28+N29</f>
        <v>-302.03738545454507</v>
      </c>
      <c r="P33" s="25">
        <f>N33/F33</f>
        <v>-1.6847236580519134E-2</v>
      </c>
      <c r="Q33" s="26"/>
      <c r="R33" s="25">
        <f>(N33-N28)/(F33-F28)</f>
        <v>-2.5535778777699216E-2</v>
      </c>
      <c r="S33" s="27"/>
    </row>
    <row r="34" spans="2:19" x14ac:dyDescent="0.3">
      <c r="B34" s="1">
        <f>B33+1</f>
        <v>14</v>
      </c>
      <c r="D34" s="2" t="s">
        <v>64</v>
      </c>
      <c r="F34" s="27"/>
      <c r="G34" s="27"/>
      <c r="H34" s="27"/>
      <c r="I34" s="27"/>
      <c r="J34" s="27"/>
      <c r="K34" s="27"/>
      <c r="L34" s="27"/>
      <c r="M34" s="27"/>
      <c r="N34" s="29"/>
      <c r="P34" s="36">
        <v>-2.2548706228378103E-2</v>
      </c>
      <c r="Q34" s="26"/>
      <c r="R34" s="36">
        <v>-4.1403980707604683E-2</v>
      </c>
      <c r="S34" s="29"/>
    </row>
    <row r="35" spans="2:19" ht="9.75" customHeight="1" x14ac:dyDescent="0.3">
      <c r="F35" s="1"/>
      <c r="G35" s="1"/>
      <c r="H35" s="1"/>
      <c r="I35" s="1"/>
      <c r="J35" s="1"/>
      <c r="K35" s="1"/>
      <c r="L35" s="1"/>
      <c r="M35" s="1"/>
      <c r="N35" s="64"/>
      <c r="O35" s="1"/>
      <c r="P35" s="31"/>
      <c r="Q35" s="31"/>
      <c r="R35" s="26"/>
      <c r="S35" s="1"/>
    </row>
    <row r="36" spans="2:19" x14ac:dyDescent="0.3">
      <c r="D36" s="3" t="s">
        <v>120</v>
      </c>
      <c r="F36" s="10" t="s">
        <v>121</v>
      </c>
      <c r="N36" s="29"/>
      <c r="P36" s="26"/>
      <c r="Q36" s="26"/>
      <c r="R36" s="26"/>
    </row>
    <row r="37" spans="2:19" x14ac:dyDescent="0.3">
      <c r="B37" s="1">
        <f>B34+1</f>
        <v>15</v>
      </c>
      <c r="D37" s="2" t="s">
        <v>29</v>
      </c>
      <c r="F37" s="17">
        <v>5864.6144344199993</v>
      </c>
      <c r="G37" s="21"/>
      <c r="H37" s="18">
        <v>9.7743573906999988</v>
      </c>
      <c r="I37" s="18"/>
      <c r="J37" s="17">
        <v>5070.0486892335502</v>
      </c>
      <c r="K37" s="21"/>
      <c r="L37" s="18">
        <v>8.4500811487225835</v>
      </c>
      <c r="M37" s="18"/>
      <c r="N37" s="17">
        <f>J37-F37</f>
        <v>-794.56574518644902</v>
      </c>
      <c r="O37" s="18"/>
      <c r="P37" s="19">
        <f>N37/F37</f>
        <v>-0.13548473715903034</v>
      </c>
      <c r="Q37" s="19"/>
      <c r="R37" s="19">
        <f>P37</f>
        <v>-0.13548473715903034</v>
      </c>
      <c r="S37" s="32"/>
    </row>
    <row r="38" spans="2:19" outlineLevel="1" x14ac:dyDescent="0.3">
      <c r="B38" s="1">
        <f>B37+1</f>
        <v>16</v>
      </c>
      <c r="D38" s="2" t="str">
        <f>$D$18</f>
        <v>Federal Carbon Charge</v>
      </c>
      <c r="F38" s="17">
        <v>9150</v>
      </c>
      <c r="G38" s="21"/>
      <c r="H38" s="18">
        <v>15.25</v>
      </c>
      <c r="I38" s="18"/>
      <c r="J38" s="17">
        <v>9150</v>
      </c>
      <c r="K38" s="21"/>
      <c r="L38" s="18">
        <v>15.25</v>
      </c>
      <c r="M38" s="18"/>
      <c r="N38" s="17">
        <f>J38-F38</f>
        <v>0</v>
      </c>
      <c r="O38" s="18"/>
      <c r="P38" s="22">
        <f>IFERROR(N38/F38,"100.0%")</f>
        <v>0</v>
      </c>
      <c r="Q38" s="19"/>
      <c r="R38" s="22">
        <v>0</v>
      </c>
      <c r="S38" s="32"/>
    </row>
    <row r="39" spans="2:19" outlineLevel="1" x14ac:dyDescent="0.3">
      <c r="B39" s="1">
        <f>B38+1</f>
        <v>17</v>
      </c>
      <c r="D39" s="2" t="str">
        <f>$D$19</f>
        <v>Gas Supply Transportation</v>
      </c>
      <c r="F39" s="17">
        <v>3726</v>
      </c>
      <c r="G39" s="21"/>
      <c r="H39" s="18">
        <v>6.21</v>
      </c>
      <c r="I39" s="18"/>
      <c r="J39" s="17">
        <v>5257.56</v>
      </c>
      <c r="K39" s="21"/>
      <c r="L39" s="18">
        <v>8.7626000000000008</v>
      </c>
      <c r="N39" s="17">
        <f>J39-F39</f>
        <v>1531.5600000000004</v>
      </c>
      <c r="P39" s="19">
        <f>N39/F39</f>
        <v>0.41104669887278594</v>
      </c>
      <c r="Q39" s="19"/>
      <c r="R39" s="19">
        <f>P39</f>
        <v>0.41104669887278594</v>
      </c>
      <c r="S39" s="32"/>
    </row>
    <row r="40" spans="2:19" x14ac:dyDescent="0.3">
      <c r="B40" s="1">
        <f>B39+1</f>
        <v>18</v>
      </c>
      <c r="D40" s="2" t="str">
        <f>$D$20</f>
        <v>Gas Supply Commodity</v>
      </c>
      <c r="F40" s="17">
        <v>9680.77588757378</v>
      </c>
      <c r="G40" s="21"/>
      <c r="H40" s="18">
        <v>16.134626479289633</v>
      </c>
      <c r="J40" s="17">
        <v>6799.68</v>
      </c>
      <c r="K40" s="21"/>
      <c r="L40" s="18">
        <v>11.332800000000001</v>
      </c>
      <c r="N40" s="17">
        <f>J40-F40</f>
        <v>-2881.0958875737797</v>
      </c>
      <c r="P40" s="19">
        <f>N40/F40</f>
        <v>-0.29761001814657723</v>
      </c>
      <c r="Q40" s="19"/>
      <c r="R40" s="19">
        <f>P40</f>
        <v>-0.29761001814657723</v>
      </c>
      <c r="S40" s="20"/>
    </row>
    <row r="41" spans="2:19" x14ac:dyDescent="0.3">
      <c r="B41" s="1">
        <f>B40+1</f>
        <v>19</v>
      </c>
      <c r="D41" s="2" t="s">
        <v>33</v>
      </c>
      <c r="F41" s="23">
        <f>SUM(F37:F40)</f>
        <v>28421.390321993778</v>
      </c>
      <c r="G41" s="21"/>
      <c r="H41" s="24">
        <v>47.368983869989627</v>
      </c>
      <c r="J41" s="23">
        <f>SUM(J37:J40)</f>
        <v>26277.288689233552</v>
      </c>
      <c r="K41" s="21"/>
      <c r="L41" s="24">
        <v>43.795481148722587</v>
      </c>
      <c r="N41" s="23">
        <f>SUM(N37:N40)</f>
        <v>-2144.1016327602283</v>
      </c>
      <c r="P41" s="25">
        <f>N41/F41</f>
        <v>-7.5439716652461714E-2</v>
      </c>
      <c r="Q41" s="26"/>
      <c r="R41" s="25">
        <f>(N37+N40+N39)/(F37+F40+F39)</f>
        <v>-0.11125827441278269</v>
      </c>
      <c r="S41" s="27"/>
    </row>
    <row r="42" spans="2:19" ht="9.75" customHeight="1" x14ac:dyDescent="0.3">
      <c r="F42" s="17"/>
      <c r="G42" s="21"/>
      <c r="H42" s="18"/>
      <c r="I42" s="1"/>
      <c r="J42" s="17"/>
      <c r="K42" s="1"/>
      <c r="L42" s="18"/>
      <c r="N42" s="17"/>
      <c r="P42" s="26"/>
      <c r="Q42" s="26"/>
      <c r="R42" s="26"/>
      <c r="S42" s="27"/>
    </row>
    <row r="43" spans="2:19" x14ac:dyDescent="0.3">
      <c r="B43" s="1">
        <f>B41+1</f>
        <v>20</v>
      </c>
      <c r="D43" s="2" t="s">
        <v>63</v>
      </c>
      <c r="F43" s="23">
        <f>SUM(F37:F39)+J40</f>
        <v>25540.29443442</v>
      </c>
      <c r="G43" s="1"/>
      <c r="H43" s="24">
        <v>42.567157390699997</v>
      </c>
      <c r="I43" s="1"/>
      <c r="J43" s="23">
        <f>SUM(J37:J40)</f>
        <v>26277.288689233552</v>
      </c>
      <c r="K43" s="21"/>
      <c r="L43" s="24">
        <v>43.795481148722587</v>
      </c>
      <c r="N43" s="23">
        <f>N37+N38+N39</f>
        <v>736.99425481355138</v>
      </c>
      <c r="P43" s="25">
        <f>N43/F43</f>
        <v>2.885613776716384E-2</v>
      </c>
      <c r="Q43" s="26"/>
      <c r="R43" s="25">
        <f>(N43-N38)/(F43-F38)</f>
        <v>4.4965284654426112E-2</v>
      </c>
      <c r="S43" s="27"/>
    </row>
    <row r="44" spans="2:19" x14ac:dyDescent="0.3">
      <c r="B44" s="1">
        <f>B43+1</f>
        <v>21</v>
      </c>
      <c r="D44" s="2" t="s">
        <v>64</v>
      </c>
      <c r="F44" s="27"/>
      <c r="G44" s="27"/>
      <c r="H44" s="27"/>
      <c r="I44" s="27"/>
      <c r="J44" s="27"/>
      <c r="K44" s="27"/>
      <c r="L44" s="27"/>
      <c r="M44" s="27"/>
      <c r="N44" s="54"/>
      <c r="P44" s="36">
        <v>3.9326045439574797E-2</v>
      </c>
      <c r="Q44" s="26"/>
      <c r="R44" s="36">
        <v>7.6845363751516779E-2</v>
      </c>
      <c r="S44" s="29"/>
    </row>
    <row r="45" spans="2:19" ht="9.75" customHeight="1" x14ac:dyDescent="0.3">
      <c r="N45" s="54"/>
      <c r="P45" s="26"/>
      <c r="Q45" s="26"/>
      <c r="R45" s="26"/>
    </row>
    <row r="46" spans="2:19" x14ac:dyDescent="0.3">
      <c r="D46" s="3" t="s">
        <v>122</v>
      </c>
      <c r="F46" s="10" t="s">
        <v>123</v>
      </c>
      <c r="N46" s="54"/>
      <c r="P46" s="26"/>
      <c r="Q46" s="26"/>
      <c r="R46" s="19"/>
    </row>
    <row r="47" spans="2:19" x14ac:dyDescent="0.3">
      <c r="B47" s="1">
        <f>B44+1</f>
        <v>22</v>
      </c>
      <c r="D47" s="2" t="s">
        <v>29</v>
      </c>
      <c r="F47" s="17">
        <v>8330.1790182299992</v>
      </c>
      <c r="G47" s="21"/>
      <c r="H47" s="18">
        <v>8.957181740032258</v>
      </c>
      <c r="I47" s="18"/>
      <c r="J47" s="17">
        <v>7666.7136424800001</v>
      </c>
      <c r="K47" s="21"/>
      <c r="L47" s="18">
        <v>8.2437781101935492</v>
      </c>
      <c r="M47" s="18"/>
      <c r="N47" s="17">
        <f>J47-F47</f>
        <v>-663.46537574999911</v>
      </c>
      <c r="O47" s="18"/>
      <c r="P47" s="19">
        <f>N47/F47</f>
        <v>-7.9645992516853809E-2</v>
      </c>
      <c r="Q47" s="19"/>
      <c r="R47" s="19">
        <f>P47</f>
        <v>-7.9645992516853809E-2</v>
      </c>
      <c r="S47" s="20"/>
    </row>
    <row r="48" spans="2:19" outlineLevel="1" x14ac:dyDescent="0.3">
      <c r="B48" s="1">
        <f>B47+1</f>
        <v>23</v>
      </c>
      <c r="D48" s="2" t="str">
        <f>$D$18</f>
        <v>Federal Carbon Charge</v>
      </c>
      <c r="F48" s="17">
        <v>14182.5</v>
      </c>
      <c r="G48" s="21"/>
      <c r="H48" s="18">
        <v>15.25</v>
      </c>
      <c r="I48" s="18"/>
      <c r="J48" s="17">
        <v>14182.5</v>
      </c>
      <c r="K48" s="21"/>
      <c r="L48" s="18">
        <v>15.25</v>
      </c>
      <c r="M48" s="18"/>
      <c r="N48" s="17">
        <f>J48-F48</f>
        <v>0</v>
      </c>
      <c r="O48" s="18"/>
      <c r="P48" s="22">
        <f>IFERROR(N48/F48,"100.0%")</f>
        <v>0</v>
      </c>
      <c r="Q48" s="19"/>
      <c r="R48" s="22">
        <v>0</v>
      </c>
      <c r="S48" s="20"/>
    </row>
    <row r="49" spans="2:19" outlineLevel="1" x14ac:dyDescent="0.3">
      <c r="B49" s="1">
        <f>B48+1</f>
        <v>24</v>
      </c>
      <c r="D49" s="2" t="str">
        <f>$D$19</f>
        <v>Gas Supply Transportation</v>
      </c>
      <c r="F49" s="17">
        <v>5775.3</v>
      </c>
      <c r="G49" s="21"/>
      <c r="H49" s="18">
        <v>6.21</v>
      </c>
      <c r="I49" s="18"/>
      <c r="J49" s="17">
        <v>8149.2180000000008</v>
      </c>
      <c r="K49" s="21"/>
      <c r="L49" s="18">
        <v>8.7626000000000008</v>
      </c>
      <c r="N49" s="17">
        <f>J49-F49</f>
        <v>2373.9180000000006</v>
      </c>
      <c r="P49" s="19">
        <f>N49/F49</f>
        <v>0.41104669887278594</v>
      </c>
      <c r="Q49" s="19"/>
      <c r="R49" s="19">
        <f>P49</f>
        <v>0.41104669887278594</v>
      </c>
      <c r="S49" s="20"/>
    </row>
    <row r="50" spans="2:19" x14ac:dyDescent="0.3">
      <c r="B50" s="1">
        <f>B49+1</f>
        <v>25</v>
      </c>
      <c r="D50" s="2" t="str">
        <f>$D$20</f>
        <v>Gas Supply Commodity</v>
      </c>
      <c r="F50" s="17">
        <v>15005.202625739357</v>
      </c>
      <c r="G50" s="21"/>
      <c r="H50" s="18">
        <v>16.134626479289633</v>
      </c>
      <c r="J50" s="17">
        <v>10539.504000000001</v>
      </c>
      <c r="K50" s="21"/>
      <c r="L50" s="18">
        <v>11.332800000000001</v>
      </c>
      <c r="N50" s="17">
        <f>J50-F50</f>
        <v>-4465.6986257393564</v>
      </c>
      <c r="P50" s="19">
        <f>N50/F50</f>
        <v>-0.29761001814657712</v>
      </c>
      <c r="Q50" s="19"/>
      <c r="R50" s="19">
        <f>P50</f>
        <v>-0.29761001814657712</v>
      </c>
      <c r="S50" s="20"/>
    </row>
    <row r="51" spans="2:19" x14ac:dyDescent="0.3">
      <c r="B51" s="1">
        <f>B50+1</f>
        <v>26</v>
      </c>
      <c r="D51" s="2" t="s">
        <v>7</v>
      </c>
      <c r="F51" s="23">
        <f>SUM(F47:F50)</f>
        <v>43293.181643969358</v>
      </c>
      <c r="G51" s="21"/>
      <c r="H51" s="24">
        <v>46.551808219321892</v>
      </c>
      <c r="J51" s="23">
        <f>SUM(J47:J50)</f>
        <v>40537.935642480006</v>
      </c>
      <c r="K51" s="21"/>
      <c r="L51" s="24">
        <v>43.589178110193558</v>
      </c>
      <c r="N51" s="23">
        <f>SUM(N47:N50)</f>
        <v>-2755.246001489355</v>
      </c>
      <c r="P51" s="25">
        <f>N51/F51</f>
        <v>-6.3641568876773802E-2</v>
      </c>
      <c r="Q51" s="26"/>
      <c r="R51" s="25">
        <f>(N47+N50+N49)/(F47+F50+F49)</f>
        <v>-9.4647251314368963E-2</v>
      </c>
      <c r="S51" s="27"/>
    </row>
    <row r="52" spans="2:19" ht="9.75" customHeight="1" x14ac:dyDescent="0.3">
      <c r="F52" s="17"/>
      <c r="G52" s="21"/>
      <c r="H52" s="18"/>
      <c r="I52" s="1"/>
      <c r="J52" s="17"/>
      <c r="K52" s="1"/>
      <c r="L52" s="18"/>
      <c r="N52" s="17"/>
      <c r="P52" s="26"/>
      <c r="Q52" s="26"/>
      <c r="R52" s="26"/>
      <c r="S52" s="27"/>
    </row>
    <row r="53" spans="2:19" x14ac:dyDescent="0.3">
      <c r="B53" s="1">
        <f>B51+1</f>
        <v>27</v>
      </c>
      <c r="D53" s="2" t="s">
        <v>124</v>
      </c>
      <c r="F53" s="23">
        <f>SUM(F47:F49)+J50</f>
        <v>38827.483018229999</v>
      </c>
      <c r="G53" s="1"/>
      <c r="H53" s="24">
        <v>41.749981740032254</v>
      </c>
      <c r="I53" s="1"/>
      <c r="J53" s="23">
        <f>SUM(J47:J50)</f>
        <v>40537.935642480006</v>
      </c>
      <c r="K53" s="21"/>
      <c r="L53" s="24">
        <v>43.589178110193558</v>
      </c>
      <c r="N53" s="23">
        <f>N47+N48+N49</f>
        <v>1710.4526242500015</v>
      </c>
      <c r="P53" s="25">
        <f>N53/F53</f>
        <v>4.4052626935588951E-2</v>
      </c>
      <c r="Q53" s="26"/>
      <c r="R53" s="25">
        <f>(N53-N48)/(F53-F48)</f>
        <v>6.9403684432842672E-2</v>
      </c>
      <c r="S53" s="27"/>
    </row>
    <row r="54" spans="2:19" x14ac:dyDescent="0.3">
      <c r="B54" s="1">
        <f>B53+1</f>
        <v>28</v>
      </c>
      <c r="D54" s="2" t="s">
        <v>64</v>
      </c>
      <c r="F54" s="27"/>
      <c r="G54" s="27"/>
      <c r="H54" s="27"/>
      <c r="I54" s="27"/>
      <c r="J54" s="27"/>
      <c r="K54" s="27"/>
      <c r="L54" s="27"/>
      <c r="M54" s="27"/>
      <c r="N54" s="54"/>
      <c r="P54" s="26">
        <v>6.0465706056544784E-2</v>
      </c>
      <c r="Q54" s="26"/>
      <c r="R54" s="36">
        <v>0.12126157658590701</v>
      </c>
      <c r="S54" s="29"/>
    </row>
    <row r="55" spans="2:19" ht="9.75" customHeight="1" x14ac:dyDescent="0.3">
      <c r="I55" s="1"/>
      <c r="J55" s="1"/>
      <c r="K55" s="1"/>
      <c r="L55" s="1"/>
      <c r="M55" s="1"/>
      <c r="N55" s="54"/>
      <c r="P55" s="26"/>
      <c r="Q55" s="26"/>
      <c r="R55" s="26"/>
    </row>
    <row r="56" spans="2:19" x14ac:dyDescent="0.3">
      <c r="D56" s="3" t="s">
        <v>125</v>
      </c>
      <c r="F56" s="10" t="s">
        <v>126</v>
      </c>
      <c r="N56" s="54"/>
      <c r="P56" s="26"/>
      <c r="Q56" s="26"/>
      <c r="R56" s="19"/>
    </row>
    <row r="57" spans="2:19" x14ac:dyDescent="0.3">
      <c r="B57" s="1">
        <f>B54+1</f>
        <v>29</v>
      </c>
      <c r="D57" s="2" t="s">
        <v>29</v>
      </c>
      <c r="F57" s="17">
        <v>19249.419224820002</v>
      </c>
      <c r="G57" s="21"/>
      <c r="H57" s="18">
        <v>7.6997676899280014</v>
      </c>
      <c r="I57" s="18"/>
      <c r="J57" s="17">
        <v>20020.543268286456</v>
      </c>
      <c r="K57" s="21"/>
      <c r="L57" s="18">
        <v>8.0082173073145828</v>
      </c>
      <c r="M57" s="18"/>
      <c r="N57" s="17">
        <f>J57-F57</f>
        <v>771.12404346645417</v>
      </c>
      <c r="O57" s="18"/>
      <c r="P57" s="19">
        <f>N57/F57</f>
        <v>4.0059600472110601E-2</v>
      </c>
      <c r="Q57" s="19"/>
      <c r="R57" s="19">
        <f>P57</f>
        <v>4.0059600472110601E-2</v>
      </c>
      <c r="S57" s="20"/>
    </row>
    <row r="58" spans="2:19" outlineLevel="1" x14ac:dyDescent="0.3">
      <c r="B58" s="1">
        <f>B57+1</f>
        <v>30</v>
      </c>
      <c r="D58" s="2" t="str">
        <f>$D$18</f>
        <v>Federal Carbon Charge</v>
      </c>
      <c r="F58" s="17">
        <v>38125</v>
      </c>
      <c r="G58" s="21"/>
      <c r="H58" s="18">
        <v>15.25</v>
      </c>
      <c r="I58" s="18"/>
      <c r="J58" s="17">
        <v>38125</v>
      </c>
      <c r="K58" s="21"/>
      <c r="L58" s="18">
        <v>15.25</v>
      </c>
      <c r="M58" s="18"/>
      <c r="N58" s="17">
        <f>J58-F58</f>
        <v>0</v>
      </c>
      <c r="O58" s="18"/>
      <c r="P58" s="22">
        <f>IFERROR(N58/F58,"100.0%")</f>
        <v>0</v>
      </c>
      <c r="Q58" s="19"/>
      <c r="R58" s="22">
        <v>0</v>
      </c>
      <c r="S58" s="20"/>
    </row>
    <row r="59" spans="2:19" outlineLevel="1" x14ac:dyDescent="0.3">
      <c r="B59" s="1">
        <f>B58+1</f>
        <v>31</v>
      </c>
      <c r="D59" s="2" t="str">
        <f>$D$19</f>
        <v>Gas Supply Transportation</v>
      </c>
      <c r="F59" s="17">
        <v>15525</v>
      </c>
      <c r="G59" s="21"/>
      <c r="H59" s="18">
        <v>6.21</v>
      </c>
      <c r="I59" s="18"/>
      <c r="J59" s="17">
        <v>21906.5</v>
      </c>
      <c r="K59" s="21"/>
      <c r="L59" s="18">
        <v>8.7625999999999991</v>
      </c>
      <c r="N59" s="17">
        <f>J59-F59</f>
        <v>6381.5</v>
      </c>
      <c r="P59" s="19">
        <f>N59/F59</f>
        <v>0.41104669887278583</v>
      </c>
      <c r="Q59" s="19"/>
      <c r="R59" s="19">
        <f>P59</f>
        <v>0.41104669887278583</v>
      </c>
      <c r="S59" s="20"/>
    </row>
    <row r="60" spans="2:19" x14ac:dyDescent="0.3">
      <c r="B60" s="1">
        <f>B59+1</f>
        <v>32</v>
      </c>
      <c r="D60" s="2" t="str">
        <f>$D$20</f>
        <v>Gas Supply Commodity</v>
      </c>
      <c r="F60" s="17">
        <v>40336.566198224078</v>
      </c>
      <c r="G60" s="21"/>
      <c r="H60" s="18">
        <v>16.134626479289633</v>
      </c>
      <c r="J60" s="17">
        <v>28332</v>
      </c>
      <c r="K60" s="21"/>
      <c r="L60" s="18">
        <v>11.332800000000001</v>
      </c>
      <c r="N60" s="17">
        <f>J60-F60</f>
        <v>-12004.566198224078</v>
      </c>
      <c r="P60" s="19">
        <f>N60/F60</f>
        <v>-0.29761001814657717</v>
      </c>
      <c r="Q60" s="19"/>
      <c r="R60" s="19">
        <f>P60</f>
        <v>-0.29761001814657717</v>
      </c>
      <c r="S60" s="20"/>
    </row>
    <row r="61" spans="2:19" x14ac:dyDescent="0.3">
      <c r="B61" s="1">
        <f>B60+1</f>
        <v>33</v>
      </c>
      <c r="D61" s="2" t="s">
        <v>7</v>
      </c>
      <c r="F61" s="23">
        <f>SUM(F57:F60)</f>
        <v>113235.98542304407</v>
      </c>
      <c r="G61" s="21"/>
      <c r="H61" s="24">
        <v>45.294394169217625</v>
      </c>
      <c r="J61" s="23">
        <f>SUM(J57:J60)</f>
        <v>108384.04326828645</v>
      </c>
      <c r="K61" s="21"/>
      <c r="L61" s="24">
        <v>43.353617307314579</v>
      </c>
      <c r="N61" s="23">
        <f>SUM(N57:N60)</f>
        <v>-4851.9421547576239</v>
      </c>
      <c r="P61" s="25">
        <f>N61/F61</f>
        <v>-4.2848058738845313E-2</v>
      </c>
      <c r="Q61" s="26"/>
      <c r="R61" s="25">
        <f>(N57+N60+N59)/(F57+F60+F59)</f>
        <v>-6.4596971101234496E-2</v>
      </c>
      <c r="S61" s="27"/>
    </row>
    <row r="62" spans="2:19" ht="9.75" customHeight="1" x14ac:dyDescent="0.3">
      <c r="F62" s="17"/>
      <c r="G62" s="21"/>
      <c r="H62" s="18"/>
      <c r="I62" s="1"/>
      <c r="J62" s="17"/>
      <c r="K62" s="1"/>
      <c r="L62" s="18"/>
      <c r="N62" s="17"/>
      <c r="P62" s="26"/>
      <c r="Q62" s="26"/>
      <c r="R62" s="26"/>
      <c r="S62" s="27"/>
    </row>
    <row r="63" spans="2:19" x14ac:dyDescent="0.3">
      <c r="B63" s="1">
        <f>B61+1</f>
        <v>34</v>
      </c>
      <c r="D63" s="2" t="s">
        <v>124</v>
      </c>
      <c r="F63" s="23">
        <f>SUM(F57:F59)+J60</f>
        <v>101231.41922482</v>
      </c>
      <c r="G63" s="1"/>
      <c r="H63" s="24">
        <v>40.492567689928002</v>
      </c>
      <c r="I63" s="1"/>
      <c r="J63" s="23">
        <f>SUM(J57:J60)</f>
        <v>108384.04326828645</v>
      </c>
      <c r="K63" s="21"/>
      <c r="L63" s="24">
        <v>43.353617307314579</v>
      </c>
      <c r="N63" s="23">
        <f>N57+N58+N59</f>
        <v>7152.6240434664542</v>
      </c>
      <c r="P63" s="25">
        <f>N63/F63</f>
        <v>7.0656166813008264E-2</v>
      </c>
      <c r="Q63" s="26"/>
      <c r="R63" s="25">
        <f>(N63-N58)/(F63-F58)</f>
        <v>0.11334225790857896</v>
      </c>
      <c r="S63" s="27"/>
    </row>
    <row r="64" spans="2:19" x14ac:dyDescent="0.3">
      <c r="B64" s="1">
        <f>B63+1</f>
        <v>35</v>
      </c>
      <c r="D64" s="2" t="s">
        <v>64</v>
      </c>
      <c r="F64" s="27"/>
      <c r="G64" s="27"/>
      <c r="H64" s="27"/>
      <c r="I64" s="27"/>
      <c r="J64" s="27"/>
      <c r="K64" s="27"/>
      <c r="L64" s="27"/>
      <c r="M64" s="27"/>
      <c r="N64" s="54"/>
      <c r="P64" s="26">
        <v>9.8116337818933003E-2</v>
      </c>
      <c r="Q64" s="26"/>
      <c r="R64" s="36">
        <v>0.20568636954722519</v>
      </c>
      <c r="S64" s="29"/>
    </row>
    <row r="65" spans="2:19" ht="9.75" customHeight="1" x14ac:dyDescent="0.3">
      <c r="N65" s="54"/>
      <c r="P65" s="26"/>
      <c r="Q65" s="26"/>
      <c r="R65" s="26"/>
    </row>
    <row r="66" spans="2:19" x14ac:dyDescent="0.3">
      <c r="D66" s="3" t="s">
        <v>127</v>
      </c>
      <c r="F66" s="10" t="s">
        <v>128</v>
      </c>
      <c r="N66" s="54"/>
      <c r="P66" s="26"/>
      <c r="Q66" s="26"/>
      <c r="R66" s="26"/>
    </row>
    <row r="67" spans="2:19" x14ac:dyDescent="0.3">
      <c r="B67" s="1">
        <f>B64+1</f>
        <v>36</v>
      </c>
      <c r="D67" s="2" t="s">
        <v>29</v>
      </c>
      <c r="F67" s="17">
        <v>94660.608000000022</v>
      </c>
      <c r="G67" s="21"/>
      <c r="H67" s="18">
        <v>3.1553536000000006</v>
      </c>
      <c r="I67" s="18"/>
      <c r="J67" s="17">
        <v>110558.352</v>
      </c>
      <c r="K67" s="21"/>
      <c r="L67" s="18">
        <v>3.6852784000000001</v>
      </c>
      <c r="M67" s="18"/>
      <c r="N67" s="17">
        <f>J67-F67</f>
        <v>15897.743999999977</v>
      </c>
      <c r="O67" s="18"/>
      <c r="P67" s="19">
        <f>N67/F67</f>
        <v>0.16794466395145036</v>
      </c>
      <c r="Q67" s="19"/>
      <c r="R67" s="19">
        <f>P67</f>
        <v>0.16794466395145036</v>
      </c>
      <c r="S67" s="20"/>
    </row>
    <row r="68" spans="2:19" outlineLevel="1" x14ac:dyDescent="0.3">
      <c r="B68" s="1">
        <f>B67+1</f>
        <v>37</v>
      </c>
      <c r="D68" s="2" t="str">
        <f>$D$18</f>
        <v>Federal Carbon Charge</v>
      </c>
      <c r="F68" s="17">
        <v>457500</v>
      </c>
      <c r="G68" s="21"/>
      <c r="H68" s="18">
        <v>15.25</v>
      </c>
      <c r="I68" s="18"/>
      <c r="J68" s="17">
        <v>457500</v>
      </c>
      <c r="K68" s="21"/>
      <c r="L68" s="18">
        <v>15.25</v>
      </c>
      <c r="N68" s="17">
        <f>J68-F68</f>
        <v>0</v>
      </c>
      <c r="P68" s="19">
        <f>N68/F68</f>
        <v>0</v>
      </c>
      <c r="Q68" s="19"/>
      <c r="R68" s="19">
        <f t="shared" ref="R68:R69" si="0">P68</f>
        <v>0</v>
      </c>
      <c r="S68" s="20"/>
    </row>
    <row r="69" spans="2:19" outlineLevel="1" x14ac:dyDescent="0.3">
      <c r="B69" s="1">
        <f>B68+1</f>
        <v>38</v>
      </c>
      <c r="D69" s="2" t="str">
        <f>$D$19</f>
        <v>Gas Supply Transportation</v>
      </c>
      <c r="F69" s="17">
        <v>67877.706399999995</v>
      </c>
      <c r="G69" s="21"/>
      <c r="H69" s="18">
        <v>2.2625902133333331</v>
      </c>
      <c r="I69" s="18"/>
      <c r="J69" s="17">
        <v>150504</v>
      </c>
      <c r="K69" s="21"/>
      <c r="L69" s="18">
        <v>5.0167999999999999</v>
      </c>
      <c r="N69" s="17">
        <f>J69-F69</f>
        <v>82626.293600000005</v>
      </c>
      <c r="P69" s="19">
        <f>N69/F69</f>
        <v>1.2172817554129969</v>
      </c>
      <c r="Q69" s="19"/>
      <c r="R69" s="19">
        <f t="shared" si="0"/>
        <v>1.2172817554129969</v>
      </c>
      <c r="S69" s="20"/>
    </row>
    <row r="70" spans="2:19" x14ac:dyDescent="0.3">
      <c r="B70" s="1">
        <f>B69+1</f>
        <v>39</v>
      </c>
      <c r="D70" s="2" t="str">
        <f>$D$20</f>
        <v>Gas Supply Commodity</v>
      </c>
      <c r="F70" s="17">
        <v>471078.79437868891</v>
      </c>
      <c r="G70" s="21"/>
      <c r="H70" s="18">
        <v>15.702626479289631</v>
      </c>
      <c r="J70" s="17">
        <v>339984</v>
      </c>
      <c r="K70" s="21"/>
      <c r="L70" s="18">
        <v>11.332800000000001</v>
      </c>
      <c r="N70" s="17">
        <f>J70-F70</f>
        <v>-131094.79437868891</v>
      </c>
      <c r="P70" s="19">
        <f>N70/F70</f>
        <v>-0.27828634178193329</v>
      </c>
      <c r="Q70" s="19"/>
      <c r="R70" s="19">
        <f>P70</f>
        <v>-0.27828634178193329</v>
      </c>
      <c r="S70" s="20"/>
    </row>
    <row r="71" spans="2:19" x14ac:dyDescent="0.3">
      <c r="B71" s="1">
        <f>B70+1</f>
        <v>40</v>
      </c>
      <c r="D71" s="2" t="s">
        <v>33</v>
      </c>
      <c r="F71" s="23">
        <f>SUM(F67:F70)</f>
        <v>1091117.1087786891</v>
      </c>
      <c r="G71" s="21"/>
      <c r="H71" s="24">
        <v>36.370570292622965</v>
      </c>
      <c r="J71" s="23">
        <f>SUM(J67:J70)</f>
        <v>1058546.352</v>
      </c>
      <c r="K71" s="21"/>
      <c r="L71" s="24">
        <v>35.284878399999997</v>
      </c>
      <c r="N71" s="23">
        <f>SUM(N67:N70)</f>
        <v>-32570.756778688927</v>
      </c>
      <c r="P71" s="25">
        <f>N71/F71</f>
        <v>-2.9850834998954492E-2</v>
      </c>
      <c r="Q71" s="26"/>
      <c r="R71" s="25">
        <f>(N67+N70+N69)/(F67+F70+F69)</f>
        <v>-5.1404478078992823E-2</v>
      </c>
      <c r="S71" s="27"/>
    </row>
    <row r="72" spans="2:19" ht="9.75" customHeight="1" x14ac:dyDescent="0.3">
      <c r="F72" s="17"/>
      <c r="G72" s="21"/>
      <c r="H72" s="18"/>
      <c r="I72" s="1"/>
      <c r="J72" s="17"/>
      <c r="K72" s="1"/>
      <c r="L72" s="18"/>
      <c r="N72" s="17"/>
      <c r="P72" s="26"/>
      <c r="Q72" s="26"/>
      <c r="R72" s="26"/>
      <c r="S72" s="27"/>
    </row>
    <row r="73" spans="2:19" x14ac:dyDescent="0.3">
      <c r="B73" s="1">
        <f>B71+1</f>
        <v>41</v>
      </c>
      <c r="D73" s="2" t="s">
        <v>63</v>
      </c>
      <c r="F73" s="23">
        <f>SUM(F67:F69)+J70</f>
        <v>960022.31440000003</v>
      </c>
      <c r="G73" s="1"/>
      <c r="H73" s="24">
        <v>32.00074381333333</v>
      </c>
      <c r="I73" s="1"/>
      <c r="J73" s="23">
        <f>SUM(J67:J70)</f>
        <v>1058546.352</v>
      </c>
      <c r="K73" s="21"/>
      <c r="L73" s="24">
        <v>35.284878399999997</v>
      </c>
      <c r="N73" s="23">
        <f>N67+N68+N69</f>
        <v>98524.037599999981</v>
      </c>
      <c r="P73" s="25">
        <f>N73/F73</f>
        <v>0.10262682035841643</v>
      </c>
      <c r="Q73" s="26"/>
      <c r="R73" s="25">
        <f>(N73-N68)/(F73-F68)</f>
        <v>0.19605903016990478</v>
      </c>
      <c r="S73" s="27"/>
    </row>
    <row r="74" spans="2:19" x14ac:dyDescent="0.3">
      <c r="B74" s="1">
        <f>B73+1</f>
        <v>42</v>
      </c>
      <c r="D74" s="2" t="s">
        <v>64</v>
      </c>
      <c r="F74" s="27"/>
      <c r="G74" s="27"/>
      <c r="H74" s="27"/>
      <c r="I74" s="27"/>
      <c r="J74" s="27"/>
      <c r="K74" s="27"/>
      <c r="L74" s="27"/>
      <c r="M74" s="27"/>
      <c r="N74" s="54"/>
      <c r="P74" s="26">
        <v>0.15889991845961959</v>
      </c>
      <c r="Q74" s="26"/>
      <c r="R74" s="36">
        <v>0.60615884915316909</v>
      </c>
      <c r="S74" s="29"/>
    </row>
    <row r="75" spans="2:19" ht="9.75" customHeight="1" x14ac:dyDescent="0.3">
      <c r="N75" s="54"/>
      <c r="P75" s="26"/>
      <c r="Q75" s="26"/>
      <c r="R75" s="26"/>
    </row>
    <row r="76" spans="2:19" x14ac:dyDescent="0.3">
      <c r="D76" s="3" t="s">
        <v>129</v>
      </c>
      <c r="F76" s="10" t="s">
        <v>130</v>
      </c>
      <c r="N76" s="54"/>
      <c r="P76" s="26"/>
      <c r="Q76" s="26"/>
      <c r="R76" s="26"/>
    </row>
    <row r="77" spans="2:19" x14ac:dyDescent="0.3">
      <c r="B77" s="1">
        <f>B74+1</f>
        <v>43</v>
      </c>
      <c r="D77" s="2" t="s">
        <v>29</v>
      </c>
      <c r="F77" s="17">
        <v>367582.51200000005</v>
      </c>
      <c r="G77" s="21"/>
      <c r="H77" s="18">
        <v>2.4505500800000002</v>
      </c>
      <c r="I77" s="18"/>
      <c r="J77" s="17">
        <v>404646.72</v>
      </c>
      <c r="K77" s="21"/>
      <c r="L77" s="18">
        <v>2.6976447999999995</v>
      </c>
      <c r="M77" s="18"/>
      <c r="N77" s="17">
        <f>J77-F77</f>
        <v>37064.207999999926</v>
      </c>
      <c r="O77" s="18"/>
      <c r="P77" s="19">
        <f>N77/F77</f>
        <v>0.10083234862925122</v>
      </c>
      <c r="Q77" s="19"/>
      <c r="R77" s="19">
        <f>P77</f>
        <v>0.10083234862925122</v>
      </c>
      <c r="S77" s="20"/>
    </row>
    <row r="78" spans="2:19" outlineLevel="1" x14ac:dyDescent="0.3">
      <c r="B78" s="1">
        <f>B77+1</f>
        <v>44</v>
      </c>
      <c r="D78" s="2" t="str">
        <f>$D$18</f>
        <v>Federal Carbon Charge</v>
      </c>
      <c r="F78" s="17">
        <v>2287500</v>
      </c>
      <c r="G78" s="21"/>
      <c r="H78" s="18">
        <v>15.25</v>
      </c>
      <c r="I78" s="18"/>
      <c r="J78" s="17">
        <v>2287500</v>
      </c>
      <c r="K78" s="21"/>
      <c r="L78" s="18">
        <v>15.25</v>
      </c>
      <c r="M78" s="18"/>
      <c r="N78" s="17">
        <f>J78-F78</f>
        <v>0</v>
      </c>
      <c r="O78" s="18"/>
      <c r="P78" s="22">
        <f>IFERROR(N78/F78,"100.0%")</f>
        <v>0</v>
      </c>
      <c r="Q78" s="19"/>
      <c r="R78" s="22">
        <v>0</v>
      </c>
      <c r="S78" s="20"/>
    </row>
    <row r="79" spans="2:19" outlineLevel="1" x14ac:dyDescent="0.3">
      <c r="B79" s="1">
        <f>B78+1</f>
        <v>45</v>
      </c>
      <c r="D79" s="2" t="str">
        <f>$D$19</f>
        <v>Gas Supply Transportation</v>
      </c>
      <c r="F79" s="17">
        <v>290904.45599999995</v>
      </c>
      <c r="G79" s="21"/>
      <c r="H79" s="18">
        <v>1.9393630399999997</v>
      </c>
      <c r="I79" s="18"/>
      <c r="J79" s="17">
        <v>752520.00000000012</v>
      </c>
      <c r="K79" s="21"/>
      <c r="L79" s="18">
        <v>5.0168000000000008</v>
      </c>
      <c r="N79" s="17">
        <f>J79-F79</f>
        <v>461615.54400000017</v>
      </c>
      <c r="P79" s="19">
        <f>N79/F79</f>
        <v>1.586828714648497</v>
      </c>
      <c r="Q79" s="19"/>
      <c r="R79" s="19">
        <f>P79</f>
        <v>1.586828714648497</v>
      </c>
      <c r="S79" s="20"/>
    </row>
    <row r="80" spans="2:19" x14ac:dyDescent="0.3">
      <c r="B80" s="1">
        <f>B79+1</f>
        <v>46</v>
      </c>
      <c r="D80" s="2" t="str">
        <f>$D$20</f>
        <v>Gas Supply Commodity</v>
      </c>
      <c r="F80" s="17">
        <v>2355393.9718934447</v>
      </c>
      <c r="G80" s="21"/>
      <c r="H80" s="18">
        <v>15.702626479289631</v>
      </c>
      <c r="J80" s="17">
        <v>1699920</v>
      </c>
      <c r="K80" s="21"/>
      <c r="L80" s="18">
        <v>11.332800000000001</v>
      </c>
      <c r="N80" s="17">
        <f>J80-F80</f>
        <v>-655473.97189344466</v>
      </c>
      <c r="P80" s="19">
        <f>N80/F80</f>
        <v>-0.27828634178193334</v>
      </c>
      <c r="Q80" s="19"/>
      <c r="R80" s="19">
        <f>P80</f>
        <v>-0.27828634178193334</v>
      </c>
      <c r="S80" s="20"/>
    </row>
    <row r="81" spans="2:19" x14ac:dyDescent="0.3">
      <c r="B81" s="1">
        <f>B80+1</f>
        <v>47</v>
      </c>
      <c r="D81" s="2" t="s">
        <v>33</v>
      </c>
      <c r="F81" s="23">
        <f>SUM(F77:F80)</f>
        <v>5301380.939893445</v>
      </c>
      <c r="G81" s="21"/>
      <c r="H81" s="24">
        <v>35.342539599289637</v>
      </c>
      <c r="J81" s="23">
        <f>SUM(J77:J80)</f>
        <v>5144586.72</v>
      </c>
      <c r="K81" s="21"/>
      <c r="L81" s="24">
        <v>34.297244800000001</v>
      </c>
      <c r="N81" s="23">
        <f>SUM(N77:N80)</f>
        <v>-156794.21989344456</v>
      </c>
      <c r="P81" s="25">
        <f>N81/F81</f>
        <v>-2.9576108880150772E-2</v>
      </c>
      <c r="Q81" s="26"/>
      <c r="R81" s="25">
        <f>(N77+N80+N79)/(F77+F80+F79)</f>
        <v>-5.2024025839251656E-2</v>
      </c>
      <c r="S81" s="27"/>
    </row>
    <row r="82" spans="2:19" ht="9.75" customHeight="1" x14ac:dyDescent="0.3">
      <c r="F82" s="17"/>
      <c r="G82" s="21"/>
      <c r="H82" s="18"/>
      <c r="I82" s="1"/>
      <c r="J82" s="17"/>
      <c r="K82" s="1"/>
      <c r="L82" s="18"/>
      <c r="N82" s="17"/>
      <c r="P82" s="26"/>
      <c r="Q82" s="26"/>
      <c r="R82" s="26"/>
      <c r="S82" s="27"/>
    </row>
    <row r="83" spans="2:19" x14ac:dyDescent="0.3">
      <c r="B83" s="1">
        <f>B81+1</f>
        <v>48</v>
      </c>
      <c r="D83" s="2" t="s">
        <v>63</v>
      </c>
      <c r="F83" s="23">
        <f>SUM(F77:F79)+J80</f>
        <v>4645906.9680000003</v>
      </c>
      <c r="G83" s="1"/>
      <c r="H83" s="24">
        <v>30.972713120000002</v>
      </c>
      <c r="I83" s="1"/>
      <c r="J83" s="23">
        <f>SUM(J77:J80)</f>
        <v>5144586.72</v>
      </c>
      <c r="K83" s="21"/>
      <c r="L83" s="24">
        <v>34.297244800000001</v>
      </c>
      <c r="N83" s="23">
        <f>N77+N78+N79</f>
        <v>498679.75200000009</v>
      </c>
      <c r="P83" s="25">
        <f>N83/F83</f>
        <v>0.10733743818694565</v>
      </c>
      <c r="Q83" s="26"/>
      <c r="R83" s="25">
        <f>(N83-N78)/(F83-F78)</f>
        <v>0.21144770973217378</v>
      </c>
      <c r="S83" s="27"/>
    </row>
    <row r="84" spans="2:19" x14ac:dyDescent="0.3">
      <c r="B84" s="1">
        <f>B83+1</f>
        <v>49</v>
      </c>
      <c r="D84" s="2" t="s">
        <v>64</v>
      </c>
      <c r="F84" s="27"/>
      <c r="G84" s="27"/>
      <c r="H84" s="27"/>
      <c r="I84" s="27"/>
      <c r="J84" s="27"/>
      <c r="K84" s="27"/>
      <c r="L84" s="27"/>
      <c r="M84" s="27"/>
      <c r="N84" s="54"/>
      <c r="P84" s="26">
        <v>0.1692742559341831</v>
      </c>
      <c r="Q84" s="26"/>
      <c r="R84" s="36">
        <v>0.75731149777287632</v>
      </c>
      <c r="S84" s="29"/>
    </row>
    <row r="85" spans="2:19" ht="9.75" customHeight="1" x14ac:dyDescent="0.3">
      <c r="N85" s="54"/>
      <c r="P85" s="26"/>
      <c r="Q85" s="26"/>
      <c r="R85" s="26"/>
    </row>
    <row r="86" spans="2:19" x14ac:dyDescent="0.3">
      <c r="D86" s="3" t="s">
        <v>131</v>
      </c>
      <c r="F86" s="10" t="s">
        <v>128</v>
      </c>
      <c r="N86" s="54"/>
      <c r="P86" s="26"/>
      <c r="Q86" s="26"/>
      <c r="R86" s="26"/>
    </row>
    <row r="87" spans="2:19" x14ac:dyDescent="0.3">
      <c r="B87" s="1">
        <f>B84+1</f>
        <v>50</v>
      </c>
      <c r="D87" s="2" t="s">
        <v>29</v>
      </c>
      <c r="F87" s="17">
        <v>94660.608000000022</v>
      </c>
      <c r="G87" s="21"/>
      <c r="H87" s="18">
        <v>3.1553536000000006</v>
      </c>
      <c r="I87" s="18"/>
      <c r="J87" s="17">
        <v>69309.407999999996</v>
      </c>
      <c r="K87" s="21"/>
      <c r="L87" s="18">
        <v>2.3103136000000002</v>
      </c>
      <c r="M87" s="18"/>
      <c r="N87" s="17">
        <f>J87-F87</f>
        <v>-25351.200000000026</v>
      </c>
      <c r="O87" s="18"/>
      <c r="P87" s="19">
        <f>N87/F87</f>
        <v>-0.26781150613357585</v>
      </c>
      <c r="Q87" s="19"/>
      <c r="R87" s="19">
        <f>P87</f>
        <v>-0.26781150613357585</v>
      </c>
      <c r="S87" s="20"/>
    </row>
    <row r="88" spans="2:19" outlineLevel="1" x14ac:dyDescent="0.3">
      <c r="B88" s="1">
        <f>B87+1</f>
        <v>51</v>
      </c>
      <c r="D88" s="2" t="str">
        <f>$D$18</f>
        <v>Federal Carbon Charge</v>
      </c>
      <c r="F88" s="17">
        <v>457500</v>
      </c>
      <c r="G88" s="21"/>
      <c r="H88" s="18">
        <v>15.25</v>
      </c>
      <c r="I88" s="18"/>
      <c r="J88" s="17">
        <v>457500</v>
      </c>
      <c r="K88" s="21"/>
      <c r="L88" s="18">
        <v>15.25</v>
      </c>
      <c r="M88" s="18"/>
      <c r="N88" s="17">
        <f>J88-F88</f>
        <v>0</v>
      </c>
      <c r="O88" s="18"/>
      <c r="P88" s="22">
        <f>IFERROR(N88/F88,"100.0%")</f>
        <v>0</v>
      </c>
      <c r="Q88" s="19"/>
      <c r="R88" s="22">
        <v>0</v>
      </c>
      <c r="S88" s="20"/>
    </row>
    <row r="89" spans="2:19" outlineLevel="1" x14ac:dyDescent="0.3">
      <c r="B89" s="1">
        <f>B88+1</f>
        <v>52</v>
      </c>
      <c r="D89" s="2" t="str">
        <f>$D$19</f>
        <v>Gas Supply Transportation</v>
      </c>
      <c r="F89" s="17">
        <v>67877.706399999995</v>
      </c>
      <c r="G89" s="21"/>
      <c r="H89" s="18">
        <v>2.2625902133333331</v>
      </c>
      <c r="I89" s="18"/>
      <c r="J89" s="17">
        <v>0</v>
      </c>
      <c r="K89" s="21"/>
      <c r="L89" s="18">
        <v>0</v>
      </c>
      <c r="N89" s="17">
        <f>J89-F89</f>
        <v>-67877.706399999995</v>
      </c>
      <c r="P89" s="19">
        <f>N89/F89</f>
        <v>-1</v>
      </c>
      <c r="Q89" s="19"/>
      <c r="R89" s="19">
        <f>P89</f>
        <v>-1</v>
      </c>
      <c r="S89" s="20"/>
    </row>
    <row r="90" spans="2:19" x14ac:dyDescent="0.3">
      <c r="B90" s="1">
        <f>B89+1</f>
        <v>53</v>
      </c>
      <c r="D90" s="2" t="str">
        <f>$D$20</f>
        <v>Gas Supply Commodity</v>
      </c>
      <c r="F90" s="17">
        <v>471078.79437868891</v>
      </c>
      <c r="G90" s="21"/>
      <c r="H90" s="18">
        <v>15.702626479289631</v>
      </c>
      <c r="J90" s="17">
        <v>339984</v>
      </c>
      <c r="K90" s="21"/>
      <c r="L90" s="18">
        <v>11.332800000000001</v>
      </c>
      <c r="N90" s="17">
        <f>J90-F90</f>
        <v>-131094.79437868891</v>
      </c>
      <c r="P90" s="19">
        <f>N90/F90</f>
        <v>-0.27828634178193329</v>
      </c>
      <c r="Q90" s="19"/>
      <c r="R90" s="19">
        <f>P90</f>
        <v>-0.27828634178193329</v>
      </c>
      <c r="S90" s="20"/>
    </row>
    <row r="91" spans="2:19" x14ac:dyDescent="0.3">
      <c r="B91" s="1">
        <f>B90+1</f>
        <v>54</v>
      </c>
      <c r="D91" s="2" t="s">
        <v>33</v>
      </c>
      <c r="F91" s="23">
        <f>SUM(F87:F90)</f>
        <v>1091117.1087786891</v>
      </c>
      <c r="G91" s="21"/>
      <c r="H91" s="24">
        <v>36.370570292622965</v>
      </c>
      <c r="J91" s="23">
        <f>SUM(J87:J90)</f>
        <v>866793.40800000005</v>
      </c>
      <c r="K91" s="21"/>
      <c r="L91" s="24">
        <v>28.893113600000003</v>
      </c>
      <c r="N91" s="23">
        <f>SUM(N87:N90)</f>
        <v>-224323.70077868894</v>
      </c>
      <c r="P91" s="25">
        <f>N91/F91</f>
        <v>-0.20559085635617913</v>
      </c>
      <c r="Q91" s="26"/>
      <c r="R91" s="25">
        <f>(N87+N90+N89)/(F87+F90+F89)</f>
        <v>-0.35403668504323982</v>
      </c>
      <c r="S91" s="27"/>
    </row>
    <row r="92" spans="2:19" ht="9.75" customHeight="1" x14ac:dyDescent="0.3">
      <c r="F92" s="17"/>
      <c r="G92" s="21"/>
      <c r="H92" s="18"/>
      <c r="I92" s="1"/>
      <c r="J92" s="17"/>
      <c r="K92" s="1"/>
      <c r="L92" s="18"/>
      <c r="N92" s="17"/>
      <c r="P92" s="26"/>
      <c r="Q92" s="26"/>
      <c r="R92" s="26"/>
      <c r="S92" s="27"/>
    </row>
    <row r="93" spans="2:19" x14ac:dyDescent="0.3">
      <c r="B93" s="1">
        <f>B91+1</f>
        <v>55</v>
      </c>
      <c r="D93" s="2" t="s">
        <v>63</v>
      </c>
      <c r="F93" s="23">
        <f>SUM(F87:F89)+J90</f>
        <v>960022.31440000003</v>
      </c>
      <c r="G93" s="1"/>
      <c r="H93" s="24">
        <v>32.00074381333333</v>
      </c>
      <c r="I93" s="1"/>
      <c r="J93" s="23">
        <f>SUM(J87:J90)</f>
        <v>866793.40800000005</v>
      </c>
      <c r="K93" s="21"/>
      <c r="L93" s="24">
        <v>28.893113600000003</v>
      </c>
      <c r="N93" s="23">
        <f>N87+N88+N89</f>
        <v>-93228.906400000022</v>
      </c>
      <c r="P93" s="25">
        <f>N93/F93</f>
        <v>-9.7111186898053231E-2</v>
      </c>
      <c r="Q93" s="26"/>
      <c r="R93" s="25">
        <f>(N93-N88)/(F93-F88)</f>
        <v>-0.18552192356137093</v>
      </c>
      <c r="S93" s="27"/>
    </row>
    <row r="94" spans="2:19" x14ac:dyDescent="0.3">
      <c r="B94" s="1">
        <f>B93+1</f>
        <v>56</v>
      </c>
      <c r="D94" s="2" t="s">
        <v>132</v>
      </c>
      <c r="F94" s="17"/>
      <c r="G94" s="27"/>
      <c r="H94" s="27"/>
      <c r="I94" s="27"/>
      <c r="J94" s="17"/>
      <c r="K94" s="27"/>
      <c r="L94" s="27"/>
      <c r="M94" s="27"/>
      <c r="N94" s="17">
        <v>-93228.906400000007</v>
      </c>
      <c r="P94" s="26">
        <v>-0.1503599120164307</v>
      </c>
      <c r="Q94" s="26"/>
      <c r="R94" s="36">
        <v>-0.57358110759391501</v>
      </c>
      <c r="S94" s="29"/>
    </row>
    <row r="95" spans="2:19" ht="9.75" customHeight="1" x14ac:dyDescent="0.3">
      <c r="N95" s="54"/>
      <c r="P95" s="26"/>
      <c r="Q95" s="26"/>
      <c r="R95" s="26"/>
    </row>
    <row r="96" spans="2:19" x14ac:dyDescent="0.3">
      <c r="D96" s="3" t="s">
        <v>133</v>
      </c>
      <c r="F96" s="10" t="s">
        <v>130</v>
      </c>
      <c r="N96" s="54"/>
      <c r="P96" s="26"/>
      <c r="Q96" s="26"/>
      <c r="R96" s="26"/>
    </row>
    <row r="97" spans="2:19" x14ac:dyDescent="0.3">
      <c r="B97" s="1">
        <f>B94+1</f>
        <v>57</v>
      </c>
      <c r="D97" s="2" t="s">
        <v>29</v>
      </c>
      <c r="F97" s="17">
        <v>367582.51200000005</v>
      </c>
      <c r="G97" s="21"/>
      <c r="H97" s="18">
        <v>2.4505500800000002</v>
      </c>
      <c r="I97" s="18"/>
      <c r="J97" s="17">
        <v>188078.64</v>
      </c>
      <c r="K97" s="21"/>
      <c r="L97" s="18">
        <v>1.2538576000000001</v>
      </c>
      <c r="M97" s="18"/>
      <c r="N97" s="17">
        <f>J97-F97</f>
        <v>-179503.87200000003</v>
      </c>
      <c r="O97" s="18"/>
      <c r="P97" s="19">
        <f>N97/F97</f>
        <v>-0.48833626774932104</v>
      </c>
      <c r="Q97" s="19"/>
      <c r="R97" s="19">
        <f>P97</f>
        <v>-0.48833626774932104</v>
      </c>
      <c r="S97" s="20"/>
    </row>
    <row r="98" spans="2:19" outlineLevel="1" x14ac:dyDescent="0.3">
      <c r="B98" s="1">
        <f>B97+1</f>
        <v>58</v>
      </c>
      <c r="D98" s="2" t="str">
        <f>$D$18</f>
        <v>Federal Carbon Charge</v>
      </c>
      <c r="F98" s="17">
        <v>2287500</v>
      </c>
      <c r="G98" s="21"/>
      <c r="H98" s="18">
        <v>15.25</v>
      </c>
      <c r="I98" s="18"/>
      <c r="J98" s="17">
        <v>2287500</v>
      </c>
      <c r="K98" s="21"/>
      <c r="L98" s="18">
        <v>15.25</v>
      </c>
      <c r="M98" s="18"/>
      <c r="N98" s="17">
        <f>J98-F98</f>
        <v>0</v>
      </c>
      <c r="O98" s="18"/>
      <c r="P98" s="22">
        <f>IFERROR(N98/F98,"100.0%")</f>
        <v>0</v>
      </c>
      <c r="Q98" s="19"/>
      <c r="R98" s="22">
        <v>0</v>
      </c>
      <c r="S98" s="20"/>
    </row>
    <row r="99" spans="2:19" outlineLevel="1" x14ac:dyDescent="0.3">
      <c r="B99" s="1">
        <f>B98+1</f>
        <v>59</v>
      </c>
      <c r="D99" s="2" t="str">
        <f>$D$19</f>
        <v>Gas Supply Transportation</v>
      </c>
      <c r="F99" s="17">
        <v>290904.45599999995</v>
      </c>
      <c r="G99" s="21"/>
      <c r="H99" s="18">
        <v>1.9393630399999997</v>
      </c>
      <c r="I99" s="18"/>
      <c r="J99" s="17">
        <v>0</v>
      </c>
      <c r="K99" s="21"/>
      <c r="L99" s="18">
        <v>0</v>
      </c>
      <c r="N99" s="17">
        <f>J99-F99</f>
        <v>-290904.45599999995</v>
      </c>
      <c r="P99" s="19">
        <f>N99/F99</f>
        <v>-1</v>
      </c>
      <c r="Q99" s="19"/>
      <c r="R99" s="19">
        <f>P99</f>
        <v>-1</v>
      </c>
      <c r="S99" s="20"/>
    </row>
    <row r="100" spans="2:19" x14ac:dyDescent="0.3">
      <c r="B100" s="1">
        <f>B99+1</f>
        <v>60</v>
      </c>
      <c r="D100" s="2" t="str">
        <f>$D$20</f>
        <v>Gas Supply Commodity</v>
      </c>
      <c r="F100" s="17">
        <v>2355393.9718934447</v>
      </c>
      <c r="G100" s="21"/>
      <c r="H100" s="18">
        <v>15.702626479289631</v>
      </c>
      <c r="J100" s="17">
        <v>1699920</v>
      </c>
      <c r="K100" s="21"/>
      <c r="L100" s="18">
        <v>11.332800000000001</v>
      </c>
      <c r="N100" s="17">
        <f>J100-F100</f>
        <v>-655473.97189344466</v>
      </c>
      <c r="P100" s="19">
        <f>N100/F100</f>
        <v>-0.27828634178193334</v>
      </c>
      <c r="Q100" s="19"/>
      <c r="R100" s="19">
        <f>P100</f>
        <v>-0.27828634178193334</v>
      </c>
      <c r="S100" s="20"/>
    </row>
    <row r="101" spans="2:19" x14ac:dyDescent="0.3">
      <c r="B101" s="1">
        <f>B100+1</f>
        <v>61</v>
      </c>
      <c r="D101" s="2" t="s">
        <v>33</v>
      </c>
      <c r="F101" s="23">
        <f>SUM(F97:F100)</f>
        <v>5301380.939893445</v>
      </c>
      <c r="G101" s="21"/>
      <c r="H101" s="24">
        <v>35.342539599289637</v>
      </c>
      <c r="J101" s="23">
        <f>SUM(J97:J100)</f>
        <v>4175498.64</v>
      </c>
      <c r="K101" s="21"/>
      <c r="L101" s="24">
        <v>27.836657600000002</v>
      </c>
      <c r="N101" s="23">
        <f>SUM(N97:N100)</f>
        <v>-1125882.2998934446</v>
      </c>
      <c r="P101" s="25">
        <f>N101/F101</f>
        <v>-0.21237528724281304</v>
      </c>
      <c r="Q101" s="26"/>
      <c r="R101" s="25">
        <f>(N97+N100+N99)/(F97+F100+F99)</f>
        <v>-0.3735656193284298</v>
      </c>
      <c r="S101" s="27"/>
    </row>
    <row r="102" spans="2:19" ht="9.75" customHeight="1" x14ac:dyDescent="0.3">
      <c r="F102" s="17"/>
      <c r="G102" s="21"/>
      <c r="H102" s="18"/>
      <c r="I102" s="1"/>
      <c r="J102" s="17"/>
      <c r="K102" s="1"/>
      <c r="L102" s="18"/>
      <c r="N102" s="17"/>
      <c r="P102" s="26"/>
      <c r="Q102" s="26"/>
      <c r="R102" s="26"/>
      <c r="S102" s="27"/>
    </row>
    <row r="103" spans="2:19" x14ac:dyDescent="0.3">
      <c r="B103" s="1">
        <f>B101+1</f>
        <v>62</v>
      </c>
      <c r="D103" s="2" t="s">
        <v>63</v>
      </c>
      <c r="F103" s="23">
        <f>SUM(F97:F99)+J100</f>
        <v>4645906.9680000003</v>
      </c>
      <c r="G103" s="1"/>
      <c r="H103" s="24">
        <v>30.972713120000002</v>
      </c>
      <c r="I103" s="1"/>
      <c r="J103" s="23">
        <f>SUM(J97:J100)</f>
        <v>4175498.64</v>
      </c>
      <c r="K103" s="21"/>
      <c r="L103" s="24">
        <v>27.836657600000002</v>
      </c>
      <c r="N103" s="23">
        <f>N97+N98+N99</f>
        <v>-470408.32799999998</v>
      </c>
      <c r="P103" s="25">
        <f>N103/F103</f>
        <v>-0.1012522057027983</v>
      </c>
      <c r="Q103" s="26"/>
      <c r="R103" s="25">
        <f>(N103-N98)/(F103-F98)</f>
        <v>-0.19946020105211965</v>
      </c>
      <c r="S103" s="27"/>
    </row>
    <row r="104" spans="2:19" x14ac:dyDescent="0.3">
      <c r="B104" s="1">
        <f>B103+1</f>
        <v>63</v>
      </c>
      <c r="D104" s="2" t="s">
        <v>64</v>
      </c>
      <c r="F104" s="27"/>
      <c r="G104" s="27"/>
      <c r="H104" s="27"/>
      <c r="I104" s="27"/>
      <c r="J104" s="27"/>
      <c r="K104" s="27"/>
      <c r="L104" s="27"/>
      <c r="M104" s="27"/>
      <c r="N104" s="17">
        <v>-470408.32799999998</v>
      </c>
      <c r="P104" s="26">
        <v>-0.15967766765762556</v>
      </c>
      <c r="Q104" s="26"/>
      <c r="R104" s="36">
        <v>-0.71437758203287627</v>
      </c>
      <c r="S104" s="29"/>
    </row>
    <row r="105" spans="2:19" ht="9.75" customHeight="1" x14ac:dyDescent="0.3">
      <c r="N105" s="54"/>
      <c r="P105" s="26"/>
      <c r="Q105" s="26"/>
      <c r="R105" s="26"/>
    </row>
    <row r="106" spans="2:19" x14ac:dyDescent="0.3">
      <c r="D106" s="3" t="s">
        <v>134</v>
      </c>
      <c r="F106" s="10" t="s">
        <v>135</v>
      </c>
      <c r="N106" s="54"/>
      <c r="P106" s="26"/>
      <c r="Q106" s="26"/>
      <c r="R106" s="26"/>
    </row>
    <row r="107" spans="2:19" x14ac:dyDescent="0.3">
      <c r="B107" s="1">
        <f>B104+1</f>
        <v>64</v>
      </c>
      <c r="D107" s="2" t="s">
        <v>29</v>
      </c>
      <c r="F107" s="17">
        <v>81607.585900449107</v>
      </c>
      <c r="H107" s="18">
        <v>3.5871466329867743</v>
      </c>
      <c r="J107" s="17">
        <v>30517.64383561644</v>
      </c>
      <c r="K107" s="21"/>
      <c r="L107" s="18">
        <v>1.3414348938732501</v>
      </c>
      <c r="M107" s="18"/>
      <c r="N107" s="17">
        <f>J107-F107</f>
        <v>-51089.942064832663</v>
      </c>
      <c r="O107" s="18"/>
      <c r="P107" s="19">
        <f>N107/F107</f>
        <v>-0.6260440313374287</v>
      </c>
      <c r="Q107" s="19"/>
      <c r="R107" s="19">
        <f>P107</f>
        <v>-0.6260440313374287</v>
      </c>
      <c r="S107" s="20"/>
    </row>
    <row r="108" spans="2:19" outlineLevel="1" x14ac:dyDescent="0.3">
      <c r="B108" s="1">
        <f>B107+1</f>
        <v>65</v>
      </c>
      <c r="D108" s="2" t="str">
        <f>$D$18</f>
        <v>Federal Carbon Charge</v>
      </c>
      <c r="F108" s="17">
        <v>346937.5</v>
      </c>
      <c r="G108" s="21"/>
      <c r="H108" s="18">
        <v>15.25</v>
      </c>
      <c r="I108" s="18"/>
      <c r="J108" s="17">
        <v>346937.5</v>
      </c>
      <c r="K108" s="21"/>
      <c r="L108" s="18">
        <v>15.25</v>
      </c>
      <c r="M108" s="18"/>
      <c r="N108" s="17">
        <f>J108-F108</f>
        <v>0</v>
      </c>
      <c r="O108" s="18"/>
      <c r="P108" s="22">
        <f>IFERROR(N108/F108,"100.0%")</f>
        <v>0</v>
      </c>
      <c r="Q108" s="19"/>
      <c r="R108" s="22">
        <v>0</v>
      </c>
      <c r="S108" s="20"/>
    </row>
    <row r="109" spans="2:19" outlineLevel="1" x14ac:dyDescent="0.3">
      <c r="B109" s="1">
        <f>B108+1</f>
        <v>66</v>
      </c>
      <c r="D109" s="2" t="str">
        <f>$D$19</f>
        <v>Gas Supply Transportation</v>
      </c>
      <c r="F109" s="17">
        <v>20788.95</v>
      </c>
      <c r="G109" s="21"/>
      <c r="H109" s="18">
        <v>0.91380000000000006</v>
      </c>
      <c r="I109" s="18"/>
      <c r="J109" s="17">
        <v>81818.100000000006</v>
      </c>
      <c r="K109" s="21"/>
      <c r="L109" s="18">
        <v>3.5964000000000005</v>
      </c>
      <c r="N109" s="17">
        <f>J109-F109</f>
        <v>61029.150000000009</v>
      </c>
      <c r="P109" s="19">
        <f>N109/F109</f>
        <v>2.9356533158240317</v>
      </c>
      <c r="Q109" s="19"/>
      <c r="R109" s="19">
        <f>P109</f>
        <v>2.9356533158240317</v>
      </c>
      <c r="S109" s="20"/>
    </row>
    <row r="110" spans="2:19" x14ac:dyDescent="0.3">
      <c r="B110" s="1">
        <f>B109+1</f>
        <v>67</v>
      </c>
      <c r="D110" s="2" t="str">
        <f>$D$20</f>
        <v>Gas Supply Commodity</v>
      </c>
      <c r="F110" s="17">
        <v>233466.50690430589</v>
      </c>
      <c r="H110" s="18">
        <v>10.262264039749709</v>
      </c>
      <c r="J110" s="17">
        <v>257821.2</v>
      </c>
      <c r="K110" s="21"/>
      <c r="L110" s="18">
        <v>11.332800000000001</v>
      </c>
      <c r="N110" s="17">
        <f>J110-F110</f>
        <v>24354.693095694121</v>
      </c>
      <c r="P110" s="19">
        <f>N110/F110</f>
        <v>0.10431771742606623</v>
      </c>
      <c r="Q110" s="19"/>
      <c r="R110" s="19">
        <f>P110</f>
        <v>0.10431771742606623</v>
      </c>
      <c r="S110" s="20"/>
    </row>
    <row r="111" spans="2:19" x14ac:dyDescent="0.3">
      <c r="B111" s="1">
        <f>B110+1</f>
        <v>68</v>
      </c>
      <c r="D111" s="2" t="s">
        <v>33</v>
      </c>
      <c r="F111" s="23">
        <f>SUM(F107:F110)</f>
        <v>682800.54280475504</v>
      </c>
      <c r="H111" s="24">
        <v>30.013210672736484</v>
      </c>
      <c r="J111" s="23">
        <f>SUM(J107:J110)</f>
        <v>717094.44383561634</v>
      </c>
      <c r="K111" s="21"/>
      <c r="L111" s="24">
        <v>31.520634893873243</v>
      </c>
      <c r="N111" s="23">
        <f>SUM(N107:N110)</f>
        <v>34293.901030861467</v>
      </c>
      <c r="P111" s="25">
        <f>N111/F111</f>
        <v>5.0225357012739981E-2</v>
      </c>
      <c r="Q111" s="26"/>
      <c r="R111" s="25">
        <f>(N107+N110+N109)/(F107+F110+F109)</f>
        <v>0.10210680146430196</v>
      </c>
      <c r="S111" s="27"/>
    </row>
    <row r="112" spans="2:19" x14ac:dyDescent="0.3">
      <c r="F112" s="17"/>
      <c r="G112" s="21"/>
      <c r="H112" s="18"/>
      <c r="I112" s="1"/>
      <c r="J112" s="17"/>
      <c r="K112" s="1"/>
      <c r="L112" s="18"/>
      <c r="N112" s="17"/>
      <c r="P112" s="26"/>
      <c r="Q112" s="26"/>
      <c r="R112" s="26"/>
      <c r="S112" s="27"/>
    </row>
    <row r="113" spans="2:19" x14ac:dyDescent="0.3">
      <c r="B113" s="1">
        <f>B111+1</f>
        <v>69</v>
      </c>
      <c r="D113" s="2" t="s">
        <v>63</v>
      </c>
      <c r="F113" s="23">
        <f>SUM(F107:F109)+J110</f>
        <v>707155.2359004491</v>
      </c>
      <c r="G113" s="1"/>
      <c r="H113" s="24">
        <v>31.083746632986774</v>
      </c>
      <c r="I113" s="1"/>
      <c r="J113" s="23">
        <f>SUM(J107:J110)</f>
        <v>717094.44383561634</v>
      </c>
      <c r="K113" s="21"/>
      <c r="L113" s="24">
        <v>31.520634893873243</v>
      </c>
      <c r="N113" s="23">
        <f>N107+N108+N109</f>
        <v>9939.2079351673456</v>
      </c>
      <c r="P113" s="25">
        <f>N113/F113</f>
        <v>1.4055199524205393E-2</v>
      </c>
      <c r="Q113" s="26"/>
      <c r="R113" s="25">
        <f>(N113-N108)/(F113-F108)</f>
        <v>2.7592222549292177E-2</v>
      </c>
      <c r="S113" s="27"/>
    </row>
    <row r="114" spans="2:19" x14ac:dyDescent="0.3">
      <c r="B114" s="1">
        <f>B113+1</f>
        <v>70</v>
      </c>
      <c r="D114" s="2" t="s">
        <v>64</v>
      </c>
      <c r="F114" s="27"/>
      <c r="G114" s="27"/>
      <c r="H114" s="27"/>
      <c r="I114" s="27"/>
      <c r="J114" s="27"/>
      <c r="K114" s="27"/>
      <c r="L114" s="27"/>
      <c r="M114" s="27"/>
      <c r="N114" s="54"/>
      <c r="P114" s="36">
        <v>2.2119864379402106E-2</v>
      </c>
      <c r="Q114" s="26"/>
      <c r="R114" s="36">
        <v>9.7065861142317592E-2</v>
      </c>
      <c r="S114" s="27"/>
    </row>
    <row r="115" spans="2:19" x14ac:dyDescent="0.3">
      <c r="N115" s="54"/>
      <c r="P115" s="26"/>
      <c r="Q115" s="26"/>
      <c r="R115" s="26"/>
    </row>
    <row r="116" spans="2:19" x14ac:dyDescent="0.3">
      <c r="D116" s="3" t="s">
        <v>136</v>
      </c>
      <c r="F116" s="10" t="s">
        <v>137</v>
      </c>
      <c r="N116" s="54"/>
      <c r="P116" s="26"/>
      <c r="Q116" s="26"/>
      <c r="R116" s="26"/>
    </row>
    <row r="117" spans="2:19" x14ac:dyDescent="0.3">
      <c r="B117" s="1">
        <f>B114+1</f>
        <v>71</v>
      </c>
      <c r="D117" s="2" t="s">
        <v>29</v>
      </c>
      <c r="F117" s="17">
        <v>339465.23999999987</v>
      </c>
      <c r="H117" s="18">
        <v>1.2572786666666662</v>
      </c>
      <c r="J117" s="17">
        <v>268715.28000000003</v>
      </c>
      <c r="L117" s="18">
        <v>0.995241777777778</v>
      </c>
      <c r="M117" s="18"/>
      <c r="N117" s="17">
        <f>J117-F117</f>
        <v>-70749.959999999846</v>
      </c>
      <c r="O117" s="18"/>
      <c r="P117" s="19">
        <f>N117/F117</f>
        <v>-0.20841591910853632</v>
      </c>
      <c r="Q117" s="19"/>
      <c r="R117" s="19">
        <f>P117</f>
        <v>-0.20841591910853632</v>
      </c>
      <c r="S117" s="20"/>
    </row>
    <row r="118" spans="2:19" outlineLevel="1" x14ac:dyDescent="0.3">
      <c r="B118" s="1">
        <f>B117+1</f>
        <v>72</v>
      </c>
      <c r="D118" s="2" t="str">
        <f>$D$18</f>
        <v>Federal Carbon Charge</v>
      </c>
      <c r="F118" s="17">
        <v>4117500</v>
      </c>
      <c r="G118" s="21"/>
      <c r="H118" s="18">
        <v>15.25</v>
      </c>
      <c r="I118" s="18"/>
      <c r="J118" s="17">
        <v>4117500</v>
      </c>
      <c r="K118" s="21"/>
      <c r="L118" s="18">
        <v>15.25</v>
      </c>
      <c r="M118" s="18"/>
      <c r="N118" s="17">
        <f>J118-F118</f>
        <v>0</v>
      </c>
      <c r="O118" s="18"/>
      <c r="P118" s="22">
        <f>IFERROR(N118/F118,"100.0%")</f>
        <v>0</v>
      </c>
      <c r="Q118" s="19"/>
      <c r="R118" s="22">
        <v>0</v>
      </c>
      <c r="S118" s="20"/>
    </row>
    <row r="119" spans="2:19" outlineLevel="1" x14ac:dyDescent="0.3">
      <c r="B119" s="1">
        <f>B118+1</f>
        <v>73</v>
      </c>
      <c r="D119" s="2" t="str">
        <f>$D$19</f>
        <v>Gas Supply Transportation</v>
      </c>
      <c r="F119" s="17">
        <v>1115631.3599999999</v>
      </c>
      <c r="G119" s="21"/>
      <c r="H119" s="18">
        <v>4.1319679999999996</v>
      </c>
      <c r="I119" s="18"/>
      <c r="J119" s="17">
        <v>1100420.3999999999</v>
      </c>
      <c r="K119" s="21"/>
      <c r="L119" s="18">
        <v>4.075631111111111</v>
      </c>
      <c r="N119" s="17">
        <f>J119-F119</f>
        <v>-15210.959999999963</v>
      </c>
      <c r="P119" s="19">
        <f>N119/F119</f>
        <v>-1.3634396222063859E-2</v>
      </c>
      <c r="Q119" s="19"/>
      <c r="R119" s="19">
        <f>P119</f>
        <v>-1.3634396222063859E-2</v>
      </c>
      <c r="S119" s="20"/>
    </row>
    <row r="120" spans="2:19" x14ac:dyDescent="0.3">
      <c r="B120" s="1">
        <f>B119+1</f>
        <v>74</v>
      </c>
      <c r="D120" s="2" t="str">
        <f>$D$20</f>
        <v>Gas Supply Commodity</v>
      </c>
      <c r="F120" s="17">
        <v>4239709.1494082008</v>
      </c>
      <c r="H120" s="18">
        <v>15.702626479289632</v>
      </c>
      <c r="J120" s="17">
        <v>3059856</v>
      </c>
      <c r="L120" s="18">
        <v>11.332800000000001</v>
      </c>
      <c r="N120" s="17">
        <f>J120-F120</f>
        <v>-1179853.1494082008</v>
      </c>
      <c r="P120" s="19">
        <f>N120/F120</f>
        <v>-0.2782863417819334</v>
      </c>
      <c r="Q120" s="19"/>
      <c r="R120" s="19">
        <f>P120</f>
        <v>-0.2782863417819334</v>
      </c>
      <c r="S120" s="20"/>
    </row>
    <row r="121" spans="2:19" x14ac:dyDescent="0.3">
      <c r="B121" s="1">
        <f>B120+1</f>
        <v>75</v>
      </c>
      <c r="D121" s="2" t="s">
        <v>33</v>
      </c>
      <c r="F121" s="23">
        <f>SUM(F117:F120)</f>
        <v>9812305.7494082004</v>
      </c>
      <c r="H121" s="24">
        <v>36.341873145956299</v>
      </c>
      <c r="J121" s="23">
        <f>SUM(J117:J120)</f>
        <v>8546491.6799999997</v>
      </c>
      <c r="K121" s="21"/>
      <c r="L121" s="24">
        <v>31.653672888888888</v>
      </c>
      <c r="N121" s="23">
        <f>SUM(N117:N120)</f>
        <v>-1265814.0694082007</v>
      </c>
      <c r="P121" s="25">
        <f>N121/F121</f>
        <v>-0.12900271370819691</v>
      </c>
      <c r="Q121" s="26"/>
      <c r="R121" s="25">
        <f>(N117+N120+N119)/(F117+F120+F119)</f>
        <v>-0.2222751969265577</v>
      </c>
      <c r="S121" s="27"/>
    </row>
    <row r="122" spans="2:19" x14ac:dyDescent="0.3">
      <c r="F122" s="17"/>
      <c r="H122" s="18"/>
      <c r="J122" s="17"/>
      <c r="K122" s="21"/>
      <c r="L122" s="18"/>
      <c r="N122" s="17"/>
      <c r="P122" s="26"/>
      <c r="Q122" s="26"/>
      <c r="R122" s="26"/>
      <c r="S122" s="27"/>
    </row>
    <row r="123" spans="2:19" x14ac:dyDescent="0.3">
      <c r="B123" s="1">
        <f>B121+1</f>
        <v>76</v>
      </c>
      <c r="D123" s="66" t="s">
        <v>63</v>
      </c>
      <c r="F123" s="37">
        <f>SUM(F117:F119)+J120</f>
        <v>8632452.5999999996</v>
      </c>
      <c r="G123" s="67"/>
      <c r="H123" s="68">
        <v>31.972046666666664</v>
      </c>
      <c r="I123" s="67"/>
      <c r="J123" s="37">
        <f>SUM(J117:J120)</f>
        <v>8546491.6799999997</v>
      </c>
      <c r="K123" s="69"/>
      <c r="L123" s="70">
        <v>31.653672888888888</v>
      </c>
      <c r="M123" s="71"/>
      <c r="N123" s="37">
        <f>N117+N118+N119</f>
        <v>-85960.919999999809</v>
      </c>
      <c r="O123" s="72"/>
      <c r="P123" s="73">
        <f>N123/F123</f>
        <v>-9.9578791779290875E-3</v>
      </c>
      <c r="Q123" s="72"/>
      <c r="R123" s="73">
        <f>(N123-N118)/(F123-F118)</f>
        <v>-1.9039163334737957E-2</v>
      </c>
      <c r="S123" s="27"/>
    </row>
    <row r="124" spans="2:19" x14ac:dyDescent="0.3">
      <c r="B124" s="1">
        <f>B123+1</f>
        <v>77</v>
      </c>
      <c r="D124" s="66" t="s">
        <v>64</v>
      </c>
      <c r="F124" s="38"/>
      <c r="G124" s="74"/>
      <c r="H124" s="74"/>
      <c r="I124" s="74"/>
      <c r="J124" s="38"/>
      <c r="K124" s="74"/>
      <c r="L124" s="74"/>
      <c r="M124" s="75"/>
      <c r="N124" s="76"/>
      <c r="O124" s="72"/>
      <c r="P124" s="36">
        <v>-1.5425649148908408E-2</v>
      </c>
      <c r="Q124" s="72"/>
      <c r="R124" s="36">
        <v>-5.9075747960650807E-2</v>
      </c>
      <c r="S124" s="27"/>
    </row>
    <row r="125" spans="2:19" x14ac:dyDescent="0.3">
      <c r="B125" s="1">
        <f t="shared" ref="B125:B126" si="1">B124+1</f>
        <v>78</v>
      </c>
      <c r="D125" s="2" t="s">
        <v>138</v>
      </c>
      <c r="F125" s="37">
        <f>SUM(F117:F118)+J120+J119</f>
        <v>8617241.6400000006</v>
      </c>
      <c r="G125" s="1"/>
      <c r="H125" s="24">
        <v>31.915709777777778</v>
      </c>
      <c r="I125" s="1"/>
      <c r="J125" s="37">
        <f>SUM(J117:J120)</f>
        <v>8546491.6799999997</v>
      </c>
      <c r="K125" s="21"/>
      <c r="L125" s="24">
        <v>31.653672888888888</v>
      </c>
      <c r="N125" s="37">
        <f>J125-F125</f>
        <v>-70749.960000000894</v>
      </c>
      <c r="P125" s="25">
        <f>N125/F125</f>
        <v>-8.2102792234106242E-3</v>
      </c>
      <c r="Q125" s="26"/>
      <c r="R125" s="25">
        <f>(N125-N118)/(F125-F118)</f>
        <v>-1.5723116049836339E-2</v>
      </c>
      <c r="S125" s="27"/>
    </row>
    <row r="126" spans="2:19" x14ac:dyDescent="0.3">
      <c r="B126" s="1">
        <f t="shared" si="1"/>
        <v>79</v>
      </c>
      <c r="D126" s="2" t="s">
        <v>139</v>
      </c>
      <c r="F126" s="27"/>
      <c r="G126" s="27"/>
      <c r="H126" s="27"/>
      <c r="I126" s="27"/>
      <c r="J126" s="27"/>
      <c r="K126" s="27"/>
      <c r="L126" s="27"/>
      <c r="M126" s="27"/>
      <c r="N126" s="54"/>
      <c r="P126" s="36">
        <v>-1.5874021041276932E-2</v>
      </c>
      <c r="Q126" s="26"/>
      <c r="R126" s="36">
        <v>-0.20841591910853646</v>
      </c>
      <c r="S126" s="27"/>
    </row>
    <row r="127" spans="2:19" x14ac:dyDescent="0.3">
      <c r="N127" s="54"/>
      <c r="P127" s="26"/>
      <c r="Q127" s="26"/>
      <c r="R127" s="26"/>
    </row>
    <row r="128" spans="2:19" x14ac:dyDescent="0.3">
      <c r="D128" s="3" t="s">
        <v>140</v>
      </c>
      <c r="F128" s="10" t="s">
        <v>141</v>
      </c>
      <c r="N128" s="54"/>
      <c r="P128" s="26"/>
      <c r="Q128" s="26"/>
      <c r="R128" s="26"/>
    </row>
    <row r="129" spans="1:19" x14ac:dyDescent="0.3">
      <c r="B129" s="1">
        <f>B126+1</f>
        <v>80</v>
      </c>
      <c r="D129" s="2" t="s">
        <v>29</v>
      </c>
      <c r="F129" s="38">
        <v>2767122.2399999993</v>
      </c>
      <c r="H129" s="18">
        <v>1.1529675999999998</v>
      </c>
      <c r="J129" s="38">
        <v>1770920.2799999998</v>
      </c>
      <c r="L129" s="18">
        <v>0.73788344999999989</v>
      </c>
      <c r="M129" s="18"/>
      <c r="N129" s="38">
        <f>J129-F129</f>
        <v>-996201.9599999995</v>
      </c>
      <c r="O129" s="18"/>
      <c r="P129" s="19">
        <f>N129/F129</f>
        <v>-0.36001371591014342</v>
      </c>
      <c r="Q129" s="19"/>
      <c r="R129" s="19">
        <f>P129</f>
        <v>-0.36001371591014342</v>
      </c>
      <c r="S129" s="20"/>
    </row>
    <row r="130" spans="1:19" outlineLevel="1" x14ac:dyDescent="0.3">
      <c r="B130" s="1">
        <f>B129+1</f>
        <v>81</v>
      </c>
      <c r="D130" s="2" t="str">
        <f>$D$18</f>
        <v>Federal Carbon Charge</v>
      </c>
      <c r="F130" s="17">
        <v>36600000</v>
      </c>
      <c r="G130" s="21"/>
      <c r="H130" s="18">
        <v>15.25</v>
      </c>
      <c r="I130" s="18"/>
      <c r="J130" s="17">
        <v>36600000</v>
      </c>
      <c r="K130" s="21"/>
      <c r="L130" s="18">
        <v>15.25</v>
      </c>
      <c r="M130" s="18"/>
      <c r="N130" s="17">
        <f>J130-F130</f>
        <v>0</v>
      </c>
      <c r="O130" s="18"/>
      <c r="P130" s="22">
        <f>IFERROR(N130/F130,"100.0%")</f>
        <v>0</v>
      </c>
      <c r="Q130" s="19"/>
      <c r="R130" s="22">
        <v>0</v>
      </c>
      <c r="S130" s="20"/>
    </row>
    <row r="131" spans="1:19" outlineLevel="1" x14ac:dyDescent="0.3">
      <c r="B131" s="1">
        <f>B130+1</f>
        <v>82</v>
      </c>
      <c r="D131" s="2" t="str">
        <f>$D$19</f>
        <v>Gas Supply Transportation</v>
      </c>
      <c r="F131" s="17">
        <v>9482866.5599999987</v>
      </c>
      <c r="G131" s="21"/>
      <c r="H131" s="18">
        <v>3.9511943999999994</v>
      </c>
      <c r="I131" s="18"/>
      <c r="J131" s="17">
        <v>9353573.3999999985</v>
      </c>
      <c r="K131" s="21"/>
      <c r="L131" s="18">
        <v>3.8973222499999993</v>
      </c>
      <c r="N131" s="17">
        <f>J131-F131</f>
        <v>-129293.16000000015</v>
      </c>
      <c r="P131" s="19">
        <f>N131/F131</f>
        <v>-1.3634396222063907E-2</v>
      </c>
      <c r="Q131" s="19"/>
      <c r="R131" s="19">
        <f>P131</f>
        <v>-1.3634396222063907E-2</v>
      </c>
      <c r="S131" s="20"/>
    </row>
    <row r="132" spans="1:19" x14ac:dyDescent="0.3">
      <c r="B132" s="1">
        <f>B131+1</f>
        <v>83</v>
      </c>
      <c r="D132" s="2" t="str">
        <f>$D$20</f>
        <v>Gas Supply Commodity</v>
      </c>
      <c r="F132" s="17">
        <v>37686303.550295115</v>
      </c>
      <c r="H132" s="18">
        <v>15.702626479289631</v>
      </c>
      <c r="J132" s="17">
        <v>27198720</v>
      </c>
      <c r="L132" s="18">
        <v>11.332800000000001</v>
      </c>
      <c r="N132" s="17">
        <f>J132-F132</f>
        <v>-10487583.550295115</v>
      </c>
      <c r="P132" s="19">
        <f>N132/F132</f>
        <v>-0.27828634178193334</v>
      </c>
      <c r="Q132" s="19"/>
      <c r="R132" s="19">
        <f>P132</f>
        <v>-0.27828634178193334</v>
      </c>
      <c r="S132" s="20"/>
    </row>
    <row r="133" spans="1:19" x14ac:dyDescent="0.3">
      <c r="B133" s="1">
        <f>B132+1</f>
        <v>84</v>
      </c>
      <c r="D133" s="2" t="s">
        <v>33</v>
      </c>
      <c r="F133" s="23">
        <f>SUM(F129:F132)</f>
        <v>86536292.350295112</v>
      </c>
      <c r="H133" s="24">
        <v>36.056788479289629</v>
      </c>
      <c r="J133" s="23">
        <f>SUM(J129:J132)</f>
        <v>74923213.680000007</v>
      </c>
      <c r="K133" s="21"/>
      <c r="L133" s="24">
        <v>31.218005700000003</v>
      </c>
      <c r="N133" s="23">
        <f>SUM(N129:N132)</f>
        <v>-11613078.670295114</v>
      </c>
      <c r="P133" s="25">
        <f>N133/F133</f>
        <v>-0.13419893959965237</v>
      </c>
      <c r="Q133" s="26"/>
      <c r="R133" s="25">
        <f>(N129+N132+N131)/(F129+F132+F131)</f>
        <v>-0.23255788773486069</v>
      </c>
      <c r="S133" s="27"/>
    </row>
    <row r="134" spans="1:19" x14ac:dyDescent="0.3">
      <c r="F134" s="17"/>
      <c r="H134" s="18"/>
      <c r="J134" s="17"/>
      <c r="K134" s="21"/>
      <c r="L134" s="18"/>
      <c r="N134" s="17"/>
      <c r="P134" s="26"/>
      <c r="Q134" s="26"/>
      <c r="R134" s="26"/>
      <c r="S134" s="27"/>
    </row>
    <row r="135" spans="1:19" x14ac:dyDescent="0.3">
      <c r="B135" s="1">
        <f>B133+1</f>
        <v>85</v>
      </c>
      <c r="D135" s="66" t="s">
        <v>63</v>
      </c>
      <c r="E135" s="66"/>
      <c r="F135" s="37">
        <f>SUM(F129:F131)+J132</f>
        <v>76048708.799999997</v>
      </c>
      <c r="G135" s="67"/>
      <c r="H135" s="68">
        <v>31.686961999999998</v>
      </c>
      <c r="I135" s="67"/>
      <c r="J135" s="37">
        <f>SUM(J129:J132)</f>
        <v>74923213.680000007</v>
      </c>
      <c r="K135" s="69"/>
      <c r="L135" s="70">
        <v>31.218005700000003</v>
      </c>
      <c r="M135" s="71"/>
      <c r="N135" s="37">
        <f>N129+N130+N131</f>
        <v>-1125495.1199999996</v>
      </c>
      <c r="O135" s="72"/>
      <c r="P135" s="73">
        <f>N135/F135</f>
        <v>-1.4799661135075047E-2</v>
      </c>
      <c r="Q135" s="72"/>
      <c r="R135" s="73">
        <f>(N135-N130)/(F135-F130)</f>
        <v>-2.8530594643949404E-2</v>
      </c>
      <c r="S135" s="27"/>
    </row>
    <row r="136" spans="1:19" x14ac:dyDescent="0.3">
      <c r="B136" s="1">
        <f>B135+1</f>
        <v>86</v>
      </c>
      <c r="D136" s="66" t="s">
        <v>64</v>
      </c>
      <c r="E136" s="66"/>
      <c r="F136" s="38"/>
      <c r="G136" s="74"/>
      <c r="H136" s="74"/>
      <c r="I136" s="74"/>
      <c r="J136" s="38"/>
      <c r="K136" s="74"/>
      <c r="L136" s="74"/>
      <c r="M136" s="75"/>
      <c r="N136" s="77"/>
      <c r="O136" s="72"/>
      <c r="P136" s="78">
        <v>-2.3039823501453897E-2</v>
      </c>
      <c r="Q136" s="72"/>
      <c r="R136" s="78">
        <v>-9.1877236655106165E-2</v>
      </c>
      <c r="S136" s="27"/>
    </row>
    <row r="137" spans="1:19" s="5" customFormat="1" x14ac:dyDescent="0.3">
      <c r="A137" s="2"/>
      <c r="B137" s="1">
        <f t="shared" ref="B137:B138" si="2">B136+1</f>
        <v>87</v>
      </c>
      <c r="C137" s="2"/>
      <c r="D137" s="2" t="s">
        <v>138</v>
      </c>
      <c r="E137" s="2"/>
      <c r="F137" s="37">
        <f>SUM(F129:F130)+J132+J131</f>
        <v>75919415.640000001</v>
      </c>
      <c r="G137" s="1"/>
      <c r="H137" s="24">
        <v>31.633089850000001</v>
      </c>
      <c r="I137" s="1"/>
      <c r="J137" s="37">
        <f>SUM(J129:J132)</f>
        <v>74923213.680000007</v>
      </c>
      <c r="K137" s="21"/>
      <c r="L137" s="24">
        <v>31.218005700000003</v>
      </c>
      <c r="M137" s="2"/>
      <c r="N137" s="37">
        <f>J137-F137</f>
        <v>-996201.95999999344</v>
      </c>
      <c r="O137" s="2"/>
      <c r="P137" s="25">
        <f>N137/F137</f>
        <v>-1.3121833876117456E-2</v>
      </c>
      <c r="Q137" s="26"/>
      <c r="R137" s="25">
        <f>(N137-N130)/(F137-F130)</f>
        <v>-2.5336133403431053E-2</v>
      </c>
      <c r="S137" s="27"/>
    </row>
    <row r="138" spans="1:19" s="5" customFormat="1" x14ac:dyDescent="0.3">
      <c r="A138" s="2"/>
      <c r="B138" s="1">
        <f t="shared" si="2"/>
        <v>88</v>
      </c>
      <c r="C138" s="2"/>
      <c r="D138" s="2" t="s">
        <v>139</v>
      </c>
      <c r="E138" s="2"/>
      <c r="F138" s="27"/>
      <c r="G138" s="27"/>
      <c r="H138" s="27"/>
      <c r="I138" s="27"/>
      <c r="J138" s="27"/>
      <c r="K138" s="27"/>
      <c r="L138" s="27"/>
      <c r="M138" s="27"/>
      <c r="N138" s="38"/>
      <c r="O138" s="2"/>
      <c r="P138" s="36">
        <v>-2.5305430097904959E-2</v>
      </c>
      <c r="Q138" s="26"/>
      <c r="R138" s="36">
        <v>-0.36001371591014353</v>
      </c>
      <c r="S138" s="27"/>
    </row>
    <row r="139" spans="1:19" x14ac:dyDescent="0.3">
      <c r="P139" s="26"/>
      <c r="Q139" s="26"/>
      <c r="R139" s="26"/>
    </row>
    <row r="140" spans="1:19" s="5" customFormat="1" x14ac:dyDescent="0.3">
      <c r="A140" s="2"/>
      <c r="B140" s="79" t="s">
        <v>78</v>
      </c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6"/>
      <c r="Q140" s="26"/>
      <c r="R140" s="26"/>
      <c r="S140" s="2"/>
    </row>
    <row r="141" spans="1:19" s="5" customFormat="1" x14ac:dyDescent="0.3">
      <c r="A141" s="2"/>
      <c r="B141" s="40" t="s">
        <v>79</v>
      </c>
      <c r="C141" s="45"/>
      <c r="D141" s="41" t="s">
        <v>80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6"/>
      <c r="Q141" s="26"/>
      <c r="R141" s="26"/>
      <c r="S141" s="2"/>
    </row>
    <row r="142" spans="1:19" s="5" customFormat="1" x14ac:dyDescent="0.3">
      <c r="A142" s="2"/>
      <c r="B142" s="40" t="s">
        <v>81</v>
      </c>
      <c r="C142" s="41"/>
      <c r="D142" s="41" t="s">
        <v>82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60"/>
      <c r="Q142" s="2"/>
      <c r="R142" s="60"/>
      <c r="S142" s="2"/>
    </row>
    <row r="143" spans="1:19" s="5" customFormat="1" x14ac:dyDescent="0.3">
      <c r="A143" s="2"/>
      <c r="B143" s="40" t="s">
        <v>83</v>
      </c>
      <c r="C143" s="41"/>
      <c r="D143" s="45" t="s">
        <v>142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60"/>
      <c r="Q143" s="2"/>
      <c r="R143" s="60"/>
      <c r="S143" s="2"/>
    </row>
  </sheetData>
  <mergeCells count="5">
    <mergeCell ref="B7:R7"/>
    <mergeCell ref="B8:R8"/>
    <mergeCell ref="F10:H10"/>
    <mergeCell ref="J10:N10"/>
    <mergeCell ref="P10:R10"/>
  </mergeCells>
  <printOptions horizontalCentered="1"/>
  <pageMargins left="0.7" right="0.7" top="0.75" bottom="0.75" header="0.3" footer="0.3"/>
  <pageSetup scale="53" firstPageNumber="9" fitToHeight="0" orientation="portrait" blackAndWhite="1" useFirstPageNumber="1" r:id="rId1"/>
  <headerFooter>
    <oddHeader>&amp;R&amp;"Arial,Regular"&amp;10Filed: 2025-02-28
EB-2025-0064
Phase 3 Exhibit 8
Tab 2
Schedule 13
Attachment 10
Page &amp;P of 13</oddHeader>
  </headerFooter>
  <rowBreaks count="1" manualBreakCount="1">
    <brk id="85" min="1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C88F-9ED2-4826-ADF0-795094AA3401}">
  <sheetPr>
    <pageSetUpPr fitToPage="1"/>
  </sheetPr>
  <dimension ref="A1:U220"/>
  <sheetViews>
    <sheetView tabSelected="1" view="pageBreakPreview" topLeftCell="A167" zoomScale="80" zoomScaleNormal="100" zoomScaleSheetLayoutView="80" workbookViewId="0">
      <selection activeCell="B8" sqref="B8:R8"/>
    </sheetView>
  </sheetViews>
  <sheetFormatPr defaultColWidth="9.15234375" defaultRowHeight="12.45" outlineLevelRow="1" outlineLevelCol="1" x14ac:dyDescent="0.3"/>
  <cols>
    <col min="1" max="1" width="3.53515625" style="2" customWidth="1"/>
    <col min="2" max="2" width="5.15234375" style="1" customWidth="1"/>
    <col min="3" max="3" width="1.69140625" style="2" customWidth="1"/>
    <col min="4" max="4" width="36.69140625" style="2" customWidth="1"/>
    <col min="5" max="5" width="1.69140625" style="2" customWidth="1"/>
    <col min="6" max="6" width="16" style="2" customWidth="1"/>
    <col min="7" max="7" width="1.69140625" style="2" customWidth="1"/>
    <col min="8" max="8" width="16" style="2" customWidth="1"/>
    <col min="9" max="9" width="1.69140625" style="2" customWidth="1"/>
    <col min="10" max="10" width="16" style="2" customWidth="1"/>
    <col min="11" max="11" width="1.69140625" style="2" customWidth="1"/>
    <col min="12" max="12" width="16" style="2" customWidth="1"/>
    <col min="13" max="13" width="1.69140625" style="2" customWidth="1"/>
    <col min="14" max="14" width="16" style="2" customWidth="1"/>
    <col min="15" max="15" width="1.69140625" style="2" customWidth="1" outlineLevel="1"/>
    <col min="16" max="16" width="16" style="60" customWidth="1" outlineLevel="1"/>
    <col min="17" max="17" width="1.69140625" style="2" customWidth="1"/>
    <col min="18" max="18" width="16" style="60" customWidth="1"/>
    <col min="19" max="19" width="9.3828125" style="2" customWidth="1"/>
    <col min="20" max="20" width="3.53515625" style="2" customWidth="1"/>
    <col min="21" max="21" width="12.3828125" style="2" bestFit="1" customWidth="1"/>
    <col min="22" max="16384" width="9.15234375" style="2"/>
  </cols>
  <sheetData>
    <row r="1" spans="1:21" s="5" customFormat="1" x14ac:dyDescent="0.3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7"/>
      <c r="Q1" s="80"/>
      <c r="R1" s="47"/>
      <c r="S1" s="2"/>
      <c r="T1" s="2"/>
      <c r="U1" s="2"/>
    </row>
    <row r="2" spans="1:21" s="5" customFormat="1" ht="9.65" customHeight="1" x14ac:dyDescent="0.3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7"/>
      <c r="Q2" s="80"/>
      <c r="R2" s="47"/>
      <c r="S2" s="2"/>
      <c r="T2" s="2"/>
      <c r="U2" s="2"/>
    </row>
    <row r="3" spans="1:21" s="5" customFormat="1" hidden="1" x14ac:dyDescent="0.3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7"/>
      <c r="Q3" s="80"/>
      <c r="R3" s="47"/>
      <c r="S3" s="2"/>
      <c r="T3" s="2"/>
      <c r="U3" s="2"/>
    </row>
    <row r="4" spans="1:21" s="5" customFormat="1" hidden="1" x14ac:dyDescent="0.3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7"/>
      <c r="Q4" s="80"/>
      <c r="R4" s="47"/>
      <c r="S4" s="2"/>
      <c r="T4" s="2"/>
      <c r="U4" s="2"/>
    </row>
    <row r="5" spans="1:21" s="5" customFormat="1" ht="5.5" customHeight="1" x14ac:dyDescent="0.3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7"/>
      <c r="Q5" s="80"/>
      <c r="R5" s="47"/>
      <c r="S5" s="2"/>
      <c r="T5" s="2"/>
      <c r="U5" s="2"/>
    </row>
    <row r="6" spans="1:21" s="5" customFormat="1" x14ac:dyDescent="0.3">
      <c r="A6" s="2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7"/>
      <c r="Q6" s="6"/>
      <c r="R6" s="47"/>
      <c r="S6" s="2"/>
      <c r="T6" s="2"/>
      <c r="U6" s="2"/>
    </row>
    <row r="7" spans="1:21" x14ac:dyDescent="0.3"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1:21" x14ac:dyDescent="0.3">
      <c r="B8" s="83" t="s">
        <v>143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1"/>
      <c r="Q9" s="8"/>
      <c r="R9" s="81"/>
    </row>
    <row r="10" spans="1:21" ht="12.75" customHeight="1" x14ac:dyDescent="0.3">
      <c r="F10" s="85" t="s">
        <v>3</v>
      </c>
      <c r="G10" s="85"/>
      <c r="H10" s="85"/>
      <c r="J10" s="85" t="s">
        <v>4</v>
      </c>
      <c r="K10" s="85"/>
      <c r="L10" s="85"/>
      <c r="M10" s="85"/>
      <c r="N10" s="85"/>
      <c r="P10" s="85" t="s">
        <v>5</v>
      </c>
      <c r="Q10" s="85"/>
      <c r="R10" s="85"/>
    </row>
    <row r="11" spans="1:21" x14ac:dyDescent="0.3">
      <c r="F11" s="1" t="s">
        <v>6</v>
      </c>
      <c r="G11" s="1"/>
      <c r="H11" s="1"/>
      <c r="J11" s="1" t="s">
        <v>6</v>
      </c>
      <c r="K11" s="1"/>
      <c r="L11" s="1"/>
      <c r="N11" s="1" t="s">
        <v>7</v>
      </c>
      <c r="P11" s="51" t="s">
        <v>8</v>
      </c>
      <c r="Q11" s="1"/>
      <c r="R11" s="51" t="s">
        <v>9</v>
      </c>
    </row>
    <row r="12" spans="1:21" x14ac:dyDescent="0.3">
      <c r="B12" s="1" t="s">
        <v>10</v>
      </c>
      <c r="F12" s="1" t="s">
        <v>11</v>
      </c>
      <c r="G12" s="1"/>
      <c r="H12" s="1" t="s">
        <v>12</v>
      </c>
      <c r="J12" s="1" t="s">
        <v>11</v>
      </c>
      <c r="K12" s="1"/>
      <c r="L12" s="1" t="s">
        <v>12</v>
      </c>
      <c r="N12" s="1" t="s">
        <v>13</v>
      </c>
      <c r="P12" s="51" t="s">
        <v>14</v>
      </c>
      <c r="R12" s="51" t="s">
        <v>14</v>
      </c>
    </row>
    <row r="13" spans="1:21" ht="14.15" x14ac:dyDescent="0.3">
      <c r="B13" s="13" t="s">
        <v>15</v>
      </c>
      <c r="D13" s="14" t="s">
        <v>16</v>
      </c>
      <c r="F13" s="13" t="s">
        <v>17</v>
      </c>
      <c r="G13" s="1"/>
      <c r="H13" s="13" t="s">
        <v>18</v>
      </c>
      <c r="J13" s="13" t="s">
        <v>17</v>
      </c>
      <c r="K13" s="1"/>
      <c r="L13" s="13" t="s">
        <v>18</v>
      </c>
      <c r="N13" s="13" t="s">
        <v>17</v>
      </c>
      <c r="P13" s="52" t="s">
        <v>19</v>
      </c>
      <c r="Q13" s="1"/>
      <c r="R13" s="52" t="s">
        <v>19</v>
      </c>
    </row>
    <row r="14" spans="1:21" x14ac:dyDescent="0.3">
      <c r="F14" s="1" t="s">
        <v>20</v>
      </c>
      <c r="G14" s="1"/>
      <c r="H14" s="1" t="s">
        <v>21</v>
      </c>
      <c r="I14" s="1"/>
      <c r="J14" s="1" t="s">
        <v>22</v>
      </c>
      <c r="K14" s="1"/>
      <c r="L14" s="1" t="s">
        <v>23</v>
      </c>
      <c r="M14" s="1"/>
      <c r="N14" s="1" t="s">
        <v>24</v>
      </c>
      <c r="O14" s="1"/>
      <c r="P14" s="51" t="s">
        <v>25</v>
      </c>
      <c r="Q14" s="1"/>
      <c r="R14" s="51" t="s">
        <v>26</v>
      </c>
    </row>
    <row r="15" spans="1:21" ht="9" customHeight="1" x14ac:dyDescent="0.3">
      <c r="F15" s="1"/>
      <c r="G15" s="1"/>
      <c r="H15" s="1"/>
      <c r="I15" s="1"/>
      <c r="J15" s="1"/>
      <c r="K15" s="1"/>
      <c r="L15" s="1"/>
      <c r="M15" s="1"/>
      <c r="N15" s="1"/>
      <c r="O15" s="1"/>
      <c r="P15" s="51"/>
      <c r="Q15" s="1"/>
      <c r="R15" s="51"/>
    </row>
    <row r="16" spans="1:21" x14ac:dyDescent="0.3">
      <c r="D16" s="3" t="s">
        <v>144</v>
      </c>
      <c r="F16" s="82" t="s">
        <v>116</v>
      </c>
      <c r="J16" s="21"/>
    </row>
    <row r="17" spans="2:21" x14ac:dyDescent="0.3">
      <c r="B17" s="1">
        <f>1</f>
        <v>1</v>
      </c>
      <c r="D17" s="2" t="s">
        <v>29</v>
      </c>
      <c r="F17" s="17">
        <v>453.19532400000003</v>
      </c>
      <c r="G17" s="21"/>
      <c r="H17" s="18">
        <v>20.599787454545456</v>
      </c>
      <c r="I17" s="18"/>
      <c r="J17" s="17">
        <v>493.4185688</v>
      </c>
      <c r="K17" s="1"/>
      <c r="L17" s="18">
        <v>22.428116763636364</v>
      </c>
      <c r="M17" s="18"/>
      <c r="N17" s="17">
        <f>J17-F17</f>
        <v>40.223244799999975</v>
      </c>
      <c r="O17" s="18"/>
      <c r="P17" s="19">
        <f>N17/F17</f>
        <v>8.8754765704511046E-2</v>
      </c>
      <c r="Q17" s="19"/>
      <c r="R17" s="19">
        <f>P17</f>
        <v>8.8754765704511046E-2</v>
      </c>
      <c r="S17" s="7"/>
    </row>
    <row r="18" spans="2:21" outlineLevel="1" x14ac:dyDescent="0.3">
      <c r="B18" s="1">
        <f>B17+1</f>
        <v>2</v>
      </c>
      <c r="D18" s="2" t="s">
        <v>30</v>
      </c>
      <c r="F18" s="17">
        <v>335.5</v>
      </c>
      <c r="G18" s="21"/>
      <c r="H18" s="18">
        <v>15.25</v>
      </c>
      <c r="I18" s="18"/>
      <c r="J18" s="17">
        <v>335.5</v>
      </c>
      <c r="K18" s="21"/>
      <c r="L18" s="18">
        <v>15.25</v>
      </c>
      <c r="M18" s="18"/>
      <c r="N18" s="17">
        <f>J18-F18</f>
        <v>0</v>
      </c>
      <c r="O18" s="18"/>
      <c r="P18" s="22">
        <f>IFERROR(N18/F18,"100.0%")</f>
        <v>0</v>
      </c>
      <c r="Q18" s="19"/>
      <c r="R18" s="22">
        <v>0</v>
      </c>
      <c r="S18" s="7"/>
    </row>
    <row r="19" spans="2:21" outlineLevel="1" x14ac:dyDescent="0.3">
      <c r="B19" s="1">
        <f>B18+1</f>
        <v>3</v>
      </c>
      <c r="D19" s="2" t="s">
        <v>31</v>
      </c>
      <c r="F19" s="17">
        <v>0</v>
      </c>
      <c r="G19" s="21"/>
      <c r="H19" s="18">
        <v>0</v>
      </c>
      <c r="I19" s="18"/>
      <c r="J19" s="17">
        <v>6.5625999999999998</v>
      </c>
      <c r="K19" s="21"/>
      <c r="L19" s="18">
        <v>0.29830000000000001</v>
      </c>
      <c r="M19" s="18"/>
      <c r="N19" s="17">
        <f>J19-F19</f>
        <v>6.5625999999999998</v>
      </c>
      <c r="O19" s="18"/>
      <c r="P19" s="22" t="str">
        <f>IFERROR(N19/F19,"100.0%")</f>
        <v>100.0%</v>
      </c>
      <c r="Q19" s="19"/>
      <c r="R19" s="22" t="str">
        <f>P19</f>
        <v>100.0%</v>
      </c>
      <c r="S19" s="7"/>
    </row>
    <row r="20" spans="2:21" x14ac:dyDescent="0.3">
      <c r="B20" s="1">
        <f>B19+1</f>
        <v>4</v>
      </c>
      <c r="D20" s="2" t="s">
        <v>32</v>
      </c>
      <c r="F20" s="17">
        <v>357.35151436497631</v>
      </c>
      <c r="G20" s="21"/>
      <c r="H20" s="18">
        <v>16.243250652953471</v>
      </c>
      <c r="J20" s="17">
        <v>332.06139999999999</v>
      </c>
      <c r="K20" s="1"/>
      <c r="L20" s="18">
        <v>15.093699999999998</v>
      </c>
      <c r="N20" s="17">
        <f>J20-F20</f>
        <v>-25.290114364976318</v>
      </c>
      <c r="P20" s="19">
        <f>N20/F20</f>
        <v>-7.0770972972977492E-2</v>
      </c>
      <c r="Q20" s="19"/>
      <c r="R20" s="22">
        <f>P20</f>
        <v>-7.0770972972977492E-2</v>
      </c>
    </row>
    <row r="21" spans="2:21" x14ac:dyDescent="0.3">
      <c r="B21" s="1">
        <f>B20+1</f>
        <v>5</v>
      </c>
      <c r="D21" s="2" t="s">
        <v>33</v>
      </c>
      <c r="F21" s="23">
        <f>SUM(F17:F20)</f>
        <v>1146.0468383649763</v>
      </c>
      <c r="G21" s="1"/>
      <c r="H21" s="24">
        <v>52.093038107498927</v>
      </c>
      <c r="I21" s="1"/>
      <c r="J21" s="23">
        <f>SUM(J17:J20)</f>
        <v>1167.5425688</v>
      </c>
      <c r="K21" s="21"/>
      <c r="L21" s="24">
        <v>53.070116763636364</v>
      </c>
      <c r="N21" s="23">
        <f>SUM(N17:N20)</f>
        <v>21.49573043502366</v>
      </c>
      <c r="P21" s="25">
        <f>N21/F21</f>
        <v>1.8756415283768719E-2</v>
      </c>
      <c r="Q21" s="26"/>
      <c r="R21" s="25">
        <f>(N17+N20+N19)/(F17+F20+F19)</f>
        <v>2.6520034891980505E-2</v>
      </c>
      <c r="S21" s="28"/>
      <c r="U21" s="33"/>
    </row>
    <row r="22" spans="2:21" x14ac:dyDescent="0.3">
      <c r="F22" s="17"/>
      <c r="G22" s="1"/>
      <c r="H22" s="18"/>
      <c r="I22" s="1"/>
      <c r="J22" s="17"/>
      <c r="K22" s="1"/>
      <c r="L22" s="18"/>
      <c r="N22" s="17"/>
      <c r="P22" s="26"/>
      <c r="Q22" s="26"/>
      <c r="R22" s="26"/>
    </row>
    <row r="23" spans="2:21" x14ac:dyDescent="0.3">
      <c r="B23" s="1">
        <f>B21+1</f>
        <v>6</v>
      </c>
      <c r="D23" s="2" t="s">
        <v>63</v>
      </c>
      <c r="F23" s="23">
        <f>SUM(F17:F19)+J20</f>
        <v>1120.7567240000001</v>
      </c>
      <c r="G23" s="1"/>
      <c r="H23" s="24">
        <v>50.943487454545455</v>
      </c>
      <c r="I23" s="1"/>
      <c r="J23" s="23">
        <f>SUM(J17:J20)</f>
        <v>1167.5425688</v>
      </c>
      <c r="K23" s="21"/>
      <c r="L23" s="24">
        <v>53.070116763636364</v>
      </c>
      <c r="N23" s="23">
        <f>N17+N18+N19</f>
        <v>46.785844799999978</v>
      </c>
      <c r="P23" s="25">
        <f>N23/F23</f>
        <v>4.1744870941323009E-2</v>
      </c>
      <c r="Q23" s="26"/>
      <c r="R23" s="25">
        <f>(N23-N18)/(F23-F18)</f>
        <v>5.9580317328170977E-2</v>
      </c>
    </row>
    <row r="24" spans="2:21" x14ac:dyDescent="0.3">
      <c r="B24" s="1">
        <f>B23+1</f>
        <v>7</v>
      </c>
      <c r="D24" s="2" t="s">
        <v>64</v>
      </c>
      <c r="F24" s="17"/>
      <c r="G24" s="1"/>
      <c r="H24" s="18"/>
      <c r="I24" s="1"/>
      <c r="J24" s="17"/>
      <c r="K24" s="1"/>
      <c r="L24" s="18"/>
      <c r="N24" s="17"/>
      <c r="P24" s="36">
        <v>5.9320555576160582E-2</v>
      </c>
      <c r="Q24" s="26"/>
      <c r="R24" s="36">
        <v>0.1032354976372174</v>
      </c>
    </row>
    <row r="25" spans="2:21" ht="9" customHeight="1" x14ac:dyDescent="0.3">
      <c r="F25" s="17"/>
      <c r="J25" s="17"/>
      <c r="N25" s="17"/>
      <c r="P25" s="26"/>
      <c r="Q25" s="26"/>
      <c r="R25" s="26"/>
    </row>
    <row r="26" spans="2:21" x14ac:dyDescent="0.3">
      <c r="D26" s="3" t="s">
        <v>145</v>
      </c>
      <c r="F26" s="82" t="s">
        <v>119</v>
      </c>
      <c r="J26" s="17"/>
      <c r="N26" s="17"/>
      <c r="P26" s="26"/>
      <c r="Q26" s="26"/>
      <c r="R26" s="26"/>
    </row>
    <row r="27" spans="2:21" x14ac:dyDescent="0.3">
      <c r="B27" s="1">
        <f>1+B24</f>
        <v>8</v>
      </c>
      <c r="D27" s="2" t="s">
        <v>29</v>
      </c>
      <c r="F27" s="17">
        <v>2658.3704000000002</v>
      </c>
      <c r="G27" s="21"/>
      <c r="H27" s="18">
        <v>6.6459260000000002</v>
      </c>
      <c r="I27" s="18"/>
      <c r="J27" s="17">
        <v>3143.8191745454551</v>
      </c>
      <c r="K27" s="1"/>
      <c r="L27" s="18">
        <v>7.8595479363636382</v>
      </c>
      <c r="M27" s="18"/>
      <c r="N27" s="17">
        <f>J27-F27</f>
        <v>485.44877454545485</v>
      </c>
      <c r="O27" s="18"/>
      <c r="P27" s="19">
        <f>N27/F27</f>
        <v>0.18261141282097287</v>
      </c>
      <c r="Q27" s="19"/>
      <c r="R27" s="19">
        <f>P27</f>
        <v>0.18261141282097287</v>
      </c>
      <c r="S27" s="7"/>
    </row>
    <row r="28" spans="2:21" outlineLevel="1" x14ac:dyDescent="0.3">
      <c r="B28" s="1">
        <f>B27+1</f>
        <v>9</v>
      </c>
      <c r="D28" s="2" t="s">
        <v>30</v>
      </c>
      <c r="F28" s="17">
        <v>6100</v>
      </c>
      <c r="G28" s="21"/>
      <c r="H28" s="18">
        <v>15.25</v>
      </c>
      <c r="I28" s="18"/>
      <c r="J28" s="17">
        <v>6100</v>
      </c>
      <c r="K28" s="21"/>
      <c r="L28" s="18">
        <v>15.25</v>
      </c>
      <c r="M28" s="18"/>
      <c r="N28" s="17">
        <f>J28-F28</f>
        <v>0</v>
      </c>
      <c r="O28" s="18"/>
      <c r="P28" s="22">
        <f>IFERROR(N28/F28,"100.0%")</f>
        <v>0</v>
      </c>
      <c r="Q28" s="19"/>
      <c r="R28" s="22">
        <v>0</v>
      </c>
      <c r="S28" s="7"/>
    </row>
    <row r="29" spans="2:21" outlineLevel="1" x14ac:dyDescent="0.3">
      <c r="B29" s="1">
        <f>B28+1</f>
        <v>10</v>
      </c>
      <c r="D29" s="2" t="s">
        <v>31</v>
      </c>
      <c r="F29" s="17">
        <v>0</v>
      </c>
      <c r="G29" s="21"/>
      <c r="H29" s="18">
        <v>0</v>
      </c>
      <c r="I29" s="18"/>
      <c r="J29" s="17">
        <v>90.96</v>
      </c>
      <c r="K29" s="21"/>
      <c r="L29" s="18">
        <v>0.22739999999999999</v>
      </c>
      <c r="M29" s="18"/>
      <c r="N29" s="17">
        <f>J29-F29</f>
        <v>90.96</v>
      </c>
      <c r="O29" s="18"/>
      <c r="P29" s="22" t="str">
        <f>IFERROR(N29/F29,"100.0%")</f>
        <v>100.0%</v>
      </c>
      <c r="Q29" s="19"/>
      <c r="R29" s="22" t="str">
        <f>P29</f>
        <v>100.0%</v>
      </c>
      <c r="S29" s="7"/>
    </row>
    <row r="30" spans="2:21" x14ac:dyDescent="0.3">
      <c r="B30" s="1">
        <f>B29+1</f>
        <v>11</v>
      </c>
      <c r="D30" s="2" t="s">
        <v>32</v>
      </c>
      <c r="F30" s="17">
        <v>6497.3002611813881</v>
      </c>
      <c r="G30" s="21"/>
      <c r="H30" s="18">
        <v>16.243250652953471</v>
      </c>
      <c r="J30" s="17">
        <v>6037.48</v>
      </c>
      <c r="K30" s="1"/>
      <c r="L30" s="18">
        <v>15.093699999999998</v>
      </c>
      <c r="N30" s="17">
        <f>J30-F30</f>
        <v>-459.82026118138856</v>
      </c>
      <c r="P30" s="19">
        <f>N30/F30</f>
        <v>-7.077097297297763E-2</v>
      </c>
      <c r="Q30" s="19"/>
      <c r="R30" s="19">
        <f>P30</f>
        <v>-7.077097297297763E-2</v>
      </c>
    </row>
    <row r="31" spans="2:21" x14ac:dyDescent="0.3">
      <c r="B31" s="1">
        <f>B30+1</f>
        <v>12</v>
      </c>
      <c r="D31" s="2" t="s">
        <v>33</v>
      </c>
      <c r="F31" s="23">
        <f>SUM(F27:F30)</f>
        <v>15255.670661181388</v>
      </c>
      <c r="G31" s="1"/>
      <c r="H31" s="24">
        <v>38.139176652953473</v>
      </c>
      <c r="I31" s="1"/>
      <c r="J31" s="23">
        <f>SUM(J27:J30)</f>
        <v>15372.259174545454</v>
      </c>
      <c r="K31" s="21"/>
      <c r="L31" s="24">
        <v>38.430647936363634</v>
      </c>
      <c r="N31" s="23">
        <f>SUM(N27:N30)</f>
        <v>116.58851336406633</v>
      </c>
      <c r="P31" s="25">
        <f>N31/F31</f>
        <v>7.6423066513050825E-3</v>
      </c>
      <c r="Q31" s="26"/>
      <c r="R31" s="25">
        <f>(N27+N30+N29)/(F27+F30+F29)</f>
        <v>1.2734022190027363E-2</v>
      </c>
      <c r="S31" s="28"/>
      <c r="U31" s="33"/>
    </row>
    <row r="32" spans="2:21" x14ac:dyDescent="0.3">
      <c r="F32" s="17"/>
      <c r="G32" s="1"/>
      <c r="H32" s="18"/>
      <c r="I32" s="1"/>
      <c r="J32" s="17"/>
      <c r="K32" s="1"/>
      <c r="L32" s="18"/>
      <c r="N32" s="17"/>
      <c r="P32" s="26"/>
      <c r="Q32" s="26"/>
      <c r="R32" s="26"/>
    </row>
    <row r="33" spans="2:21" x14ac:dyDescent="0.3">
      <c r="B33" s="1">
        <f>B31+1</f>
        <v>13</v>
      </c>
      <c r="D33" s="2" t="s">
        <v>63</v>
      </c>
      <c r="F33" s="23">
        <f>SUM(F27:F29)+J30</f>
        <v>14795.850399999999</v>
      </c>
      <c r="G33" s="1"/>
      <c r="H33" s="24">
        <v>36.989626000000001</v>
      </c>
      <c r="I33" s="1"/>
      <c r="J33" s="23">
        <f>SUM(J27:J30)</f>
        <v>15372.259174545454</v>
      </c>
      <c r="K33" s="21"/>
      <c r="L33" s="24">
        <v>38.430647936363634</v>
      </c>
      <c r="N33" s="23">
        <f>N27+N28+N29</f>
        <v>576.40877454545489</v>
      </c>
      <c r="P33" s="25">
        <f>N33/F33</f>
        <v>3.8957461650562165E-2</v>
      </c>
      <c r="Q33" s="26"/>
      <c r="R33" s="25">
        <f>(N33-N28)/(F33-F28)</f>
        <v>6.6285498028514259E-2</v>
      </c>
    </row>
    <row r="34" spans="2:21" x14ac:dyDescent="0.3">
      <c r="B34" s="1">
        <f>B33+1</f>
        <v>14</v>
      </c>
      <c r="D34" s="2" t="s">
        <v>64</v>
      </c>
      <c r="F34" s="17"/>
      <c r="G34" s="1"/>
      <c r="H34" s="18"/>
      <c r="I34" s="1"/>
      <c r="J34" s="17"/>
      <c r="K34" s="1"/>
      <c r="L34" s="18"/>
      <c r="N34" s="17"/>
      <c r="P34" s="36">
        <v>6.581233131513306E-2</v>
      </c>
      <c r="Q34" s="26"/>
      <c r="R34" s="36">
        <v>0.21682786362105685</v>
      </c>
    </row>
    <row r="35" spans="2:21" x14ac:dyDescent="0.3">
      <c r="F35" s="17"/>
      <c r="J35" s="17"/>
      <c r="N35" s="17"/>
      <c r="P35" s="26"/>
      <c r="Q35" s="26"/>
      <c r="R35" s="26"/>
    </row>
    <row r="36" spans="2:21" x14ac:dyDescent="0.3">
      <c r="D36" s="3" t="s">
        <v>146</v>
      </c>
      <c r="F36" s="17" t="s">
        <v>147</v>
      </c>
      <c r="J36" s="17"/>
      <c r="N36" s="17"/>
      <c r="P36" s="26"/>
      <c r="Q36" s="26"/>
      <c r="R36" s="26"/>
    </row>
    <row r="37" spans="2:21" x14ac:dyDescent="0.3">
      <c r="B37" s="1">
        <f>B34+1</f>
        <v>15</v>
      </c>
      <c r="D37" s="2" t="s">
        <v>29</v>
      </c>
      <c r="F37" s="17">
        <v>4932.9445600000008</v>
      </c>
      <c r="G37" s="21"/>
      <c r="H37" s="18">
        <v>8.2215742666666678</v>
      </c>
      <c r="I37" s="18"/>
      <c r="J37" s="17">
        <v>5023.0064287890418</v>
      </c>
      <c r="K37" s="21"/>
      <c r="L37" s="18">
        <v>8.3716773813150702</v>
      </c>
      <c r="M37" s="18"/>
      <c r="N37" s="17">
        <f>J37-F37</f>
        <v>90.061868789041</v>
      </c>
      <c r="O37" s="18"/>
      <c r="P37" s="19">
        <f>N37/F37</f>
        <v>1.8257222981853456E-2</v>
      </c>
      <c r="Q37" s="19"/>
      <c r="R37" s="19">
        <f>P37</f>
        <v>1.8257222981853456E-2</v>
      </c>
    </row>
    <row r="38" spans="2:21" outlineLevel="1" x14ac:dyDescent="0.3">
      <c r="B38" s="1">
        <f>B37+1</f>
        <v>16</v>
      </c>
      <c r="D38" s="2" t="s">
        <v>30</v>
      </c>
      <c r="F38" s="17">
        <v>9150</v>
      </c>
      <c r="G38" s="21"/>
      <c r="H38" s="18">
        <v>15.25</v>
      </c>
      <c r="I38" s="18"/>
      <c r="J38" s="17">
        <v>9150</v>
      </c>
      <c r="K38" s="21"/>
      <c r="L38" s="18">
        <v>15.25</v>
      </c>
      <c r="M38" s="18"/>
      <c r="N38" s="17">
        <f>J38-F38</f>
        <v>0</v>
      </c>
      <c r="O38" s="18"/>
      <c r="P38" s="22">
        <f>IFERROR(N38/F38,"100.0%")</f>
        <v>0</v>
      </c>
      <c r="Q38" s="19"/>
      <c r="R38" s="22">
        <v>0</v>
      </c>
    </row>
    <row r="39" spans="2:21" outlineLevel="1" x14ac:dyDescent="0.3">
      <c r="B39" s="1">
        <f>B38+1</f>
        <v>17</v>
      </c>
      <c r="D39" s="2" t="s">
        <v>31</v>
      </c>
      <c r="F39" s="17">
        <v>0</v>
      </c>
      <c r="G39" s="21"/>
      <c r="H39" s="18">
        <v>0</v>
      </c>
      <c r="I39" s="18"/>
      <c r="J39" s="17">
        <v>136.44</v>
      </c>
      <c r="K39" s="21"/>
      <c r="L39" s="18">
        <v>0.22739999999999999</v>
      </c>
      <c r="M39" s="18"/>
      <c r="N39" s="17">
        <f>J39-F39</f>
        <v>136.44</v>
      </c>
      <c r="O39" s="18"/>
      <c r="P39" s="22" t="str">
        <f>IFERROR(N39/F39,"100.0%")</f>
        <v>100.0%</v>
      </c>
      <c r="Q39" s="19"/>
      <c r="R39" s="22">
        <v>1</v>
      </c>
    </row>
    <row r="40" spans="2:21" x14ac:dyDescent="0.3">
      <c r="B40" s="1">
        <f>B39+1</f>
        <v>18</v>
      </c>
      <c r="D40" s="2" t="s">
        <v>32</v>
      </c>
      <c r="F40" s="17">
        <v>9745.9503917720813</v>
      </c>
      <c r="G40" s="21"/>
      <c r="H40" s="18">
        <v>16.243250652953471</v>
      </c>
      <c r="J40" s="17">
        <v>9056.2199999999993</v>
      </c>
      <c r="K40" s="21"/>
      <c r="L40" s="18">
        <v>15.093699999999998</v>
      </c>
      <c r="N40" s="17">
        <f>J40-F40</f>
        <v>-689.73039177208193</v>
      </c>
      <c r="P40" s="19">
        <f>N40/F40</f>
        <v>-7.0770972972977547E-2</v>
      </c>
      <c r="Q40" s="19"/>
      <c r="R40" s="19">
        <f>P40</f>
        <v>-7.0770972972977547E-2</v>
      </c>
    </row>
    <row r="41" spans="2:21" x14ac:dyDescent="0.3">
      <c r="B41" s="1">
        <f>B40+1</f>
        <v>19</v>
      </c>
      <c r="D41" s="2" t="s">
        <v>33</v>
      </c>
      <c r="F41" s="23">
        <f>SUM(F37:F40)</f>
        <v>23828.894951772083</v>
      </c>
      <c r="G41" s="21"/>
      <c r="H41" s="24">
        <v>39.714824919620142</v>
      </c>
      <c r="J41" s="23">
        <f>SUM(J37:J40)</f>
        <v>23365.666428789042</v>
      </c>
      <c r="K41" s="21"/>
      <c r="L41" s="24">
        <v>38.942777381315068</v>
      </c>
      <c r="N41" s="23">
        <f>SUM(N37:N40)</f>
        <v>-463.22852298304093</v>
      </c>
      <c r="P41" s="25">
        <f>N41/F41</f>
        <v>-1.9439781992433184E-2</v>
      </c>
      <c r="Q41" s="26"/>
      <c r="R41" s="25">
        <f>(N37+N40+N39)/(F37+F40+F39)</f>
        <v>-3.1557452008818862E-2</v>
      </c>
      <c r="S41" s="28"/>
      <c r="U41" s="33"/>
    </row>
    <row r="42" spans="2:21" ht="9" customHeight="1" x14ac:dyDescent="0.3">
      <c r="F42" s="17"/>
      <c r="G42" s="1"/>
      <c r="H42" s="18"/>
      <c r="I42" s="1"/>
      <c r="J42" s="17"/>
      <c r="K42" s="1"/>
      <c r="L42" s="18"/>
      <c r="N42" s="17"/>
      <c r="P42" s="26"/>
      <c r="Q42" s="26"/>
      <c r="R42" s="26"/>
    </row>
    <row r="43" spans="2:21" x14ac:dyDescent="0.3">
      <c r="B43" s="1">
        <f>B41+1</f>
        <v>20</v>
      </c>
      <c r="D43" s="2" t="s">
        <v>63</v>
      </c>
      <c r="F43" s="23">
        <f>SUM(F37:F39)+J40</f>
        <v>23139.164559999997</v>
      </c>
      <c r="G43" s="1"/>
      <c r="H43" s="24">
        <v>38.565274266666663</v>
      </c>
      <c r="I43" s="1"/>
      <c r="J43" s="23">
        <f>SUM(J37:J40)</f>
        <v>23365.666428789042</v>
      </c>
      <c r="K43" s="21"/>
      <c r="L43" s="24">
        <v>38.942777381315068</v>
      </c>
      <c r="N43" s="23">
        <f>N37+N38+N39</f>
        <v>226.501868789041</v>
      </c>
      <c r="P43" s="25">
        <f>N43/F43</f>
        <v>9.7886796302312576E-3</v>
      </c>
      <c r="Q43" s="26"/>
      <c r="R43" s="25">
        <f>(N43-N38)/(F43-F38)</f>
        <v>1.6191236282736318E-2</v>
      </c>
    </row>
    <row r="44" spans="2:21" x14ac:dyDescent="0.3">
      <c r="B44" s="1">
        <f>B43+1</f>
        <v>21</v>
      </c>
      <c r="D44" s="2" t="s">
        <v>64</v>
      </c>
      <c r="F44" s="17"/>
      <c r="G44" s="1"/>
      <c r="H44" s="18"/>
      <c r="I44" s="1"/>
      <c r="J44" s="17"/>
      <c r="K44" s="1"/>
      <c r="L44" s="18"/>
      <c r="N44" s="17"/>
      <c r="P44" s="36">
        <v>1.6083416917821128E-2</v>
      </c>
      <c r="Q44" s="26"/>
      <c r="R44" s="36">
        <v>4.5916159412308692E-2</v>
      </c>
    </row>
    <row r="45" spans="2:21" x14ac:dyDescent="0.3">
      <c r="F45" s="17"/>
      <c r="J45" s="17"/>
      <c r="N45" s="17"/>
      <c r="P45" s="26"/>
      <c r="Q45" s="26"/>
      <c r="R45" s="26"/>
    </row>
    <row r="46" spans="2:21" x14ac:dyDescent="0.3">
      <c r="D46" s="3" t="s">
        <v>148</v>
      </c>
      <c r="F46" s="82" t="s">
        <v>149</v>
      </c>
      <c r="H46" s="18"/>
      <c r="J46" s="17"/>
      <c r="N46" s="17"/>
      <c r="P46" s="26"/>
      <c r="Q46" s="26"/>
      <c r="R46" s="26"/>
    </row>
    <row r="47" spans="2:21" x14ac:dyDescent="0.3">
      <c r="B47" s="1">
        <f>B44+1</f>
        <v>22</v>
      </c>
      <c r="D47" s="2" t="s">
        <v>29</v>
      </c>
      <c r="F47" s="17">
        <v>5132.8581480000003</v>
      </c>
      <c r="G47" s="21"/>
      <c r="H47" s="18">
        <v>7.0313125315068508</v>
      </c>
      <c r="I47" s="18"/>
      <c r="J47" s="17">
        <v>6035.7424883600006</v>
      </c>
      <c r="K47" s="21"/>
      <c r="L47" s="18">
        <v>8.2681403950136989</v>
      </c>
      <c r="M47" s="18"/>
      <c r="N47" s="17">
        <f>J47-F47</f>
        <v>902.88434036000035</v>
      </c>
      <c r="O47" s="18"/>
      <c r="P47" s="19">
        <f>N47/F47</f>
        <v>0.17590284288526578</v>
      </c>
      <c r="Q47" s="19"/>
      <c r="R47" s="19">
        <f>P47</f>
        <v>0.17590284288526578</v>
      </c>
    </row>
    <row r="48" spans="2:21" outlineLevel="1" x14ac:dyDescent="0.3">
      <c r="B48" s="1">
        <f>B47+1</f>
        <v>23</v>
      </c>
      <c r="D48" s="2" t="s">
        <v>30</v>
      </c>
      <c r="F48" s="17">
        <v>11132.5</v>
      </c>
      <c r="G48" s="21"/>
      <c r="H48" s="18">
        <v>15.25</v>
      </c>
      <c r="I48" s="18"/>
      <c r="J48" s="17">
        <v>11132.5</v>
      </c>
      <c r="K48" s="21"/>
      <c r="L48" s="18">
        <v>15.25</v>
      </c>
      <c r="M48" s="18"/>
      <c r="N48" s="17">
        <f>J48-F48</f>
        <v>0</v>
      </c>
      <c r="O48" s="18"/>
      <c r="P48" s="22">
        <f>IFERROR(N48/F48,"100.0%")</f>
        <v>0</v>
      </c>
      <c r="Q48" s="19"/>
      <c r="R48" s="22">
        <v>0</v>
      </c>
    </row>
    <row r="49" spans="2:21" outlineLevel="1" x14ac:dyDescent="0.3">
      <c r="B49" s="1">
        <f>B48+1</f>
        <v>24</v>
      </c>
      <c r="D49" s="2" t="s">
        <v>31</v>
      </c>
      <c r="F49" s="17">
        <v>0</v>
      </c>
      <c r="G49" s="21"/>
      <c r="H49" s="18">
        <v>0</v>
      </c>
      <c r="I49" s="18"/>
      <c r="J49" s="17">
        <v>166.00200000000001</v>
      </c>
      <c r="K49" s="21"/>
      <c r="L49" s="18">
        <v>0.22739999999999999</v>
      </c>
      <c r="M49" s="18"/>
      <c r="N49" s="17">
        <f>J49-F49</f>
        <v>166.00200000000001</v>
      </c>
      <c r="O49" s="18"/>
      <c r="P49" s="22" t="str">
        <f>IFERROR(N49/F49,"100.0%")</f>
        <v>100.0%</v>
      </c>
      <c r="Q49" s="19"/>
      <c r="R49" s="22">
        <v>1</v>
      </c>
    </row>
    <row r="50" spans="2:21" x14ac:dyDescent="0.3">
      <c r="B50" s="1">
        <f>B49+1</f>
        <v>25</v>
      </c>
      <c r="D50" s="2" t="s">
        <v>32</v>
      </c>
      <c r="F50" s="17">
        <v>11857.572976656034</v>
      </c>
      <c r="G50" s="21"/>
      <c r="H50" s="18">
        <v>16.243250652953474</v>
      </c>
      <c r="J50" s="17">
        <v>11018.401000000002</v>
      </c>
      <c r="K50" s="21"/>
      <c r="L50" s="18">
        <v>15.093700000000002</v>
      </c>
      <c r="N50" s="17">
        <f>J50-F50</f>
        <v>-839.17197665603271</v>
      </c>
      <c r="P50" s="19">
        <f>N50/F50</f>
        <v>-7.0770972972977506E-2</v>
      </c>
      <c r="Q50" s="19"/>
      <c r="R50" s="19">
        <f>P50</f>
        <v>-7.0770972972977506E-2</v>
      </c>
    </row>
    <row r="51" spans="2:21" x14ac:dyDescent="0.3">
      <c r="B51" s="1">
        <f>B50+1</f>
        <v>26</v>
      </c>
      <c r="D51" s="2" t="s">
        <v>33</v>
      </c>
      <c r="F51" s="23">
        <f>SUM(F47:F50)</f>
        <v>28122.931124656032</v>
      </c>
      <c r="G51" s="21"/>
      <c r="H51" s="24">
        <v>38.52456318446032</v>
      </c>
      <c r="J51" s="23">
        <f>SUM(J47:J50)</f>
        <v>28352.645488360002</v>
      </c>
      <c r="K51" s="21"/>
      <c r="L51" s="24">
        <v>38.839240395013704</v>
      </c>
      <c r="N51" s="23">
        <f>SUM(N47:N50)</f>
        <v>229.71436370396759</v>
      </c>
      <c r="P51" s="25">
        <f>N51/F51</f>
        <v>8.1682226751453955E-3</v>
      </c>
      <c r="Q51" s="26"/>
      <c r="R51" s="25">
        <f>(N47+N50+N49)/(F47+F50+F49)</f>
        <v>1.352021982365195E-2</v>
      </c>
      <c r="S51" s="28"/>
      <c r="U51" s="33"/>
    </row>
    <row r="52" spans="2:21" ht="9" customHeight="1" x14ac:dyDescent="0.3">
      <c r="F52" s="17"/>
      <c r="G52" s="1"/>
      <c r="H52" s="18"/>
      <c r="I52" s="1"/>
      <c r="J52" s="17"/>
      <c r="K52" s="1"/>
      <c r="L52" s="18"/>
      <c r="N52" s="17"/>
      <c r="P52" s="26"/>
      <c r="Q52" s="26"/>
      <c r="R52" s="26"/>
    </row>
    <row r="53" spans="2:21" x14ac:dyDescent="0.3">
      <c r="B53" s="1">
        <f>B51+1</f>
        <v>27</v>
      </c>
      <c r="D53" s="2" t="s">
        <v>63</v>
      </c>
      <c r="F53" s="23">
        <f>SUM(F47:F49)+J50</f>
        <v>27283.759148000001</v>
      </c>
      <c r="G53" s="1"/>
      <c r="H53" s="24">
        <v>37.375012531506854</v>
      </c>
      <c r="I53" s="1"/>
      <c r="J53" s="23">
        <f>SUM(J47:J50)</f>
        <v>28352.645488360002</v>
      </c>
      <c r="K53" s="21"/>
      <c r="L53" s="24">
        <v>38.839240395013704</v>
      </c>
      <c r="N53" s="23">
        <f>N47+N48+N49</f>
        <v>1068.8863403600003</v>
      </c>
      <c r="P53" s="25">
        <f>N53/F53</f>
        <v>3.917665210874556E-2</v>
      </c>
      <c r="Q53" s="26"/>
      <c r="R53" s="25">
        <f>(N53-N48)/(F53-F48)</f>
        <v>6.6179752957054111E-2</v>
      </c>
    </row>
    <row r="54" spans="2:21" x14ac:dyDescent="0.3">
      <c r="B54" s="1">
        <f>B53+1</f>
        <v>28</v>
      </c>
      <c r="D54" s="2" t="s">
        <v>64</v>
      </c>
      <c r="F54" s="17"/>
      <c r="G54" s="1"/>
      <c r="H54" s="18"/>
      <c r="I54" s="1"/>
      <c r="J54" s="17"/>
      <c r="K54" s="1"/>
      <c r="L54" s="18"/>
      <c r="N54" s="17"/>
      <c r="P54" s="36">
        <v>6.5715512110714344E-2</v>
      </c>
      <c r="Q54" s="26"/>
      <c r="R54" s="36">
        <v>0.20824388859771784</v>
      </c>
    </row>
    <row r="55" spans="2:21" x14ac:dyDescent="0.3">
      <c r="F55" s="17"/>
      <c r="J55" s="17"/>
      <c r="N55" s="17"/>
      <c r="P55" s="26"/>
      <c r="Q55" s="26"/>
      <c r="R55" s="26"/>
    </row>
    <row r="56" spans="2:21" x14ac:dyDescent="0.3">
      <c r="D56" s="3" t="s">
        <v>150</v>
      </c>
      <c r="F56" s="82" t="s">
        <v>151</v>
      </c>
      <c r="H56" s="18"/>
      <c r="J56" s="17"/>
      <c r="N56" s="17"/>
      <c r="P56" s="26"/>
      <c r="Q56" s="26"/>
      <c r="R56" s="26"/>
    </row>
    <row r="57" spans="2:21" x14ac:dyDescent="0.3">
      <c r="B57" s="1">
        <f>B54+1</f>
        <v>29</v>
      </c>
      <c r="D57" s="2" t="s">
        <v>29</v>
      </c>
      <c r="F57" s="17">
        <v>16761.703999999998</v>
      </c>
      <c r="G57" s="21"/>
      <c r="H57" s="18">
        <v>6.7046815999999998</v>
      </c>
      <c r="I57" s="18"/>
      <c r="J57" s="17">
        <v>19824.533453287673</v>
      </c>
      <c r="K57" s="21"/>
      <c r="L57" s="18">
        <v>7.9298133813150695</v>
      </c>
      <c r="M57" s="18"/>
      <c r="N57" s="17">
        <f>J57-F57</f>
        <v>3062.8294532876753</v>
      </c>
      <c r="O57" s="18"/>
      <c r="P57" s="19">
        <f>N57/F57</f>
        <v>0.18272780937353839</v>
      </c>
      <c r="Q57" s="19"/>
      <c r="R57" s="19">
        <f>P57</f>
        <v>0.18272780937353839</v>
      </c>
    </row>
    <row r="58" spans="2:21" outlineLevel="1" x14ac:dyDescent="0.3">
      <c r="B58" s="1">
        <f>B57+1</f>
        <v>30</v>
      </c>
      <c r="D58" s="2" t="s">
        <v>30</v>
      </c>
      <c r="F58" s="17">
        <v>38125</v>
      </c>
      <c r="G58" s="21"/>
      <c r="H58" s="18">
        <v>15.25</v>
      </c>
      <c r="I58" s="18"/>
      <c r="J58" s="17">
        <v>38125</v>
      </c>
      <c r="K58" s="21"/>
      <c r="L58" s="18">
        <v>15.25</v>
      </c>
      <c r="M58" s="18"/>
      <c r="N58" s="17">
        <f>J58-F58</f>
        <v>0</v>
      </c>
      <c r="O58" s="18"/>
      <c r="P58" s="22">
        <f>IFERROR(N58/F58,"100.0%")</f>
        <v>0</v>
      </c>
      <c r="Q58" s="19"/>
      <c r="R58" s="22">
        <v>0</v>
      </c>
    </row>
    <row r="59" spans="2:21" outlineLevel="1" x14ac:dyDescent="0.3">
      <c r="B59" s="1">
        <f>B58+1</f>
        <v>31</v>
      </c>
      <c r="D59" s="2" t="s">
        <v>31</v>
      </c>
      <c r="F59" s="17">
        <v>0</v>
      </c>
      <c r="G59" s="21"/>
      <c r="H59" s="18">
        <v>0</v>
      </c>
      <c r="I59" s="18"/>
      <c r="J59" s="17">
        <v>568.5</v>
      </c>
      <c r="K59" s="21"/>
      <c r="L59" s="18">
        <v>0.22739999999999999</v>
      </c>
      <c r="M59" s="18"/>
      <c r="N59" s="17">
        <f>J59-F59</f>
        <v>568.5</v>
      </c>
      <c r="O59" s="18"/>
      <c r="P59" s="22" t="str">
        <f>IFERROR(N59/F59,"100.0%")</f>
        <v>100.0%</v>
      </c>
      <c r="Q59" s="19"/>
      <c r="R59" s="22">
        <v>1</v>
      </c>
    </row>
    <row r="60" spans="2:21" x14ac:dyDescent="0.3">
      <c r="B60" s="1">
        <f>B59+1</f>
        <v>32</v>
      </c>
      <c r="D60" s="2" t="s">
        <v>32</v>
      </c>
      <c r="F60" s="17">
        <v>40608.126632383675</v>
      </c>
      <c r="G60" s="21"/>
      <c r="H60" s="18">
        <v>16.243250652953471</v>
      </c>
      <c r="J60" s="17">
        <v>37734.25</v>
      </c>
      <c r="K60" s="21"/>
      <c r="L60" s="18">
        <v>15.093699999999998</v>
      </c>
      <c r="N60" s="17">
        <f>J60-F60</f>
        <v>-2873.8766323836753</v>
      </c>
      <c r="P60" s="19">
        <f>N60/F60</f>
        <v>-7.0770972972977561E-2</v>
      </c>
      <c r="Q60" s="19"/>
      <c r="R60" s="19">
        <f>P60</f>
        <v>-7.0770972972977561E-2</v>
      </c>
    </row>
    <row r="61" spans="2:21" x14ac:dyDescent="0.3">
      <c r="B61" s="1">
        <f>B60+1</f>
        <v>33</v>
      </c>
      <c r="D61" s="2" t="s">
        <v>33</v>
      </c>
      <c r="F61" s="23">
        <f>SUM(F57:F60)</f>
        <v>95494.830632383673</v>
      </c>
      <c r="G61" s="21"/>
      <c r="H61" s="24">
        <v>38.197932252953471</v>
      </c>
      <c r="J61" s="23">
        <f>SUM(J57:J60)</f>
        <v>96252.283453287673</v>
      </c>
      <c r="K61" s="21"/>
      <c r="L61" s="24">
        <v>38.500913381315073</v>
      </c>
      <c r="N61" s="23">
        <f>SUM(N57:N60)</f>
        <v>757.45282090399996</v>
      </c>
      <c r="P61" s="25">
        <f>N61/F61</f>
        <v>7.9318724991500941E-3</v>
      </c>
      <c r="Q61" s="26"/>
      <c r="R61" s="25">
        <f>(N57+N60+N59)/(F57+F60+F59)</f>
        <v>1.3202981646531808E-2</v>
      </c>
      <c r="S61" s="28"/>
      <c r="U61" s="33"/>
    </row>
    <row r="62" spans="2:21" ht="9" customHeight="1" x14ac:dyDescent="0.3">
      <c r="F62" s="17"/>
      <c r="G62" s="1"/>
      <c r="H62" s="18"/>
      <c r="I62" s="1"/>
      <c r="J62" s="17"/>
      <c r="K62" s="1"/>
      <c r="L62" s="18"/>
      <c r="N62" s="17"/>
      <c r="P62" s="26"/>
      <c r="Q62" s="26"/>
      <c r="R62" s="26"/>
    </row>
    <row r="63" spans="2:21" x14ac:dyDescent="0.3">
      <c r="B63" s="1">
        <f>B61+1</f>
        <v>34</v>
      </c>
      <c r="D63" s="2" t="s">
        <v>63</v>
      </c>
      <c r="F63" s="23">
        <f>SUM(F57:F59)+J60</f>
        <v>92620.953999999998</v>
      </c>
      <c r="G63" s="1"/>
      <c r="H63" s="24">
        <v>37.048381599999999</v>
      </c>
      <c r="I63" s="1"/>
      <c r="J63" s="23">
        <f>SUM(J57:J60)</f>
        <v>96252.283453287673</v>
      </c>
      <c r="K63" s="21"/>
      <c r="L63" s="24">
        <v>38.500913381315073</v>
      </c>
      <c r="N63" s="23">
        <f>N57+N58+N59</f>
        <v>3631.3294532876753</v>
      </c>
      <c r="P63" s="25">
        <f>N63/F63</f>
        <v>3.920634906532787E-2</v>
      </c>
      <c r="Q63" s="26"/>
      <c r="R63" s="25">
        <f>(N63-N58)/(F63-F58)</f>
        <v>6.6634845098549431E-2</v>
      </c>
    </row>
    <row r="64" spans="2:21" x14ac:dyDescent="0.3">
      <c r="B64" s="1">
        <f>B63+1</f>
        <v>35</v>
      </c>
      <c r="D64" s="2" t="s">
        <v>64</v>
      </c>
      <c r="F64" s="17"/>
      <c r="G64" s="1"/>
      <c r="H64" s="18"/>
      <c r="I64" s="1"/>
      <c r="J64" s="17"/>
      <c r="K64" s="1"/>
      <c r="L64" s="18"/>
      <c r="N64" s="17"/>
      <c r="P64" s="36">
        <v>6.6160457608962553E-2</v>
      </c>
      <c r="Q64" s="26"/>
      <c r="R64" s="36">
        <v>0.21664440878371768</v>
      </c>
    </row>
    <row r="65" spans="2:21" x14ac:dyDescent="0.3">
      <c r="F65" s="17"/>
      <c r="J65" s="17"/>
      <c r="N65" s="17"/>
      <c r="P65" s="26"/>
      <c r="Q65" s="26"/>
      <c r="R65" s="26"/>
    </row>
    <row r="66" spans="2:21" x14ac:dyDescent="0.3">
      <c r="D66" s="3" t="s">
        <v>152</v>
      </c>
      <c r="F66" s="82" t="s">
        <v>153</v>
      </c>
      <c r="H66" s="18"/>
      <c r="J66" s="17"/>
      <c r="N66" s="17"/>
      <c r="P66" s="26"/>
      <c r="Q66" s="26"/>
      <c r="R66" s="26"/>
    </row>
    <row r="67" spans="2:21" x14ac:dyDescent="0.3">
      <c r="B67" s="1">
        <f>B64+1</f>
        <v>36</v>
      </c>
      <c r="D67" s="2" t="s">
        <v>29</v>
      </c>
      <c r="F67" s="17">
        <v>58953.62999999999</v>
      </c>
      <c r="G67" s="21"/>
      <c r="H67" s="18">
        <v>6.7375577142857139</v>
      </c>
      <c r="I67" s="18"/>
      <c r="J67" s="17">
        <v>43343.188600000001</v>
      </c>
      <c r="K67" s="21"/>
      <c r="L67" s="18">
        <v>4.9535072685714292</v>
      </c>
      <c r="M67" s="18"/>
      <c r="N67" s="17">
        <f>J67-F67</f>
        <v>-15610.441399999989</v>
      </c>
      <c r="O67" s="18"/>
      <c r="P67" s="19">
        <f>N67/F67</f>
        <v>-0.26479186099312274</v>
      </c>
      <c r="Q67" s="19"/>
      <c r="R67" s="19">
        <f>P67</f>
        <v>-0.26479186099312274</v>
      </c>
    </row>
    <row r="68" spans="2:21" outlineLevel="1" x14ac:dyDescent="0.3">
      <c r="B68" s="1">
        <f>B67+1</f>
        <v>37</v>
      </c>
      <c r="D68" s="2" t="s">
        <v>30</v>
      </c>
      <c r="F68" s="17">
        <v>133437.5</v>
      </c>
      <c r="G68" s="21"/>
      <c r="H68" s="18">
        <v>15.25</v>
      </c>
      <c r="I68" s="18"/>
      <c r="J68" s="17">
        <v>133437.5</v>
      </c>
      <c r="K68" s="21"/>
      <c r="L68" s="18">
        <v>15.25</v>
      </c>
      <c r="M68" s="18"/>
      <c r="N68" s="17">
        <f>J68-F68</f>
        <v>0</v>
      </c>
      <c r="O68" s="18"/>
      <c r="P68" s="22">
        <f>IFERROR(N68/F68,"100.0%")</f>
        <v>0</v>
      </c>
      <c r="Q68" s="19"/>
      <c r="R68" s="22">
        <v>0</v>
      </c>
    </row>
    <row r="69" spans="2:21" outlineLevel="1" x14ac:dyDescent="0.3">
      <c r="B69" s="1">
        <f>B68+1</f>
        <v>38</v>
      </c>
      <c r="D69" s="2" t="s">
        <v>31</v>
      </c>
      <c r="F69" s="17">
        <v>0</v>
      </c>
      <c r="G69" s="21"/>
      <c r="H69" s="18">
        <v>0</v>
      </c>
      <c r="I69" s="18"/>
      <c r="J69" s="17">
        <v>1892.625</v>
      </c>
      <c r="K69" s="21"/>
      <c r="L69" s="18">
        <v>0.21629999999999999</v>
      </c>
      <c r="M69" s="18"/>
      <c r="N69" s="17">
        <f>J69-F69</f>
        <v>1892.625</v>
      </c>
      <c r="O69" s="18"/>
      <c r="P69" s="22" t="str">
        <f>IFERROR(N69/F69,"100.0%")</f>
        <v>100.0%</v>
      </c>
      <c r="Q69" s="19"/>
      <c r="R69" s="22">
        <v>1</v>
      </c>
    </row>
    <row r="70" spans="2:21" x14ac:dyDescent="0.3">
      <c r="B70" s="1">
        <f>B69+1</f>
        <v>39</v>
      </c>
      <c r="D70" s="2" t="s">
        <v>32</v>
      </c>
      <c r="F70" s="17">
        <v>142128.44321334286</v>
      </c>
      <c r="G70" s="21"/>
      <c r="H70" s="18">
        <v>16.243250652953471</v>
      </c>
      <c r="J70" s="17">
        <v>132069.875</v>
      </c>
      <c r="K70" s="21"/>
      <c r="L70" s="18">
        <v>15.093699999999998</v>
      </c>
      <c r="N70" s="17">
        <f>J70-F70</f>
        <v>-10058.568213342864</v>
      </c>
      <c r="P70" s="19">
        <f>N70/F70</f>
        <v>-7.0770972972977561E-2</v>
      </c>
      <c r="Q70" s="19"/>
      <c r="R70" s="19">
        <f>P70</f>
        <v>-7.0770972972977561E-2</v>
      </c>
    </row>
    <row r="71" spans="2:21" x14ac:dyDescent="0.3">
      <c r="B71" s="1">
        <f>B70+1</f>
        <v>40</v>
      </c>
      <c r="D71" s="2" t="s">
        <v>33</v>
      </c>
      <c r="F71" s="23">
        <f>SUM(F67:F70)</f>
        <v>334519.57321334287</v>
      </c>
      <c r="G71" s="21"/>
      <c r="H71" s="24">
        <v>38.230808367239185</v>
      </c>
      <c r="J71" s="23">
        <f>SUM(J67:J70)</f>
        <v>310743.18859999999</v>
      </c>
      <c r="K71" s="21"/>
      <c r="L71" s="24">
        <v>35.513507268571423</v>
      </c>
      <c r="N71" s="23">
        <f>SUM(N67:N70)</f>
        <v>-23776.384613342852</v>
      </c>
      <c r="P71" s="25">
        <f>N71/F71</f>
        <v>-7.1076213523025303E-2</v>
      </c>
      <c r="Q71" s="26"/>
      <c r="R71" s="25">
        <f>(N67+N70+N69)/(F67+F70+F69)</f>
        <v>-0.1182421895367904</v>
      </c>
      <c r="S71" s="28"/>
      <c r="U71" s="33"/>
    </row>
    <row r="72" spans="2:21" ht="9" customHeight="1" x14ac:dyDescent="0.3">
      <c r="F72" s="17"/>
      <c r="G72" s="1"/>
      <c r="H72" s="18"/>
      <c r="I72" s="1"/>
      <c r="J72" s="17"/>
      <c r="K72" s="1"/>
      <c r="L72" s="18"/>
      <c r="N72" s="17"/>
      <c r="P72" s="26"/>
      <c r="Q72" s="26"/>
      <c r="R72" s="26"/>
    </row>
    <row r="73" spans="2:21" x14ac:dyDescent="0.3">
      <c r="B73" s="1">
        <f>B71+1</f>
        <v>41</v>
      </c>
      <c r="D73" s="2" t="s">
        <v>63</v>
      </c>
      <c r="F73" s="23">
        <f>SUM(F67:F69)+J70</f>
        <v>324461.005</v>
      </c>
      <c r="G73" s="1"/>
      <c r="H73" s="24">
        <v>37.081257714285712</v>
      </c>
      <c r="I73" s="1"/>
      <c r="J73" s="23">
        <f>SUM(J67:J70)</f>
        <v>310743.18859999999</v>
      </c>
      <c r="K73" s="21"/>
      <c r="L73" s="24">
        <v>35.513507268571423</v>
      </c>
      <c r="N73" s="23">
        <f>N67+N68+N69</f>
        <v>-13717.816399999989</v>
      </c>
      <c r="P73" s="25">
        <f>N73/F73</f>
        <v>-4.2278782931095181E-2</v>
      </c>
      <c r="Q73" s="26"/>
      <c r="R73" s="25">
        <f>(N73-N68)/(F73-F68)</f>
        <v>-7.181219086101466E-2</v>
      </c>
    </row>
    <row r="74" spans="2:21" x14ac:dyDescent="0.3">
      <c r="B74" s="1">
        <f>B73+1</f>
        <v>42</v>
      </c>
      <c r="D74" s="2" t="s">
        <v>64</v>
      </c>
      <c r="F74" s="17"/>
      <c r="G74" s="1"/>
      <c r="H74" s="18"/>
      <c r="I74" s="1"/>
      <c r="J74" s="17"/>
      <c r="K74" s="1"/>
      <c r="L74" s="18"/>
      <c r="N74" s="17"/>
      <c r="P74" s="36">
        <v>-7.1301709179627942E-2</v>
      </c>
      <c r="Q74" s="26"/>
      <c r="R74" s="36">
        <v>-0.23268823989294629</v>
      </c>
    </row>
    <row r="75" spans="2:21" ht="9" customHeight="1" x14ac:dyDescent="0.3">
      <c r="F75" s="17"/>
      <c r="J75" s="17"/>
      <c r="N75" s="17"/>
      <c r="P75" s="26"/>
      <c r="Q75" s="26"/>
      <c r="R75" s="26"/>
    </row>
    <row r="76" spans="2:21" x14ac:dyDescent="0.3">
      <c r="D76" s="3" t="s">
        <v>154</v>
      </c>
      <c r="F76" s="82" t="s">
        <v>155</v>
      </c>
      <c r="H76" s="18"/>
      <c r="J76" s="17"/>
      <c r="N76" s="17"/>
      <c r="P76" s="26"/>
      <c r="Q76" s="26"/>
      <c r="R76" s="26"/>
    </row>
    <row r="77" spans="2:21" x14ac:dyDescent="0.3">
      <c r="B77" s="1">
        <f>B74+1</f>
        <v>43</v>
      </c>
      <c r="D77" s="2" t="s">
        <v>29</v>
      </c>
      <c r="F77" s="17">
        <v>472900.76699999999</v>
      </c>
      <c r="G77" s="21"/>
      <c r="H77" s="18">
        <v>3.9408397249999996</v>
      </c>
      <c r="I77" s="18"/>
      <c r="J77" s="17">
        <v>331179.59999999998</v>
      </c>
      <c r="K77" s="21"/>
      <c r="L77" s="18">
        <v>2.75983</v>
      </c>
      <c r="M77" s="18"/>
      <c r="N77" s="17">
        <f>J77-F77</f>
        <v>-141721.16700000002</v>
      </c>
      <c r="O77" s="18"/>
      <c r="P77" s="19">
        <f>N77/F77</f>
        <v>-0.29968478989588954</v>
      </c>
      <c r="Q77" s="19"/>
      <c r="R77" s="22">
        <f>P77</f>
        <v>-0.29968478989588954</v>
      </c>
    </row>
    <row r="78" spans="2:21" outlineLevel="1" x14ac:dyDescent="0.3">
      <c r="B78" s="1">
        <f>B77+1</f>
        <v>44</v>
      </c>
      <c r="D78" s="2" t="s">
        <v>30</v>
      </c>
      <c r="F78" s="17">
        <v>1830000</v>
      </c>
      <c r="G78" s="21"/>
      <c r="H78" s="18">
        <v>15.25</v>
      </c>
      <c r="I78" s="18"/>
      <c r="J78" s="17">
        <v>1830000</v>
      </c>
      <c r="K78" s="21"/>
      <c r="L78" s="18">
        <v>15.25</v>
      </c>
      <c r="M78" s="18"/>
      <c r="N78" s="17">
        <f>J78-F78</f>
        <v>0</v>
      </c>
      <c r="O78" s="18"/>
      <c r="P78" s="22">
        <f>IFERROR(N78/F78,"100.0%")</f>
        <v>0</v>
      </c>
      <c r="Q78" s="19"/>
      <c r="R78" s="22">
        <v>0</v>
      </c>
    </row>
    <row r="79" spans="2:21" outlineLevel="1" x14ac:dyDescent="0.3">
      <c r="B79" s="1">
        <f>B78+1</f>
        <v>45</v>
      </c>
      <c r="D79" s="2" t="s">
        <v>31</v>
      </c>
      <c r="F79" s="17">
        <v>0</v>
      </c>
      <c r="G79" s="21"/>
      <c r="H79" s="18">
        <v>0</v>
      </c>
      <c r="I79" s="18"/>
      <c r="J79" s="17">
        <v>25956</v>
      </c>
      <c r="K79" s="21"/>
      <c r="L79" s="18">
        <v>0.21629999999999999</v>
      </c>
      <c r="M79" s="18"/>
      <c r="N79" s="17">
        <f>J79-F79</f>
        <v>25956</v>
      </c>
      <c r="O79" s="18"/>
      <c r="P79" s="22" t="str">
        <f>IFERROR(N79/F79,"100.0%")</f>
        <v>100.0%</v>
      </c>
      <c r="Q79" s="19"/>
      <c r="R79" s="22">
        <v>1</v>
      </c>
    </row>
    <row r="80" spans="2:21" x14ac:dyDescent="0.3">
      <c r="B80" s="1">
        <f>B79+1</f>
        <v>46</v>
      </c>
      <c r="D80" s="2" t="s">
        <v>32</v>
      </c>
      <c r="F80" s="17">
        <v>1949190.0783544164</v>
      </c>
      <c r="G80" s="21"/>
      <c r="H80" s="18">
        <v>16.243250652953471</v>
      </c>
      <c r="J80" s="17">
        <v>1811244</v>
      </c>
      <c r="K80" s="21"/>
      <c r="L80" s="18">
        <v>15.093699999999998</v>
      </c>
      <c r="N80" s="17">
        <f>J80-F80</f>
        <v>-137946.07835441642</v>
      </c>
      <c r="P80" s="19">
        <f>N80/F80</f>
        <v>-7.0770972972977561E-2</v>
      </c>
      <c r="Q80" s="19"/>
      <c r="R80" s="19">
        <f>P80</f>
        <v>-7.0770972972977561E-2</v>
      </c>
    </row>
    <row r="81" spans="2:21" x14ac:dyDescent="0.3">
      <c r="B81" s="1">
        <f>B80+1</f>
        <v>47</v>
      </c>
      <c r="D81" s="2" t="s">
        <v>33</v>
      </c>
      <c r="F81" s="23">
        <f>SUM(F77:F80)</f>
        <v>4252090.8453544164</v>
      </c>
      <c r="G81" s="21"/>
      <c r="H81" s="24">
        <v>35.434090377953467</v>
      </c>
      <c r="J81" s="23">
        <f>SUM(J77:J80)</f>
        <v>3998379.6</v>
      </c>
      <c r="K81" s="21"/>
      <c r="L81" s="24">
        <v>33.319830000000003</v>
      </c>
      <c r="N81" s="23">
        <f>SUM(N77:N80)</f>
        <v>-253711.24535441643</v>
      </c>
      <c r="P81" s="25">
        <f>N81/F81</f>
        <v>-5.9667409418499691E-2</v>
      </c>
      <c r="Q81" s="26"/>
      <c r="R81" s="25">
        <f>(N77+N80+N79)/(F77+F80+F79)</f>
        <v>-0.10474885607244501</v>
      </c>
      <c r="S81" s="28"/>
      <c r="U81" s="33"/>
    </row>
    <row r="82" spans="2:21" x14ac:dyDescent="0.3">
      <c r="F82" s="17"/>
      <c r="G82" s="1"/>
      <c r="H82" s="18"/>
      <c r="I82" s="1"/>
      <c r="J82" s="17"/>
      <c r="K82" s="1"/>
      <c r="L82" s="18"/>
      <c r="N82" s="17"/>
      <c r="P82" s="26"/>
      <c r="Q82" s="26"/>
      <c r="R82" s="26"/>
    </row>
    <row r="83" spans="2:21" x14ac:dyDescent="0.3">
      <c r="B83" s="1">
        <f>B81+1</f>
        <v>48</v>
      </c>
      <c r="D83" s="2" t="s">
        <v>63</v>
      </c>
      <c r="F83" s="23">
        <f>SUM(F77:F79)+J80</f>
        <v>4114144.767</v>
      </c>
      <c r="G83" s="1"/>
      <c r="H83" s="24">
        <v>34.284539725000002</v>
      </c>
      <c r="I83" s="1"/>
      <c r="J83" s="23">
        <f>SUM(J77:J80)</f>
        <v>3998379.6</v>
      </c>
      <c r="K83" s="21"/>
      <c r="L83" s="24">
        <v>33.319830000000003</v>
      </c>
      <c r="N83" s="23">
        <f>N77+N78+N79</f>
        <v>-115765.16700000002</v>
      </c>
      <c r="P83" s="25">
        <f>N83/F83</f>
        <v>-2.8138330942694322E-2</v>
      </c>
      <c r="Q83" s="26"/>
      <c r="R83" s="25">
        <f>(N83-N78)/(F83-F78)</f>
        <v>-5.0682062132185346E-2</v>
      </c>
    </row>
    <row r="84" spans="2:21" x14ac:dyDescent="0.3">
      <c r="B84" s="1">
        <f>B83+1</f>
        <v>49</v>
      </c>
      <c r="D84" s="2" t="s">
        <v>64</v>
      </c>
      <c r="F84" s="17"/>
      <c r="G84" s="1"/>
      <c r="H84" s="18"/>
      <c r="I84" s="1"/>
      <c r="J84" s="17"/>
      <c r="K84" s="1"/>
      <c r="L84" s="18"/>
      <c r="N84" s="17"/>
      <c r="P84" s="36">
        <v>-5.0269281533484325E-2</v>
      </c>
      <c r="Q84" s="26"/>
      <c r="R84" s="36">
        <v>-0.24479801065748744</v>
      </c>
    </row>
    <row r="85" spans="2:21" ht="9" customHeight="1" outlineLevel="1" x14ac:dyDescent="0.3">
      <c r="F85" s="16"/>
      <c r="G85" s="1"/>
      <c r="H85" s="1"/>
      <c r="I85" s="1"/>
      <c r="J85" s="16"/>
      <c r="K85" s="1"/>
      <c r="L85" s="1"/>
      <c r="M85" s="1"/>
      <c r="N85" s="16"/>
      <c r="O85" s="1"/>
      <c r="P85" s="31"/>
      <c r="Q85" s="31"/>
      <c r="R85" s="31"/>
    </row>
    <row r="86" spans="2:21" x14ac:dyDescent="0.3">
      <c r="D86" s="3" t="s">
        <v>156</v>
      </c>
      <c r="F86" s="82" t="s">
        <v>157</v>
      </c>
      <c r="H86" s="18"/>
      <c r="J86" s="17"/>
      <c r="N86" s="17"/>
      <c r="P86" s="26"/>
      <c r="Q86" s="26"/>
      <c r="R86" s="26"/>
    </row>
    <row r="87" spans="2:21" x14ac:dyDescent="0.3">
      <c r="B87" s="1">
        <f>B84+1</f>
        <v>50</v>
      </c>
      <c r="D87" s="2" t="s">
        <v>29</v>
      </c>
      <c r="F87" s="17">
        <v>38917.769999999997</v>
      </c>
      <c r="G87" s="21"/>
      <c r="H87" s="18">
        <v>4.7173054545454542</v>
      </c>
      <c r="I87" s="18"/>
      <c r="J87" s="17">
        <v>15046.665000000001</v>
      </c>
      <c r="K87" s="21"/>
      <c r="L87" s="18">
        <v>1.8238381818181819</v>
      </c>
      <c r="M87" s="18"/>
      <c r="N87" s="17">
        <f>J87-F87</f>
        <v>-23871.104999999996</v>
      </c>
      <c r="O87" s="18"/>
      <c r="P87" s="19">
        <f>N87/F87</f>
        <v>-0.61337288852881344</v>
      </c>
      <c r="Q87" s="19"/>
      <c r="R87" s="19">
        <f>P87</f>
        <v>-0.61337288852881344</v>
      </c>
    </row>
    <row r="88" spans="2:21" outlineLevel="1" x14ac:dyDescent="0.3">
      <c r="B88" s="1">
        <f>B87+1</f>
        <v>51</v>
      </c>
      <c r="D88" s="2" t="s">
        <v>30</v>
      </c>
      <c r="F88" s="17">
        <v>125812.5</v>
      </c>
      <c r="G88" s="21"/>
      <c r="H88" s="18">
        <v>15.25</v>
      </c>
      <c r="I88" s="18"/>
      <c r="J88" s="17">
        <v>125812.5</v>
      </c>
      <c r="K88" s="21"/>
      <c r="L88" s="18">
        <v>15.25</v>
      </c>
      <c r="M88" s="18"/>
      <c r="N88" s="17">
        <f>J88-F88</f>
        <v>0</v>
      </c>
      <c r="O88" s="18"/>
      <c r="P88" s="22">
        <f>IFERROR(N88/F88,"100.0%")</f>
        <v>0</v>
      </c>
      <c r="Q88" s="19"/>
      <c r="R88" s="22">
        <v>0</v>
      </c>
    </row>
    <row r="89" spans="2:21" outlineLevel="1" x14ac:dyDescent="0.3">
      <c r="B89" s="1">
        <f>B88+1</f>
        <v>52</v>
      </c>
      <c r="D89" s="2" t="s">
        <v>31</v>
      </c>
      <c r="F89" s="17">
        <v>0</v>
      </c>
      <c r="G89" s="21"/>
      <c r="H89" s="18">
        <v>0</v>
      </c>
      <c r="I89" s="18"/>
      <c r="J89" s="17">
        <v>1383.5250000000001</v>
      </c>
      <c r="K89" s="21"/>
      <c r="L89" s="18">
        <v>0.16770000000000002</v>
      </c>
      <c r="M89" s="18"/>
      <c r="N89" s="17">
        <f>J89-F89</f>
        <v>1383.5250000000001</v>
      </c>
      <c r="O89" s="18"/>
      <c r="P89" s="22" t="str">
        <f>IFERROR(N89/F89,"100.0%")</f>
        <v>100.0%</v>
      </c>
      <c r="Q89" s="19"/>
      <c r="R89" s="22" t="str">
        <f>P89</f>
        <v>100.0%</v>
      </c>
    </row>
    <row r="90" spans="2:21" x14ac:dyDescent="0.3">
      <c r="B90" s="1">
        <f>B89+1</f>
        <v>53</v>
      </c>
      <c r="D90" s="2" t="s">
        <v>32</v>
      </c>
      <c r="F90" s="17">
        <v>134006.81788686613</v>
      </c>
      <c r="G90" s="21"/>
      <c r="H90" s="18">
        <v>16.243250652953471</v>
      </c>
      <c r="J90" s="17">
        <v>124523.02499999999</v>
      </c>
      <c r="K90" s="21"/>
      <c r="L90" s="18">
        <v>15.093699999999998</v>
      </c>
      <c r="N90" s="17">
        <f>J90-F90</f>
        <v>-9483.7928868661402</v>
      </c>
      <c r="P90" s="19">
        <f>N90/F90</f>
        <v>-7.0770972972977644E-2</v>
      </c>
      <c r="Q90" s="19"/>
      <c r="R90" s="19">
        <f>P90</f>
        <v>-7.0770972972977644E-2</v>
      </c>
    </row>
    <row r="91" spans="2:21" x14ac:dyDescent="0.3">
      <c r="B91" s="1">
        <f>B90+1</f>
        <v>54</v>
      </c>
      <c r="D91" s="2" t="s">
        <v>33</v>
      </c>
      <c r="F91" s="23">
        <f>SUM(F87:F90)</f>
        <v>298737.08788686612</v>
      </c>
      <c r="G91" s="21"/>
      <c r="H91" s="24">
        <v>36.210556107498924</v>
      </c>
      <c r="J91" s="23">
        <f>SUM(J87:J90)</f>
        <v>266765.71499999997</v>
      </c>
      <c r="K91" s="21"/>
      <c r="L91" s="24">
        <v>32.335238181818177</v>
      </c>
      <c r="N91" s="23">
        <f>SUM(N87:N90)</f>
        <v>-31971.372886866135</v>
      </c>
      <c r="P91" s="25">
        <f>N91/F91</f>
        <v>-0.10702177326898869</v>
      </c>
      <c r="Q91" s="26"/>
      <c r="R91" s="25">
        <f>(N87+N90+N89)/(F87+F90+F89)</f>
        <v>-0.18488621703573485</v>
      </c>
      <c r="S91" s="28"/>
      <c r="U91" s="33"/>
    </row>
    <row r="92" spans="2:21" x14ac:dyDescent="0.3">
      <c r="F92" s="17"/>
      <c r="G92" s="1"/>
      <c r="H92" s="18"/>
      <c r="I92" s="1"/>
      <c r="J92" s="17"/>
      <c r="K92" s="1"/>
      <c r="L92" s="18"/>
      <c r="N92" s="17"/>
      <c r="P92" s="26"/>
      <c r="Q92" s="26"/>
      <c r="R92" s="26"/>
    </row>
    <row r="93" spans="2:21" x14ac:dyDescent="0.3">
      <c r="B93" s="1">
        <f>B91+1</f>
        <v>55</v>
      </c>
      <c r="D93" s="2" t="s">
        <v>63</v>
      </c>
      <c r="F93" s="23">
        <f>SUM(F87:F89)+J90</f>
        <v>289253.29499999998</v>
      </c>
      <c r="G93" s="1"/>
      <c r="H93" s="24">
        <v>35.061005454545452</v>
      </c>
      <c r="I93" s="1"/>
      <c r="J93" s="23">
        <f>SUM(J87:J90)</f>
        <v>266765.71499999997</v>
      </c>
      <c r="K93" s="21"/>
      <c r="L93" s="24">
        <v>32.335238181818177</v>
      </c>
      <c r="N93" s="23">
        <f>N87+N88+N89</f>
        <v>-22487.579999999994</v>
      </c>
      <c r="P93" s="25">
        <f>N93/F93</f>
        <v>-7.774355690572167E-2</v>
      </c>
      <c r="Q93" s="26"/>
      <c r="R93" s="25">
        <f>(N93-N88)/(F93-F88)</f>
        <v>-0.13758853779437377</v>
      </c>
    </row>
    <row r="94" spans="2:21" x14ac:dyDescent="0.3">
      <c r="B94" s="1">
        <f>B93+1</f>
        <v>56</v>
      </c>
      <c r="D94" s="2" t="s">
        <v>64</v>
      </c>
      <c r="F94" s="17"/>
      <c r="G94" s="1"/>
      <c r="H94" s="18"/>
      <c r="I94" s="1"/>
      <c r="J94" s="17"/>
      <c r="K94" s="1"/>
      <c r="L94" s="18"/>
      <c r="N94" s="17"/>
      <c r="P94" s="36">
        <v>-0.13651152274563744</v>
      </c>
      <c r="Q94" s="26"/>
      <c r="R94" s="36">
        <v>-0.5778229328144957</v>
      </c>
    </row>
    <row r="95" spans="2:21" x14ac:dyDescent="0.3">
      <c r="F95" s="17"/>
      <c r="J95" s="17"/>
      <c r="N95" s="17"/>
      <c r="P95" s="26"/>
      <c r="Q95" s="26"/>
      <c r="R95" s="26"/>
    </row>
    <row r="96" spans="2:21" x14ac:dyDescent="0.3">
      <c r="D96" s="3" t="s">
        <v>158</v>
      </c>
      <c r="F96" s="82" t="s">
        <v>159</v>
      </c>
      <c r="H96" s="18"/>
      <c r="J96" s="17"/>
      <c r="N96" s="17"/>
      <c r="P96" s="26"/>
      <c r="Q96" s="26"/>
      <c r="R96" s="26"/>
    </row>
    <row r="97" spans="2:21" x14ac:dyDescent="0.3">
      <c r="B97" s="1">
        <f>B94+1</f>
        <v>57</v>
      </c>
      <c r="D97" s="2" t="s">
        <v>29</v>
      </c>
      <c r="F97" s="17">
        <v>226551.62</v>
      </c>
      <c r="G97" s="21"/>
      <c r="H97" s="18">
        <v>3.4854095384615382</v>
      </c>
      <c r="I97" s="18"/>
      <c r="J97" s="17">
        <v>88214.34</v>
      </c>
      <c r="K97" s="21"/>
      <c r="L97" s="18">
        <v>1.3571436923076923</v>
      </c>
      <c r="M97" s="18"/>
      <c r="N97" s="17">
        <f>J97-F97</f>
        <v>-138337.28</v>
      </c>
      <c r="O97" s="18"/>
      <c r="P97" s="19">
        <f>N97/F97</f>
        <v>-0.61062145571945148</v>
      </c>
      <c r="Q97" s="19"/>
      <c r="R97" s="19">
        <f>P97</f>
        <v>-0.61062145571945148</v>
      </c>
    </row>
    <row r="98" spans="2:21" outlineLevel="1" x14ac:dyDescent="0.3">
      <c r="B98" s="1">
        <f>B97+1</f>
        <v>58</v>
      </c>
      <c r="D98" s="2" t="s">
        <v>30</v>
      </c>
      <c r="F98" s="17">
        <v>991250</v>
      </c>
      <c r="G98" s="21"/>
      <c r="H98" s="18">
        <v>15.25</v>
      </c>
      <c r="I98" s="18"/>
      <c r="J98" s="17">
        <v>991250</v>
      </c>
      <c r="K98" s="21"/>
      <c r="L98" s="18">
        <v>15.25</v>
      </c>
      <c r="M98" s="18"/>
      <c r="N98" s="17">
        <f>J98-F98</f>
        <v>0</v>
      </c>
      <c r="O98" s="18"/>
      <c r="P98" s="22">
        <f>IFERROR(N98/F98,"100.0%")</f>
        <v>0</v>
      </c>
      <c r="Q98" s="19"/>
      <c r="R98" s="22">
        <v>0</v>
      </c>
    </row>
    <row r="99" spans="2:21" outlineLevel="1" x14ac:dyDescent="0.3">
      <c r="B99" s="1">
        <f>B98+1</f>
        <v>59</v>
      </c>
      <c r="D99" s="2" t="s">
        <v>31</v>
      </c>
      <c r="F99" s="17">
        <v>0</v>
      </c>
      <c r="G99" s="21"/>
      <c r="H99" s="18">
        <v>0</v>
      </c>
      <c r="I99" s="18"/>
      <c r="J99" s="17">
        <v>10900.5</v>
      </c>
      <c r="K99" s="21"/>
      <c r="L99" s="18">
        <v>0.16770000000000002</v>
      </c>
      <c r="M99" s="18"/>
      <c r="N99" s="17">
        <f>J99-F99</f>
        <v>10900.5</v>
      </c>
      <c r="O99" s="18"/>
      <c r="P99" s="22" t="str">
        <f>IFERROR(N99/F99,"100.0%")</f>
        <v>100.0%</v>
      </c>
      <c r="Q99" s="19"/>
      <c r="R99" s="22" t="str">
        <f>P99</f>
        <v>100.0%</v>
      </c>
    </row>
    <row r="100" spans="2:21" x14ac:dyDescent="0.3">
      <c r="B100" s="1">
        <f>B99+1</f>
        <v>60</v>
      </c>
      <c r="D100" s="2" t="s">
        <v>32</v>
      </c>
      <c r="F100" s="17">
        <v>1055811.2924419756</v>
      </c>
      <c r="G100" s="21"/>
      <c r="H100" s="18">
        <v>16.243250652953471</v>
      </c>
      <c r="J100" s="17">
        <v>981090.5</v>
      </c>
      <c r="K100" s="21"/>
      <c r="L100" s="18">
        <v>15.093699999999998</v>
      </c>
      <c r="N100" s="17">
        <f>J100-F100</f>
        <v>-74720.792441975558</v>
      </c>
      <c r="P100" s="19">
        <f>N100/F100</f>
        <v>-7.0770972972977561E-2</v>
      </c>
      <c r="Q100" s="19"/>
      <c r="R100" s="19">
        <f>P100</f>
        <v>-7.0770972972977561E-2</v>
      </c>
    </row>
    <row r="101" spans="2:21" x14ac:dyDescent="0.3">
      <c r="B101" s="1">
        <f>B100+1</f>
        <v>61</v>
      </c>
      <c r="D101" s="2" t="s">
        <v>33</v>
      </c>
      <c r="F101" s="23">
        <f>SUM(F97:F100)</f>
        <v>2273612.9124419754</v>
      </c>
      <c r="G101" s="21"/>
      <c r="H101" s="24">
        <v>34.97866019141501</v>
      </c>
      <c r="J101" s="23">
        <f>SUM(J97:J100)</f>
        <v>2071455.34</v>
      </c>
      <c r="K101" s="21"/>
      <c r="L101" s="24">
        <v>31.868543692307693</v>
      </c>
      <c r="N101" s="23">
        <f>SUM(N97:N100)</f>
        <v>-202157.57244197556</v>
      </c>
      <c r="P101" s="25">
        <f>N101/F101</f>
        <v>-8.8914683469512881E-2</v>
      </c>
      <c r="Q101" s="26"/>
      <c r="R101" s="25">
        <f>(N97+N100+N99)/(F97+F100+F99)</f>
        <v>-0.15764458756609809</v>
      </c>
      <c r="S101" s="28"/>
      <c r="U101" s="33"/>
    </row>
    <row r="102" spans="2:21" x14ac:dyDescent="0.3">
      <c r="F102" s="17"/>
      <c r="G102" s="1"/>
      <c r="H102" s="18"/>
      <c r="I102" s="1"/>
      <c r="J102" s="17"/>
      <c r="K102" s="1"/>
      <c r="L102" s="18"/>
      <c r="N102" s="17"/>
      <c r="P102" s="26"/>
      <c r="Q102" s="26"/>
      <c r="R102" s="26"/>
    </row>
    <row r="103" spans="2:21" x14ac:dyDescent="0.3">
      <c r="B103" s="1">
        <f>B101+1</f>
        <v>62</v>
      </c>
      <c r="D103" s="2" t="s">
        <v>63</v>
      </c>
      <c r="F103" s="23">
        <f>SUM(F97:F99)+J100</f>
        <v>2198892.12</v>
      </c>
      <c r="G103" s="1"/>
      <c r="H103" s="24">
        <v>33.829109538461537</v>
      </c>
      <c r="I103" s="1"/>
      <c r="J103" s="23">
        <f>SUM(J97:J100)</f>
        <v>2071455.34</v>
      </c>
      <c r="K103" s="21"/>
      <c r="L103" s="24">
        <v>31.868543692307693</v>
      </c>
      <c r="N103" s="23">
        <f>N97+N98+N99</f>
        <v>-127436.78</v>
      </c>
      <c r="P103" s="25">
        <f>N103/F103</f>
        <v>-5.7954994172247067E-2</v>
      </c>
      <c r="Q103" s="26"/>
      <c r="R103" s="25">
        <f>(N103-N98)/(F103-F98)</f>
        <v>-0.10552528591831493</v>
      </c>
    </row>
    <row r="104" spans="2:21" x14ac:dyDescent="0.3">
      <c r="B104" s="1">
        <f>B103+1</f>
        <v>63</v>
      </c>
      <c r="D104" s="2" t="s">
        <v>64</v>
      </c>
      <c r="F104" s="17"/>
      <c r="G104" s="1"/>
      <c r="H104" s="18"/>
      <c r="I104" s="1"/>
      <c r="J104" s="17"/>
      <c r="K104" s="1"/>
      <c r="L104" s="18"/>
      <c r="N104" s="17"/>
      <c r="P104" s="36">
        <v>-0.10464494208835097</v>
      </c>
      <c r="Q104" s="26"/>
      <c r="R104" s="36">
        <v>-0.56250659342007792</v>
      </c>
    </row>
    <row r="105" spans="2:21" x14ac:dyDescent="0.3">
      <c r="F105" s="17"/>
      <c r="J105" s="17"/>
      <c r="N105" s="17"/>
      <c r="P105" s="26"/>
      <c r="Q105" s="26"/>
      <c r="R105" s="26"/>
    </row>
    <row r="106" spans="2:21" x14ac:dyDescent="0.3">
      <c r="D106" s="3" t="s">
        <v>160</v>
      </c>
      <c r="F106" s="82" t="s">
        <v>161</v>
      </c>
      <c r="H106" s="18"/>
      <c r="J106" s="17"/>
      <c r="N106" s="17"/>
      <c r="P106" s="26"/>
      <c r="Q106" s="26"/>
      <c r="R106" s="26"/>
    </row>
    <row r="107" spans="2:21" x14ac:dyDescent="0.3">
      <c r="B107" s="1">
        <f>B104+1</f>
        <v>64</v>
      </c>
      <c r="D107" s="2" t="s">
        <v>29</v>
      </c>
      <c r="F107" s="17">
        <v>871720.56000000017</v>
      </c>
      <c r="H107" s="18">
        <v>2.4214460000000004</v>
      </c>
      <c r="J107" s="17">
        <v>958001.28</v>
      </c>
      <c r="L107" s="18">
        <v>2.6611146666666667</v>
      </c>
      <c r="N107" s="17">
        <f>J107-F107</f>
        <v>86280.719999999856</v>
      </c>
      <c r="O107" s="18"/>
      <c r="P107" s="19">
        <f>N107/F107</f>
        <v>9.8977498018401486E-2</v>
      </c>
      <c r="Q107" s="19"/>
      <c r="R107" s="19">
        <f>P107</f>
        <v>9.8977498018401486E-2</v>
      </c>
    </row>
    <row r="108" spans="2:21" outlineLevel="1" x14ac:dyDescent="0.3">
      <c r="B108" s="1">
        <f>B107+1</f>
        <v>65</v>
      </c>
      <c r="D108" s="2" t="s">
        <v>30</v>
      </c>
      <c r="F108" s="17">
        <v>5490000</v>
      </c>
      <c r="G108" s="21"/>
      <c r="H108" s="18">
        <v>15.25</v>
      </c>
      <c r="I108" s="18"/>
      <c r="J108" s="17">
        <v>5490000</v>
      </c>
      <c r="K108" s="21"/>
      <c r="L108" s="18">
        <v>15.25</v>
      </c>
      <c r="M108" s="18"/>
      <c r="N108" s="17">
        <f>J108-F108</f>
        <v>0</v>
      </c>
      <c r="O108" s="18"/>
      <c r="P108" s="22">
        <f>IFERROR(N108/F108,"100.0%")</f>
        <v>0</v>
      </c>
      <c r="Q108" s="19"/>
      <c r="R108" s="22">
        <v>0</v>
      </c>
    </row>
    <row r="109" spans="2:21" outlineLevel="1" x14ac:dyDescent="0.3">
      <c r="B109" s="1">
        <f>B108+1</f>
        <v>66</v>
      </c>
      <c r="D109" s="2" t="s">
        <v>31</v>
      </c>
      <c r="F109" s="17">
        <v>0</v>
      </c>
      <c r="G109" s="21"/>
      <c r="H109" s="18">
        <v>0</v>
      </c>
      <c r="I109" s="18"/>
      <c r="J109" s="17">
        <v>77868</v>
      </c>
      <c r="K109" s="21"/>
      <c r="L109" s="18">
        <v>0.21629999999999999</v>
      </c>
      <c r="M109" s="18"/>
      <c r="N109" s="17">
        <f>J109-F109</f>
        <v>77868</v>
      </c>
      <c r="O109" s="18"/>
      <c r="P109" s="22" t="str">
        <f>IFERROR(N109/F109,"100.0%")</f>
        <v>100.0%</v>
      </c>
      <c r="Q109" s="19"/>
      <c r="R109" s="22" t="str">
        <f>P109</f>
        <v>100.0%</v>
      </c>
    </row>
    <row r="110" spans="2:21" x14ac:dyDescent="0.3">
      <c r="B110" s="1">
        <f>B109+1</f>
        <v>67</v>
      </c>
      <c r="D110" s="2" t="s">
        <v>32</v>
      </c>
      <c r="F110" s="17">
        <v>5847570.2350632492</v>
      </c>
      <c r="H110" s="18">
        <v>16.243250652953471</v>
      </c>
      <c r="J110" s="17">
        <v>5433732</v>
      </c>
      <c r="L110" s="18">
        <v>15.093699999999998</v>
      </c>
      <c r="N110" s="17">
        <f>J110-F110</f>
        <v>-413838.23506324925</v>
      </c>
      <c r="P110" s="19">
        <f>N110/F110</f>
        <v>-7.0770972972977561E-2</v>
      </c>
      <c r="Q110" s="19"/>
      <c r="R110" s="19">
        <f>P110</f>
        <v>-7.0770972972977561E-2</v>
      </c>
    </row>
    <row r="111" spans="2:21" x14ac:dyDescent="0.3">
      <c r="B111" s="1">
        <f>B110+1</f>
        <v>68</v>
      </c>
      <c r="D111" s="2" t="s">
        <v>33</v>
      </c>
      <c r="F111" s="23">
        <f>SUM(F107:F110)</f>
        <v>12209290.79506325</v>
      </c>
      <c r="H111" s="24">
        <v>33.914696652953467</v>
      </c>
      <c r="J111" s="23">
        <f>SUM(J107:J110)</f>
        <v>11959601.280000001</v>
      </c>
      <c r="K111" s="21"/>
      <c r="L111" s="24">
        <v>33.221114666666665</v>
      </c>
      <c r="N111" s="23">
        <f>SUM(N107:N110)</f>
        <v>-249689.51506324939</v>
      </c>
      <c r="P111" s="25">
        <f>N111/F111</f>
        <v>-2.0450779595175977E-2</v>
      </c>
      <c r="Q111" s="26"/>
      <c r="R111" s="25">
        <f>(N107+N110+N109)/(F107+F110+F109)</f>
        <v>-3.7160099581744481E-2</v>
      </c>
      <c r="S111" s="28"/>
      <c r="U111" s="33"/>
    </row>
    <row r="112" spans="2:21" x14ac:dyDescent="0.3">
      <c r="F112" s="17"/>
      <c r="G112" s="1"/>
      <c r="H112" s="18"/>
      <c r="I112" s="1"/>
      <c r="J112" s="17"/>
      <c r="K112" s="1"/>
      <c r="L112" s="18"/>
      <c r="N112" s="17"/>
      <c r="P112" s="26"/>
      <c r="Q112" s="26"/>
      <c r="R112" s="26"/>
    </row>
    <row r="113" spans="2:21" x14ac:dyDescent="0.3">
      <c r="B113" s="1">
        <f>B111+1</f>
        <v>69</v>
      </c>
      <c r="D113" s="2" t="s">
        <v>63</v>
      </c>
      <c r="F113" s="23">
        <f>SUM(F107:F109)+J110</f>
        <v>11795452.560000001</v>
      </c>
      <c r="G113" s="1"/>
      <c r="H113" s="24">
        <v>32.765146000000001</v>
      </c>
      <c r="I113" s="1"/>
      <c r="J113" s="23">
        <f>SUM(J107:J110)</f>
        <v>11959601.280000001</v>
      </c>
      <c r="K113" s="21"/>
      <c r="L113" s="24">
        <v>33.221114666666665</v>
      </c>
      <c r="N113" s="23">
        <f>N107+N108+N109</f>
        <v>164148.71999999986</v>
      </c>
      <c r="P113" s="25">
        <f>N113/F113</f>
        <v>1.3916271475386261E-2</v>
      </c>
      <c r="Q113" s="26"/>
      <c r="R113" s="25">
        <f>(N113-N108)/(F113-F108)</f>
        <v>2.6032821345974861E-2</v>
      </c>
    </row>
    <row r="114" spans="2:21" x14ac:dyDescent="0.3">
      <c r="B114" s="1">
        <f>B113+1</f>
        <v>70</v>
      </c>
      <c r="D114" s="2" t="s">
        <v>64</v>
      </c>
      <c r="F114" s="17"/>
      <c r="G114" s="1"/>
      <c r="H114" s="18"/>
      <c r="I114" s="1"/>
      <c r="J114" s="17"/>
      <c r="K114" s="1"/>
      <c r="L114" s="18"/>
      <c r="N114" s="17"/>
      <c r="P114" s="36">
        <v>2.5802566845218339E-2</v>
      </c>
      <c r="Q114" s="26"/>
      <c r="R114" s="36">
        <v>0.18830428870462781</v>
      </c>
    </row>
    <row r="115" spans="2:21" x14ac:dyDescent="0.3">
      <c r="F115" s="17"/>
      <c r="J115" s="17"/>
      <c r="N115" s="17"/>
      <c r="P115" s="26"/>
      <c r="Q115" s="26"/>
      <c r="R115" s="26"/>
    </row>
    <row r="116" spans="2:21" x14ac:dyDescent="0.3">
      <c r="D116" s="3" t="s">
        <v>162</v>
      </c>
      <c r="F116" s="82" t="s">
        <v>163</v>
      </c>
      <c r="H116" s="18"/>
      <c r="J116" s="17"/>
      <c r="N116" s="17"/>
      <c r="P116" s="26"/>
      <c r="Q116" s="26"/>
      <c r="R116" s="26"/>
    </row>
    <row r="117" spans="2:21" x14ac:dyDescent="0.3">
      <c r="B117" s="1">
        <f>B114+1</f>
        <v>71</v>
      </c>
      <c r="D117" s="2" t="s">
        <v>29</v>
      </c>
      <c r="F117" s="17">
        <v>3396434.08</v>
      </c>
      <c r="H117" s="18">
        <v>6.5316040000000006</v>
      </c>
      <c r="J117" s="17">
        <v>3693901.0400000005</v>
      </c>
      <c r="L117" s="18">
        <v>7.1036558461538473</v>
      </c>
      <c r="N117" s="17">
        <f>J117-F117</f>
        <v>297466.96000000043</v>
      </c>
      <c r="O117" s="18"/>
      <c r="P117" s="19">
        <f>N117/F117</f>
        <v>8.7582138499799886E-2</v>
      </c>
      <c r="Q117" s="19"/>
      <c r="R117" s="19">
        <f>P117</f>
        <v>8.7582138499799886E-2</v>
      </c>
    </row>
    <row r="118" spans="2:21" outlineLevel="1" x14ac:dyDescent="0.3">
      <c r="B118" s="1">
        <f>B117+1</f>
        <v>72</v>
      </c>
      <c r="D118" s="2" t="s">
        <v>30</v>
      </c>
      <c r="F118" s="17">
        <v>7930000</v>
      </c>
      <c r="G118" s="21"/>
      <c r="H118" s="18">
        <v>15.25</v>
      </c>
      <c r="I118" s="18"/>
      <c r="J118" s="17">
        <v>7930000</v>
      </c>
      <c r="K118" s="21"/>
      <c r="L118" s="18">
        <v>15.25</v>
      </c>
      <c r="M118" s="18"/>
      <c r="N118" s="17">
        <f>J118-F118</f>
        <v>0</v>
      </c>
      <c r="O118" s="18"/>
      <c r="P118" s="22">
        <f>IFERROR(N118/F118,"100.0%")</f>
        <v>0</v>
      </c>
      <c r="Q118" s="19"/>
      <c r="R118" s="22">
        <v>0</v>
      </c>
    </row>
    <row r="119" spans="2:21" outlineLevel="1" x14ac:dyDescent="0.3">
      <c r="B119" s="1">
        <f>B118+1</f>
        <v>73</v>
      </c>
      <c r="D119" s="2" t="s">
        <v>31</v>
      </c>
      <c r="F119" s="17">
        <v>0</v>
      </c>
      <c r="G119" s="21"/>
      <c r="H119" s="18">
        <v>0</v>
      </c>
      <c r="I119" s="18"/>
      <c r="J119" s="17">
        <v>112476</v>
      </c>
      <c r="K119" s="21"/>
      <c r="L119" s="18">
        <v>0.21629999999999999</v>
      </c>
      <c r="M119" s="18"/>
      <c r="N119" s="17">
        <f>J119-F119</f>
        <v>112476</v>
      </c>
      <c r="O119" s="18"/>
      <c r="P119" s="22" t="str">
        <f>IFERROR(N119/F119,"100.0%")</f>
        <v>100.0%</v>
      </c>
      <c r="Q119" s="19"/>
      <c r="R119" s="22" t="str">
        <f>P119</f>
        <v>100.0%</v>
      </c>
    </row>
    <row r="120" spans="2:21" x14ac:dyDescent="0.3">
      <c r="B120" s="1">
        <f>B119+1</f>
        <v>74</v>
      </c>
      <c r="D120" s="2" t="s">
        <v>32</v>
      </c>
      <c r="F120" s="17">
        <v>8446490.3395358045</v>
      </c>
      <c r="H120" s="18">
        <v>16.243250652953471</v>
      </c>
      <c r="J120" s="17">
        <v>7848724</v>
      </c>
      <c r="L120" s="18">
        <v>15.093699999999998</v>
      </c>
      <c r="N120" s="17">
        <f>J120-F120</f>
        <v>-597766.33953580447</v>
      </c>
      <c r="P120" s="19">
        <f>N120/F120</f>
        <v>-7.0770972972977561E-2</v>
      </c>
      <c r="Q120" s="19"/>
      <c r="R120" s="19">
        <f>P120</f>
        <v>-7.0770972972977561E-2</v>
      </c>
    </row>
    <row r="121" spans="2:21" x14ac:dyDescent="0.3">
      <c r="B121" s="1">
        <f>B120+1</f>
        <v>75</v>
      </c>
      <c r="D121" s="2" t="s">
        <v>33</v>
      </c>
      <c r="F121" s="23">
        <f>SUM(F117:F120)</f>
        <v>19772924.419535805</v>
      </c>
      <c r="H121" s="24">
        <v>38.024854652953472</v>
      </c>
      <c r="J121" s="23">
        <f>SUM(J117:J120)</f>
        <v>19585101.039999999</v>
      </c>
      <c r="K121" s="21"/>
      <c r="L121" s="24">
        <v>37.663655846153844</v>
      </c>
      <c r="N121" s="23">
        <f>SUM(N117:N120)</f>
        <v>-187823.37953580404</v>
      </c>
      <c r="P121" s="25">
        <f>N121/F121</f>
        <v>-9.4990187364613135E-3</v>
      </c>
      <c r="Q121" s="26"/>
      <c r="R121" s="25">
        <f>(N117+N120+N119)/(F117+F120+F119)</f>
        <v>-1.5859543883094879E-2</v>
      </c>
      <c r="S121" s="28"/>
      <c r="U121" s="33"/>
    </row>
    <row r="122" spans="2:21" x14ac:dyDescent="0.3">
      <c r="F122" s="17"/>
      <c r="G122" s="1"/>
      <c r="H122" s="18"/>
      <c r="I122" s="1"/>
      <c r="J122" s="17"/>
      <c r="K122" s="1"/>
      <c r="L122" s="18"/>
      <c r="N122" s="17"/>
      <c r="P122" s="26"/>
      <c r="Q122" s="26"/>
      <c r="R122" s="26"/>
    </row>
    <row r="123" spans="2:21" x14ac:dyDescent="0.3">
      <c r="B123" s="1">
        <f>B121+1</f>
        <v>76</v>
      </c>
      <c r="D123" s="2" t="s">
        <v>63</v>
      </c>
      <c r="F123" s="23">
        <f>SUM(F117:F119)+J120</f>
        <v>19175158.079999998</v>
      </c>
      <c r="G123" s="1"/>
      <c r="H123" s="24">
        <v>36.875304</v>
      </c>
      <c r="I123" s="1"/>
      <c r="J123" s="23">
        <f>SUM(J117:J120)</f>
        <v>19585101.039999999</v>
      </c>
      <c r="K123" s="21"/>
      <c r="L123" s="24">
        <v>37.663655846153844</v>
      </c>
      <c r="N123" s="23">
        <f>N117+N118+N119</f>
        <v>409942.96000000043</v>
      </c>
      <c r="P123" s="25">
        <f>N123/F123</f>
        <v>2.1378856867291102E-2</v>
      </c>
      <c r="Q123" s="26"/>
      <c r="R123" s="25">
        <f>(N123-N118)/(F123-F118)</f>
        <v>3.6455064222627676E-2</v>
      </c>
    </row>
    <row r="124" spans="2:21" x14ac:dyDescent="0.3">
      <c r="B124" s="1">
        <f>B123+1</f>
        <v>77</v>
      </c>
      <c r="D124" s="2" t="s">
        <v>64</v>
      </c>
      <c r="F124" s="17"/>
      <c r="G124" s="1"/>
      <c r="H124" s="18"/>
      <c r="I124" s="1"/>
      <c r="J124" s="17"/>
      <c r="K124" s="1"/>
      <c r="L124" s="18"/>
      <c r="N124" s="17"/>
      <c r="P124" s="36">
        <v>3.6193470699120552E-2</v>
      </c>
      <c r="Q124" s="26"/>
      <c r="R124" s="36">
        <v>0.12069804693515512</v>
      </c>
    </row>
    <row r="125" spans="2:21" x14ac:dyDescent="0.3">
      <c r="F125" s="17"/>
      <c r="J125" s="17"/>
      <c r="N125" s="17"/>
      <c r="P125" s="26"/>
      <c r="Q125" s="26"/>
      <c r="R125" s="26"/>
    </row>
    <row r="126" spans="2:21" x14ac:dyDescent="0.3">
      <c r="D126" s="3" t="s">
        <v>164</v>
      </c>
      <c r="F126" s="82" t="s">
        <v>165</v>
      </c>
      <c r="J126" s="17"/>
      <c r="N126" s="17"/>
      <c r="P126" s="26"/>
      <c r="Q126" s="26"/>
      <c r="R126" s="26"/>
    </row>
    <row r="127" spans="2:21" x14ac:dyDescent="0.3">
      <c r="B127" s="1">
        <f>1+B124</f>
        <v>78</v>
      </c>
      <c r="D127" s="2" t="s">
        <v>29</v>
      </c>
      <c r="F127" s="17">
        <v>209336.159652</v>
      </c>
      <c r="H127" s="18">
        <v>3.0120310741294962</v>
      </c>
      <c r="J127" s="17">
        <v>316563.74068799999</v>
      </c>
      <c r="L127" s="18">
        <v>4.5548739667338127</v>
      </c>
      <c r="N127" s="17">
        <f>J127-F127</f>
        <v>107227.58103599999</v>
      </c>
      <c r="O127" s="18"/>
      <c r="P127" s="36"/>
      <c r="Q127" s="19"/>
      <c r="R127" s="19">
        <f>N127/F127</f>
        <v>0.51222675152852182</v>
      </c>
    </row>
    <row r="128" spans="2:21" x14ac:dyDescent="0.3">
      <c r="B128" s="1">
        <f>B127+1</f>
        <v>79</v>
      </c>
      <c r="D128" s="2" t="s">
        <v>31</v>
      </c>
      <c r="F128" s="17">
        <v>0</v>
      </c>
      <c r="H128" s="18">
        <v>0</v>
      </c>
      <c r="J128" s="17">
        <v>14435.15</v>
      </c>
      <c r="L128" s="18">
        <v>0.2077</v>
      </c>
      <c r="N128" s="17">
        <f>J128-F128</f>
        <v>14435.15</v>
      </c>
      <c r="P128" s="36"/>
      <c r="Q128" s="19"/>
      <c r="R128" s="22" t="str">
        <f>IFERROR(N128/F128,"100.0%")</f>
        <v>100.0%</v>
      </c>
    </row>
    <row r="129" spans="2:21" collapsed="1" x14ac:dyDescent="0.3">
      <c r="B129" s="1">
        <f t="shared" ref="B129:B130" si="0">B128+1</f>
        <v>80</v>
      </c>
      <c r="D129" s="2" t="s">
        <v>32</v>
      </c>
      <c r="F129" s="17">
        <v>1128905.9203802662</v>
      </c>
      <c r="H129" s="18">
        <v>16.243250652953471</v>
      </c>
      <c r="J129" s="17">
        <v>1049012.1499999999</v>
      </c>
      <c r="L129" s="18">
        <v>15.093699999999998</v>
      </c>
      <c r="N129" s="17">
        <f>J129-F129</f>
        <v>-79893.770380266244</v>
      </c>
      <c r="P129" s="36"/>
      <c r="Q129" s="19"/>
      <c r="R129" s="19">
        <f>N129/F129</f>
        <v>-7.0770972972977617E-2</v>
      </c>
    </row>
    <row r="130" spans="2:21" x14ac:dyDescent="0.3">
      <c r="B130" s="1">
        <f t="shared" si="0"/>
        <v>81</v>
      </c>
      <c r="D130" s="2" t="s">
        <v>33</v>
      </c>
      <c r="F130" s="23">
        <f>SUM(F127:F129)</f>
        <v>1338242.0800322662</v>
      </c>
      <c r="H130" s="24">
        <v>19.255281727082966</v>
      </c>
      <c r="J130" s="23">
        <f>SUM(J127:J129)</f>
        <v>1380011.0406879999</v>
      </c>
      <c r="K130" s="21"/>
      <c r="L130" s="24">
        <v>19.856273966733813</v>
      </c>
      <c r="N130" s="23">
        <f>SUM(N127:N129)</f>
        <v>41768.960655733739</v>
      </c>
      <c r="P130" s="26"/>
      <c r="Q130" s="26"/>
      <c r="R130" s="25">
        <f>(N127+N129+N128)/(F127+F129+F128)</f>
        <v>3.1211812331238799E-2</v>
      </c>
      <c r="S130" s="28"/>
      <c r="U130" s="33"/>
    </row>
    <row r="131" spans="2:21" ht="8.25" customHeight="1" x14ac:dyDescent="0.3">
      <c r="F131" s="17"/>
      <c r="G131" s="1"/>
      <c r="H131" s="18"/>
      <c r="I131" s="1"/>
      <c r="J131" s="17"/>
      <c r="K131" s="1"/>
      <c r="L131" s="18"/>
      <c r="N131" s="17"/>
      <c r="P131" s="26"/>
      <c r="Q131" s="26"/>
      <c r="R131" s="26"/>
    </row>
    <row r="132" spans="2:21" x14ac:dyDescent="0.3">
      <c r="B132" s="1">
        <f>B130+1</f>
        <v>82</v>
      </c>
      <c r="D132" s="2" t="s">
        <v>63</v>
      </c>
      <c r="F132" s="23">
        <f>SUM(F127:F128)+J129</f>
        <v>1258348.309652</v>
      </c>
      <c r="G132" s="1"/>
      <c r="H132" s="24">
        <v>18.105731074129498</v>
      </c>
      <c r="I132" s="1"/>
      <c r="J132" s="23">
        <f>SUM(J127:J129)</f>
        <v>1380011.0406879999</v>
      </c>
      <c r="K132" s="21"/>
      <c r="L132" s="24">
        <v>19.856273966733813</v>
      </c>
      <c r="N132" s="23">
        <f>N127+N128</f>
        <v>121662.73103599998</v>
      </c>
      <c r="P132" s="26"/>
      <c r="Q132" s="26"/>
      <c r="R132" s="25">
        <f>(N132)/(F132)</f>
        <v>9.6684463357880765E-2</v>
      </c>
    </row>
    <row r="133" spans="2:21" x14ac:dyDescent="0.3">
      <c r="B133" s="1">
        <f>B132+1</f>
        <v>83</v>
      </c>
      <c r="D133" s="2" t="s">
        <v>64</v>
      </c>
      <c r="F133" s="17"/>
      <c r="G133" s="1"/>
      <c r="H133" s="18"/>
      <c r="I133" s="1"/>
      <c r="J133" s="17"/>
      <c r="K133" s="1"/>
      <c r="L133" s="18"/>
      <c r="N133" s="17"/>
      <c r="P133" s="26"/>
      <c r="Q133" s="26"/>
      <c r="R133" s="36">
        <v>0.58118354343679512</v>
      </c>
    </row>
    <row r="134" spans="2:21" ht="8.25" customHeight="1" x14ac:dyDescent="0.3">
      <c r="F134" s="17"/>
      <c r="J134" s="17"/>
      <c r="N134" s="17"/>
      <c r="P134" s="26"/>
      <c r="Q134" s="26"/>
      <c r="R134" s="26"/>
    </row>
    <row r="135" spans="2:21" x14ac:dyDescent="0.3">
      <c r="D135" s="3" t="s">
        <v>166</v>
      </c>
      <c r="F135" s="82" t="s">
        <v>167</v>
      </c>
      <c r="H135" s="18"/>
      <c r="J135" s="17"/>
      <c r="N135" s="17"/>
      <c r="P135" s="26"/>
      <c r="Q135" s="26"/>
      <c r="R135" s="26"/>
    </row>
    <row r="136" spans="2:21" x14ac:dyDescent="0.3">
      <c r="B136" s="1">
        <f>B133+1</f>
        <v>84</v>
      </c>
      <c r="D136" s="2" t="s">
        <v>29</v>
      </c>
      <c r="F136" s="17">
        <v>621998.62079999992</v>
      </c>
      <c r="H136" s="18">
        <v>3.0825583348201007</v>
      </c>
      <c r="J136" s="17">
        <v>929583.1692</v>
      </c>
      <c r="L136" s="18">
        <v>4.6069143086529891</v>
      </c>
      <c r="N136" s="17">
        <f>J136-F136</f>
        <v>307584.54840000009</v>
      </c>
      <c r="O136" s="18"/>
      <c r="P136" s="36"/>
      <c r="Q136" s="19"/>
      <c r="R136" s="19">
        <f>N136/F136</f>
        <v>0.4945100167656194</v>
      </c>
    </row>
    <row r="137" spans="2:21" x14ac:dyDescent="0.3">
      <c r="B137" s="1">
        <f>B136+1</f>
        <v>85</v>
      </c>
      <c r="D137" s="2" t="s">
        <v>31</v>
      </c>
      <c r="F137" s="17">
        <v>0</v>
      </c>
      <c r="H137" s="18">
        <v>0</v>
      </c>
      <c r="J137" s="17">
        <v>41909.705999999998</v>
      </c>
      <c r="L137" s="18">
        <v>0.2077</v>
      </c>
      <c r="N137" s="17">
        <f>J137-F137</f>
        <v>41909.705999999998</v>
      </c>
      <c r="P137" s="36"/>
      <c r="Q137" s="19"/>
      <c r="R137" s="22" t="str">
        <f>IFERROR(N137/F137,"100.0%")</f>
        <v>100.0%</v>
      </c>
    </row>
    <row r="138" spans="2:21" x14ac:dyDescent="0.3">
      <c r="B138" s="1">
        <f>B137+1</f>
        <v>86</v>
      </c>
      <c r="D138" s="2" t="s">
        <v>32</v>
      </c>
      <c r="F138" s="17">
        <v>3277563.1167529509</v>
      </c>
      <c r="H138" s="18">
        <v>16.243250652953471</v>
      </c>
      <c r="J138" s="17">
        <v>3045606.7860000003</v>
      </c>
      <c r="L138" s="18">
        <v>15.093700000000002</v>
      </c>
      <c r="N138" s="17">
        <f>J138-F138</f>
        <v>-231956.33075295063</v>
      </c>
      <c r="P138" s="36"/>
      <c r="Q138" s="19"/>
      <c r="R138" s="19">
        <f>N138/F138</f>
        <v>-7.0770972972977395E-2</v>
      </c>
    </row>
    <row r="139" spans="2:21" x14ac:dyDescent="0.3">
      <c r="B139" s="1">
        <f>B138+1</f>
        <v>87</v>
      </c>
      <c r="D139" s="2" t="s">
        <v>33</v>
      </c>
      <c r="F139" s="23">
        <f>SUM(F136:F138)</f>
        <v>3899561.7375529511</v>
      </c>
      <c r="H139" s="24">
        <v>19.32580898777357</v>
      </c>
      <c r="J139" s="23">
        <f>SUM(J136:J138)</f>
        <v>4017099.6612000004</v>
      </c>
      <c r="K139" s="21"/>
      <c r="L139" s="24">
        <v>19.90831430865299</v>
      </c>
      <c r="N139" s="23">
        <f>SUM(N136:N138)</f>
        <v>117537.92364704947</v>
      </c>
      <c r="P139" s="26"/>
      <c r="Q139" s="26"/>
      <c r="R139" s="25">
        <f>(N136+N138+N137)/(F136+F138+F137)</f>
        <v>3.014131627027573E-2</v>
      </c>
      <c r="S139" s="28"/>
      <c r="U139" s="33"/>
    </row>
    <row r="140" spans="2:21" x14ac:dyDescent="0.3">
      <c r="F140" s="17"/>
      <c r="G140" s="1"/>
      <c r="H140" s="18"/>
      <c r="I140" s="1"/>
      <c r="J140" s="17"/>
      <c r="K140" s="1"/>
      <c r="L140" s="18"/>
      <c r="N140" s="17"/>
      <c r="P140" s="26"/>
      <c r="Q140" s="26"/>
      <c r="R140" s="26"/>
    </row>
    <row r="141" spans="2:21" x14ac:dyDescent="0.3">
      <c r="B141" s="1">
        <f>B139+1</f>
        <v>88</v>
      </c>
      <c r="D141" s="2" t="s">
        <v>63</v>
      </c>
      <c r="F141" s="23">
        <f>SUM(F136:F137)+J138</f>
        <v>3667605.4068</v>
      </c>
      <c r="G141" s="1"/>
      <c r="H141" s="24">
        <v>18.176258334820101</v>
      </c>
      <c r="I141" s="1"/>
      <c r="J141" s="23">
        <f>SUM(J136:J138)</f>
        <v>4017099.6612000004</v>
      </c>
      <c r="K141" s="21"/>
      <c r="L141" s="24">
        <v>19.90831430865299</v>
      </c>
      <c r="N141" s="23">
        <f>N136++N137</f>
        <v>349494.25440000009</v>
      </c>
      <c r="P141" s="26"/>
      <c r="Q141" s="26"/>
      <c r="R141" s="25">
        <f>(N141)/(F141)</f>
        <v>9.5292218119215608E-2</v>
      </c>
    </row>
    <row r="142" spans="2:21" x14ac:dyDescent="0.3">
      <c r="B142" s="1">
        <f>B141+1</f>
        <v>89</v>
      </c>
      <c r="D142" s="2" t="s">
        <v>64</v>
      </c>
      <c r="F142" s="17"/>
      <c r="G142" s="1"/>
      <c r="H142" s="18"/>
      <c r="I142" s="1"/>
      <c r="J142" s="17"/>
      <c r="K142" s="1"/>
      <c r="L142" s="18"/>
      <c r="N142" s="17"/>
      <c r="P142" s="26"/>
      <c r="Q142" s="26"/>
      <c r="R142" s="36">
        <v>0.56188911472261582</v>
      </c>
    </row>
    <row r="143" spans="2:21" ht="8.25" customHeight="1" x14ac:dyDescent="0.3">
      <c r="F143" s="17"/>
      <c r="J143" s="17"/>
      <c r="N143" s="17"/>
      <c r="P143" s="26"/>
      <c r="Q143" s="26"/>
      <c r="R143" s="26"/>
    </row>
    <row r="144" spans="2:21" x14ac:dyDescent="0.3">
      <c r="D144" s="3" t="s">
        <v>168</v>
      </c>
      <c r="F144" s="82" t="s">
        <v>169</v>
      </c>
      <c r="H144" s="18"/>
      <c r="J144" s="17"/>
      <c r="N144" s="17"/>
      <c r="P144" s="26"/>
      <c r="Q144" s="26"/>
      <c r="R144" s="26"/>
    </row>
    <row r="145" spans="2:21" x14ac:dyDescent="0.3">
      <c r="B145" s="1">
        <f>B142+1</f>
        <v>90</v>
      </c>
      <c r="D145" s="2" t="s">
        <v>29</v>
      </c>
      <c r="F145" s="17">
        <v>176698.58926161085</v>
      </c>
      <c r="H145" s="18">
        <v>2.34441540747792</v>
      </c>
      <c r="J145" s="17">
        <v>209370.17425595829</v>
      </c>
      <c r="L145" s="18">
        <v>2.777898026482132</v>
      </c>
      <c r="N145" s="17">
        <f>J145-F145</f>
        <v>32671.584994347446</v>
      </c>
      <c r="O145" s="18"/>
      <c r="P145" s="19">
        <f>N145/F145</f>
        <v>0.18490008964347518</v>
      </c>
      <c r="Q145" s="19"/>
      <c r="R145" s="19">
        <f>P145</f>
        <v>0.18490008964347518</v>
      </c>
    </row>
    <row r="146" spans="2:21" outlineLevel="1" x14ac:dyDescent="0.3">
      <c r="B146" s="1">
        <f>B145+1</f>
        <v>91</v>
      </c>
      <c r="D146" s="2" t="s">
        <v>30</v>
      </c>
      <c r="F146" s="17">
        <v>1149392.5</v>
      </c>
      <c r="G146" s="21"/>
      <c r="H146" s="18">
        <v>15.25</v>
      </c>
      <c r="I146" s="18"/>
      <c r="J146" s="17">
        <v>1149392.5</v>
      </c>
      <c r="K146" s="21"/>
      <c r="L146" s="18">
        <v>15.25</v>
      </c>
      <c r="M146" s="18"/>
      <c r="N146" s="17">
        <f>J146-F146</f>
        <v>0</v>
      </c>
      <c r="O146" s="18"/>
      <c r="P146" s="22">
        <f>IFERROR(N146/F146,"100.0%")</f>
        <v>0</v>
      </c>
      <c r="Q146" s="19"/>
      <c r="R146" s="22">
        <v>0</v>
      </c>
    </row>
    <row r="147" spans="2:21" outlineLevel="1" x14ac:dyDescent="0.3">
      <c r="B147" s="1">
        <f t="shared" ref="B147:B148" si="1">B146+1</f>
        <v>92</v>
      </c>
      <c r="D147" s="2" t="s">
        <v>32</v>
      </c>
      <c r="F147" s="17">
        <v>1224253.801713103</v>
      </c>
      <c r="G147" s="21"/>
      <c r="H147" s="18">
        <v>16.243250652953471</v>
      </c>
      <c r="I147" s="18"/>
      <c r="J147" s="17">
        <v>1137612.169</v>
      </c>
      <c r="K147" s="21"/>
      <c r="L147" s="18">
        <v>15.093699999999998</v>
      </c>
      <c r="M147" s="18"/>
      <c r="N147" s="17">
        <f>J147-F147</f>
        <v>-86641.632713102968</v>
      </c>
      <c r="O147" s="18"/>
      <c r="P147" s="22">
        <f>N147/F147</f>
        <v>-7.0770972972977506E-2</v>
      </c>
      <c r="Q147" s="19"/>
      <c r="R147" s="22">
        <f>P147</f>
        <v>-7.0770972972977506E-2</v>
      </c>
    </row>
    <row r="148" spans="2:21" x14ac:dyDescent="0.3">
      <c r="B148" s="1">
        <f t="shared" si="1"/>
        <v>93</v>
      </c>
      <c r="D148" s="2" t="s">
        <v>33</v>
      </c>
      <c r="F148" s="23">
        <f>SUM(F145:F147)</f>
        <v>2550344.8909747135</v>
      </c>
      <c r="H148" s="24">
        <v>33.837666060431388</v>
      </c>
      <c r="J148" s="23">
        <f>SUM(J145:J147)</f>
        <v>2496374.8432559585</v>
      </c>
      <c r="K148" s="21"/>
      <c r="L148" s="24">
        <v>33.121598026482133</v>
      </c>
      <c r="N148" s="23">
        <f>SUM(N145:N147)</f>
        <v>-53970.047718755523</v>
      </c>
      <c r="P148" s="25">
        <f>N148/F148</f>
        <v>-2.116186242486159E-2</v>
      </c>
      <c r="Q148" s="26"/>
      <c r="R148" s="25">
        <f>(N145+N147)/(F145+F147)</f>
        <v>-3.8523827123922334E-2</v>
      </c>
      <c r="S148" s="28"/>
      <c r="U148" s="33"/>
    </row>
    <row r="149" spans="2:21" ht="8.25" customHeight="1" x14ac:dyDescent="0.3">
      <c r="F149" s="17"/>
      <c r="G149" s="1"/>
      <c r="H149" s="18"/>
      <c r="I149" s="1"/>
      <c r="J149" s="17"/>
      <c r="K149" s="1"/>
      <c r="L149" s="18"/>
      <c r="N149" s="17"/>
      <c r="P149" s="26"/>
      <c r="Q149" s="26"/>
      <c r="R149" s="26"/>
    </row>
    <row r="150" spans="2:21" x14ac:dyDescent="0.3">
      <c r="B150" s="1">
        <f>B148+1</f>
        <v>94</v>
      </c>
      <c r="D150" s="2" t="s">
        <v>63</v>
      </c>
      <c r="F150" s="23">
        <f>SUM(F145:F146)+J147</f>
        <v>2463703.2582616108</v>
      </c>
      <c r="G150" s="1"/>
      <c r="H150" s="24">
        <v>32.688115407477916</v>
      </c>
      <c r="I150" s="1"/>
      <c r="J150" s="23">
        <f>SUM(J145:J147)</f>
        <v>2496374.8432559585</v>
      </c>
      <c r="K150" s="21"/>
      <c r="L150" s="24">
        <v>33.121598026482133</v>
      </c>
      <c r="N150" s="23">
        <f>N145+N146</f>
        <v>32671.584994347446</v>
      </c>
      <c r="P150" s="25">
        <f>N150/F150</f>
        <v>1.3261168886629844E-2</v>
      </c>
      <c r="Q150" s="26"/>
      <c r="R150" s="25">
        <f>(N150-N146)/(F150-F146)</f>
        <v>2.485834098897655E-2</v>
      </c>
    </row>
    <row r="151" spans="2:21" x14ac:dyDescent="0.3">
      <c r="B151" s="1">
        <f>B150+1</f>
        <v>95</v>
      </c>
      <c r="D151" s="2" t="s">
        <v>64</v>
      </c>
      <c r="F151" s="17"/>
      <c r="G151" s="1"/>
      <c r="H151" s="18"/>
      <c r="I151" s="1"/>
      <c r="J151" s="17"/>
      <c r="K151" s="1"/>
      <c r="L151" s="18"/>
      <c r="N151" s="17"/>
      <c r="P151" s="36">
        <v>2.463751190164434E-2</v>
      </c>
      <c r="Q151" s="26"/>
      <c r="R151" s="36">
        <v>0.18490008964347515</v>
      </c>
    </row>
    <row r="152" spans="2:21" x14ac:dyDescent="0.3">
      <c r="F152" s="17"/>
      <c r="J152" s="17"/>
      <c r="N152" s="17"/>
      <c r="P152" s="26"/>
      <c r="Q152" s="26"/>
      <c r="R152" s="26"/>
    </row>
    <row r="153" spans="2:21" x14ac:dyDescent="0.3">
      <c r="D153" s="3" t="s">
        <v>170</v>
      </c>
      <c r="F153" s="82" t="s">
        <v>171</v>
      </c>
      <c r="H153" s="18"/>
      <c r="J153" s="17"/>
      <c r="N153" s="17"/>
      <c r="P153" s="26"/>
      <c r="Q153" s="26"/>
      <c r="R153" s="26"/>
    </row>
    <row r="154" spans="2:21" x14ac:dyDescent="0.3">
      <c r="B154" s="1">
        <f>B151+1</f>
        <v>96</v>
      </c>
      <c r="D154" s="2" t="s">
        <v>29</v>
      </c>
      <c r="F154" s="17">
        <v>274087.86546802637</v>
      </c>
      <c r="H154" s="18">
        <v>2.3697850141339716</v>
      </c>
      <c r="J154" s="17">
        <v>322827.443725997</v>
      </c>
      <c r="L154" s="18">
        <v>2.7911912006271953</v>
      </c>
      <c r="N154" s="17">
        <f>J154-F154</f>
        <v>48739.578257970628</v>
      </c>
      <c r="O154" s="18"/>
      <c r="P154" s="19">
        <f>N154/F154</f>
        <v>0.17782464821908114</v>
      </c>
      <c r="Q154" s="19"/>
      <c r="R154" s="19">
        <f>P154</f>
        <v>0.17782464821908114</v>
      </c>
    </row>
    <row r="155" spans="2:21" outlineLevel="1" x14ac:dyDescent="0.3">
      <c r="B155" s="1">
        <f>B154+1</f>
        <v>97</v>
      </c>
      <c r="D155" s="2" t="s">
        <v>30</v>
      </c>
      <c r="F155" s="17">
        <v>1763805.5449999999</v>
      </c>
      <c r="G155" s="21"/>
      <c r="H155" s="18">
        <v>15.25</v>
      </c>
      <c r="I155" s="18"/>
      <c r="J155" s="17">
        <v>1763805.5449999999</v>
      </c>
      <c r="K155" s="21"/>
      <c r="L155" s="18">
        <v>15.25</v>
      </c>
      <c r="M155" s="18"/>
      <c r="N155" s="17">
        <f>J155-F155</f>
        <v>0</v>
      </c>
      <c r="O155" s="18"/>
      <c r="P155" s="22">
        <f>IFERROR(N155/F155,"100.0%")</f>
        <v>0</v>
      </c>
      <c r="Q155" s="19"/>
      <c r="R155" s="22">
        <v>0</v>
      </c>
    </row>
    <row r="156" spans="2:21" outlineLevel="1" x14ac:dyDescent="0.3">
      <c r="B156" s="1">
        <f>B155+1</f>
        <v>98</v>
      </c>
      <c r="D156" s="2" t="s">
        <v>32</v>
      </c>
      <c r="F156" s="17">
        <v>1878684.2997051936</v>
      </c>
      <c r="G156" s="21"/>
      <c r="H156" s="18">
        <v>16.243250652953471</v>
      </c>
      <c r="I156" s="18"/>
      <c r="J156" s="17">
        <v>1745727.9839059999</v>
      </c>
      <c r="K156" s="21"/>
      <c r="L156" s="18">
        <v>15.093699999999998</v>
      </c>
      <c r="M156" s="18"/>
      <c r="N156" s="17">
        <f>J156-F156</f>
        <v>-132956.31579919369</v>
      </c>
      <c r="O156" s="18"/>
      <c r="P156" s="22">
        <f>N156/F156</f>
        <v>-7.0770972972977644E-2</v>
      </c>
      <c r="Q156" s="19"/>
      <c r="R156" s="22">
        <f>P156</f>
        <v>-7.0770972972977644E-2</v>
      </c>
    </row>
    <row r="157" spans="2:21" x14ac:dyDescent="0.3">
      <c r="B157" s="1">
        <f>B156+1</f>
        <v>99</v>
      </c>
      <c r="D157" s="2" t="s">
        <v>33</v>
      </c>
      <c r="F157" s="23">
        <f>SUM(F154:F156)</f>
        <v>3916577.7101732199</v>
      </c>
      <c r="H157" s="24">
        <v>33.863035667087445</v>
      </c>
      <c r="J157" s="23">
        <f>SUM(J154:J156)</f>
        <v>3832360.972631997</v>
      </c>
      <c r="K157" s="21"/>
      <c r="L157" s="24">
        <v>33.134891200627195</v>
      </c>
      <c r="N157" s="23">
        <f>SUM(N154:N156)</f>
        <v>-84216.737541223061</v>
      </c>
      <c r="P157" s="25">
        <f>N157/F157</f>
        <v>-2.1502634129401298E-2</v>
      </c>
      <c r="Q157" s="26"/>
      <c r="R157" s="25">
        <f>(N154+N156)/(F154+F156)</f>
        <v>-3.912013491425214E-2</v>
      </c>
      <c r="S157" s="28"/>
      <c r="U157" s="33"/>
    </row>
    <row r="158" spans="2:21" ht="8.25" customHeight="1" x14ac:dyDescent="0.3">
      <c r="F158" s="17"/>
      <c r="G158" s="1"/>
      <c r="H158" s="18"/>
      <c r="I158" s="1"/>
      <c r="J158" s="17"/>
      <c r="K158" s="1"/>
      <c r="L158" s="18"/>
      <c r="N158" s="17"/>
      <c r="P158" s="26"/>
      <c r="Q158" s="26"/>
      <c r="R158" s="26"/>
    </row>
    <row r="159" spans="2:21" x14ac:dyDescent="0.3">
      <c r="B159" s="1">
        <f>B157+1</f>
        <v>100</v>
      </c>
      <c r="D159" s="2" t="s">
        <v>63</v>
      </c>
      <c r="F159" s="23">
        <f>SUM(F154:F155)+J156</f>
        <v>3783621.394374026</v>
      </c>
      <c r="G159" s="1"/>
      <c r="H159" s="24">
        <v>32.713485014133973</v>
      </c>
      <c r="I159" s="1"/>
      <c r="J159" s="23">
        <f>SUM(J154:J156)</f>
        <v>3832360.972631997</v>
      </c>
      <c r="K159" s="21"/>
      <c r="L159" s="24">
        <v>33.134891200627195</v>
      </c>
      <c r="N159" s="23">
        <f>N154+N155</f>
        <v>48739.578257970628</v>
      </c>
      <c r="P159" s="25">
        <f>N159/F159</f>
        <v>1.2881727101565418E-2</v>
      </c>
      <c r="Q159" s="26"/>
      <c r="R159" s="25">
        <f>(N159-N155)/(F159-F155)</f>
        <v>2.4130703931784583E-2</v>
      </c>
    </row>
    <row r="160" spans="2:21" x14ac:dyDescent="0.3">
      <c r="B160" s="1">
        <f>B159+1</f>
        <v>101</v>
      </c>
      <c r="D160" s="2" t="s">
        <v>64</v>
      </c>
      <c r="F160" s="17"/>
      <c r="G160" s="1"/>
      <c r="H160" s="18"/>
      <c r="I160" s="1"/>
      <c r="J160" s="17"/>
      <c r="K160" s="1"/>
      <c r="L160" s="18"/>
      <c r="N160" s="17"/>
      <c r="P160" s="36">
        <v>2.3916647459386511E-2</v>
      </c>
      <c r="Q160" s="26"/>
      <c r="R160" s="36">
        <v>0.17782464821908117</v>
      </c>
    </row>
    <row r="161" spans="2:21" ht="8.25" customHeight="1" x14ac:dyDescent="0.3">
      <c r="F161" s="16"/>
      <c r="G161" s="1"/>
      <c r="H161" s="1"/>
      <c r="I161" s="1"/>
      <c r="J161" s="16"/>
      <c r="K161" s="1"/>
      <c r="L161" s="1"/>
      <c r="M161" s="1"/>
      <c r="N161" s="16"/>
      <c r="O161" s="1"/>
      <c r="P161" s="31"/>
      <c r="Q161" s="31"/>
      <c r="R161" s="31"/>
    </row>
    <row r="162" spans="2:21" x14ac:dyDescent="0.3">
      <c r="D162" s="3" t="s">
        <v>172</v>
      </c>
      <c r="F162" s="82" t="s">
        <v>173</v>
      </c>
      <c r="H162" s="18"/>
      <c r="J162" s="17"/>
      <c r="N162" s="17"/>
      <c r="P162" s="26"/>
      <c r="Q162" s="26"/>
      <c r="R162" s="26"/>
    </row>
    <row r="163" spans="2:21" x14ac:dyDescent="0.3">
      <c r="B163" s="1">
        <f>B160+1</f>
        <v>102</v>
      </c>
      <c r="D163" s="2" t="s">
        <v>29</v>
      </c>
      <c r="F163" s="17">
        <v>616243.35478030215</v>
      </c>
      <c r="H163" s="18">
        <v>2.4049384593722083</v>
      </c>
      <c r="J163" s="17">
        <v>706009.70568388153</v>
      </c>
      <c r="L163" s="18">
        <v>2.7552587475682309</v>
      </c>
      <c r="N163" s="17">
        <f>J163-F163</f>
        <v>89766.350903579383</v>
      </c>
      <c r="O163" s="18"/>
      <c r="P163" s="19">
        <f>N163/F163</f>
        <v>0.14566704891378848</v>
      </c>
      <c r="Q163" s="19"/>
      <c r="R163" s="19">
        <f>P163</f>
        <v>0.14566704891378848</v>
      </c>
    </row>
    <row r="164" spans="2:21" outlineLevel="1" x14ac:dyDescent="0.3">
      <c r="B164" s="1">
        <f>B163+1</f>
        <v>103</v>
      </c>
      <c r="D164" s="2" t="s">
        <v>30</v>
      </c>
      <c r="F164" s="17">
        <v>3907672.2</v>
      </c>
      <c r="G164" s="21"/>
      <c r="H164" s="18">
        <v>15.25</v>
      </c>
      <c r="I164" s="18"/>
      <c r="J164" s="17">
        <v>3907672.2</v>
      </c>
      <c r="K164" s="21"/>
      <c r="L164" s="18">
        <v>15.25</v>
      </c>
      <c r="M164" s="18"/>
      <c r="N164" s="17">
        <f>J164-F164</f>
        <v>0</v>
      </c>
      <c r="O164" s="18"/>
      <c r="P164" s="22">
        <f>IFERROR(N164/F164,"100.0%")</f>
        <v>0</v>
      </c>
      <c r="Q164" s="19"/>
      <c r="R164" s="22">
        <v>0</v>
      </c>
    </row>
    <row r="165" spans="2:21" outlineLevel="1" x14ac:dyDescent="0.3">
      <c r="B165" s="1">
        <f t="shared" ref="B165:B166" si="2">B164+1</f>
        <v>104</v>
      </c>
      <c r="D165" s="2" t="s">
        <v>32</v>
      </c>
      <c r="F165" s="17">
        <v>4162183.5419133198</v>
      </c>
      <c r="G165" s="21"/>
      <c r="H165" s="18">
        <v>16.243250652953474</v>
      </c>
      <c r="I165" s="18"/>
      <c r="J165" s="17">
        <v>3867621.76296</v>
      </c>
      <c r="K165" s="21"/>
      <c r="L165" s="18">
        <v>15.093699999999998</v>
      </c>
      <c r="M165" s="18"/>
      <c r="N165" s="17">
        <f>J165-F165</f>
        <v>-294561.77895331988</v>
      </c>
      <c r="O165" s="18"/>
      <c r="P165" s="22">
        <f>N165/F165</f>
        <v>-7.077097297297763E-2</v>
      </c>
      <c r="Q165" s="19"/>
      <c r="R165" s="22">
        <f>P165</f>
        <v>-7.077097297297763E-2</v>
      </c>
    </row>
    <row r="166" spans="2:21" x14ac:dyDescent="0.3">
      <c r="B166" s="1">
        <f t="shared" si="2"/>
        <v>105</v>
      </c>
      <c r="D166" s="2" t="s">
        <v>33</v>
      </c>
      <c r="F166" s="23">
        <f>SUM(F163:F165)</f>
        <v>8686099.0966936219</v>
      </c>
      <c r="H166" s="24">
        <v>33.898189112325674</v>
      </c>
      <c r="J166" s="23">
        <f>SUM(J163:J165)</f>
        <v>8481303.6686438806</v>
      </c>
      <c r="K166" s="21"/>
      <c r="L166" s="24">
        <v>33.098958747568233</v>
      </c>
      <c r="N166" s="23">
        <f>SUM(N163:N164)</f>
        <v>89766.350903579383</v>
      </c>
      <c r="P166" s="25">
        <f>N166/F166</f>
        <v>1.0334483857978215E-2</v>
      </c>
      <c r="Q166" s="26"/>
      <c r="R166" s="25">
        <f>(N163+N165)/(F163+F165)</f>
        <v>-4.285833653570098E-2</v>
      </c>
      <c r="S166" s="28"/>
      <c r="U166" s="33"/>
    </row>
    <row r="167" spans="2:21" x14ac:dyDescent="0.3">
      <c r="F167" s="17"/>
      <c r="G167" s="1"/>
      <c r="H167" s="18"/>
      <c r="I167" s="1"/>
      <c r="J167" s="17"/>
      <c r="K167" s="1"/>
      <c r="L167" s="18"/>
      <c r="N167" s="17"/>
      <c r="P167" s="26"/>
      <c r="Q167" s="26"/>
      <c r="R167" s="26"/>
    </row>
    <row r="168" spans="2:21" x14ac:dyDescent="0.3">
      <c r="B168" s="1">
        <f>B166+1</f>
        <v>106</v>
      </c>
      <c r="D168" s="2" t="s">
        <v>63</v>
      </c>
      <c r="F168" s="23">
        <f>SUM(F163:F164)+J165</f>
        <v>8391537.3177403025</v>
      </c>
      <c r="G168" s="1"/>
      <c r="H168" s="24">
        <v>32.748638459372209</v>
      </c>
      <c r="I168" s="1"/>
      <c r="J168" s="23">
        <f>SUM(J163:J165)</f>
        <v>8481303.6686438806</v>
      </c>
      <c r="K168" s="21"/>
      <c r="L168" s="24">
        <v>33.098958747568233</v>
      </c>
      <c r="N168" s="23">
        <f>N163+N164</f>
        <v>89766.350903579383</v>
      </c>
      <c r="P168" s="25">
        <f>N168/F168</f>
        <v>1.0697247417801143E-2</v>
      </c>
      <c r="Q168" s="26"/>
      <c r="R168" s="25">
        <f>(N168-N164)/(F168-F164)</f>
        <v>2.0019859774198161E-2</v>
      </c>
    </row>
    <row r="169" spans="2:21" x14ac:dyDescent="0.3">
      <c r="B169" s="1">
        <f>B168+1</f>
        <v>107</v>
      </c>
      <c r="D169" s="2" t="s">
        <v>64</v>
      </c>
      <c r="F169" s="17"/>
      <c r="G169" s="1"/>
      <c r="H169" s="18"/>
      <c r="I169" s="1"/>
      <c r="J169" s="17"/>
      <c r="K169" s="1"/>
      <c r="L169" s="18"/>
      <c r="N169" s="17"/>
      <c r="P169" s="36">
        <v>1.9842623014641746E-2</v>
      </c>
      <c r="Q169" s="26"/>
      <c r="R169" s="36">
        <v>0.14566704891378854</v>
      </c>
    </row>
    <row r="170" spans="2:21" ht="8.25" customHeight="1" x14ac:dyDescent="0.3">
      <c r="F170" s="17"/>
      <c r="J170" s="17"/>
      <c r="N170" s="17"/>
      <c r="P170" s="26"/>
      <c r="Q170" s="26"/>
      <c r="R170" s="26"/>
    </row>
    <row r="171" spans="2:21" x14ac:dyDescent="0.3">
      <c r="D171" s="3" t="s">
        <v>174</v>
      </c>
      <c r="F171" s="82" t="s">
        <v>175</v>
      </c>
      <c r="H171" s="18"/>
      <c r="J171" s="17"/>
      <c r="N171" s="17"/>
      <c r="P171" s="26"/>
      <c r="Q171" s="26"/>
      <c r="R171" s="26"/>
    </row>
    <row r="172" spans="2:21" x14ac:dyDescent="0.3">
      <c r="B172" s="1">
        <f>B169+1</f>
        <v>108</v>
      </c>
      <c r="D172" s="2" t="s">
        <v>29</v>
      </c>
      <c r="F172" s="17">
        <v>818702.1551953078</v>
      </c>
      <c r="H172" s="18">
        <v>1.3816358768653094</v>
      </c>
      <c r="J172" s="17">
        <v>967873.71298276016</v>
      </c>
      <c r="L172" s="18">
        <v>1.6333767263783585</v>
      </c>
      <c r="N172" s="17">
        <f>J172-F172</f>
        <v>149171.55778745236</v>
      </c>
      <c r="O172" s="18"/>
      <c r="P172" s="19">
        <f>N172/F172</f>
        <v>0.1822049164532446</v>
      </c>
      <c r="Q172" s="19"/>
      <c r="R172" s="19">
        <f>P172</f>
        <v>0.1822049164532446</v>
      </c>
    </row>
    <row r="173" spans="2:21" outlineLevel="1" x14ac:dyDescent="0.3">
      <c r="B173" s="1">
        <f>B172+1</f>
        <v>109</v>
      </c>
      <c r="D173" s="2" t="s">
        <v>30</v>
      </c>
      <c r="F173" s="17">
        <v>9036540</v>
      </c>
      <c r="G173" s="21"/>
      <c r="H173" s="18">
        <v>15.25</v>
      </c>
      <c r="I173" s="18"/>
      <c r="J173" s="17">
        <v>9036540</v>
      </c>
      <c r="K173" s="21"/>
      <c r="L173" s="18">
        <v>15.25</v>
      </c>
      <c r="M173" s="18"/>
      <c r="N173" s="17">
        <f>J173-F173</f>
        <v>0</v>
      </c>
      <c r="O173" s="18"/>
      <c r="P173" s="22">
        <f>IFERROR(N173/F173,"100.0%")</f>
        <v>0</v>
      </c>
      <c r="Q173" s="19"/>
      <c r="R173" s="22">
        <v>0</v>
      </c>
    </row>
    <row r="174" spans="2:21" outlineLevel="1" x14ac:dyDescent="0.3">
      <c r="B174" s="1">
        <f>B173+1</f>
        <v>110</v>
      </c>
      <c r="D174" s="2" t="s">
        <v>32</v>
      </c>
      <c r="F174" s="17">
        <v>9625100.6069141086</v>
      </c>
      <c r="G174" s="21"/>
      <c r="H174" s="18">
        <v>16.243250652953471</v>
      </c>
      <c r="I174" s="18"/>
      <c r="J174" s="17">
        <v>8943922.8720000014</v>
      </c>
      <c r="K174" s="21"/>
      <c r="L174" s="18">
        <v>15.093700000000002</v>
      </c>
      <c r="M174" s="18"/>
      <c r="N174" s="17">
        <f>J174-F174</f>
        <v>-681177.73491410725</v>
      </c>
      <c r="O174" s="18"/>
      <c r="P174" s="22">
        <f>N174/F174</f>
        <v>-7.077097297297745E-2</v>
      </c>
      <c r="Q174" s="19"/>
      <c r="R174" s="22">
        <f>P174</f>
        <v>-7.077097297297745E-2</v>
      </c>
    </row>
    <row r="175" spans="2:21" x14ac:dyDescent="0.3">
      <c r="B175" s="1">
        <f>B174+1</f>
        <v>111</v>
      </c>
      <c r="D175" s="2" t="s">
        <v>33</v>
      </c>
      <c r="F175" s="23">
        <f>SUM(F172:F174)</f>
        <v>19480342.762109414</v>
      </c>
      <c r="H175" s="24">
        <v>32.874886529818774</v>
      </c>
      <c r="J175" s="23">
        <f>SUM(J172:J174)</f>
        <v>18948336.58498276</v>
      </c>
      <c r="K175" s="21"/>
      <c r="L175" s="24">
        <v>31.977076726378357</v>
      </c>
      <c r="N175" s="23">
        <f>SUM(N172:N174)</f>
        <v>-532006.17712665489</v>
      </c>
      <c r="P175" s="25">
        <f>N175/F175</f>
        <v>-2.7309898168806503E-2</v>
      </c>
      <c r="Q175" s="26"/>
      <c r="R175" s="25">
        <f>(N172+N174)/(F172+F174)</f>
        <v>-5.0939891268034776E-2</v>
      </c>
      <c r="S175" s="28"/>
      <c r="U175" s="33"/>
    </row>
    <row r="176" spans="2:21" x14ac:dyDescent="0.3">
      <c r="F176" s="17"/>
      <c r="G176" s="1"/>
      <c r="H176" s="18"/>
      <c r="I176" s="1"/>
      <c r="J176" s="17"/>
      <c r="K176" s="1"/>
      <c r="L176" s="18"/>
      <c r="N176" s="17"/>
      <c r="P176" s="26"/>
      <c r="Q176" s="26"/>
      <c r="R176" s="26"/>
    </row>
    <row r="177" spans="2:21" x14ac:dyDescent="0.3">
      <c r="B177" s="1">
        <f>B175+1</f>
        <v>112</v>
      </c>
      <c r="D177" s="2" t="s">
        <v>63</v>
      </c>
      <c r="F177" s="23">
        <f>SUM(F172:F173)+J174</f>
        <v>18799165.027195308</v>
      </c>
      <c r="G177" s="1"/>
      <c r="H177" s="24">
        <v>31.725335876865312</v>
      </c>
      <c r="I177" s="1"/>
      <c r="J177" s="23">
        <f>SUM(J172:J174)</f>
        <v>18948336.58498276</v>
      </c>
      <c r="K177" s="21"/>
      <c r="L177" s="24">
        <v>31.977076726378357</v>
      </c>
      <c r="N177" s="23">
        <f>N172+N173</f>
        <v>149171.55778745236</v>
      </c>
      <c r="P177" s="25">
        <f>N177/F177</f>
        <v>7.9350097502552553E-3</v>
      </c>
      <c r="Q177" s="26"/>
      <c r="R177" s="25">
        <f>(N177-N173)/(F177-F173)</f>
        <v>1.5279861448320694E-2</v>
      </c>
    </row>
    <row r="178" spans="2:21" x14ac:dyDescent="0.3">
      <c r="B178" s="1">
        <f>B177+1</f>
        <v>113</v>
      </c>
      <c r="D178" s="2" t="s">
        <v>64</v>
      </c>
      <c r="F178" s="17"/>
      <c r="G178" s="1"/>
      <c r="H178" s="18"/>
      <c r="I178" s="1"/>
      <c r="J178" s="17"/>
      <c r="K178" s="1"/>
      <c r="L178" s="18"/>
      <c r="N178" s="17"/>
      <c r="P178" s="36">
        <v>1.5136265090027723E-2</v>
      </c>
      <c r="Q178" s="26"/>
      <c r="R178" s="36">
        <v>0.18220491645324455</v>
      </c>
    </row>
    <row r="179" spans="2:21" x14ac:dyDescent="0.3">
      <c r="F179" s="17"/>
      <c r="J179" s="17"/>
      <c r="N179" s="17"/>
      <c r="P179" s="26"/>
      <c r="Q179" s="26"/>
      <c r="R179" s="26"/>
    </row>
    <row r="180" spans="2:21" x14ac:dyDescent="0.3">
      <c r="D180" s="3" t="s">
        <v>176</v>
      </c>
      <c r="F180" s="82" t="s">
        <v>177</v>
      </c>
      <c r="H180" s="18"/>
      <c r="J180" s="17"/>
      <c r="N180" s="17"/>
      <c r="P180" s="26"/>
      <c r="Q180" s="26"/>
      <c r="R180" s="26"/>
    </row>
    <row r="181" spans="2:21" x14ac:dyDescent="0.3">
      <c r="B181" s="1">
        <f>B178+1</f>
        <v>114</v>
      </c>
      <c r="D181" s="2" t="s">
        <v>29</v>
      </c>
      <c r="F181" s="17">
        <v>2035556.9733054384</v>
      </c>
      <c r="H181" s="18">
        <v>1.0291513812793924</v>
      </c>
      <c r="J181" s="17">
        <v>2886285.2978342311</v>
      </c>
      <c r="L181" s="18">
        <v>1.4592686620846473</v>
      </c>
      <c r="N181" s="17">
        <f>J181-F181</f>
        <v>850728.32452879264</v>
      </c>
      <c r="O181" s="18"/>
      <c r="P181" s="19">
        <f>N181/F181</f>
        <v>0.41793392947746277</v>
      </c>
      <c r="Q181" s="19"/>
      <c r="R181" s="19">
        <f>P181</f>
        <v>0.41793392947746277</v>
      </c>
    </row>
    <row r="182" spans="2:21" outlineLevel="1" x14ac:dyDescent="0.3">
      <c r="B182" s="1">
        <f>B181+1</f>
        <v>115</v>
      </c>
      <c r="D182" s="2" t="s">
        <v>30</v>
      </c>
      <c r="F182" s="17">
        <v>30162952.125</v>
      </c>
      <c r="G182" s="21"/>
      <c r="H182" s="18">
        <v>15.25</v>
      </c>
      <c r="I182" s="18"/>
      <c r="J182" s="17">
        <v>30162952.125</v>
      </c>
      <c r="K182" s="21"/>
      <c r="L182" s="18">
        <v>15.25</v>
      </c>
      <c r="M182" s="18"/>
      <c r="N182" s="17">
        <f>J182-F182</f>
        <v>0</v>
      </c>
      <c r="O182" s="18"/>
      <c r="P182" s="22">
        <f>IFERROR(N182/F182,"100.0%")</f>
        <v>0</v>
      </c>
      <c r="Q182" s="19"/>
      <c r="R182" s="22">
        <v>0</v>
      </c>
    </row>
    <row r="183" spans="2:21" outlineLevel="1" x14ac:dyDescent="0.3">
      <c r="B183" s="1">
        <f>B182+1</f>
        <v>116</v>
      </c>
      <c r="D183" s="2" t="s">
        <v>32</v>
      </c>
      <c r="F183" s="17">
        <v>32127501.101600692</v>
      </c>
      <c r="G183" s="21"/>
      <c r="H183" s="18">
        <v>16.243250652953474</v>
      </c>
      <c r="I183" s="18"/>
      <c r="J183" s="17">
        <v>29853806.589450002</v>
      </c>
      <c r="K183" s="21"/>
      <c r="L183" s="18">
        <v>15.093700000000002</v>
      </c>
      <c r="M183" s="18"/>
      <c r="N183" s="17">
        <f>J183-F183</f>
        <v>-2273694.51215069</v>
      </c>
      <c r="O183" s="18"/>
      <c r="P183" s="22">
        <f>N183/F183</f>
        <v>-7.0770972972977575E-2</v>
      </c>
      <c r="Q183" s="19"/>
      <c r="R183" s="22">
        <f>P183</f>
        <v>-7.0770972972977575E-2</v>
      </c>
    </row>
    <row r="184" spans="2:21" x14ac:dyDescent="0.3">
      <c r="B184" s="1">
        <f>B183+1</f>
        <v>117</v>
      </c>
      <c r="D184" s="2" t="s">
        <v>33</v>
      </c>
      <c r="F184" s="23">
        <f>SUM(F181:F183)</f>
        <v>64326010.199906126</v>
      </c>
      <c r="H184" s="24">
        <v>32.522402034232861</v>
      </c>
      <c r="J184" s="23">
        <f>SUM(J181:J183)</f>
        <v>62903044.012284234</v>
      </c>
      <c r="K184" s="21"/>
      <c r="L184" s="24">
        <v>31.802968662084645</v>
      </c>
      <c r="N184" s="23">
        <f>SUM(N181:N183)</f>
        <v>-1422966.1876218973</v>
      </c>
      <c r="P184" s="25">
        <f>N184/F184</f>
        <v>-2.2121163479590002E-2</v>
      </c>
      <c r="Q184" s="26"/>
      <c r="R184" s="25">
        <f>(N181+N183)/(F181+F183)</f>
        <v>-4.1652190049903989E-2</v>
      </c>
      <c r="S184" s="28"/>
      <c r="U184" s="33"/>
    </row>
    <row r="185" spans="2:21" ht="8.25" customHeight="1" x14ac:dyDescent="0.3">
      <c r="F185" s="17"/>
      <c r="G185" s="1"/>
      <c r="H185" s="18"/>
      <c r="I185" s="1"/>
      <c r="J185" s="17"/>
      <c r="K185" s="1"/>
      <c r="L185" s="18"/>
      <c r="N185" s="17"/>
      <c r="P185" s="26"/>
      <c r="Q185" s="26"/>
      <c r="R185" s="26"/>
    </row>
    <row r="186" spans="2:21" x14ac:dyDescent="0.3">
      <c r="B186" s="1">
        <f>B184+1</f>
        <v>118</v>
      </c>
      <c r="D186" s="2" t="s">
        <v>63</v>
      </c>
      <c r="F186" s="23">
        <f>SUM(F181:F182)+J183</f>
        <v>62052315.687755436</v>
      </c>
      <c r="G186" s="1"/>
      <c r="H186" s="24">
        <v>31.372851381279393</v>
      </c>
      <c r="I186" s="1"/>
      <c r="J186" s="23">
        <f>SUM(J181:J183)</f>
        <v>62903044.012284234</v>
      </c>
      <c r="K186" s="21"/>
      <c r="L186" s="24">
        <v>31.802968662084645</v>
      </c>
      <c r="N186" s="23">
        <f>N181+N182</f>
        <v>850728.32452879264</v>
      </c>
      <c r="P186" s="25">
        <f>N186/F186</f>
        <v>1.3709856193113254E-2</v>
      </c>
      <c r="Q186" s="26"/>
      <c r="R186" s="25">
        <f>(N186-N182)/(F186-F182)</f>
        <v>2.6677494608966869E-2</v>
      </c>
    </row>
    <row r="187" spans="2:21" x14ac:dyDescent="0.3">
      <c r="B187" s="1">
        <f>B186+1</f>
        <v>119</v>
      </c>
      <c r="D187" s="2" t="s">
        <v>64</v>
      </c>
      <c r="F187" s="17"/>
      <c r="G187" s="1"/>
      <c r="H187" s="18"/>
      <c r="I187" s="1"/>
      <c r="J187" s="17"/>
      <c r="K187" s="1"/>
      <c r="L187" s="18"/>
      <c r="N187" s="17"/>
      <c r="P187" s="36">
        <v>2.6421357645207401E-2</v>
      </c>
      <c r="Q187" s="26"/>
      <c r="R187" s="36">
        <v>0.41793392947746266</v>
      </c>
    </row>
    <row r="188" spans="2:21" ht="8.25" customHeight="1" x14ac:dyDescent="0.3">
      <c r="F188" s="17"/>
      <c r="J188" s="17"/>
      <c r="N188" s="17"/>
      <c r="P188" s="26"/>
      <c r="Q188" s="26"/>
      <c r="R188" s="26"/>
    </row>
    <row r="189" spans="2:21" x14ac:dyDescent="0.3">
      <c r="D189" s="3" t="s">
        <v>178</v>
      </c>
      <c r="F189" s="82" t="s">
        <v>179</v>
      </c>
      <c r="H189" s="18"/>
      <c r="J189" s="17"/>
      <c r="N189" s="17"/>
      <c r="P189" s="26"/>
      <c r="Q189" s="26"/>
      <c r="R189" s="26"/>
    </row>
    <row r="190" spans="2:21" x14ac:dyDescent="0.3">
      <c r="B190" s="1">
        <f>B187+1</f>
        <v>120</v>
      </c>
      <c r="D190" s="2" t="s">
        <v>29</v>
      </c>
      <c r="F190" s="17">
        <v>3404458.4136907309</v>
      </c>
      <c r="H190" s="18">
        <v>0.91990262171821668</v>
      </c>
      <c r="J190" s="17">
        <v>5036668.8697211547</v>
      </c>
      <c r="L190" s="18">
        <v>1.3609344967619019</v>
      </c>
      <c r="N190" s="17">
        <f>J190-F190</f>
        <v>1632210.4560304238</v>
      </c>
      <c r="O190" s="18"/>
      <c r="P190" s="19">
        <f>N190/F190</f>
        <v>0.4794332189421473</v>
      </c>
      <c r="Q190" s="19"/>
      <c r="R190" s="19">
        <f>P190</f>
        <v>0.4794332189421473</v>
      </c>
    </row>
    <row r="191" spans="2:21" outlineLevel="1" x14ac:dyDescent="0.3">
      <c r="B191" s="1">
        <f>B190+1</f>
        <v>121</v>
      </c>
      <c r="D191" s="2" t="s">
        <v>30</v>
      </c>
      <c r="F191" s="17">
        <v>56438572.5</v>
      </c>
      <c r="G191" s="21"/>
      <c r="H191" s="18">
        <v>15.25</v>
      </c>
      <c r="I191" s="18"/>
      <c r="J191" s="17">
        <v>56438572.5</v>
      </c>
      <c r="K191" s="21"/>
      <c r="L191" s="18">
        <v>15.25</v>
      </c>
      <c r="M191" s="18"/>
      <c r="N191" s="17">
        <f>J191-F191</f>
        <v>0</v>
      </c>
      <c r="O191" s="18"/>
      <c r="P191" s="22">
        <f>IFERROR(N191/F191,"100.0%")</f>
        <v>0</v>
      </c>
      <c r="Q191" s="19"/>
      <c r="R191" s="22">
        <v>0</v>
      </c>
    </row>
    <row r="192" spans="2:21" outlineLevel="1" x14ac:dyDescent="0.3">
      <c r="B192" s="1">
        <f>B191+1</f>
        <v>122</v>
      </c>
      <c r="D192" s="2" t="s">
        <v>32</v>
      </c>
      <c r="F192" s="17">
        <v>60114483.909008972</v>
      </c>
      <c r="G192" s="21"/>
      <c r="H192" s="18">
        <v>16.243250652953474</v>
      </c>
      <c r="I192" s="18"/>
      <c r="J192" s="17">
        <v>55860123.392999999</v>
      </c>
      <c r="K192" s="21"/>
      <c r="L192" s="18">
        <v>15.093699999999998</v>
      </c>
      <c r="M192" s="18"/>
      <c r="N192" s="17">
        <f>J192-F192</f>
        <v>-4254360.5160089731</v>
      </c>
      <c r="O192" s="18"/>
      <c r="P192" s="22">
        <f>N192/F192</f>
        <v>-7.0770972972977644E-2</v>
      </c>
      <c r="Q192" s="19"/>
      <c r="R192" s="22">
        <f>P192</f>
        <v>-7.0770972972977644E-2</v>
      </c>
    </row>
    <row r="193" spans="2:21" x14ac:dyDescent="0.3">
      <c r="B193" s="1">
        <f>B192+1</f>
        <v>123</v>
      </c>
      <c r="D193" s="2" t="s">
        <v>33</v>
      </c>
      <c r="F193" s="23">
        <f>SUM(F190:F192)</f>
        <v>119957514.8226997</v>
      </c>
      <c r="H193" s="24">
        <v>32.413153274671686</v>
      </c>
      <c r="J193" s="23">
        <f>SUM(J190:J192)</f>
        <v>117335364.76272115</v>
      </c>
      <c r="K193" s="21"/>
      <c r="L193" s="24">
        <v>31.704634496761901</v>
      </c>
      <c r="N193" s="23">
        <f>SUM(N190:N192)</f>
        <v>-2622150.0599785494</v>
      </c>
      <c r="P193" s="25">
        <f>N193/F193</f>
        <v>-2.1858989525201107E-2</v>
      </c>
      <c r="Q193" s="26"/>
      <c r="R193" s="25">
        <f>(N190+N192)/(F190+F192)</f>
        <v>-4.1281387316826811E-2</v>
      </c>
      <c r="S193" s="28"/>
      <c r="U193" s="33"/>
    </row>
    <row r="194" spans="2:21" ht="8.25" customHeight="1" x14ac:dyDescent="0.3">
      <c r="F194" s="17"/>
      <c r="G194" s="1"/>
      <c r="H194" s="18"/>
      <c r="I194" s="1"/>
      <c r="J194" s="17"/>
      <c r="K194" s="1"/>
      <c r="L194" s="18"/>
      <c r="N194" s="17"/>
      <c r="P194" s="26"/>
      <c r="Q194" s="26"/>
      <c r="R194" s="26"/>
    </row>
    <row r="195" spans="2:21" x14ac:dyDescent="0.3">
      <c r="B195" s="1">
        <f>B193+1</f>
        <v>124</v>
      </c>
      <c r="D195" s="2" t="s">
        <v>63</v>
      </c>
      <c r="F195" s="23">
        <f>SUM(F190:F191)+J192</f>
        <v>115703154.30669072</v>
      </c>
      <c r="G195" s="1"/>
      <c r="H195" s="24">
        <v>31.263602621718213</v>
      </c>
      <c r="I195" s="1"/>
      <c r="J195" s="23">
        <f>SUM(J190:J192)</f>
        <v>117335364.76272115</v>
      </c>
      <c r="K195" s="21"/>
      <c r="L195" s="24">
        <v>31.704634496761901</v>
      </c>
      <c r="N195" s="23">
        <f>N190+N191</f>
        <v>1632210.4560304238</v>
      </c>
      <c r="P195" s="25">
        <f>N195/F195</f>
        <v>1.4106879503941393E-2</v>
      </c>
      <c r="Q195" s="26"/>
      <c r="R195" s="25">
        <f>(N195-N191)/(F195-F191)</f>
        <v>2.7541077761324119E-2</v>
      </c>
    </row>
    <row r="196" spans="2:21" x14ac:dyDescent="0.3">
      <c r="B196" s="1">
        <f>B195+1</f>
        <v>125</v>
      </c>
      <c r="D196" s="2" t="s">
        <v>64</v>
      </c>
      <c r="F196" s="17"/>
      <c r="G196" s="1"/>
      <c r="H196" s="18"/>
      <c r="I196" s="1"/>
      <c r="J196" s="17"/>
      <c r="K196" s="1"/>
      <c r="L196" s="18"/>
      <c r="N196" s="17"/>
      <c r="P196" s="36">
        <v>2.7274862771982534E-2</v>
      </c>
      <c r="Q196" s="26"/>
      <c r="R196" s="36">
        <v>0.47943321894214719</v>
      </c>
    </row>
    <row r="197" spans="2:21" ht="8.25" customHeight="1" x14ac:dyDescent="0.3">
      <c r="F197" s="17"/>
      <c r="J197" s="17"/>
      <c r="N197" s="17"/>
      <c r="P197" s="26"/>
      <c r="Q197" s="26"/>
      <c r="R197" s="26"/>
    </row>
    <row r="198" spans="2:21" x14ac:dyDescent="0.3">
      <c r="D198" s="3" t="s">
        <v>180</v>
      </c>
      <c r="F198" s="82" t="s">
        <v>179</v>
      </c>
      <c r="H198" s="18"/>
      <c r="J198" s="17"/>
      <c r="N198" s="17"/>
      <c r="P198" s="26"/>
      <c r="Q198" s="26"/>
      <c r="R198" s="26"/>
    </row>
    <row r="199" spans="2:21" x14ac:dyDescent="0.3">
      <c r="B199" s="1">
        <f>B196+1</f>
        <v>126</v>
      </c>
      <c r="D199" s="2" t="s">
        <v>29</v>
      </c>
      <c r="F199" s="17">
        <v>3404458.4136907309</v>
      </c>
      <c r="H199" s="18">
        <v>0.91990262171821668</v>
      </c>
      <c r="J199" s="17">
        <v>6251426.9539862759</v>
      </c>
      <c r="L199" s="18">
        <v>1.6891685389153084</v>
      </c>
      <c r="N199" s="17">
        <f>J199-F199</f>
        <v>2846968.540295545</v>
      </c>
      <c r="O199" s="18"/>
      <c r="P199" s="19">
        <f>N199/F199</f>
        <v>0.83624711902683568</v>
      </c>
      <c r="Q199" s="19"/>
      <c r="R199" s="19">
        <f>P199</f>
        <v>0.83624711902683568</v>
      </c>
    </row>
    <row r="200" spans="2:21" outlineLevel="1" x14ac:dyDescent="0.3">
      <c r="B200" s="1">
        <f>B199+1</f>
        <v>127</v>
      </c>
      <c r="D200" s="2" t="s">
        <v>30</v>
      </c>
      <c r="F200" s="17">
        <v>56438572.5</v>
      </c>
      <c r="G200" s="21"/>
      <c r="H200" s="18">
        <v>15.25</v>
      </c>
      <c r="I200" s="18"/>
      <c r="J200" s="17">
        <v>56438572.5</v>
      </c>
      <c r="K200" s="21"/>
      <c r="L200" s="18">
        <v>15.25</v>
      </c>
      <c r="M200" s="18"/>
      <c r="N200" s="17">
        <f>J200-F200</f>
        <v>0</v>
      </c>
      <c r="O200" s="18"/>
      <c r="P200" s="22">
        <f>IFERROR(N200/F200,"100.0%")</f>
        <v>0</v>
      </c>
      <c r="Q200" s="19"/>
      <c r="R200" s="22">
        <v>0</v>
      </c>
    </row>
    <row r="201" spans="2:21" outlineLevel="1" x14ac:dyDescent="0.3">
      <c r="B201" s="1">
        <f t="shared" ref="B201:B202" si="3">B200+1</f>
        <v>128</v>
      </c>
      <c r="D201" s="2" t="s">
        <v>32</v>
      </c>
      <c r="F201" s="17">
        <v>60114483.909008972</v>
      </c>
      <c r="G201" s="21"/>
      <c r="H201" s="18">
        <v>16.243250652953474</v>
      </c>
      <c r="I201" s="18"/>
      <c r="J201" s="17">
        <v>55860123.392999999</v>
      </c>
      <c r="K201" s="21"/>
      <c r="L201" s="18">
        <v>15.093699999999998</v>
      </c>
      <c r="M201" s="18"/>
      <c r="N201" s="17">
        <f>J201-F201</f>
        <v>-4254360.5160089731</v>
      </c>
      <c r="O201" s="18"/>
      <c r="P201" s="22">
        <f>N201/F201</f>
        <v>-7.0770972972977644E-2</v>
      </c>
      <c r="Q201" s="19"/>
      <c r="R201" s="22">
        <f>P201</f>
        <v>-7.0770972972977644E-2</v>
      </c>
    </row>
    <row r="202" spans="2:21" x14ac:dyDescent="0.3">
      <c r="B202" s="1">
        <f t="shared" si="3"/>
        <v>129</v>
      </c>
      <c r="D202" s="2" t="s">
        <v>33</v>
      </c>
      <c r="F202" s="23">
        <f>SUM(F199:F201)</f>
        <v>119957514.8226997</v>
      </c>
      <c r="H202" s="24">
        <v>32.413153274671686</v>
      </c>
      <c r="J202" s="23">
        <f>SUM(J199:J201)</f>
        <v>118550122.84698626</v>
      </c>
      <c r="K202" s="21"/>
      <c r="L202" s="24">
        <v>32.032868538915302</v>
      </c>
      <c r="N202" s="23">
        <f>SUM(N199:N201)</f>
        <v>-1407391.9757134281</v>
      </c>
      <c r="P202" s="25">
        <f>N202/F202</f>
        <v>-1.1732420247231612E-2</v>
      </c>
      <c r="Q202" s="26"/>
      <c r="R202" s="25">
        <f>(N199+N201)/(F199+F201)</f>
        <v>-2.215704361957661E-2</v>
      </c>
      <c r="S202" s="28"/>
      <c r="U202" s="33"/>
    </row>
    <row r="203" spans="2:21" ht="8.25" customHeight="1" x14ac:dyDescent="0.3">
      <c r="F203" s="17"/>
      <c r="G203" s="1"/>
      <c r="H203" s="18"/>
      <c r="I203" s="1"/>
      <c r="J203" s="17"/>
      <c r="K203" s="1"/>
      <c r="L203" s="18"/>
      <c r="N203" s="17"/>
      <c r="P203" s="26"/>
      <c r="Q203" s="26"/>
      <c r="R203" s="26"/>
    </row>
    <row r="204" spans="2:21" x14ac:dyDescent="0.3">
      <c r="B204" s="1">
        <f>B202+1</f>
        <v>130</v>
      </c>
      <c r="D204" s="2" t="s">
        <v>138</v>
      </c>
      <c r="F204" s="23">
        <f>SUM(F199:F200)+J201</f>
        <v>115703154.30669072</v>
      </c>
      <c r="G204" s="1"/>
      <c r="H204" s="24">
        <v>31.263602621718213</v>
      </c>
      <c r="I204" s="1"/>
      <c r="J204" s="23">
        <f>SUM(J199:J201)</f>
        <v>118550122.84698626</v>
      </c>
      <c r="K204" s="21"/>
      <c r="L204" s="24">
        <v>32.032868538915302</v>
      </c>
      <c r="N204" s="23">
        <f>N199+N200</f>
        <v>2846968.540295545</v>
      </c>
      <c r="P204" s="25">
        <f>N204/F204</f>
        <v>2.4605798842347676E-2</v>
      </c>
      <c r="Q204" s="26"/>
      <c r="R204" s="25">
        <f>(N204-N200)/(F204-F200)</f>
        <v>4.8038279415887723E-2</v>
      </c>
    </row>
    <row r="205" spans="2:21" x14ac:dyDescent="0.3">
      <c r="B205" s="1">
        <f>B204+1</f>
        <v>131</v>
      </c>
      <c r="D205" s="2" t="s">
        <v>139</v>
      </c>
      <c r="F205" s="17"/>
      <c r="G205" s="1"/>
      <c r="H205" s="18"/>
      <c r="I205" s="1"/>
      <c r="J205" s="17"/>
      <c r="K205" s="1"/>
      <c r="L205" s="18"/>
      <c r="N205" s="17"/>
      <c r="P205" s="36">
        <v>4.7573936293461086E-2</v>
      </c>
      <c r="Q205" s="26"/>
      <c r="R205" s="36">
        <v>0.83624711902683568</v>
      </c>
    </row>
    <row r="206" spans="2:21" ht="8.25" customHeight="1" x14ac:dyDescent="0.3">
      <c r="F206" s="17"/>
      <c r="J206" s="17"/>
      <c r="N206" s="17"/>
      <c r="P206" s="26"/>
      <c r="Q206" s="26"/>
      <c r="R206" s="26"/>
    </row>
    <row r="207" spans="2:21" x14ac:dyDescent="0.3">
      <c r="D207" s="3" t="s">
        <v>181</v>
      </c>
      <c r="F207" s="82" t="s">
        <v>182</v>
      </c>
      <c r="H207" s="18"/>
      <c r="J207" s="17"/>
      <c r="N207" s="17"/>
      <c r="P207" s="26"/>
      <c r="Q207" s="26"/>
      <c r="R207" s="26"/>
    </row>
    <row r="208" spans="2:21" x14ac:dyDescent="0.3">
      <c r="B208" s="1">
        <f>B205+1</f>
        <v>132</v>
      </c>
      <c r="D208" s="2" t="s">
        <v>29</v>
      </c>
      <c r="F208" s="17">
        <v>6826797.7785924636</v>
      </c>
      <c r="H208" s="18">
        <v>2.5032993702486372</v>
      </c>
      <c r="J208" s="17">
        <v>11998402.587104606</v>
      </c>
      <c r="L208" s="18">
        <v>4.3996606629354797</v>
      </c>
      <c r="N208" s="17">
        <f>J208-F208</f>
        <v>5171604.8085121419</v>
      </c>
      <c r="O208" s="18"/>
      <c r="P208" s="36"/>
      <c r="Q208" s="19"/>
      <c r="R208" s="22">
        <f>N208/F208</f>
        <v>0.75754474883221368</v>
      </c>
    </row>
    <row r="209" spans="2:21" x14ac:dyDescent="0.3">
      <c r="D209" s="2" t="s">
        <v>30</v>
      </c>
      <c r="F209" s="17">
        <v>0</v>
      </c>
      <c r="H209" s="18">
        <v>0</v>
      </c>
      <c r="J209" s="17">
        <v>0</v>
      </c>
      <c r="L209" s="18">
        <v>0</v>
      </c>
      <c r="N209" s="17">
        <f>J209-F209</f>
        <v>0</v>
      </c>
      <c r="O209" s="18"/>
      <c r="P209" s="36"/>
      <c r="Q209" s="19"/>
      <c r="R209" s="22"/>
    </row>
    <row r="210" spans="2:21" x14ac:dyDescent="0.3">
      <c r="B210" s="1">
        <f>B208+1</f>
        <v>133</v>
      </c>
      <c r="D210" s="2" t="s">
        <v>32</v>
      </c>
      <c r="F210" s="17">
        <v>44297293.720682472</v>
      </c>
      <c r="H210" s="18">
        <v>16.243250652953474</v>
      </c>
      <c r="J210" s="17">
        <v>41162331.144000001</v>
      </c>
      <c r="L210" s="18">
        <v>15.093700000000002</v>
      </c>
      <c r="N210" s="17">
        <f>J210-F210</f>
        <v>-3134962.5766824707</v>
      </c>
      <c r="O210" s="18"/>
      <c r="P210" s="36"/>
      <c r="Q210" s="19"/>
      <c r="R210" s="22">
        <f>N210/F210</f>
        <v>-7.077097297297763E-2</v>
      </c>
    </row>
    <row r="211" spans="2:21" x14ac:dyDescent="0.3">
      <c r="B211" s="1">
        <f>B210+1</f>
        <v>134</v>
      </c>
      <c r="D211" s="2" t="s">
        <v>33</v>
      </c>
      <c r="F211" s="23">
        <f>SUM(F206:F210)</f>
        <v>51124091.499274939</v>
      </c>
      <c r="H211" s="24">
        <v>18.746550023202111</v>
      </c>
      <c r="J211" s="23">
        <f>SUM(J206:J210)</f>
        <v>53160733.731104605</v>
      </c>
      <c r="K211" s="21"/>
      <c r="L211" s="24">
        <v>19.49336066293548</v>
      </c>
      <c r="N211" s="23">
        <f>SUM(N206:N210)</f>
        <v>2036642.2318296712</v>
      </c>
      <c r="P211" s="26"/>
      <c r="Q211" s="26"/>
      <c r="R211" s="25">
        <f>N211/F211</f>
        <v>3.9837230786948175E-2</v>
      </c>
      <c r="S211" s="28"/>
      <c r="U211" s="33"/>
    </row>
    <row r="212" spans="2:21" ht="8.25" customHeight="1" x14ac:dyDescent="0.3">
      <c r="F212" s="17"/>
      <c r="G212" s="1"/>
      <c r="H212" s="18"/>
      <c r="I212" s="1"/>
      <c r="J212" s="17"/>
      <c r="K212" s="1"/>
      <c r="L212" s="18"/>
      <c r="N212" s="17"/>
      <c r="P212" s="26"/>
      <c r="Q212" s="26"/>
      <c r="R212" s="26"/>
    </row>
    <row r="213" spans="2:21" x14ac:dyDescent="0.3">
      <c r="B213" s="1">
        <f>B211+1</f>
        <v>135</v>
      </c>
      <c r="D213" s="2" t="s">
        <v>63</v>
      </c>
      <c r="F213" s="23">
        <f>SUM(F208:F208)+J210</f>
        <v>47989128.922592461</v>
      </c>
      <c r="G213" s="1"/>
      <c r="H213" s="24">
        <v>17.596999370248636</v>
      </c>
      <c r="I213" s="1"/>
      <c r="J213" s="23">
        <f>SUM(J206:J210)</f>
        <v>53160733.731104605</v>
      </c>
      <c r="K213" s="21"/>
      <c r="L213" s="24">
        <v>19.49336066293548</v>
      </c>
      <c r="N213" s="23">
        <f>N206+N207</f>
        <v>0</v>
      </c>
      <c r="P213" s="26"/>
      <c r="Q213" s="26"/>
      <c r="R213" s="25">
        <f>(N213-N209)/(F213-F209)</f>
        <v>0</v>
      </c>
    </row>
    <row r="214" spans="2:21" x14ac:dyDescent="0.3">
      <c r="B214" s="1">
        <f>B213+1</f>
        <v>136</v>
      </c>
      <c r="D214" s="2" t="s">
        <v>64</v>
      </c>
      <c r="F214" s="53"/>
      <c r="G214" s="1"/>
      <c r="H214" s="18"/>
      <c r="I214" s="1"/>
      <c r="J214" s="53"/>
      <c r="K214" s="1"/>
      <c r="L214" s="18"/>
      <c r="N214" s="54"/>
      <c r="P214" s="26"/>
      <c r="Q214" s="26"/>
      <c r="R214" s="36">
        <v>0.75754474883221368</v>
      </c>
    </row>
    <row r="215" spans="2:21" ht="8.25" customHeight="1" x14ac:dyDescent="0.3">
      <c r="N215" s="29"/>
      <c r="P215" s="26"/>
      <c r="Q215" s="26"/>
      <c r="R215" s="26"/>
    </row>
    <row r="216" spans="2:21" x14ac:dyDescent="0.3">
      <c r="B216" s="8" t="s">
        <v>78</v>
      </c>
      <c r="C216" s="3"/>
      <c r="H216" s="18"/>
      <c r="N216" s="29"/>
      <c r="P216" s="26"/>
      <c r="Q216" s="26"/>
      <c r="R216" s="26"/>
    </row>
    <row r="217" spans="2:21" x14ac:dyDescent="0.3">
      <c r="B217" s="40" t="s">
        <v>79</v>
      </c>
      <c r="C217" s="45"/>
      <c r="D217" s="41" t="s">
        <v>80</v>
      </c>
      <c r="F217" s="53"/>
      <c r="H217" s="18"/>
      <c r="J217" s="53"/>
      <c r="L217" s="18"/>
      <c r="N217" s="54"/>
      <c r="P217" s="26"/>
      <c r="Q217" s="26"/>
      <c r="R217" s="26"/>
    </row>
    <row r="218" spans="2:21" ht="13.4" customHeight="1" outlineLevel="1" x14ac:dyDescent="0.3">
      <c r="B218" s="40" t="s">
        <v>81</v>
      </c>
      <c r="C218" s="41"/>
      <c r="D218" s="41" t="s">
        <v>82</v>
      </c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</row>
    <row r="219" spans="2:21" ht="12" customHeight="1" x14ac:dyDescent="0.3">
      <c r="B219" s="40" t="s">
        <v>83</v>
      </c>
      <c r="C219" s="41"/>
      <c r="D219" s="45" t="s">
        <v>183</v>
      </c>
    </row>
    <row r="220" spans="2:21" x14ac:dyDescent="0.3"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65"/>
      <c r="Q220" s="43"/>
      <c r="R220" s="65"/>
    </row>
  </sheetData>
  <mergeCells count="5">
    <mergeCell ref="B7:R7"/>
    <mergeCell ref="B8:R8"/>
    <mergeCell ref="F10:H10"/>
    <mergeCell ref="J10:N10"/>
    <mergeCell ref="P10:R10"/>
  </mergeCells>
  <printOptions horizontalCentered="1"/>
  <pageMargins left="0.15" right="0.15" top="0.75" bottom="0.75" header="0.3" footer="0.3"/>
  <pageSetup scale="62" firstPageNumber="11" fitToHeight="0" orientation="portrait" blackAndWhite="1" useFirstPageNumber="1" r:id="rId1"/>
  <headerFooter>
    <oddHeader>&amp;R&amp;"Arial,Regular"&amp;10Filed: 2025-02-28
EB-2025-0064
Phase 3 Exhibit 8
Tab 2
Schedule 13
Attachment 10
Page &amp;P of 13</oddHeader>
  </headerFooter>
  <rowBreaks count="2" manualBreakCount="2">
    <brk id="84" min="1" max="17" man="1"/>
    <brk id="152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36EE7FC1-C2F5-4062-BD72-0C7EE2E9B6E3}"/>
</file>

<file path=customXml/itemProps2.xml><?xml version="1.0" encoding="utf-8"?>
<ds:datastoreItem xmlns:ds="http://schemas.openxmlformats.org/officeDocument/2006/customXml" ds:itemID="{FDD69980-E3C9-4410-AD0B-C6F1D29E80AC}"/>
</file>

<file path=customXml/itemProps3.xml><?xml version="1.0" encoding="utf-8"?>
<ds:datastoreItem xmlns:ds="http://schemas.openxmlformats.org/officeDocument/2006/customXml" ds:itemID="{ABE15295-05D5-4CFE-985C-188049A8C1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8.2.13.10 p.1-4</vt:lpstr>
      <vt:lpstr>8.2.13.10 p.5-8</vt:lpstr>
      <vt:lpstr>8.2.13.10 p.9-10</vt:lpstr>
      <vt:lpstr>8.2.13.10 p.11-13</vt:lpstr>
      <vt:lpstr>'8.2.13.10 p.11-13'!Print_Area</vt:lpstr>
      <vt:lpstr>'8.2.13.10 p.1-4'!Print_Area</vt:lpstr>
      <vt:lpstr>'8.2.13.10 p.5-8'!Print_Area</vt:lpstr>
      <vt:lpstr>'8.2.13.10 p.9-10'!Print_Area</vt:lpstr>
      <vt:lpstr>'8.2.13.10 p.11-13'!Print_Titles</vt:lpstr>
      <vt:lpstr>'8.2.13.10 p.1-4'!Print_Titles</vt:lpstr>
      <vt:lpstr>'8.2.13.10 p.5-8'!Print_Titles</vt:lpstr>
      <vt:lpstr>'8.2.13.10 p.9-10'!Print_Titles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2025-02-28T15:55:58Z</dcterms:created>
  <dcterms:modified xsi:type="dcterms:W3CDTF">2025-02-28T15:57:23Z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