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32" documentId="13_ncr:1_{D99876A8-0A56-4273-A72F-010C450C68DC}" xr6:coauthVersionLast="47" xr6:coauthVersionMax="47" xr10:uidLastSave="{55E85BBE-3E3F-4AD1-8075-BF0584D14627}"/>
  <bookViews>
    <workbookView xWindow="28680" yWindow="-120" windowWidth="29040" windowHeight="15720" xr2:uid="{7DC4CE28-BF34-4238-BB4F-75FC81E1796C}"/>
  </bookViews>
  <sheets>
    <sheet name="8.2.14.10 p.1-6" sheetId="1" r:id="rId1"/>
    <sheet name="8.2.14.10 p.7-9" sheetId="2" r:id="rId2"/>
    <sheet name="8.2.14.10 p.10-12" sheetId="3" r:id="rId3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localSheetId="2" hidden="1">{#N/A,#N/A,FALSE,"H3 Tab 1"}</definedName>
    <definedName name="paolo" localSheetId="1" hidden="1">{#N/A,#N/A,FALSE,"H3 Tab 1"}</definedName>
    <definedName name="paolo" hidden="1">{#N/A,#N/A,FALSE,"H3 Tab 1"}</definedName>
    <definedName name="_xlnm.Print_Area" localSheetId="2">'8.2.14.10 p.10-12'!$B$2:$R$222</definedName>
    <definedName name="_xlnm.Print_Area" localSheetId="0">'8.2.14.10 p.1-6'!$B$2:$R$498</definedName>
    <definedName name="_xlnm.Print_Area" localSheetId="1">'8.2.14.10 p.7-9'!$B$2:$R$227</definedName>
    <definedName name="_xlnm.Print_Titles" localSheetId="2">'8.2.14.10 p.10-12'!$2:$18</definedName>
    <definedName name="_xlnm.Print_Titles" localSheetId="0">'8.2.14.10 p.1-6'!$1:$18</definedName>
    <definedName name="_xlnm.Print_Titles" localSheetId="1">'8.2.14.10 p.7-9'!$2:$18</definedName>
    <definedName name="wrn.Backup." localSheetId="2" hidden="1">{#N/A,#N/A,FALSE,"Margins";#N/A,#N/A,FALSE,"Fuel $";#N/A,#N/A,FALSE,"Fuel";#N/A,#N/A,FALSE,"M12 Storage";#N/A,#N/A,FALSE,"M12 Transport";#N/A,#N/A,FALSE,"M12 OR";#N/A,#N/A,FALSE,"C1 OR"}</definedName>
    <definedName name="wrn.Backup." localSheetId="1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localSheetId="2" hidden="1">{#N/A,#N/A,FALSE,"H3 Tab 1"}</definedName>
    <definedName name="wrn.h3T1S1." localSheetId="0" hidden="1">{#N/A,#N/A,FALSE,"H3 Tab 1"}</definedName>
    <definedName name="wrn.h3T1S1." localSheetId="1" hidden="1">{#N/A,#N/A,FALSE,"H3 Tab 1"}</definedName>
    <definedName name="wrn.h3T1S1." hidden="1">{#N/A,#N/A,FALSE,"H3 Tab 1"}</definedName>
    <definedName name="wrn.H3T1S2." localSheetId="2" hidden="1">{#N/A,#N/A,FALSE,"H3 Tab 1"}</definedName>
    <definedName name="wrn.H3T1S2." localSheetId="0" hidden="1">{#N/A,#N/A,FALSE,"H3 Tab 1"}</definedName>
    <definedName name="wrn.H3T1S2." localSheetId="1" hidden="1">{#N/A,#N/A,FALSE,"H3 Tab 1"}</definedName>
    <definedName name="wrn.H3T1S2." hidden="1">{#N/A,#N/A,FALSE,"H3 Tab 1"}</definedName>
    <definedName name="wrn.H3T2S3." localSheetId="2" hidden="1">{#N/A,#N/A,FALSE,"H3 Tab 2";#N/A,#N/A,FALSE,"H3 Tab 2"}</definedName>
    <definedName name="wrn.H3T2S3." localSheetId="0" hidden="1">{#N/A,#N/A,FALSE,"H3 Tab 2";#N/A,#N/A,FALSE,"H3 Tab 2"}</definedName>
    <definedName name="wrn.H3T2S3." localSheetId="1" hidden="1">{#N/A,#N/A,FALSE,"H3 Tab 2";#N/A,#N/A,FALSE,"H3 Tab 2"}</definedName>
    <definedName name="wrn.H3T2S3." hidden="1">{#N/A,#N/A,FALSE,"H3 Tab 2";#N/A,#N/A,FALSE,"H3 Tab 2"}</definedName>
    <definedName name="wrn.Print._.All." localSheetId="2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1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localSheetId="2" hidden="1">{#N/A,#N/A,FALSE,"RevProof"}</definedName>
    <definedName name="wrn.RevProof." localSheetId="0" hidden="1">{#N/A,#N/A,FALSE,"RevProof"}</definedName>
    <definedName name="wrn.RevProof." localSheetId="1" hidden="1">{#N/A,#N/A,FALSE,"RevProof"}</definedName>
    <definedName name="wrn.RevProof." hidden="1">{#N/A,#N/A,FALSE,"RevProof"}</definedName>
    <definedName name="wrn.Schedules." localSheetId="2" hidden="1">{#N/A,#N/A,FALSE,"Filed Sheet";#N/A,#N/A,FALSE,"Schedule C";#N/A,#N/A,FALSE,"Appendix A"}</definedName>
    <definedName name="wrn.Schedules." localSheetId="1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3" i="3" l="1"/>
  <c r="N212" i="3"/>
  <c r="F215" i="3"/>
  <c r="F213" i="3"/>
  <c r="F205" i="3"/>
  <c r="N204" i="3"/>
  <c r="F207" i="3"/>
  <c r="N203" i="3"/>
  <c r="P203" i="3" s="1"/>
  <c r="J205" i="3"/>
  <c r="F196" i="3"/>
  <c r="F187" i="3"/>
  <c r="N186" i="3"/>
  <c r="F189" i="3"/>
  <c r="N185" i="3"/>
  <c r="P185" i="3" s="1"/>
  <c r="N184" i="3"/>
  <c r="F180" i="3"/>
  <c r="J180" i="3"/>
  <c r="F171" i="3"/>
  <c r="N168" i="3"/>
  <c r="N167" i="3"/>
  <c r="P167" i="3" s="1"/>
  <c r="F169" i="3"/>
  <c r="N166" i="3"/>
  <c r="J171" i="3"/>
  <c r="J162" i="3"/>
  <c r="F162" i="3"/>
  <c r="J160" i="3"/>
  <c r="N158" i="3"/>
  <c r="P158" i="3" s="1"/>
  <c r="J153" i="3"/>
  <c r="F153" i="3"/>
  <c r="N150" i="3"/>
  <c r="N149" i="3"/>
  <c r="P149" i="3" s="1"/>
  <c r="J151" i="3"/>
  <c r="N148" i="3"/>
  <c r="N140" i="3"/>
  <c r="J135" i="3"/>
  <c r="J133" i="3"/>
  <c r="N132" i="3"/>
  <c r="F135" i="3"/>
  <c r="N130" i="3"/>
  <c r="R130" i="3" s="1"/>
  <c r="N122" i="3"/>
  <c r="P122" i="3" s="1"/>
  <c r="R122" i="3" s="1"/>
  <c r="N121" i="3"/>
  <c r="P121" i="3" s="1"/>
  <c r="N120" i="3"/>
  <c r="J116" i="3"/>
  <c r="F116" i="3"/>
  <c r="J114" i="3"/>
  <c r="F114" i="3"/>
  <c r="N113" i="3"/>
  <c r="P113" i="3" s="1"/>
  <c r="R113" i="3" s="1"/>
  <c r="N112" i="3"/>
  <c r="P112" i="3" s="1"/>
  <c r="R112" i="3" s="1"/>
  <c r="N111" i="3"/>
  <c r="P111" i="3" s="1"/>
  <c r="N110" i="3"/>
  <c r="P110" i="3" s="1"/>
  <c r="R110" i="3" s="1"/>
  <c r="N102" i="3"/>
  <c r="P102" i="3" s="1"/>
  <c r="R102" i="3" s="1"/>
  <c r="N101" i="3"/>
  <c r="P101" i="3" s="1"/>
  <c r="N100" i="3"/>
  <c r="J106" i="3"/>
  <c r="J96" i="3"/>
  <c r="F96" i="3"/>
  <c r="J94" i="3"/>
  <c r="N93" i="3"/>
  <c r="P93" i="3" s="1"/>
  <c r="R93" i="3" s="1"/>
  <c r="N92" i="3"/>
  <c r="P92" i="3" s="1"/>
  <c r="R92" i="3" s="1"/>
  <c r="N91" i="3"/>
  <c r="P91" i="3" s="1"/>
  <c r="F94" i="3"/>
  <c r="N90" i="3"/>
  <c r="F74" i="3"/>
  <c r="N73" i="3"/>
  <c r="F76" i="3"/>
  <c r="N72" i="3"/>
  <c r="P72" i="3" s="1"/>
  <c r="N70" i="3"/>
  <c r="F66" i="3"/>
  <c r="N62" i="3"/>
  <c r="P62" i="3" s="1"/>
  <c r="J64" i="3"/>
  <c r="F64" i="3"/>
  <c r="F56" i="3"/>
  <c r="J54" i="3"/>
  <c r="N52" i="3"/>
  <c r="P52" i="3" s="1"/>
  <c r="N51" i="3"/>
  <c r="P51" i="3" s="1"/>
  <c r="N50" i="3"/>
  <c r="N42" i="3"/>
  <c r="P42" i="3" s="1"/>
  <c r="N41" i="3"/>
  <c r="P41" i="3" s="1"/>
  <c r="N40" i="3"/>
  <c r="F44" i="3"/>
  <c r="N33" i="3"/>
  <c r="N32" i="3"/>
  <c r="N31" i="3"/>
  <c r="P31" i="3" s="1"/>
  <c r="F34" i="3"/>
  <c r="J36" i="3"/>
  <c r="F26" i="3"/>
  <c r="N23" i="3"/>
  <c r="N22" i="3"/>
  <c r="N21" i="3"/>
  <c r="P21" i="3" s="1"/>
  <c r="J26" i="3"/>
  <c r="B20" i="3"/>
  <c r="N215" i="2"/>
  <c r="F220" i="2"/>
  <c r="D215" i="2"/>
  <c r="D214" i="2"/>
  <c r="N213" i="2"/>
  <c r="P213" i="2" s="1"/>
  <c r="D213" i="2"/>
  <c r="N203" i="2"/>
  <c r="D203" i="2"/>
  <c r="D202" i="2"/>
  <c r="N201" i="2"/>
  <c r="P201" i="2" s="1"/>
  <c r="D201" i="2"/>
  <c r="J194" i="2"/>
  <c r="F194" i="2"/>
  <c r="N193" i="2"/>
  <c r="F196" i="2"/>
  <c r="D193" i="2"/>
  <c r="N192" i="2"/>
  <c r="P192" i="2" s="1"/>
  <c r="R192" i="2" s="1"/>
  <c r="D192" i="2"/>
  <c r="N191" i="2"/>
  <c r="P191" i="2" s="1"/>
  <c r="D191" i="2"/>
  <c r="N190" i="2"/>
  <c r="J196" i="2"/>
  <c r="F186" i="2"/>
  <c r="D183" i="2"/>
  <c r="D182" i="2"/>
  <c r="D181" i="2"/>
  <c r="F174" i="2"/>
  <c r="D173" i="2"/>
  <c r="N172" i="2"/>
  <c r="D172" i="2"/>
  <c r="D171" i="2"/>
  <c r="N163" i="2"/>
  <c r="P163" i="2" s="1"/>
  <c r="R163" i="2" s="1"/>
  <c r="D163" i="2"/>
  <c r="D162" i="2"/>
  <c r="D161" i="2"/>
  <c r="F156" i="2"/>
  <c r="N153" i="2"/>
  <c r="P153" i="2" s="1"/>
  <c r="R153" i="2" s="1"/>
  <c r="D153" i="2"/>
  <c r="N152" i="2"/>
  <c r="P152" i="2" s="1"/>
  <c r="R152" i="2" s="1"/>
  <c r="D152" i="2"/>
  <c r="N151" i="2"/>
  <c r="P151" i="2" s="1"/>
  <c r="D151" i="2"/>
  <c r="F146" i="2"/>
  <c r="N143" i="2"/>
  <c r="P143" i="2" s="1"/>
  <c r="R143" i="2" s="1"/>
  <c r="D143" i="2"/>
  <c r="N142" i="2"/>
  <c r="P142" i="2" s="1"/>
  <c r="R142" i="2" s="1"/>
  <c r="D142" i="2"/>
  <c r="N141" i="2"/>
  <c r="P141" i="2" s="1"/>
  <c r="D141" i="2"/>
  <c r="N133" i="2"/>
  <c r="P133" i="2" s="1"/>
  <c r="R133" i="2" s="1"/>
  <c r="D133" i="2"/>
  <c r="N132" i="2"/>
  <c r="P132" i="2" s="1"/>
  <c r="R132" i="2" s="1"/>
  <c r="D132" i="2"/>
  <c r="N131" i="2"/>
  <c r="D131" i="2"/>
  <c r="D123" i="2"/>
  <c r="D122" i="2"/>
  <c r="N121" i="2"/>
  <c r="D121" i="2"/>
  <c r="F116" i="2"/>
  <c r="N113" i="2"/>
  <c r="D113" i="2"/>
  <c r="D112" i="2"/>
  <c r="N111" i="2"/>
  <c r="P111" i="2" s="1"/>
  <c r="D111" i="2"/>
  <c r="F104" i="2"/>
  <c r="N103" i="2"/>
  <c r="P103" i="2" s="1"/>
  <c r="R103" i="2" s="1"/>
  <c r="D103" i="2"/>
  <c r="D102" i="2"/>
  <c r="N101" i="2"/>
  <c r="P101" i="2" s="1"/>
  <c r="D101" i="2"/>
  <c r="D93" i="2"/>
  <c r="N92" i="2"/>
  <c r="P92" i="2" s="1"/>
  <c r="R92" i="2" s="1"/>
  <c r="D92" i="2"/>
  <c r="N91" i="2"/>
  <c r="P91" i="2" s="1"/>
  <c r="D91" i="2"/>
  <c r="F94" i="2"/>
  <c r="D83" i="2"/>
  <c r="D82" i="2"/>
  <c r="N81" i="2"/>
  <c r="P81" i="2" s="1"/>
  <c r="D81" i="2"/>
  <c r="N80" i="2"/>
  <c r="D73" i="2"/>
  <c r="D72" i="2"/>
  <c r="D71" i="2"/>
  <c r="N70" i="2"/>
  <c r="N63" i="2"/>
  <c r="D63" i="2"/>
  <c r="N62" i="2"/>
  <c r="D62" i="2"/>
  <c r="D61" i="2"/>
  <c r="F64" i="2"/>
  <c r="N53" i="2"/>
  <c r="N50" i="2"/>
  <c r="N43" i="2"/>
  <c r="N41" i="2"/>
  <c r="P41" i="2" s="1"/>
  <c r="F44" i="2"/>
  <c r="N33" i="2"/>
  <c r="N31" i="2"/>
  <c r="P31" i="2" s="1"/>
  <c r="F34" i="2"/>
  <c r="J26" i="2"/>
  <c r="J24" i="2"/>
  <c r="F24" i="2"/>
  <c r="N22" i="2"/>
  <c r="P22" i="2" s="1"/>
  <c r="R22" i="2" s="1"/>
  <c r="N21" i="2"/>
  <c r="P21" i="2" s="1"/>
  <c r="N20" i="2"/>
  <c r="B20" i="2"/>
  <c r="N487" i="1"/>
  <c r="N486" i="1"/>
  <c r="P486" i="1" s="1"/>
  <c r="R486" i="1" s="1"/>
  <c r="J488" i="1"/>
  <c r="N485" i="1"/>
  <c r="F477" i="1"/>
  <c r="N476" i="1"/>
  <c r="N475" i="1"/>
  <c r="N474" i="1"/>
  <c r="P474" i="1" s="1"/>
  <c r="F465" i="1"/>
  <c r="N464" i="1"/>
  <c r="P464" i="1" s="1"/>
  <c r="R464" i="1" s="1"/>
  <c r="N463" i="1"/>
  <c r="P463" i="1" s="1"/>
  <c r="R463" i="1" s="1"/>
  <c r="N461" i="1"/>
  <c r="N452" i="1"/>
  <c r="P452" i="1" s="1"/>
  <c r="R452" i="1" s="1"/>
  <c r="N450" i="1"/>
  <c r="P450" i="1" s="1"/>
  <c r="N449" i="1"/>
  <c r="J453" i="1"/>
  <c r="F453" i="1"/>
  <c r="J441" i="1"/>
  <c r="N439" i="1"/>
  <c r="N438" i="1"/>
  <c r="P438" i="1" s="1"/>
  <c r="N437" i="1"/>
  <c r="P437" i="1" s="1"/>
  <c r="R437" i="1" s="1"/>
  <c r="F441" i="1"/>
  <c r="N428" i="1"/>
  <c r="N427" i="1"/>
  <c r="P427" i="1" s="1"/>
  <c r="R427" i="1" s="1"/>
  <c r="N426" i="1"/>
  <c r="P426" i="1" s="1"/>
  <c r="J429" i="1"/>
  <c r="N415" i="1"/>
  <c r="N414" i="1"/>
  <c r="P414" i="1" s="1"/>
  <c r="N413" i="1"/>
  <c r="F405" i="1"/>
  <c r="N404" i="1"/>
  <c r="N403" i="1"/>
  <c r="N402" i="1"/>
  <c r="P402" i="1" s="1"/>
  <c r="N392" i="1"/>
  <c r="P392" i="1" s="1"/>
  <c r="R392" i="1" s="1"/>
  <c r="N391" i="1"/>
  <c r="P391" i="1" s="1"/>
  <c r="R391" i="1" s="1"/>
  <c r="N389" i="1"/>
  <c r="J381" i="1"/>
  <c r="N380" i="1"/>
  <c r="N378" i="1"/>
  <c r="P378" i="1" s="1"/>
  <c r="N377" i="1"/>
  <c r="N368" i="1"/>
  <c r="N367" i="1"/>
  <c r="N365" i="1"/>
  <c r="F369" i="1"/>
  <c r="N356" i="1"/>
  <c r="N354" i="1"/>
  <c r="P354" i="1" s="1"/>
  <c r="N353" i="1"/>
  <c r="J357" i="1"/>
  <c r="F357" i="1"/>
  <c r="N343" i="1"/>
  <c r="N342" i="1"/>
  <c r="P342" i="1" s="1"/>
  <c r="N341" i="1"/>
  <c r="J345" i="1"/>
  <c r="F337" i="1"/>
  <c r="N334" i="1"/>
  <c r="N333" i="1"/>
  <c r="P333" i="1" s="1"/>
  <c r="N332" i="1"/>
  <c r="R335" i="1" s="1"/>
  <c r="F335" i="1"/>
  <c r="N322" i="1"/>
  <c r="N321" i="1"/>
  <c r="P321" i="1" s="1"/>
  <c r="N320" i="1"/>
  <c r="J324" i="1"/>
  <c r="N311" i="1"/>
  <c r="N310" i="1"/>
  <c r="P310" i="1" s="1"/>
  <c r="R310" i="1" s="1"/>
  <c r="N309" i="1"/>
  <c r="P309" i="1" s="1"/>
  <c r="J312" i="1"/>
  <c r="N298" i="1"/>
  <c r="P298" i="1" s="1"/>
  <c r="R298" i="1" s="1"/>
  <c r="N297" i="1"/>
  <c r="P297" i="1" s="1"/>
  <c r="N287" i="1"/>
  <c r="N286" i="1"/>
  <c r="P286" i="1" s="1"/>
  <c r="R286" i="1" s="1"/>
  <c r="N285" i="1"/>
  <c r="P285" i="1" s="1"/>
  <c r="N274" i="1"/>
  <c r="N273" i="1"/>
  <c r="P273" i="1" s="1"/>
  <c r="N272" i="1"/>
  <c r="F276" i="1"/>
  <c r="F264" i="1"/>
  <c r="N263" i="1"/>
  <c r="P263" i="1" s="1"/>
  <c r="R263" i="1" s="1"/>
  <c r="N262" i="1"/>
  <c r="N261" i="1"/>
  <c r="P261" i="1" s="1"/>
  <c r="N251" i="1"/>
  <c r="P251" i="1" s="1"/>
  <c r="R251" i="1" s="1"/>
  <c r="N250" i="1"/>
  <c r="N249" i="1"/>
  <c r="P249" i="1" s="1"/>
  <c r="N248" i="1"/>
  <c r="J252" i="1"/>
  <c r="F252" i="1"/>
  <c r="J240" i="1"/>
  <c r="N239" i="1"/>
  <c r="N237" i="1"/>
  <c r="P237" i="1" s="1"/>
  <c r="N227" i="1"/>
  <c r="N226" i="1"/>
  <c r="N224" i="1"/>
  <c r="J228" i="1"/>
  <c r="F228" i="1"/>
  <c r="N215" i="1"/>
  <c r="P215" i="1" s="1"/>
  <c r="R215" i="1" s="1"/>
  <c r="N213" i="1"/>
  <c r="P213" i="1" s="1"/>
  <c r="N212" i="1"/>
  <c r="P212" i="1" s="1"/>
  <c r="R212" i="1" s="1"/>
  <c r="F216" i="1"/>
  <c r="N201" i="1"/>
  <c r="P201" i="1" s="1"/>
  <c r="N200" i="1"/>
  <c r="N191" i="1"/>
  <c r="N189" i="1"/>
  <c r="P189" i="1" s="1"/>
  <c r="J192" i="1"/>
  <c r="N178" i="1"/>
  <c r="N177" i="1"/>
  <c r="P177" i="1" s="1"/>
  <c r="N176" i="1"/>
  <c r="F180" i="1"/>
  <c r="F168" i="1"/>
  <c r="N167" i="1"/>
  <c r="N166" i="1"/>
  <c r="N165" i="1"/>
  <c r="P165" i="1" s="1"/>
  <c r="N155" i="1"/>
  <c r="P155" i="1" s="1"/>
  <c r="R155" i="1" s="1"/>
  <c r="N154" i="1"/>
  <c r="N152" i="1"/>
  <c r="J144" i="1"/>
  <c r="N143" i="1"/>
  <c r="N141" i="1"/>
  <c r="P141" i="1" s="1"/>
  <c r="F144" i="1"/>
  <c r="J132" i="1"/>
  <c r="N130" i="1"/>
  <c r="P130" i="1" s="1"/>
  <c r="R130" i="1" s="1"/>
  <c r="N129" i="1"/>
  <c r="P129" i="1" s="1"/>
  <c r="N118" i="1"/>
  <c r="P118" i="1" s="1"/>
  <c r="R118" i="1" s="1"/>
  <c r="N117" i="1"/>
  <c r="P117" i="1" s="1"/>
  <c r="N107" i="1"/>
  <c r="N106" i="1"/>
  <c r="P106" i="1" s="1"/>
  <c r="R106" i="1" s="1"/>
  <c r="N105" i="1"/>
  <c r="P105" i="1" s="1"/>
  <c r="J108" i="1"/>
  <c r="F108" i="1"/>
  <c r="F96" i="1"/>
  <c r="N95" i="1"/>
  <c r="N92" i="1"/>
  <c r="J84" i="1"/>
  <c r="N83" i="1"/>
  <c r="P83" i="1" s="1"/>
  <c r="R83" i="1" s="1"/>
  <c r="N82" i="1"/>
  <c r="P82" i="1" s="1"/>
  <c r="R82" i="1" s="1"/>
  <c r="N81" i="1"/>
  <c r="P81" i="1" s="1"/>
  <c r="N80" i="1"/>
  <c r="F84" i="1"/>
  <c r="N71" i="1"/>
  <c r="N70" i="1"/>
  <c r="P70" i="1" s="1"/>
  <c r="R70" i="1" s="1"/>
  <c r="N69" i="1"/>
  <c r="P69" i="1" s="1"/>
  <c r="J72" i="1"/>
  <c r="F60" i="1"/>
  <c r="N58" i="1"/>
  <c r="P58" i="1" s="1"/>
  <c r="R58" i="1" s="1"/>
  <c r="N57" i="1"/>
  <c r="P57" i="1" s="1"/>
  <c r="N56" i="1"/>
  <c r="J60" i="1"/>
  <c r="N47" i="1"/>
  <c r="N46" i="1"/>
  <c r="P46" i="1" s="1"/>
  <c r="R46" i="1" s="1"/>
  <c r="N45" i="1"/>
  <c r="P45" i="1" s="1"/>
  <c r="J48" i="1"/>
  <c r="F48" i="1"/>
  <c r="J36" i="1"/>
  <c r="N35" i="1"/>
  <c r="P35" i="1" s="1"/>
  <c r="R35" i="1" s="1"/>
  <c r="N34" i="1"/>
  <c r="P34" i="1" s="1"/>
  <c r="R34" i="1" s="1"/>
  <c r="N33" i="1"/>
  <c r="P33" i="1" s="1"/>
  <c r="N32" i="1"/>
  <c r="F36" i="1"/>
  <c r="J24" i="1"/>
  <c r="N23" i="1"/>
  <c r="N22" i="1"/>
  <c r="P22" i="1" s="1"/>
  <c r="R22" i="1" s="1"/>
  <c r="N21" i="1"/>
  <c r="P21" i="1" s="1"/>
  <c r="F24" i="1"/>
  <c r="B20" i="1"/>
  <c r="P62" i="2" l="1"/>
  <c r="R62" i="2" s="1"/>
  <c r="P403" i="1"/>
  <c r="R403" i="1" s="1"/>
  <c r="N126" i="3"/>
  <c r="R114" i="3"/>
  <c r="N151" i="3"/>
  <c r="R169" i="3"/>
  <c r="P262" i="1"/>
  <c r="R262" i="1" s="1"/>
  <c r="R252" i="1"/>
  <c r="P320" i="1"/>
  <c r="R320" i="1" s="1"/>
  <c r="P356" i="1"/>
  <c r="R356" i="1" s="1"/>
  <c r="P332" i="1"/>
  <c r="R332" i="1" s="1"/>
  <c r="P334" i="1"/>
  <c r="R334" i="1" s="1"/>
  <c r="P368" i="1"/>
  <c r="R368" i="1" s="1"/>
  <c r="P449" i="1"/>
  <c r="R449" i="1" s="1"/>
  <c r="P475" i="1"/>
  <c r="R475" i="1" s="1"/>
  <c r="P341" i="1"/>
  <c r="R341" i="1" s="1"/>
  <c r="P353" i="1"/>
  <c r="R353" i="1" s="1"/>
  <c r="P227" i="1"/>
  <c r="R227" i="1" s="1"/>
  <c r="P154" i="1"/>
  <c r="R154" i="1" s="1"/>
  <c r="P166" i="1"/>
  <c r="R166" i="1" s="1"/>
  <c r="P33" i="3"/>
  <c r="R33" i="3" s="1"/>
  <c r="P40" i="3"/>
  <c r="R40" i="3" s="1"/>
  <c r="N46" i="3"/>
  <c r="P22" i="3"/>
  <c r="R22" i="3" s="1"/>
  <c r="P32" i="3"/>
  <c r="R32" i="3" s="1"/>
  <c r="P23" i="3"/>
  <c r="R23" i="3" s="1"/>
  <c r="P120" i="3"/>
  <c r="R120" i="3" s="1"/>
  <c r="R132" i="3"/>
  <c r="R187" i="3"/>
  <c r="N189" i="3"/>
  <c r="N187" i="3"/>
  <c r="P184" i="3"/>
  <c r="R184" i="3" s="1"/>
  <c r="N195" i="3"/>
  <c r="F198" i="3"/>
  <c r="B21" i="3"/>
  <c r="P50" i="3"/>
  <c r="R50" i="3" s="1"/>
  <c r="J56" i="3"/>
  <c r="J86" i="3"/>
  <c r="J84" i="3"/>
  <c r="N80" i="3"/>
  <c r="F84" i="3"/>
  <c r="N103" i="3"/>
  <c r="F106" i="3"/>
  <c r="R140" i="3"/>
  <c r="P148" i="3"/>
  <c r="R148" i="3" s="1"/>
  <c r="N153" i="3"/>
  <c r="F178" i="3"/>
  <c r="J198" i="3"/>
  <c r="J196" i="3"/>
  <c r="N193" i="3"/>
  <c r="P204" i="3"/>
  <c r="R204" i="3" s="1"/>
  <c r="P168" i="3"/>
  <c r="R168" i="3" s="1"/>
  <c r="F24" i="3"/>
  <c r="N56" i="3"/>
  <c r="J66" i="3"/>
  <c r="F104" i="3"/>
  <c r="N171" i="3"/>
  <c r="N169" i="3"/>
  <c r="P166" i="3"/>
  <c r="R166" i="3" s="1"/>
  <c r="F36" i="3"/>
  <c r="F54" i="3"/>
  <c r="N53" i="3"/>
  <c r="J74" i="3"/>
  <c r="J76" i="3"/>
  <c r="N71" i="3"/>
  <c r="P71" i="3" s="1"/>
  <c r="N104" i="3"/>
  <c r="P100" i="3"/>
  <c r="R100" i="3" s="1"/>
  <c r="F46" i="3"/>
  <c r="J46" i="3"/>
  <c r="N82" i="3"/>
  <c r="P82" i="3" s="1"/>
  <c r="N61" i="3"/>
  <c r="P61" i="3" s="1"/>
  <c r="P186" i="3"/>
  <c r="R186" i="3" s="1"/>
  <c r="J24" i="3"/>
  <c r="J34" i="3"/>
  <c r="N43" i="3"/>
  <c r="R44" i="3" s="1"/>
  <c r="N123" i="3"/>
  <c r="F126" i="3"/>
  <c r="R126" i="3" s="1"/>
  <c r="F142" i="3"/>
  <c r="P150" i="3"/>
  <c r="R150" i="3" s="1"/>
  <c r="R151" i="3"/>
  <c r="N176" i="3"/>
  <c r="P176" i="3" s="1"/>
  <c r="N194" i="3"/>
  <c r="P194" i="3" s="1"/>
  <c r="N20" i="3"/>
  <c r="N30" i="3"/>
  <c r="N60" i="3"/>
  <c r="N81" i="3"/>
  <c r="P81" i="3" s="1"/>
  <c r="N83" i="3"/>
  <c r="F86" i="3"/>
  <c r="N106" i="3"/>
  <c r="J126" i="3"/>
  <c r="J144" i="3"/>
  <c r="J142" i="3"/>
  <c r="N139" i="3"/>
  <c r="N141" i="3"/>
  <c r="N157" i="3"/>
  <c r="F160" i="3"/>
  <c r="J44" i="3"/>
  <c r="P73" i="3"/>
  <c r="R73" i="3" s="1"/>
  <c r="J178" i="3"/>
  <c r="N175" i="3"/>
  <c r="R74" i="3"/>
  <c r="P70" i="3"/>
  <c r="R70" i="3" s="1"/>
  <c r="P90" i="3"/>
  <c r="R90" i="3" s="1"/>
  <c r="R94" i="3"/>
  <c r="N96" i="3"/>
  <c r="N94" i="3"/>
  <c r="F124" i="3"/>
  <c r="N131" i="3"/>
  <c r="N135" i="3" s="1"/>
  <c r="R135" i="3" s="1"/>
  <c r="F133" i="3"/>
  <c r="N177" i="3"/>
  <c r="R212" i="3"/>
  <c r="N63" i="3"/>
  <c r="N159" i="3"/>
  <c r="J187" i="3"/>
  <c r="J207" i="3"/>
  <c r="N211" i="3"/>
  <c r="J215" i="3"/>
  <c r="N114" i="3"/>
  <c r="F151" i="3"/>
  <c r="J169" i="3"/>
  <c r="J189" i="3"/>
  <c r="J104" i="3"/>
  <c r="N116" i="3"/>
  <c r="J124" i="3"/>
  <c r="F144" i="3"/>
  <c r="N202" i="3"/>
  <c r="P33" i="2"/>
  <c r="R33" i="2" s="1"/>
  <c r="P80" i="2"/>
  <c r="R80" i="2" s="1"/>
  <c r="P53" i="2"/>
  <c r="R53" i="2" s="1"/>
  <c r="P63" i="2"/>
  <c r="R63" i="2" s="1"/>
  <c r="P50" i="2"/>
  <c r="R50" i="2" s="1"/>
  <c r="N26" i="2"/>
  <c r="J166" i="2"/>
  <c r="N160" i="2"/>
  <c r="F184" i="2"/>
  <c r="P20" i="2"/>
  <c r="R20" i="2" s="1"/>
  <c r="J104" i="2"/>
  <c r="N100" i="2"/>
  <c r="J124" i="2"/>
  <c r="N120" i="2"/>
  <c r="J126" i="2"/>
  <c r="P131" i="2"/>
  <c r="R131" i="2" s="1"/>
  <c r="J174" i="2"/>
  <c r="N170" i="2"/>
  <c r="F26" i="2"/>
  <c r="J34" i="2"/>
  <c r="N40" i="2"/>
  <c r="N42" i="2"/>
  <c r="F46" i="2"/>
  <c r="J44" i="2"/>
  <c r="P121" i="2"/>
  <c r="R121" i="2" s="1"/>
  <c r="J146" i="2"/>
  <c r="N140" i="2"/>
  <c r="J144" i="2"/>
  <c r="N162" i="2"/>
  <c r="J176" i="2"/>
  <c r="F216" i="2"/>
  <c r="F134" i="2"/>
  <c r="N130" i="2"/>
  <c r="J156" i="2"/>
  <c r="N150" i="2"/>
  <c r="J154" i="2"/>
  <c r="B21" i="2"/>
  <c r="N30" i="2"/>
  <c r="F54" i="2"/>
  <c r="N60" i="2"/>
  <c r="F66" i="2"/>
  <c r="F74" i="2"/>
  <c r="J86" i="2"/>
  <c r="F136" i="2"/>
  <c r="N161" i="2"/>
  <c r="P161" i="2" s="1"/>
  <c r="F166" i="2"/>
  <c r="P193" i="2"/>
  <c r="R193" i="2" s="1"/>
  <c r="J64" i="2"/>
  <c r="N61" i="2"/>
  <c r="P61" i="2" s="1"/>
  <c r="P43" i="2"/>
  <c r="R43" i="2" s="1"/>
  <c r="J46" i="2"/>
  <c r="J54" i="2"/>
  <c r="N51" i="2"/>
  <c r="P51" i="2" s="1"/>
  <c r="F86" i="2"/>
  <c r="N83" i="2"/>
  <c r="N90" i="2"/>
  <c r="F96" i="2"/>
  <c r="N93" i="2"/>
  <c r="J106" i="2"/>
  <c r="J116" i="2"/>
  <c r="J114" i="2"/>
  <c r="N110" i="2"/>
  <c r="P215" i="2"/>
  <c r="R215" i="2" s="1"/>
  <c r="P70" i="2"/>
  <c r="R70" i="2" s="1"/>
  <c r="F76" i="2"/>
  <c r="N23" i="2"/>
  <c r="N24" i="2" s="1"/>
  <c r="J66" i="2"/>
  <c r="N71" i="2"/>
  <c r="P71" i="2" s="1"/>
  <c r="N82" i="2"/>
  <c r="N86" i="2" s="1"/>
  <c r="P113" i="2"/>
  <c r="R113" i="2" s="1"/>
  <c r="N122" i="2"/>
  <c r="F124" i="2"/>
  <c r="F126" i="2"/>
  <c r="N123" i="2"/>
  <c r="J164" i="2"/>
  <c r="P172" i="2"/>
  <c r="R172" i="2" s="1"/>
  <c r="J186" i="2"/>
  <c r="N181" i="2"/>
  <c r="P181" i="2" s="1"/>
  <c r="F56" i="2"/>
  <c r="N52" i="2"/>
  <c r="N72" i="2"/>
  <c r="F84" i="2"/>
  <c r="J56" i="2"/>
  <c r="N73" i="2"/>
  <c r="N32" i="2"/>
  <c r="J36" i="2"/>
  <c r="J76" i="2"/>
  <c r="J74" i="2"/>
  <c r="N171" i="2"/>
  <c r="P171" i="2" s="1"/>
  <c r="N112" i="2"/>
  <c r="N214" i="2"/>
  <c r="J84" i="2"/>
  <c r="F106" i="2"/>
  <c r="J136" i="2"/>
  <c r="J134" i="2"/>
  <c r="F144" i="2"/>
  <c r="F154" i="2"/>
  <c r="F164" i="2"/>
  <c r="N183" i="2"/>
  <c r="N202" i="2"/>
  <c r="F208" i="2"/>
  <c r="F114" i="2"/>
  <c r="P190" i="2"/>
  <c r="R190" i="2" s="1"/>
  <c r="R194" i="2"/>
  <c r="N196" i="2"/>
  <c r="N194" i="2"/>
  <c r="F36" i="2"/>
  <c r="J94" i="2"/>
  <c r="N102" i="2"/>
  <c r="N182" i="2"/>
  <c r="F206" i="2"/>
  <c r="F204" i="2"/>
  <c r="J220" i="2"/>
  <c r="J218" i="2"/>
  <c r="N212" i="2"/>
  <c r="J216" i="2"/>
  <c r="J96" i="2"/>
  <c r="N173" i="2"/>
  <c r="F176" i="2"/>
  <c r="J206" i="2"/>
  <c r="N200" i="2"/>
  <c r="J204" i="2"/>
  <c r="J208" i="2"/>
  <c r="P203" i="2"/>
  <c r="R203" i="2" s="1"/>
  <c r="N180" i="2"/>
  <c r="F218" i="2"/>
  <c r="J184" i="2"/>
  <c r="P80" i="1"/>
  <c r="R80" i="1" s="1"/>
  <c r="R84" i="1"/>
  <c r="N84" i="1"/>
  <c r="P95" i="1"/>
  <c r="R95" i="1" s="1"/>
  <c r="P23" i="1"/>
  <c r="R23" i="1" s="1"/>
  <c r="P32" i="1"/>
  <c r="R32" i="1" s="1"/>
  <c r="R36" i="1"/>
  <c r="N36" i="1"/>
  <c r="P71" i="1"/>
  <c r="R71" i="1" s="1"/>
  <c r="P107" i="1"/>
  <c r="R107" i="1" s="1"/>
  <c r="P92" i="1"/>
  <c r="R92" i="1" s="1"/>
  <c r="N93" i="1"/>
  <c r="P93" i="1" s="1"/>
  <c r="N94" i="1"/>
  <c r="P94" i="1" s="1"/>
  <c r="R94" i="1" s="1"/>
  <c r="F120" i="1"/>
  <c r="P178" i="1"/>
  <c r="R178" i="1" s="1"/>
  <c r="P200" i="1"/>
  <c r="R200" i="1" s="1"/>
  <c r="N214" i="1"/>
  <c r="R216" i="1" s="1"/>
  <c r="R228" i="1"/>
  <c r="P224" i="1"/>
  <c r="R224" i="1" s="1"/>
  <c r="F288" i="1"/>
  <c r="P287" i="1"/>
  <c r="R287" i="1" s="1"/>
  <c r="N425" i="1"/>
  <c r="F429" i="1"/>
  <c r="F204" i="1"/>
  <c r="B21" i="1"/>
  <c r="B22" i="1" s="1"/>
  <c r="N59" i="1"/>
  <c r="N60" i="1" s="1"/>
  <c r="N68" i="1"/>
  <c r="F72" i="1"/>
  <c r="J96" i="1"/>
  <c r="F156" i="1"/>
  <c r="N188" i="1"/>
  <c r="F192" i="1"/>
  <c r="P226" i="1"/>
  <c r="R226" i="1" s="1"/>
  <c r="N238" i="1"/>
  <c r="N284" i="1"/>
  <c r="N104" i="1"/>
  <c r="J120" i="1"/>
  <c r="N119" i="1"/>
  <c r="P191" i="1"/>
  <c r="R191" i="1" s="1"/>
  <c r="P250" i="1"/>
  <c r="R250" i="1" s="1"/>
  <c r="N260" i="1"/>
  <c r="J264" i="1"/>
  <c r="P56" i="1"/>
  <c r="R56" i="1" s="1"/>
  <c r="N44" i="1"/>
  <c r="P143" i="1"/>
  <c r="R143" i="1" s="1"/>
  <c r="R156" i="1"/>
  <c r="P152" i="1"/>
  <c r="R152" i="1" s="1"/>
  <c r="P272" i="1"/>
  <c r="R272" i="1" s="1"/>
  <c r="N275" i="1"/>
  <c r="P47" i="1"/>
  <c r="R47" i="1" s="1"/>
  <c r="N153" i="1"/>
  <c r="P153" i="1" s="1"/>
  <c r="F132" i="1"/>
  <c r="N128" i="1"/>
  <c r="N142" i="1"/>
  <c r="N164" i="1"/>
  <c r="J168" i="1"/>
  <c r="N179" i="1"/>
  <c r="N180" i="1" s="1"/>
  <c r="N225" i="1"/>
  <c r="P225" i="1" s="1"/>
  <c r="R465" i="1"/>
  <c r="P461" i="1"/>
  <c r="R461" i="1" s="1"/>
  <c r="P274" i="1"/>
  <c r="R274" i="1" s="1"/>
  <c r="N203" i="1"/>
  <c r="P239" i="1"/>
  <c r="R239" i="1" s="1"/>
  <c r="N20" i="1"/>
  <c r="N116" i="1"/>
  <c r="P167" i="1"/>
  <c r="R167" i="1" s="1"/>
  <c r="P176" i="1"/>
  <c r="R176" i="1" s="1"/>
  <c r="F240" i="1"/>
  <c r="N131" i="1"/>
  <c r="N140" i="1"/>
  <c r="J156" i="1"/>
  <c r="N190" i="1"/>
  <c r="N236" i="1"/>
  <c r="F300" i="1"/>
  <c r="N308" i="1"/>
  <c r="F312" i="1"/>
  <c r="N344" i="1"/>
  <c r="R345" i="1" s="1"/>
  <c r="N379" i="1"/>
  <c r="R381" i="1" s="1"/>
  <c r="P413" i="1"/>
  <c r="R413" i="1" s="1"/>
  <c r="P428" i="1"/>
  <c r="R428" i="1" s="1"/>
  <c r="N202" i="1"/>
  <c r="N299" i="1"/>
  <c r="F393" i="1"/>
  <c r="N390" i="1"/>
  <c r="P390" i="1" s="1"/>
  <c r="N401" i="1"/>
  <c r="J405" i="1"/>
  <c r="N416" i="1"/>
  <c r="N417" i="1" s="1"/>
  <c r="P439" i="1"/>
  <c r="R439" i="1" s="1"/>
  <c r="J180" i="1"/>
  <c r="P248" i="1"/>
  <c r="R248" i="1" s="1"/>
  <c r="J276" i="1"/>
  <c r="J300" i="1"/>
  <c r="N323" i="1"/>
  <c r="N324" i="1" s="1"/>
  <c r="J335" i="1"/>
  <c r="F345" i="1"/>
  <c r="P404" i="1"/>
  <c r="R404" i="1" s="1"/>
  <c r="J417" i="1"/>
  <c r="P487" i="1"/>
  <c r="R487" i="1" s="1"/>
  <c r="N252" i="1"/>
  <c r="J288" i="1"/>
  <c r="P311" i="1"/>
  <c r="R311" i="1" s="1"/>
  <c r="P343" i="1"/>
  <c r="R343" i="1" s="1"/>
  <c r="N345" i="1"/>
  <c r="J369" i="1"/>
  <c r="N366" i="1"/>
  <c r="P366" i="1" s="1"/>
  <c r="J204" i="1"/>
  <c r="F324" i="1"/>
  <c r="F381" i="1"/>
  <c r="P415" i="1"/>
  <c r="R415" i="1" s="1"/>
  <c r="N451" i="1"/>
  <c r="N453" i="1" s="1"/>
  <c r="N462" i="1"/>
  <c r="N488" i="1"/>
  <c r="P485" i="1"/>
  <c r="R485" i="1" s="1"/>
  <c r="R488" i="1"/>
  <c r="J216" i="1"/>
  <c r="N296" i="1"/>
  <c r="P322" i="1"/>
  <c r="R322" i="1" s="1"/>
  <c r="N355" i="1"/>
  <c r="R357" i="1" s="1"/>
  <c r="R393" i="1"/>
  <c r="P389" i="1"/>
  <c r="R389" i="1" s="1"/>
  <c r="N440" i="1"/>
  <c r="N441" i="1" s="1"/>
  <c r="N473" i="1"/>
  <c r="J477" i="1"/>
  <c r="R369" i="1"/>
  <c r="P365" i="1"/>
  <c r="R365" i="1" s="1"/>
  <c r="P367" i="1"/>
  <c r="R367" i="1" s="1"/>
  <c r="P377" i="1"/>
  <c r="R377" i="1" s="1"/>
  <c r="P380" i="1"/>
  <c r="R380" i="1" s="1"/>
  <c r="P476" i="1"/>
  <c r="R476" i="1" s="1"/>
  <c r="N335" i="1"/>
  <c r="J393" i="1"/>
  <c r="F417" i="1"/>
  <c r="J465" i="1"/>
  <c r="F488" i="1"/>
  <c r="N204" i="1" l="1"/>
  <c r="N381" i="1"/>
  <c r="N74" i="2"/>
  <c r="P74" i="2" s="1"/>
  <c r="R74" i="2"/>
  <c r="N76" i="2"/>
  <c r="N393" i="1"/>
  <c r="P393" i="1" s="1"/>
  <c r="P126" i="3"/>
  <c r="N76" i="3"/>
  <c r="P76" i="3" s="1"/>
  <c r="N74" i="3"/>
  <c r="N133" i="3"/>
  <c r="R324" i="1"/>
  <c r="R453" i="1"/>
  <c r="R204" i="1"/>
  <c r="N216" i="1"/>
  <c r="P216" i="1" s="1"/>
  <c r="N228" i="1"/>
  <c r="P159" i="3"/>
  <c r="R159" i="3" s="1"/>
  <c r="P123" i="3"/>
  <c r="R123" i="3" s="1"/>
  <c r="P151" i="3"/>
  <c r="R64" i="3"/>
  <c r="P60" i="3"/>
  <c r="R60" i="3" s="1"/>
  <c r="N66" i="3"/>
  <c r="N64" i="3"/>
  <c r="P104" i="3"/>
  <c r="P169" i="3"/>
  <c r="P103" i="3"/>
  <c r="R103" i="3" s="1"/>
  <c r="N124" i="3"/>
  <c r="R46" i="3"/>
  <c r="P46" i="3"/>
  <c r="R160" i="3"/>
  <c r="N162" i="3"/>
  <c r="N160" i="3"/>
  <c r="P157" i="3"/>
  <c r="R157" i="3" s="1"/>
  <c r="R153" i="3"/>
  <c r="P153" i="3"/>
  <c r="P114" i="3"/>
  <c r="P63" i="3"/>
  <c r="R63" i="3" s="1"/>
  <c r="R133" i="3"/>
  <c r="R131" i="3"/>
  <c r="P74" i="3"/>
  <c r="P106" i="3"/>
  <c r="R106" i="3"/>
  <c r="N196" i="3"/>
  <c r="P193" i="3"/>
  <c r="R193" i="3" s="1"/>
  <c r="R196" i="3"/>
  <c r="N198" i="3"/>
  <c r="N44" i="3"/>
  <c r="P53" i="3"/>
  <c r="R53" i="3" s="1"/>
  <c r="P202" i="3"/>
  <c r="R202" i="3" s="1"/>
  <c r="R205" i="3"/>
  <c r="N207" i="3"/>
  <c r="N205" i="3"/>
  <c r="R116" i="3"/>
  <c r="P116" i="3"/>
  <c r="P30" i="3"/>
  <c r="R30" i="3" s="1"/>
  <c r="N36" i="3"/>
  <c r="N34" i="3"/>
  <c r="R34" i="3"/>
  <c r="N54" i="3"/>
  <c r="P195" i="3"/>
  <c r="R195" i="3" s="1"/>
  <c r="R213" i="3"/>
  <c r="N215" i="3"/>
  <c r="R215" i="3" s="1"/>
  <c r="N213" i="3"/>
  <c r="R211" i="3"/>
  <c r="P94" i="3"/>
  <c r="R141" i="3"/>
  <c r="P20" i="3"/>
  <c r="R20" i="3" s="1"/>
  <c r="R24" i="3"/>
  <c r="N26" i="3"/>
  <c r="N24" i="3"/>
  <c r="P80" i="3"/>
  <c r="R80" i="3" s="1"/>
  <c r="R84" i="3"/>
  <c r="N84" i="3"/>
  <c r="N86" i="3"/>
  <c r="B22" i="3"/>
  <c r="P175" i="3"/>
  <c r="R175" i="3" s="1"/>
  <c r="R178" i="3"/>
  <c r="N178" i="3"/>
  <c r="N180" i="3"/>
  <c r="R171" i="3"/>
  <c r="P171" i="3"/>
  <c r="R96" i="3"/>
  <c r="P96" i="3"/>
  <c r="P83" i="3"/>
  <c r="R83" i="3" s="1"/>
  <c r="P43" i="3"/>
  <c r="R43" i="3" s="1"/>
  <c r="R56" i="3"/>
  <c r="P56" i="3"/>
  <c r="P187" i="3"/>
  <c r="R54" i="3"/>
  <c r="P177" i="3"/>
  <c r="R177" i="3" s="1"/>
  <c r="R139" i="3"/>
  <c r="R142" i="3"/>
  <c r="N144" i="3"/>
  <c r="R144" i="3" s="1"/>
  <c r="N142" i="3"/>
  <c r="R104" i="3"/>
  <c r="R189" i="3"/>
  <c r="P189" i="3"/>
  <c r="R124" i="3"/>
  <c r="P24" i="2"/>
  <c r="R86" i="2"/>
  <c r="P86" i="2"/>
  <c r="P182" i="2"/>
  <c r="R182" i="2" s="1"/>
  <c r="P52" i="2"/>
  <c r="R52" i="2" s="1"/>
  <c r="R114" i="2"/>
  <c r="N116" i="2"/>
  <c r="P110" i="2"/>
  <c r="R110" i="2" s="1"/>
  <c r="N114" i="2"/>
  <c r="P83" i="2"/>
  <c r="R83" i="2" s="1"/>
  <c r="N36" i="2"/>
  <c r="N34" i="2"/>
  <c r="R34" i="2"/>
  <c r="P30" i="2"/>
  <c r="R30" i="2" s="1"/>
  <c r="P130" i="2"/>
  <c r="R130" i="2" s="1"/>
  <c r="R134" i="2"/>
  <c r="N136" i="2"/>
  <c r="N134" i="2"/>
  <c r="P42" i="2"/>
  <c r="R42" i="2" s="1"/>
  <c r="N166" i="2"/>
  <c r="P160" i="2"/>
  <c r="R160" i="2" s="1"/>
  <c r="R164" i="2"/>
  <c r="N164" i="2"/>
  <c r="N84" i="2"/>
  <c r="N218" i="2"/>
  <c r="P183" i="2"/>
  <c r="R183" i="2" s="1"/>
  <c r="P214" i="2"/>
  <c r="R214" i="2" s="1"/>
  <c r="R24" i="2"/>
  <c r="B22" i="2"/>
  <c r="R144" i="2"/>
  <c r="P140" i="2"/>
  <c r="R140" i="2" s="1"/>
  <c r="N146" i="2"/>
  <c r="N144" i="2"/>
  <c r="N206" i="2"/>
  <c r="P122" i="2"/>
  <c r="R122" i="2" s="1"/>
  <c r="N106" i="2"/>
  <c r="R104" i="2"/>
  <c r="N104" i="2"/>
  <c r="P100" i="2"/>
  <c r="R100" i="2" s="1"/>
  <c r="N186" i="2"/>
  <c r="N184" i="2"/>
  <c r="P180" i="2"/>
  <c r="R180" i="2" s="1"/>
  <c r="R184" i="2"/>
  <c r="R216" i="2"/>
  <c r="N216" i="2"/>
  <c r="P212" i="2"/>
  <c r="R212" i="2" s="1"/>
  <c r="R196" i="2"/>
  <c r="P196" i="2"/>
  <c r="P32" i="2"/>
  <c r="R32" i="2" s="1"/>
  <c r="P173" i="2"/>
  <c r="R173" i="2" s="1"/>
  <c r="N220" i="2"/>
  <c r="P112" i="2"/>
  <c r="R112" i="2" s="1"/>
  <c r="P73" i="2"/>
  <c r="R73" i="2" s="1"/>
  <c r="N46" i="2"/>
  <c r="N44" i="2"/>
  <c r="P40" i="2"/>
  <c r="R40" i="2" s="1"/>
  <c r="R44" i="2"/>
  <c r="R174" i="2"/>
  <c r="N174" i="2"/>
  <c r="P170" i="2"/>
  <c r="R170" i="2" s="1"/>
  <c r="N176" i="2"/>
  <c r="P82" i="2"/>
  <c r="R82" i="2" s="1"/>
  <c r="R26" i="2"/>
  <c r="P26" i="2"/>
  <c r="R54" i="2"/>
  <c r="P93" i="2"/>
  <c r="R93" i="2" s="1"/>
  <c r="N66" i="2"/>
  <c r="N64" i="2"/>
  <c r="P60" i="2"/>
  <c r="R60" i="2" s="1"/>
  <c r="R64" i="2"/>
  <c r="P202" i="2"/>
  <c r="R202" i="2" s="1"/>
  <c r="N208" i="2"/>
  <c r="P23" i="2"/>
  <c r="R23" i="2" s="1"/>
  <c r="R154" i="2"/>
  <c r="P150" i="2"/>
  <c r="R150" i="2" s="1"/>
  <c r="N156" i="2"/>
  <c r="N154" i="2"/>
  <c r="P162" i="2"/>
  <c r="R162" i="2" s="1"/>
  <c r="N126" i="2"/>
  <c r="N124" i="2"/>
  <c r="R124" i="2"/>
  <c r="P120" i="2"/>
  <c r="R120" i="2" s="1"/>
  <c r="N54" i="2"/>
  <c r="P194" i="2"/>
  <c r="P102" i="2"/>
  <c r="R102" i="2" s="1"/>
  <c r="P123" i="2"/>
  <c r="R123" i="2" s="1"/>
  <c r="R76" i="2"/>
  <c r="P76" i="2"/>
  <c r="R204" i="2"/>
  <c r="N204" i="2"/>
  <c r="P200" i="2"/>
  <c r="R200" i="2" s="1"/>
  <c r="P72" i="2"/>
  <c r="R72" i="2" s="1"/>
  <c r="N96" i="2"/>
  <c r="R94" i="2"/>
  <c r="N94" i="2"/>
  <c r="P90" i="2"/>
  <c r="R90" i="2" s="1"/>
  <c r="N56" i="2"/>
  <c r="R84" i="2"/>
  <c r="P453" i="1"/>
  <c r="P417" i="1"/>
  <c r="P299" i="1"/>
  <c r="R299" i="1" s="1"/>
  <c r="P128" i="1"/>
  <c r="R128" i="1" s="1"/>
  <c r="R132" i="1"/>
  <c r="N132" i="1"/>
  <c r="P60" i="1"/>
  <c r="P238" i="1"/>
  <c r="R238" i="1" s="1"/>
  <c r="P381" i="1"/>
  <c r="P488" i="1"/>
  <c r="P441" i="1"/>
  <c r="P202" i="1"/>
  <c r="R202" i="1" s="1"/>
  <c r="P179" i="1"/>
  <c r="R179" i="1" s="1"/>
  <c r="R180" i="1"/>
  <c r="N108" i="1"/>
  <c r="P104" i="1"/>
  <c r="R104" i="1" s="1"/>
  <c r="R108" i="1"/>
  <c r="N72" i="1"/>
  <c r="P68" i="1"/>
  <c r="R68" i="1" s="1"/>
  <c r="R72" i="1"/>
  <c r="P296" i="1"/>
  <c r="R296" i="1" s="1"/>
  <c r="N300" i="1"/>
  <c r="R300" i="1"/>
  <c r="P462" i="1"/>
  <c r="R462" i="1" s="1"/>
  <c r="P345" i="1"/>
  <c r="P252" i="1"/>
  <c r="R405" i="1"/>
  <c r="N405" i="1"/>
  <c r="P401" i="1"/>
  <c r="R401" i="1" s="1"/>
  <c r="P379" i="1"/>
  <c r="R379" i="1" s="1"/>
  <c r="R240" i="1"/>
  <c r="N240" i="1"/>
  <c r="P236" i="1"/>
  <c r="R236" i="1" s="1"/>
  <c r="P180" i="1"/>
  <c r="N465" i="1"/>
  <c r="P228" i="1"/>
  <c r="R24" i="1"/>
  <c r="N24" i="1"/>
  <c r="P20" i="1"/>
  <c r="R20" i="1" s="1"/>
  <c r="P36" i="1"/>
  <c r="R477" i="1"/>
  <c r="N477" i="1"/>
  <c r="P473" i="1"/>
  <c r="R473" i="1" s="1"/>
  <c r="P344" i="1"/>
  <c r="R344" i="1" s="1"/>
  <c r="P190" i="1"/>
  <c r="R190" i="1" s="1"/>
  <c r="R168" i="1"/>
  <c r="N168" i="1"/>
  <c r="P164" i="1"/>
  <c r="R164" i="1" s="1"/>
  <c r="P275" i="1"/>
  <c r="R275" i="1" s="1"/>
  <c r="R276" i="1"/>
  <c r="N156" i="1"/>
  <c r="R264" i="1"/>
  <c r="N264" i="1"/>
  <c r="P260" i="1"/>
  <c r="R260" i="1" s="1"/>
  <c r="N429" i="1"/>
  <c r="P425" i="1"/>
  <c r="R425" i="1" s="1"/>
  <c r="R429" i="1"/>
  <c r="R96" i="1"/>
  <c r="N96" i="1"/>
  <c r="P59" i="1"/>
  <c r="R59" i="1" s="1"/>
  <c r="R60" i="1"/>
  <c r="P355" i="1"/>
  <c r="R355" i="1" s="1"/>
  <c r="P451" i="1"/>
  <c r="R451" i="1" s="1"/>
  <c r="P119" i="1"/>
  <c r="R119" i="1" s="1"/>
  <c r="N192" i="1"/>
  <c r="P188" i="1"/>
  <c r="R188" i="1" s="1"/>
  <c r="R192" i="1"/>
  <c r="P416" i="1"/>
  <c r="R416" i="1" s="1"/>
  <c r="P204" i="1"/>
  <c r="P84" i="1"/>
  <c r="N369" i="1"/>
  <c r="P440" i="1"/>
  <c r="R440" i="1" s="1"/>
  <c r="P324" i="1"/>
  <c r="R441" i="1"/>
  <c r="J337" i="1"/>
  <c r="R144" i="1"/>
  <c r="N144" i="1"/>
  <c r="P140" i="1"/>
  <c r="R140" i="1" s="1"/>
  <c r="P203" i="1"/>
  <c r="R203" i="1" s="1"/>
  <c r="P142" i="1"/>
  <c r="R142" i="1" s="1"/>
  <c r="N288" i="1"/>
  <c r="P284" i="1"/>
  <c r="R284" i="1" s="1"/>
  <c r="R288" i="1"/>
  <c r="P335" i="1"/>
  <c r="P44" i="1"/>
  <c r="R44" i="1" s="1"/>
  <c r="R48" i="1"/>
  <c r="N48" i="1"/>
  <c r="N357" i="1"/>
  <c r="R417" i="1"/>
  <c r="P323" i="1"/>
  <c r="R323" i="1" s="1"/>
  <c r="P308" i="1"/>
  <c r="R308" i="1" s="1"/>
  <c r="R312" i="1"/>
  <c r="N312" i="1"/>
  <c r="P131" i="1"/>
  <c r="R131" i="1" s="1"/>
  <c r="N120" i="1"/>
  <c r="R120" i="1"/>
  <c r="P116" i="1"/>
  <c r="R116" i="1" s="1"/>
  <c r="N276" i="1"/>
  <c r="B23" i="1"/>
  <c r="P214" i="1"/>
  <c r="R214" i="1" s="1"/>
  <c r="R76" i="3" l="1"/>
  <c r="P34" i="3"/>
  <c r="P205" i="3"/>
  <c r="P196" i="3"/>
  <c r="R162" i="3"/>
  <c r="P162" i="3"/>
  <c r="P124" i="3"/>
  <c r="R36" i="3"/>
  <c r="P36" i="3"/>
  <c r="R207" i="3"/>
  <c r="P207" i="3"/>
  <c r="P24" i="3"/>
  <c r="R180" i="3"/>
  <c r="P180" i="3"/>
  <c r="R26" i="3"/>
  <c r="P26" i="3"/>
  <c r="P54" i="3"/>
  <c r="P160" i="3"/>
  <c r="B23" i="3"/>
  <c r="P178" i="3"/>
  <c r="P64" i="3"/>
  <c r="P86" i="3"/>
  <c r="R86" i="3"/>
  <c r="P84" i="3"/>
  <c r="P44" i="3"/>
  <c r="P198" i="3"/>
  <c r="R198" i="3"/>
  <c r="R66" i="3"/>
  <c r="P66" i="3"/>
  <c r="P204" i="2"/>
  <c r="R166" i="2"/>
  <c r="P166" i="2"/>
  <c r="P44" i="2"/>
  <c r="P144" i="2"/>
  <c r="P54" i="2"/>
  <c r="P154" i="2"/>
  <c r="P174" i="2"/>
  <c r="R146" i="2"/>
  <c r="P146" i="2"/>
  <c r="B23" i="2"/>
  <c r="R218" i="2"/>
  <c r="P218" i="2"/>
  <c r="P34" i="2"/>
  <c r="P66" i="2"/>
  <c r="R66" i="2"/>
  <c r="P114" i="2"/>
  <c r="P104" i="2"/>
  <c r="R96" i="2"/>
  <c r="P96" i="2"/>
  <c r="R116" i="2"/>
  <c r="P116" i="2"/>
  <c r="R156" i="2"/>
  <c r="P156" i="2"/>
  <c r="R208" i="2"/>
  <c r="P208" i="2"/>
  <c r="P106" i="2"/>
  <c r="R106" i="2"/>
  <c r="P84" i="2"/>
  <c r="P134" i="2"/>
  <c r="R36" i="2"/>
  <c r="P36" i="2"/>
  <c r="R220" i="2"/>
  <c r="P220" i="2"/>
  <c r="P216" i="2"/>
  <c r="R46" i="2"/>
  <c r="P46" i="2"/>
  <c r="P164" i="2"/>
  <c r="R206" i="2"/>
  <c r="P206" i="2"/>
  <c r="P184" i="2"/>
  <c r="R136" i="2"/>
  <c r="P136" i="2"/>
  <c r="P126" i="2"/>
  <c r="R126" i="2"/>
  <c r="P176" i="2"/>
  <c r="R176" i="2"/>
  <c r="R56" i="2"/>
  <c r="P56" i="2"/>
  <c r="P94" i="2"/>
  <c r="P124" i="2"/>
  <c r="P64" i="2"/>
  <c r="P186" i="2"/>
  <c r="R186" i="2"/>
  <c r="P312" i="1"/>
  <c r="P369" i="1"/>
  <c r="P24" i="1"/>
  <c r="P288" i="1"/>
  <c r="N337" i="1"/>
  <c r="P405" i="1"/>
  <c r="P264" i="1"/>
  <c r="P168" i="1"/>
  <c r="P477" i="1"/>
  <c r="P108" i="1"/>
  <c r="P96" i="1"/>
  <c r="P429" i="1"/>
  <c r="P240" i="1"/>
  <c r="P300" i="1"/>
  <c r="P132" i="1"/>
  <c r="P48" i="1"/>
  <c r="P120" i="1"/>
  <c r="P156" i="1"/>
  <c r="P72" i="1"/>
  <c r="B24" i="1"/>
  <c r="P276" i="1"/>
  <c r="P357" i="1"/>
  <c r="P144" i="1"/>
  <c r="P192" i="1"/>
  <c r="P465" i="1"/>
  <c r="B24" i="2" l="1"/>
  <c r="B24" i="3"/>
  <c r="B26" i="3" s="1"/>
  <c r="B26" i="1"/>
  <c r="R337" i="1"/>
  <c r="P337" i="1"/>
  <c r="B26" i="2" l="1"/>
  <c r="B27" i="2" s="1"/>
  <c r="B27" i="3"/>
  <c r="B27" i="1"/>
  <c r="B30" i="2" l="1"/>
  <c r="B31" i="2"/>
  <c r="B30" i="3"/>
  <c r="B28" i="1"/>
  <c r="B32" i="2" l="1"/>
  <c r="B33" i="2" s="1"/>
  <c r="B31" i="3"/>
  <c r="B29" i="1"/>
  <c r="B32" i="1" s="1"/>
  <c r="B34" i="2" l="1"/>
  <c r="B36" i="2" s="1"/>
  <c r="B32" i="3"/>
  <c r="B33" i="1"/>
  <c r="B34" i="1" s="1"/>
  <c r="B35" i="1" s="1"/>
  <c r="B36" i="1" s="1"/>
  <c r="B38" i="1" s="1"/>
  <c r="B39" i="1" s="1"/>
  <c r="B40" i="1" s="1"/>
  <c r="B41" i="1" s="1"/>
  <c r="B37" i="2" l="1"/>
  <c r="B40" i="2" s="1"/>
  <c r="B41" i="2" s="1"/>
  <c r="B42" i="2" s="1"/>
  <c r="B43" i="2" s="1"/>
  <c r="B44" i="1"/>
  <c r="B45" i="1" s="1"/>
  <c r="B46" i="1" s="1"/>
  <c r="B47" i="1" s="1"/>
  <c r="B48" i="1" s="1"/>
  <c r="B50" i="1" s="1"/>
  <c r="B51" i="1" s="1"/>
  <c r="B52" i="1" s="1"/>
  <c r="B53" i="1" s="1"/>
  <c r="B56" i="1" s="1"/>
  <c r="B57" i="1" s="1"/>
  <c r="B58" i="1" s="1"/>
  <c r="B59" i="1" s="1"/>
  <c r="B60" i="1" s="1"/>
  <c r="B62" i="1" s="1"/>
  <c r="B63" i="1" s="1"/>
  <c r="B64" i="1" s="1"/>
  <c r="B65" i="1" s="1"/>
  <c r="B68" i="1" s="1"/>
  <c r="B69" i="1" s="1"/>
  <c r="B70" i="1" s="1"/>
  <c r="B71" i="1" s="1"/>
  <c r="B72" i="1" s="1"/>
  <c r="B74" i="1" s="1"/>
  <c r="B75" i="1" s="1"/>
  <c r="B76" i="1" s="1"/>
  <c r="B77" i="1" s="1"/>
  <c r="B80" i="1" s="1"/>
  <c r="B81" i="1" s="1"/>
  <c r="B82" i="1" s="1"/>
  <c r="B83" i="1" s="1"/>
  <c r="B84" i="1" s="1"/>
  <c r="B86" i="1" s="1"/>
  <c r="B87" i="1" s="1"/>
  <c r="B88" i="1" s="1"/>
  <c r="B89" i="1" s="1"/>
  <c r="B92" i="1" s="1"/>
  <c r="B93" i="1" s="1"/>
  <c r="B94" i="1" s="1"/>
  <c r="B95" i="1" s="1"/>
  <c r="B96" i="1" s="1"/>
  <c r="B98" i="1" s="1"/>
  <c r="B99" i="1" s="1"/>
  <c r="B100" i="1" s="1"/>
  <c r="B101" i="1" s="1"/>
  <c r="B104" i="1" s="1"/>
  <c r="B105" i="1" s="1"/>
  <c r="B106" i="1" s="1"/>
  <c r="B107" i="1" s="1"/>
  <c r="B108" i="1" s="1"/>
  <c r="B110" i="1" s="1"/>
  <c r="B111" i="1" s="1"/>
  <c r="B112" i="1" s="1"/>
  <c r="B113" i="1" s="1"/>
  <c r="B116" i="1" s="1"/>
  <c r="B117" i="1" s="1"/>
  <c r="B118" i="1" s="1"/>
  <c r="B119" i="1" s="1"/>
  <c r="B120" i="1" s="1"/>
  <c r="B122" i="1" s="1"/>
  <c r="B123" i="1" s="1"/>
  <c r="B124" i="1" s="1"/>
  <c r="B125" i="1" s="1"/>
  <c r="B128" i="1" s="1"/>
  <c r="B129" i="1" s="1"/>
  <c r="B130" i="1" s="1"/>
  <c r="B131" i="1" s="1"/>
  <c r="B132" i="1" s="1"/>
  <c r="B134" i="1" s="1"/>
  <c r="B135" i="1" s="1"/>
  <c r="B136" i="1" s="1"/>
  <c r="B137" i="1" s="1"/>
  <c r="B140" i="1" s="1"/>
  <c r="B141" i="1" s="1"/>
  <c r="B142" i="1" s="1"/>
  <c r="B143" i="1" s="1"/>
  <c r="B144" i="1" s="1"/>
  <c r="B146" i="1" s="1"/>
  <c r="B147" i="1" s="1"/>
  <c r="B148" i="1" s="1"/>
  <c r="B149" i="1" s="1"/>
  <c r="B152" i="1" s="1"/>
  <c r="B153" i="1" s="1"/>
  <c r="B154" i="1" s="1"/>
  <c r="B155" i="1" s="1"/>
  <c r="B156" i="1" s="1"/>
  <c r="B158" i="1" s="1"/>
  <c r="B159" i="1" s="1"/>
  <c r="B160" i="1" s="1"/>
  <c r="B161" i="1" s="1"/>
  <c r="B164" i="1" s="1"/>
  <c r="B165" i="1" s="1"/>
  <c r="B166" i="1" s="1"/>
  <c r="B167" i="1" s="1"/>
  <c r="B168" i="1" s="1"/>
  <c r="B170" i="1" s="1"/>
  <c r="B171" i="1" s="1"/>
  <c r="B172" i="1" s="1"/>
  <c r="B173" i="1" s="1"/>
  <c r="B176" i="1" s="1"/>
  <c r="B177" i="1" s="1"/>
  <c r="B178" i="1" s="1"/>
  <c r="B179" i="1" s="1"/>
  <c r="B180" i="1" s="1"/>
  <c r="B182" i="1" s="1"/>
  <c r="B183" i="1" s="1"/>
  <c r="B184" i="1" s="1"/>
  <c r="B185" i="1" s="1"/>
  <c r="B188" i="1" s="1"/>
  <c r="B189" i="1" s="1"/>
  <c r="B190" i="1" s="1"/>
  <c r="B191" i="1" s="1"/>
  <c r="B192" i="1" s="1"/>
  <c r="B194" i="1" s="1"/>
  <c r="B195" i="1" s="1"/>
  <c r="B196" i="1" s="1"/>
  <c r="B197" i="1" s="1"/>
  <c r="B200" i="1" s="1"/>
  <c r="B201" i="1" s="1"/>
  <c r="B202" i="1" s="1"/>
  <c r="B203" i="1" s="1"/>
  <c r="B204" i="1" s="1"/>
  <c r="B206" i="1" s="1"/>
  <c r="B207" i="1" s="1"/>
  <c r="B208" i="1" s="1"/>
  <c r="B209" i="1" s="1"/>
  <c r="B212" i="1" s="1"/>
  <c r="B213" i="1" s="1"/>
  <c r="B214" i="1" s="1"/>
  <c r="B215" i="1" s="1"/>
  <c r="B216" i="1" s="1"/>
  <c r="B218" i="1" s="1"/>
  <c r="B219" i="1" s="1"/>
  <c r="B220" i="1" s="1"/>
  <c r="B221" i="1" s="1"/>
  <c r="B224" i="1" s="1"/>
  <c r="B225" i="1" s="1"/>
  <c r="B226" i="1" s="1"/>
  <c r="B227" i="1" s="1"/>
  <c r="B228" i="1" s="1"/>
  <c r="B230" i="1" s="1"/>
  <c r="B231" i="1" s="1"/>
  <c r="B232" i="1" s="1"/>
  <c r="B233" i="1" s="1"/>
  <c r="B236" i="1" s="1"/>
  <c r="B237" i="1" s="1"/>
  <c r="B238" i="1" s="1"/>
  <c r="B239" i="1" s="1"/>
  <c r="B240" i="1" s="1"/>
  <c r="B242" i="1" s="1"/>
  <c r="B243" i="1" s="1"/>
  <c r="B244" i="1" s="1"/>
  <c r="B245" i="1" s="1"/>
  <c r="B248" i="1" s="1"/>
  <c r="B249" i="1" s="1"/>
  <c r="B250" i="1" s="1"/>
  <c r="B251" i="1" s="1"/>
  <c r="B252" i="1" s="1"/>
  <c r="B254" i="1" s="1"/>
  <c r="B255" i="1" s="1"/>
  <c r="B256" i="1" s="1"/>
  <c r="B257" i="1" s="1"/>
  <c r="B260" i="1" s="1"/>
  <c r="B261" i="1" s="1"/>
  <c r="B262" i="1" s="1"/>
  <c r="B263" i="1" s="1"/>
  <c r="B264" i="1" s="1"/>
  <c r="B266" i="1" s="1"/>
  <c r="B267" i="1" s="1"/>
  <c r="B268" i="1" s="1"/>
  <c r="B269" i="1" s="1"/>
  <c r="B272" i="1" s="1"/>
  <c r="B273" i="1" s="1"/>
  <c r="B274" i="1" s="1"/>
  <c r="B275" i="1" s="1"/>
  <c r="B276" i="1" s="1"/>
  <c r="B278" i="1" s="1"/>
  <c r="B279" i="1" s="1"/>
  <c r="B280" i="1" s="1"/>
  <c r="B281" i="1" s="1"/>
  <c r="B284" i="1" s="1"/>
  <c r="B285" i="1" s="1"/>
  <c r="B286" i="1" s="1"/>
  <c r="B287" i="1" s="1"/>
  <c r="B288" i="1" s="1"/>
  <c r="B290" i="1" s="1"/>
  <c r="B291" i="1" s="1"/>
  <c r="B292" i="1" s="1"/>
  <c r="B293" i="1" s="1"/>
  <c r="B296" i="1" s="1"/>
  <c r="B297" i="1" s="1"/>
  <c r="B298" i="1" s="1"/>
  <c r="B299" i="1" s="1"/>
  <c r="B300" i="1" s="1"/>
  <c r="B302" i="1" s="1"/>
  <c r="B303" i="1" s="1"/>
  <c r="B304" i="1" s="1"/>
  <c r="B305" i="1" s="1"/>
  <c r="B308" i="1" s="1"/>
  <c r="B309" i="1" s="1"/>
  <c r="B310" i="1" s="1"/>
  <c r="B311" i="1" s="1"/>
  <c r="B312" i="1" s="1"/>
  <c r="B314" i="1" s="1"/>
  <c r="B315" i="1" s="1"/>
  <c r="B316" i="1" s="1"/>
  <c r="B317" i="1" s="1"/>
  <c r="B320" i="1" s="1"/>
  <c r="B321" i="1" s="1"/>
  <c r="B322" i="1" s="1"/>
  <c r="B323" i="1" s="1"/>
  <c r="B324" i="1" s="1"/>
  <c r="B326" i="1" s="1"/>
  <c r="B327" i="1" s="1"/>
  <c r="B328" i="1" s="1"/>
  <c r="B329" i="1" s="1"/>
  <c r="B332" i="1" s="1"/>
  <c r="B333" i="1" s="1"/>
  <c r="B334" i="1" s="1"/>
  <c r="B335" i="1" s="1"/>
  <c r="B337" i="1" s="1"/>
  <c r="B338" i="1" s="1"/>
  <c r="B341" i="1" s="1"/>
  <c r="B342" i="1" s="1"/>
  <c r="B343" i="1" s="1"/>
  <c r="B344" i="1" s="1"/>
  <c r="B345" i="1" s="1"/>
  <c r="B347" i="1" s="1"/>
  <c r="B348" i="1" s="1"/>
  <c r="B349" i="1" s="1"/>
  <c r="B350" i="1" s="1"/>
  <c r="B353" i="1" s="1"/>
  <c r="B354" i="1" s="1"/>
  <c r="B355" i="1" s="1"/>
  <c r="B356" i="1" s="1"/>
  <c r="B357" i="1" s="1"/>
  <c r="B359" i="1" s="1"/>
  <c r="B360" i="1" s="1"/>
  <c r="B361" i="1" s="1"/>
  <c r="B362" i="1" s="1"/>
  <c r="B365" i="1" s="1"/>
  <c r="B366" i="1" s="1"/>
  <c r="B367" i="1" s="1"/>
  <c r="B368" i="1" s="1"/>
  <c r="B369" i="1" s="1"/>
  <c r="B371" i="1" s="1"/>
  <c r="B372" i="1" s="1"/>
  <c r="B373" i="1" s="1"/>
  <c r="B374" i="1" s="1"/>
  <c r="B377" i="1" s="1"/>
  <c r="B378" i="1" s="1"/>
  <c r="B379" i="1" s="1"/>
  <c r="B380" i="1" s="1"/>
  <c r="B381" i="1" s="1"/>
  <c r="B383" i="1" s="1"/>
  <c r="B384" i="1" s="1"/>
  <c r="B385" i="1" s="1"/>
  <c r="B386" i="1" s="1"/>
  <c r="B389" i="1" s="1"/>
  <c r="B390" i="1" s="1"/>
  <c r="B391" i="1" s="1"/>
  <c r="B392" i="1" s="1"/>
  <c r="B393" i="1" s="1"/>
  <c r="B395" i="1" s="1"/>
  <c r="B396" i="1" s="1"/>
  <c r="B397" i="1" s="1"/>
  <c r="B398" i="1" s="1"/>
  <c r="B401" i="1" s="1"/>
  <c r="B402" i="1" s="1"/>
  <c r="B403" i="1" s="1"/>
  <c r="B404" i="1" s="1"/>
  <c r="B405" i="1" s="1"/>
  <c r="B407" i="1" s="1"/>
  <c r="B408" i="1" s="1"/>
  <c r="B409" i="1" s="1"/>
  <c r="B410" i="1" s="1"/>
  <c r="B413" i="1" s="1"/>
  <c r="B414" i="1" s="1"/>
  <c r="B415" i="1" s="1"/>
  <c r="B416" i="1" s="1"/>
  <c r="B417" i="1" s="1"/>
  <c r="B419" i="1" s="1"/>
  <c r="B420" i="1" s="1"/>
  <c r="B421" i="1" s="1"/>
  <c r="B422" i="1" s="1"/>
  <c r="B425" i="1" s="1"/>
  <c r="B426" i="1" s="1"/>
  <c r="B427" i="1" s="1"/>
  <c r="B428" i="1" s="1"/>
  <c r="B429" i="1" s="1"/>
  <c r="B431" i="1" s="1"/>
  <c r="B432" i="1" s="1"/>
  <c r="B433" i="1" s="1"/>
  <c r="B434" i="1" s="1"/>
  <c r="B437" i="1" s="1"/>
  <c r="B438" i="1" s="1"/>
  <c r="B439" i="1" s="1"/>
  <c r="B440" i="1" s="1"/>
  <c r="B441" i="1" s="1"/>
  <c r="B443" i="1" s="1"/>
  <c r="B444" i="1" s="1"/>
  <c r="B445" i="1" s="1"/>
  <c r="B446" i="1" s="1"/>
  <c r="B449" i="1" s="1"/>
  <c r="B450" i="1" s="1"/>
  <c r="B451" i="1" s="1"/>
  <c r="B452" i="1" s="1"/>
  <c r="B453" i="1" s="1"/>
  <c r="B455" i="1" s="1"/>
  <c r="B456" i="1" s="1"/>
  <c r="B457" i="1" s="1"/>
  <c r="B458" i="1" s="1"/>
  <c r="B461" i="1" s="1"/>
  <c r="B462" i="1" s="1"/>
  <c r="B463" i="1" s="1"/>
  <c r="B464" i="1" s="1"/>
  <c r="B465" i="1" s="1"/>
  <c r="B467" i="1" s="1"/>
  <c r="B468" i="1" s="1"/>
  <c r="B469" i="1" s="1"/>
  <c r="B470" i="1" s="1"/>
  <c r="B473" i="1" s="1"/>
  <c r="B474" i="1" s="1"/>
  <c r="B475" i="1" s="1"/>
  <c r="B476" i="1" s="1"/>
  <c r="B477" i="1" s="1"/>
  <c r="B479" i="1" s="1"/>
  <c r="B480" i="1" s="1"/>
  <c r="B481" i="1" s="1"/>
  <c r="B482" i="1" s="1"/>
  <c r="B485" i="1" s="1"/>
  <c r="B486" i="1" s="1"/>
  <c r="B487" i="1" s="1"/>
  <c r="B488" i="1" s="1"/>
  <c r="B490" i="1" s="1"/>
  <c r="B491" i="1" s="1"/>
  <c r="B492" i="1" s="1"/>
  <c r="B493" i="1" s="1"/>
  <c r="B33" i="3"/>
  <c r="B34" i="3" s="1"/>
  <c r="B36" i="3" s="1"/>
  <c r="B37" i="3" s="1"/>
  <c r="B40" i="3" s="1"/>
  <c r="B41" i="3" s="1"/>
  <c r="B42" i="3" s="1"/>
  <c r="B43" i="3" s="1"/>
  <c r="B44" i="3" s="1"/>
  <c r="B46" i="3" s="1"/>
  <c r="B47" i="3" s="1"/>
  <c r="B50" i="3" s="1"/>
  <c r="B51" i="3" s="1"/>
  <c r="B52" i="3" s="1"/>
  <c r="B53" i="3" s="1"/>
  <c r="B54" i="3" s="1"/>
  <c r="B56" i="3" s="1"/>
  <c r="B57" i="3" s="1"/>
  <c r="B60" i="3" s="1"/>
  <c r="B61" i="3" s="1"/>
  <c r="B62" i="3" s="1"/>
  <c r="B63" i="3" s="1"/>
  <c r="B64" i="3" s="1"/>
  <c r="B66" i="3" s="1"/>
  <c r="B67" i="3" s="1"/>
  <c r="B70" i="3" s="1"/>
  <c r="B71" i="3" s="1"/>
  <c r="B72" i="3" s="1"/>
  <c r="B73" i="3" s="1"/>
  <c r="B74" i="3" s="1"/>
  <c r="B76" i="3" s="1"/>
  <c r="B77" i="3" s="1"/>
  <c r="B80" i="3" s="1"/>
  <c r="B81" i="3" s="1"/>
  <c r="B82" i="3" s="1"/>
  <c r="B83" i="3" s="1"/>
  <c r="B84" i="3" s="1"/>
  <c r="B86" i="3" s="1"/>
  <c r="B87" i="3" s="1"/>
  <c r="B90" i="3" s="1"/>
  <c r="B91" i="3" s="1"/>
  <c r="B92" i="3" s="1"/>
  <c r="B93" i="3" s="1"/>
  <c r="B94" i="3" s="1"/>
  <c r="B96" i="3" s="1"/>
  <c r="B97" i="3" s="1"/>
  <c r="B100" i="3" s="1"/>
  <c r="B101" i="3" s="1"/>
  <c r="B102" i="3" s="1"/>
  <c r="B103" i="3" s="1"/>
  <c r="B104" i="3" s="1"/>
  <c r="B106" i="3" s="1"/>
  <c r="B107" i="3" s="1"/>
  <c r="B110" i="3" s="1"/>
  <c r="B111" i="3" s="1"/>
  <c r="B112" i="3" s="1"/>
  <c r="B113" i="3" s="1"/>
  <c r="B114" i="3" s="1"/>
  <c r="B116" i="3" s="1"/>
  <c r="B117" i="3" s="1"/>
  <c r="B120" i="3" s="1"/>
  <c r="B121" i="3" s="1"/>
  <c r="B122" i="3" s="1"/>
  <c r="B123" i="3" s="1"/>
  <c r="B124" i="3" s="1"/>
  <c r="B126" i="3" s="1"/>
  <c r="B127" i="3" s="1"/>
  <c r="B130" i="3" s="1"/>
  <c r="B131" i="3" s="1"/>
  <c r="B132" i="3" s="1"/>
  <c r="B133" i="3" s="1"/>
  <c r="B135" i="3" s="1"/>
  <c r="B136" i="3" s="1"/>
  <c r="B139" i="3" s="1"/>
  <c r="B140" i="3" s="1"/>
  <c r="B141" i="3" s="1"/>
  <c r="B142" i="3" s="1"/>
  <c r="B144" i="3" s="1"/>
  <c r="B145" i="3" s="1"/>
  <c r="B148" i="3" s="1"/>
  <c r="B149" i="3" s="1"/>
  <c r="B150" i="3" s="1"/>
  <c r="B151" i="3" s="1"/>
  <c r="B153" i="3" s="1"/>
  <c r="B154" i="3" s="1"/>
  <c r="B157" i="3" s="1"/>
  <c r="B158" i="3" s="1"/>
  <c r="B159" i="3" s="1"/>
  <c r="B160" i="3" s="1"/>
  <c r="B162" i="3" s="1"/>
  <c r="B163" i="3" s="1"/>
  <c r="B166" i="3" s="1"/>
  <c r="B167" i="3" s="1"/>
  <c r="B168" i="3" s="1"/>
  <c r="B169" i="3" s="1"/>
  <c r="B171" i="3" s="1"/>
  <c r="B172" i="3" s="1"/>
  <c r="B175" i="3" s="1"/>
  <c r="B176" i="3" s="1"/>
  <c r="B177" i="3" s="1"/>
  <c r="B178" i="3" s="1"/>
  <c r="B180" i="3" s="1"/>
  <c r="B181" i="3" s="1"/>
  <c r="B184" i="3" s="1"/>
  <c r="B185" i="3" s="1"/>
  <c r="B186" i="3" s="1"/>
  <c r="B187" i="3" s="1"/>
  <c r="B189" i="3" s="1"/>
  <c r="B190" i="3" s="1"/>
  <c r="B193" i="3" s="1"/>
  <c r="B194" i="3" s="1"/>
  <c r="B195" i="3" s="1"/>
  <c r="B196" i="3" s="1"/>
  <c r="B198" i="3" s="1"/>
  <c r="B199" i="3" s="1"/>
  <c r="B202" i="3" s="1"/>
  <c r="B203" i="3" s="1"/>
  <c r="B204" i="3" s="1"/>
  <c r="B205" i="3" s="1"/>
  <c r="B207" i="3" s="1"/>
  <c r="B208" i="3" s="1"/>
  <c r="B211" i="3" s="1"/>
  <c r="B212" i="3" s="1"/>
  <c r="B213" i="3" s="1"/>
  <c r="B215" i="3" s="1"/>
  <c r="B216" i="3" s="1"/>
  <c r="B44" i="2" l="1"/>
  <c r="B46" i="2" s="1"/>
  <c r="B47" i="2" s="1"/>
  <c r="B50" i="2" s="1"/>
  <c r="B51" i="2" s="1"/>
  <c r="B52" i="2" s="1"/>
  <c r="B53" i="2" s="1"/>
  <c r="B54" i="2" s="1"/>
  <c r="B56" i="2" s="1"/>
  <c r="B57" i="2" s="1"/>
  <c r="B60" i="2" s="1"/>
  <c r="B61" i="2" s="1"/>
  <c r="B62" i="2" l="1"/>
  <c r="B63" i="2" s="1"/>
  <c r="B64" i="2" s="1"/>
  <c r="B66" i="2" s="1"/>
  <c r="B67" i="2" s="1"/>
  <c r="B70" i="2" s="1"/>
  <c r="B71" i="2" s="1"/>
  <c r="B72" i="2" s="1"/>
  <c r="B73" i="2" s="1"/>
  <c r="B74" i="2" s="1"/>
  <c r="B76" i="2" s="1"/>
  <c r="B77" i="2" s="1"/>
  <c r="B80" i="2" s="1"/>
  <c r="B81" i="2" s="1"/>
  <c r="B82" i="2" s="1"/>
  <c r="B83" i="2" s="1"/>
  <c r="B84" i="2" s="1"/>
  <c r="B86" i="2" s="1"/>
  <c r="B87" i="2" s="1"/>
  <c r="B90" i="2" s="1"/>
  <c r="B91" i="2" s="1"/>
  <c r="B92" i="2" s="1"/>
  <c r="B93" i="2" s="1"/>
  <c r="B94" i="2" s="1"/>
  <c r="B96" i="2" s="1"/>
  <c r="B97" i="2" s="1"/>
  <c r="B100" i="2" s="1"/>
  <c r="B101" i="2" s="1"/>
  <c r="B102" i="2" s="1"/>
  <c r="B103" i="2" s="1"/>
  <c r="B104" i="2" s="1"/>
  <c r="B106" i="2" s="1"/>
  <c r="B107" i="2" s="1"/>
  <c r="B110" i="2" s="1"/>
  <c r="B111" i="2" s="1"/>
  <c r="B112" i="2" s="1"/>
  <c r="B113" i="2" s="1"/>
  <c r="B114" i="2" s="1"/>
  <c r="B116" i="2" s="1"/>
  <c r="B117" i="2" s="1"/>
  <c r="B120" i="2" s="1"/>
  <c r="B121" i="2" s="1"/>
  <c r="B122" i="2" s="1"/>
  <c r="B123" i="2" s="1"/>
  <c r="B124" i="2" s="1"/>
  <c r="B126" i="2" s="1"/>
  <c r="B127" i="2" s="1"/>
  <c r="B130" i="2" s="1"/>
  <c r="B131" i="2" s="1"/>
  <c r="B132" i="2" s="1"/>
  <c r="B133" i="2" s="1"/>
  <c r="B134" i="2" s="1"/>
  <c r="B136" i="2" s="1"/>
  <c r="B137" i="2" s="1"/>
  <c r="B140" i="2" s="1"/>
  <c r="B141" i="2" s="1"/>
  <c r="B142" i="2" s="1"/>
  <c r="B143" i="2" s="1"/>
  <c r="B144" i="2" s="1"/>
  <c r="B146" i="2" s="1"/>
  <c r="B147" i="2" s="1"/>
  <c r="B150" i="2" s="1"/>
  <c r="B151" i="2" s="1"/>
  <c r="B152" i="2" s="1"/>
  <c r="B153" i="2" s="1"/>
  <c r="B154" i="2" s="1"/>
  <c r="B156" i="2" s="1"/>
  <c r="B157" i="2" s="1"/>
  <c r="B160" i="2" s="1"/>
  <c r="B161" i="2" s="1"/>
  <c r="B162" i="2" s="1"/>
  <c r="B163" i="2" s="1"/>
  <c r="B164" i="2" s="1"/>
  <c r="B166" i="2" s="1"/>
  <c r="B167" i="2" s="1"/>
  <c r="B170" i="2" s="1"/>
  <c r="B171" i="2" s="1"/>
  <c r="B172" i="2" s="1"/>
  <c r="B173" i="2" s="1"/>
  <c r="B174" i="2" s="1"/>
  <c r="B176" i="2" s="1"/>
  <c r="B177" i="2" s="1"/>
  <c r="B180" i="2" s="1"/>
  <c r="B181" i="2" s="1"/>
  <c r="B182" i="2" s="1"/>
  <c r="B183" i="2" s="1"/>
  <c r="B184" i="2" s="1"/>
  <c r="B186" i="2" s="1"/>
  <c r="B187" i="2" s="1"/>
  <c r="B190" i="2" s="1"/>
  <c r="B191" i="2" s="1"/>
  <c r="B192" i="2" s="1"/>
  <c r="B193" i="2" s="1"/>
  <c r="B194" i="2" s="1"/>
  <c r="B196" i="2" s="1"/>
  <c r="B197" i="2" s="1"/>
  <c r="B200" i="2" s="1"/>
  <c r="B201" i="2" s="1"/>
  <c r="B202" i="2" s="1"/>
  <c r="B203" i="2" s="1"/>
  <c r="B204" i="2" s="1"/>
  <c r="B206" i="2" s="1"/>
  <c r="B207" i="2" s="1"/>
  <c r="B208" i="2" l="1"/>
  <c r="B209" i="2" s="1"/>
  <c r="B212" i="2" s="1"/>
  <c r="B213" i="2" s="1"/>
  <c r="B214" i="2" s="1"/>
  <c r="B215" i="2" s="1"/>
  <c r="B216" i="2" s="1"/>
  <c r="B218" i="2" s="1"/>
  <c r="B219" i="2" s="1"/>
  <c r="B220" i="2" s="1"/>
  <c r="B221" i="2" s="1"/>
</calcChain>
</file>

<file path=xl/sharedStrings.xml><?xml version="1.0" encoding="utf-8"?>
<sst xmlns="http://schemas.openxmlformats.org/spreadsheetml/2006/main" count="875" uniqueCount="183">
  <si>
    <t xml:space="preserve"> </t>
  </si>
  <si>
    <t>Calculation of Sales Service and Direct Purchase Bill Impacts for Typical Small and Large Customers - Four Rate Zones - With One Rate Zone Distribution</t>
  </si>
  <si>
    <t>EGD Rate Zone</t>
  </si>
  <si>
    <t>EB-2024-0166 - Current Approved (1)(2)</t>
  </si>
  <si>
    <t>EB-2025-0064 - 2024 Proposed (2)</t>
  </si>
  <si>
    <t>Bill Impact</t>
  </si>
  <si>
    <t>Total</t>
  </si>
  <si>
    <t>Total Bill</t>
  </si>
  <si>
    <t>Including Federal</t>
  </si>
  <si>
    <t xml:space="preserve">Excluding Federal </t>
  </si>
  <si>
    <t>Line</t>
  </si>
  <si>
    <t>Bill</t>
  </si>
  <si>
    <t>Unit Rate</t>
  </si>
  <si>
    <t>Change</t>
  </si>
  <si>
    <t>Carbon Charge</t>
  </si>
  <si>
    <t>No.</t>
  </si>
  <si>
    <t>Particulars</t>
  </si>
  <si>
    <t>($)</t>
  </si>
  <si>
    <r>
      <t>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</si>
  <si>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(%)</t>
  </si>
  <si>
    <t>(a)</t>
  </si>
  <si>
    <t>(b)</t>
  </si>
  <si>
    <t>(c)</t>
  </si>
  <si>
    <t>(d)</t>
  </si>
  <si>
    <t>(e) = (c - a)</t>
  </si>
  <si>
    <t>(f) = (e / a)</t>
  </si>
  <si>
    <t>(g)</t>
  </si>
  <si>
    <t xml:space="preserve">Small Rate 1 to Rate E01 Central </t>
  </si>
  <si>
    <r>
      <t>Demand 24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2,400 m</t>
    </r>
    <r>
      <rPr>
        <vertAlign val="superscript"/>
        <sz val="10"/>
        <rFont val="Arial"/>
        <family val="2"/>
      </rPr>
      <t xml:space="preserve">3 </t>
    </r>
  </si>
  <si>
    <t>Delivery Charges</t>
  </si>
  <si>
    <t>Federal Carbon Charge</t>
  </si>
  <si>
    <t>Gas Supply Transportation</t>
  </si>
  <si>
    <t>Gas Supply Commodity</t>
  </si>
  <si>
    <t>Total Bill - Sales Service</t>
  </si>
  <si>
    <t>Total Bill - Bundled Direct Purchase WTS</t>
  </si>
  <si>
    <t xml:space="preserve">   Bundled Direct Purchase Impact WTS</t>
  </si>
  <si>
    <t>Total Bill - Bundled Direct Purchase DTS</t>
  </si>
  <si>
    <t xml:space="preserve">   Bundled Direct Purchase Impact DTS</t>
  </si>
  <si>
    <t>Small Rate 1 to Rate E01 East</t>
  </si>
  <si>
    <t>Large Rate 1 to Rate E01 Central</t>
  </si>
  <si>
    <r>
      <t>Demand 51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5,048 m</t>
    </r>
    <r>
      <rPr>
        <vertAlign val="superscript"/>
        <sz val="10"/>
        <rFont val="Arial"/>
        <family val="2"/>
      </rPr>
      <t xml:space="preserve">3 </t>
    </r>
  </si>
  <si>
    <t>Large Rate 1 to Rate E01 East</t>
  </si>
  <si>
    <t xml:space="preserve">Small Rate 6 to Rate E01 Central </t>
  </si>
  <si>
    <t>Small Rate 6 to Rate E01 East</t>
  </si>
  <si>
    <t xml:space="preserve">Average Rate 6 to Rate E02 Central </t>
  </si>
  <si>
    <r>
      <t>Demand 206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22,606 m</t>
    </r>
    <r>
      <rPr>
        <vertAlign val="superscript"/>
        <sz val="10"/>
        <rFont val="Arial"/>
        <family val="2"/>
      </rPr>
      <t xml:space="preserve">3 </t>
    </r>
  </si>
  <si>
    <t xml:space="preserve">Average Rate 6 to Rate E02 East </t>
  </si>
  <si>
    <r>
      <t>Demand 206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22,606 m</t>
    </r>
    <r>
      <rPr>
        <vertAlign val="superscript"/>
        <sz val="10"/>
        <rFont val="Arial"/>
        <family val="2"/>
      </rPr>
      <t>3</t>
    </r>
  </si>
  <si>
    <t>Large Rate 6 to Rate E02 Central</t>
  </si>
  <si>
    <r>
      <t>Demand 3,097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339,124 m</t>
    </r>
    <r>
      <rPr>
        <vertAlign val="superscript"/>
        <sz val="10"/>
        <rFont val="Arial"/>
        <family val="2"/>
      </rPr>
      <t>3</t>
    </r>
  </si>
  <si>
    <t>Large Rate 6 to Rate E02 East</t>
  </si>
  <si>
    <t>Small Rate 100 to Rate E10 Central</t>
  </si>
  <si>
    <r>
      <t>Demand 2,993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339,188 m</t>
    </r>
    <r>
      <rPr>
        <vertAlign val="superscript"/>
        <sz val="10"/>
        <rFont val="Arial"/>
        <family val="2"/>
      </rPr>
      <t xml:space="preserve">3 </t>
    </r>
  </si>
  <si>
    <t xml:space="preserve">Small Rate 100 to Rate E10 East </t>
  </si>
  <si>
    <t>Average Rate 100 to Rate E10 Central</t>
  </si>
  <si>
    <r>
      <t>Demand 15,000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 xml:space="preserve">3 </t>
    </r>
  </si>
  <si>
    <t>Average Rate 100 to Rate E10 East</t>
  </si>
  <si>
    <t>Large Rate 100 to Rate E10 Central</t>
  </si>
  <si>
    <r>
      <t>Demand 30,000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1,500,000 m</t>
    </r>
    <r>
      <rPr>
        <vertAlign val="superscript"/>
        <sz val="10"/>
        <rFont val="Arial"/>
        <family val="2"/>
      </rPr>
      <t xml:space="preserve">3 </t>
    </r>
  </si>
  <si>
    <t>Large Rate 100 to Rate E10 East</t>
  </si>
  <si>
    <t xml:space="preserve">Small Rate 110 to Rate E10 Central </t>
  </si>
  <si>
    <r>
      <t>Demand 3,292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598,568 m</t>
    </r>
    <r>
      <rPr>
        <vertAlign val="superscript"/>
        <sz val="10"/>
        <rFont val="Arial"/>
        <family val="2"/>
      </rPr>
      <t xml:space="preserve">3 </t>
    </r>
  </si>
  <si>
    <t>Small Rate 110 to Rate E10 East</t>
  </si>
  <si>
    <t>Average Rate 110 to Rate E10 Central</t>
  </si>
  <si>
    <r>
      <t>Demand 36,413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9,976,120 m</t>
    </r>
    <r>
      <rPr>
        <vertAlign val="superscript"/>
        <sz val="10"/>
        <rFont val="Arial"/>
        <family val="2"/>
      </rPr>
      <t xml:space="preserve">3 </t>
    </r>
  </si>
  <si>
    <t>Average Rate 110 to Rate E10 East</t>
  </si>
  <si>
    <r>
      <t>Demand 36,413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9,976,120 m</t>
    </r>
    <r>
      <rPr>
        <vertAlign val="superscript"/>
        <sz val="10"/>
        <rFont val="Arial"/>
        <family val="2"/>
      </rPr>
      <t xml:space="preserve">3 </t>
    </r>
  </si>
  <si>
    <t xml:space="preserve">Large Rate 110 to Rate E10 Central </t>
  </si>
  <si>
    <r>
      <t>Demand 53,871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9,976,121 m</t>
    </r>
    <r>
      <rPr>
        <vertAlign val="superscript"/>
        <sz val="10"/>
        <rFont val="Arial"/>
        <family val="2"/>
      </rPr>
      <t xml:space="preserve">3 </t>
    </r>
  </si>
  <si>
    <t>Large Rate 110 to Rate E10 East</t>
  </si>
  <si>
    <r>
      <t>Demand 53,871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9,976,121m</t>
    </r>
    <r>
      <rPr>
        <vertAlign val="superscript"/>
        <sz val="10"/>
        <rFont val="Arial"/>
        <family val="2"/>
      </rPr>
      <t xml:space="preserve">3 </t>
    </r>
  </si>
  <si>
    <t>Small Rate 115 to Rate E10 Central</t>
  </si>
  <si>
    <r>
      <t>Demand 15,300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4,471,609 m</t>
    </r>
    <r>
      <rPr>
        <vertAlign val="superscript"/>
        <sz val="10"/>
        <rFont val="Arial"/>
        <family val="2"/>
      </rPr>
      <t xml:space="preserve">3 </t>
    </r>
  </si>
  <si>
    <t>Small Rate 115 to Rate E10 East</t>
  </si>
  <si>
    <t>Large Rate 115 to Rate E10 Central</t>
  </si>
  <si>
    <r>
      <t>Demand 238,928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69,832,850 m</t>
    </r>
    <r>
      <rPr>
        <vertAlign val="superscript"/>
        <sz val="10"/>
        <rFont val="Arial"/>
        <family val="2"/>
      </rPr>
      <t xml:space="preserve">3 </t>
    </r>
  </si>
  <si>
    <t>Large Rate 115 to Rate E10 East</t>
  </si>
  <si>
    <t>Average Rate 125 to Rate E24</t>
  </si>
  <si>
    <r>
      <t>Demand 2,315,000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206,000,000 m</t>
    </r>
    <r>
      <rPr>
        <vertAlign val="superscript"/>
        <sz val="10"/>
        <rFont val="Arial"/>
        <family val="2"/>
      </rPr>
      <t xml:space="preserve">3 </t>
    </r>
  </si>
  <si>
    <t>Total Bill - Unbundled Direct Purchase</t>
  </si>
  <si>
    <t xml:space="preserve">   Unbundled Direct Purchase Impact</t>
  </si>
  <si>
    <t>Average Rate 135 to Rate E34 Central</t>
  </si>
  <si>
    <r>
      <t>Demand 8,180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 xml:space="preserve">3 </t>
    </r>
  </si>
  <si>
    <t>Average Rate 135 to Rate E34 East</t>
  </si>
  <si>
    <t>Small Rate 145 to Rate E30 Central</t>
  </si>
  <si>
    <t>Small Rate 145 to Rate E30 East</t>
  </si>
  <si>
    <t>Large Rate 145 to Rate E30 Central</t>
  </si>
  <si>
    <r>
      <t>Demand 4,489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 xml:space="preserve">3 </t>
    </r>
  </si>
  <si>
    <t>Large Rate 145 to Rate E30 East</t>
  </si>
  <si>
    <t>Small Rate 170 to Rate E30 Central</t>
  </si>
  <si>
    <t>Small Rate 170 to Rate E30 East</t>
  </si>
  <si>
    <t>Average Rate 170 to Rate E30 Central</t>
  </si>
  <si>
    <t>Average Rate 170 to Rate E30 East</t>
  </si>
  <si>
    <t>Large Rate 170 to Rate E30 Central</t>
  </si>
  <si>
    <r>
      <t>Demand 255,089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69,832,850 m</t>
    </r>
    <r>
      <rPr>
        <vertAlign val="superscript"/>
        <sz val="10"/>
        <rFont val="Arial"/>
        <family val="2"/>
      </rPr>
      <t xml:space="preserve">3 </t>
    </r>
  </si>
  <si>
    <t xml:space="preserve">Large Rate 170 to Rate E30 East </t>
  </si>
  <si>
    <t>Average Rate 200 to Rate E62 East (3)</t>
  </si>
  <si>
    <r>
      <t>Demand 1,252,000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140,305,600 m</t>
    </r>
    <r>
      <rPr>
        <vertAlign val="superscript"/>
        <sz val="10"/>
        <rFont val="Arial"/>
        <family val="2"/>
      </rPr>
      <t xml:space="preserve">3 </t>
    </r>
  </si>
  <si>
    <t>Notes:</t>
  </si>
  <si>
    <t>(1)</t>
  </si>
  <si>
    <t>EB-2024-0166, Exhibit F, Tab 1, Appendix D.</t>
  </si>
  <si>
    <t>(2)</t>
  </si>
  <si>
    <t>Bill impacts exclude Rider K and Rider R.</t>
  </si>
  <si>
    <t>(3)</t>
  </si>
  <si>
    <t>Rate 200 customers are not charged the Federal Carbon Charge.</t>
  </si>
  <si>
    <t>Union North Rate Zone</t>
  </si>
  <si>
    <t>EB-2024-0166 - Current Approved (1)(2)(3)</t>
  </si>
  <si>
    <t xml:space="preserve">Small Rate 01 to Rate E01 North </t>
  </si>
  <si>
    <t>Demand 20 m³ Annual Volume 2,200 m³</t>
  </si>
  <si>
    <t xml:space="preserve">Total Bill - Sales Service </t>
  </si>
  <si>
    <t>Total Bill - Bundled Direct Purchase</t>
  </si>
  <si>
    <t xml:space="preserve">   Bundled Direct Purchase Impact</t>
  </si>
  <si>
    <t>Small Rate 01 to Rate E01 East</t>
  </si>
  <si>
    <t>Large Rate 01 to Rate E02 North</t>
  </si>
  <si>
    <t>Demand 365 m³ Annual Volume 40,000 m³</t>
  </si>
  <si>
    <t>Large Rate 01 to Rate E02 East</t>
  </si>
  <si>
    <t>Small Rate 10 to Rate E02 North</t>
  </si>
  <si>
    <t>Demand 548 m³ Annual Volume 60,000 m³</t>
  </si>
  <si>
    <t>Small Rate 10 to Rate E02 East</t>
  </si>
  <si>
    <t>Average Rate 10 to Rate E02 North</t>
  </si>
  <si>
    <t>Demand 850 m³ Annual Volume 93,000 m³</t>
  </si>
  <si>
    <t>Average Rate 10 to Rate E02 East</t>
  </si>
  <si>
    <t xml:space="preserve">   Sales Service Impact</t>
  </si>
  <si>
    <t>Large Rate 10 to Rate E02 North</t>
  </si>
  <si>
    <t>Demand 2,285 m³ Annual Volume 250,000 m³</t>
  </si>
  <si>
    <t>Large Rate 10 to Rate E02 East</t>
  </si>
  <si>
    <t>Small Rate 20 to Rate E10 North</t>
  </si>
  <si>
    <t>Demand 14,000 m³ Annual Volume 3,000,000 m³</t>
  </si>
  <si>
    <t>Small Rate 20 to Rate E10 East</t>
  </si>
  <si>
    <t xml:space="preserve">Large Rate 20 to Rate E10 North </t>
  </si>
  <si>
    <t>Demand 60,000 m³ Annual Volume 15,000,000 m³</t>
  </si>
  <si>
    <t>Large Rate 20 to Rate E10 East</t>
  </si>
  <si>
    <t>Small Rate 20 to Rate E22</t>
  </si>
  <si>
    <t>Large Rate 20 to Rate E22</t>
  </si>
  <si>
    <t>Average Rate 25 to Rate E30 North</t>
  </si>
  <si>
    <t>Demand 20,776 m³ Annual Volume 2,275,000 m³</t>
  </si>
  <si>
    <t>Average Rate 25 to Rate E30 East</t>
  </si>
  <si>
    <t>Small Rate 100 to Rate E22</t>
  </si>
  <si>
    <t>Demand 100,000 m³ Annual Volume 27,000,000 m³</t>
  </si>
  <si>
    <t>Large Rate 100 to Rate E22</t>
  </si>
  <si>
    <t>Demand 850,000 m³ Annual Volume 240,000,000 m³</t>
  </si>
  <si>
    <t>Gas Supply charges based on Union North East Zone.</t>
  </si>
  <si>
    <t>Union South Rate Zone</t>
  </si>
  <si>
    <t>Small Rate M1 to Rate E01 South</t>
  </si>
  <si>
    <t>Large Rate M1 to Rate E02 South</t>
  </si>
  <si>
    <t>Small Rate M2 to Rate E02 South</t>
  </si>
  <si>
    <t>Demand 613 m³ Annual Volume 60,000 m³</t>
  </si>
  <si>
    <t>Average Rate M2 to Rate E02 South</t>
  </si>
  <si>
    <t>Demand 746 m³ Annual Volume 73,000 m³</t>
  </si>
  <si>
    <t>Large Rate M2 to Rate E02 South</t>
  </si>
  <si>
    <t>Demand 2,556 m³ Annual Volume 250,000 m³</t>
  </si>
  <si>
    <t>Small Rate M4 to Rate E10 South</t>
  </si>
  <si>
    <t>Demand 4,800 m³ Annual Volume 875,000 m³</t>
  </si>
  <si>
    <t>Large Rate M4 to Rate E10 South</t>
  </si>
  <si>
    <t>Demand 50,000 m³ Annual Volume 12,000,000 m³</t>
  </si>
  <si>
    <t>Small Rate M5 to Rate E30 South</t>
  </si>
  <si>
    <t>Demand 7,500 m³ Annual Volume 825,000 m³</t>
  </si>
  <si>
    <t>Large Rate M5 to Rate E30 South</t>
  </si>
  <si>
    <t>Demand 70,000 m³ Annual Volume 6,500,000 m³</t>
  </si>
  <si>
    <t>Small Rate M7 to Rate E10 South</t>
  </si>
  <si>
    <t>Demand 165,000 m³ Annual Volume 36,000,000 m³</t>
  </si>
  <si>
    <t>Large Rate M7 to Rate E10 South</t>
  </si>
  <si>
    <t>Demand 720,000 m³ Annual Volume 52,000,000 m³</t>
  </si>
  <si>
    <t>Small Rate M9 to Rate E62 South (3)</t>
  </si>
  <si>
    <t>Demand 56,439 m³ Annual Volume 6,950,000 m³</t>
  </si>
  <si>
    <t>Large Rate M9 to Rate E62 South (3)</t>
  </si>
  <si>
    <t>Demand 168,100 m³ Annual Volume 20,178,000 m³</t>
  </si>
  <si>
    <t>Small Rate T1 to Rate E20 South</t>
  </si>
  <si>
    <t>Demand 25,750 m³ Annual Volume 7,537,000 m³</t>
  </si>
  <si>
    <t>Average Rate T1 to Rate E20 South</t>
  </si>
  <si>
    <t>Demand 48,750 m³ Annual Volume 11,565,938 m³</t>
  </si>
  <si>
    <t>Large Rate T1 to Rate E20 South</t>
  </si>
  <si>
    <t>Demand 133,000 m³ Annual Volume 25,624,080 m³</t>
  </si>
  <si>
    <t>Small Rate T2 to Rate E20 South</t>
  </si>
  <si>
    <t>Demand 190,000 m³ Annual Volume 59,256,000 m³</t>
  </si>
  <si>
    <t>Average Rate T2 to Rate E20 South</t>
  </si>
  <si>
    <t>Demand 669,000 m³ Annual Volume 197,789,850 m³</t>
  </si>
  <si>
    <t>Large Rate T2 to Rate E20 South</t>
  </si>
  <si>
    <t>Demand 1,200,000 m³ Annual Volume 370,089,000 m³</t>
  </si>
  <si>
    <t>Large Rate T2 to Rate E24 South</t>
  </si>
  <si>
    <t>Large Rate T3 to Rate E64 South (3)</t>
  </si>
  <si>
    <t>Demand 2,350,000 m³ Annual Volume 272,712,000 m³</t>
  </si>
  <si>
    <t>Rate M9 and Rate T3 customers are not charged the Federal Carbon Charge.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</si>
</sst>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###0.0%;\(###0.0%\)\ "/>
    <numFmt numFmtId="165" formatCode="0.00_);\(0.00\)"/>
    <numFmt numFmtId="166" formatCode="_-* #,##0.00_-;\-* #,##0.00_-;_-* &quot;-&quot;??_-;_-@_-"/>
    <numFmt numFmtId="167" formatCode="_-* #,##0_-;\-* #,##0_-;_-* &quot;-&quot;??_-;_-@_-"/>
    <numFmt numFmtId="168" formatCode="_-* #,##0.0000_-;\-* #,##0.0000_-;_-* &quot;-&quot;??_-;_-@_-"/>
    <numFmt numFmtId="169" formatCode="0.0000"/>
    <numFmt numFmtId="170" formatCode="_(* #,##0_);_(* \(#,##0\);_(* &quot;-&quot;??_);_(@_)"/>
    <numFmt numFmtId="171" formatCode="0.0%"/>
    <numFmt numFmtId="172" formatCode="0.000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3" fillId="0" borderId="0" xfId="3" applyFont="1" applyAlignment="1">
      <alignment horizontal="center"/>
    </xf>
    <xf numFmtId="0" fontId="3" fillId="0" borderId="0" xfId="3" applyFont="1"/>
    <xf numFmtId="164" fontId="3" fillId="0" borderId="0" xfId="4" applyNumberFormat="1" applyAlignment="1">
      <alignment horizontal="right"/>
    </xf>
    <xf numFmtId="165" fontId="3" fillId="0" borderId="0" xfId="4" applyNumberFormat="1" applyAlignment="1">
      <alignment horizontal="right"/>
    </xf>
    <xf numFmtId="167" fontId="3" fillId="0" borderId="0" xfId="5" applyNumberFormat="1" applyFont="1" applyFill="1"/>
    <xf numFmtId="0" fontId="4" fillId="0" borderId="0" xfId="3" applyFont="1"/>
    <xf numFmtId="164" fontId="3" fillId="0" borderId="0" xfId="3" applyNumberFormat="1" applyFont="1" applyAlignment="1">
      <alignment horizontal="right"/>
    </xf>
    <xf numFmtId="0" fontId="3" fillId="0" borderId="0" xfId="3" applyFont="1" applyAlignment="1">
      <alignment horizontal="right"/>
    </xf>
    <xf numFmtId="166" fontId="3" fillId="0" borderId="0" xfId="3" applyNumberFormat="1" applyFont="1"/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right"/>
    </xf>
    <xf numFmtId="0" fontId="4" fillId="0" borderId="0" xfId="3" applyFont="1" applyAlignment="1">
      <alignment horizontal="right"/>
    </xf>
    <xf numFmtId="0" fontId="3" fillId="0" borderId="0" xfId="3" applyFont="1" applyAlignment="1">
      <alignment horizontal="left"/>
    </xf>
    <xf numFmtId="0" fontId="3" fillId="0" borderId="0" xfId="5" applyNumberFormat="1" applyFont="1" applyFill="1" applyBorder="1" applyAlignment="1"/>
    <xf numFmtId="164" fontId="3" fillId="0" borderId="0" xfId="5" applyNumberFormat="1" applyFont="1" applyFill="1" applyBorder="1" applyAlignment="1"/>
    <xf numFmtId="0" fontId="3" fillId="0" borderId="0" xfId="5" applyNumberFormat="1" applyFont="1" applyFill="1" applyBorder="1" applyAlignment="1">
      <alignment horizontal="center"/>
    </xf>
    <xf numFmtId="164" fontId="3" fillId="0" borderId="0" xfId="5" applyNumberFormat="1" applyFont="1" applyFill="1" applyBorder="1" applyAlignment="1">
      <alignment horizontal="center"/>
    </xf>
    <xf numFmtId="168" fontId="3" fillId="0" borderId="0" xfId="5" applyNumberFormat="1" applyFont="1" applyFill="1"/>
    <xf numFmtId="0" fontId="3" fillId="0" borderId="1" xfId="3" applyFont="1" applyBorder="1" applyAlignment="1">
      <alignment horizontal="center"/>
    </xf>
    <xf numFmtId="164" fontId="3" fillId="0" borderId="0" xfId="3" applyNumberFormat="1" applyFont="1" applyAlignment="1">
      <alignment horizontal="center"/>
    </xf>
    <xf numFmtId="0" fontId="3" fillId="0" borderId="1" xfId="3" applyFont="1" applyBorder="1"/>
    <xf numFmtId="164" fontId="3" fillId="0" borderId="1" xfId="3" applyNumberFormat="1" applyFont="1" applyBorder="1" applyAlignment="1">
      <alignment horizontal="center"/>
    </xf>
    <xf numFmtId="167" fontId="3" fillId="0" borderId="0" xfId="5" applyNumberFormat="1" applyFont="1" applyFill="1" applyBorder="1"/>
    <xf numFmtId="3" fontId="3" fillId="0" borderId="0" xfId="3" applyNumberFormat="1" applyFont="1"/>
    <xf numFmtId="169" fontId="3" fillId="0" borderId="0" xfId="3" applyNumberFormat="1" applyFont="1"/>
    <xf numFmtId="170" fontId="3" fillId="0" borderId="0" xfId="3" applyNumberFormat="1" applyFont="1"/>
    <xf numFmtId="164" fontId="2" fillId="0" borderId="0" xfId="2" applyNumberFormat="1" applyFont="1" applyFill="1" applyAlignment="1">
      <alignment horizontal="right"/>
    </xf>
    <xf numFmtId="171" fontId="3" fillId="0" borderId="0" xfId="6" applyNumberFormat="1" applyFont="1" applyFill="1"/>
    <xf numFmtId="4" fontId="3" fillId="0" borderId="0" xfId="3" applyNumberFormat="1" applyFont="1"/>
    <xf numFmtId="3" fontId="3" fillId="0" borderId="2" xfId="3" applyNumberFormat="1" applyFont="1" applyBorder="1"/>
    <xf numFmtId="169" fontId="3" fillId="0" borderId="2" xfId="3" applyNumberFormat="1" applyFont="1" applyBorder="1"/>
    <xf numFmtId="170" fontId="3" fillId="0" borderId="2" xfId="3" applyNumberFormat="1" applyFont="1" applyBorder="1"/>
    <xf numFmtId="164" fontId="2" fillId="0" borderId="2" xfId="2" applyNumberFormat="1" applyFont="1" applyFill="1" applyBorder="1" applyAlignment="1">
      <alignment horizontal="right"/>
    </xf>
    <xf numFmtId="171" fontId="3" fillId="0" borderId="0" xfId="3" applyNumberFormat="1" applyFont="1"/>
    <xf numFmtId="164" fontId="6" fillId="0" borderId="0" xfId="7" applyNumberFormat="1" applyFont="1" applyFill="1" applyBorder="1" applyAlignment="1">
      <alignment horizontal="right"/>
    </xf>
    <xf numFmtId="164" fontId="3" fillId="0" borderId="0" xfId="3" applyNumberFormat="1" applyFont="1"/>
    <xf numFmtId="43" fontId="3" fillId="0" borderId="0" xfId="3" applyNumberFormat="1" applyFont="1"/>
    <xf numFmtId="170" fontId="3" fillId="0" borderId="0" xfId="3" applyNumberFormat="1" applyFont="1" applyAlignment="1">
      <alignment horizontal="center"/>
    </xf>
    <xf numFmtId="164" fontId="3" fillId="0" borderId="2" xfId="3" applyNumberFormat="1" applyFont="1" applyBorder="1"/>
    <xf numFmtId="168" fontId="3" fillId="0" borderId="0" xfId="3" applyNumberFormat="1" applyFont="1"/>
    <xf numFmtId="164" fontId="3" fillId="0" borderId="3" xfId="3" applyNumberFormat="1" applyFont="1" applyBorder="1"/>
    <xf numFmtId="171" fontId="3" fillId="0" borderId="0" xfId="6" applyNumberFormat="1" applyFont="1" applyFill="1" applyAlignment="1">
      <alignment horizontal="right"/>
    </xf>
    <xf numFmtId="167" fontId="3" fillId="0" borderId="0" xfId="3" applyNumberFormat="1" applyFont="1"/>
    <xf numFmtId="164" fontId="3" fillId="0" borderId="0" xfId="6" applyNumberFormat="1" applyFont="1" applyFill="1"/>
    <xf numFmtId="164" fontId="3" fillId="0" borderId="0" xfId="6" applyNumberFormat="1" applyFont="1" applyFill="1" applyAlignment="1">
      <alignment horizontal="right"/>
    </xf>
    <xf numFmtId="171" fontId="3" fillId="0" borderId="0" xfId="6" applyNumberFormat="1" applyFont="1" applyFill="1" applyBorder="1"/>
    <xf numFmtId="43" fontId="3" fillId="0" borderId="0" xfId="3" applyNumberFormat="1" applyFont="1" applyAlignment="1">
      <alignment horizontal="center"/>
    </xf>
    <xf numFmtId="0" fontId="4" fillId="0" borderId="0" xfId="4" applyFont="1"/>
    <xf numFmtId="0" fontId="3" fillId="0" borderId="0" xfId="3" applyFont="1" applyAlignment="1">
      <alignment vertical="top" wrapText="1"/>
    </xf>
    <xf numFmtId="164" fontId="3" fillId="0" borderId="0" xfId="3" applyNumberFormat="1" applyFont="1" applyAlignment="1">
      <alignment vertical="top" wrapText="1"/>
    </xf>
    <xf numFmtId="0" fontId="2" fillId="0" borderId="0" xfId="0" quotePrefix="1" applyFont="1" applyAlignment="1">
      <alignment horizontal="center" vertical="top"/>
    </xf>
    <xf numFmtId="3" fontId="3" fillId="0" borderId="0" xfId="8" quotePrefix="1" applyNumberFormat="1" applyFont="1"/>
    <xf numFmtId="0" fontId="3" fillId="0" borderId="0" xfId="8" quotePrefix="1" applyFont="1" applyAlignment="1">
      <alignment horizontal="left" vertical="top"/>
    </xf>
    <xf numFmtId="0" fontId="3" fillId="0" borderId="0" xfId="8" applyFont="1"/>
    <xf numFmtId="3" fontId="3" fillId="0" borderId="0" xfId="8" applyNumberFormat="1" applyFont="1"/>
    <xf numFmtId="0" fontId="3" fillId="0" borderId="0" xfId="8" applyFont="1" applyAlignment="1">
      <alignment horizontal="left" vertical="top" wrapText="1"/>
    </xf>
    <xf numFmtId="164" fontId="2" fillId="0" borderId="0" xfId="2" applyNumberFormat="1" applyFont="1" applyFill="1" applyBorder="1" applyAlignment="1">
      <alignment horizontal="right"/>
    </xf>
    <xf numFmtId="171" fontId="3" fillId="0" borderId="2" xfId="3" applyNumberFormat="1" applyFont="1" applyBorder="1"/>
    <xf numFmtId="10" fontId="3" fillId="0" borderId="0" xfId="3" applyNumberFormat="1" applyFont="1" applyAlignment="1">
      <alignment horizontal="center"/>
    </xf>
    <xf numFmtId="172" fontId="3" fillId="0" borderId="0" xfId="6" applyNumberFormat="1" applyFont="1" applyFill="1"/>
    <xf numFmtId="170" fontId="3" fillId="0" borderId="0" xfId="1" applyNumberFormat="1" applyFont="1"/>
    <xf numFmtId="170" fontId="3" fillId="0" borderId="2" xfId="1" applyNumberFormat="1" applyFont="1" applyBorder="1"/>
    <xf numFmtId="170" fontId="3" fillId="0" borderId="0" xfId="1" applyNumberFormat="1" applyFont="1" applyBorder="1"/>
    <xf numFmtId="0" fontId="4" fillId="0" borderId="0" xfId="8" applyFont="1"/>
    <xf numFmtId="165" fontId="3" fillId="0" borderId="0" xfId="3" applyNumberFormat="1" applyFont="1" applyAlignment="1">
      <alignment horizontal="right"/>
    </xf>
    <xf numFmtId="165" fontId="3" fillId="0" borderId="0" xfId="4" applyNumberFormat="1"/>
    <xf numFmtId="0" fontId="3" fillId="0" borderId="0" xfId="0" applyFont="1" applyAlignment="1">
      <alignment horizontal="left"/>
    </xf>
    <xf numFmtId="0" fontId="3" fillId="0" borderId="0" xfId="3" quotePrefix="1" applyFont="1"/>
    <xf numFmtId="0" fontId="4" fillId="0" borderId="0" xfId="3" applyFont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0" xfId="3" applyFont="1" applyAlignment="1">
      <alignment horizontal="center"/>
    </xf>
  </cellXfs>
  <cellStyles count="9">
    <cellStyle name="Comma" xfId="1" builtinId="3"/>
    <cellStyle name="Comma 10" xfId="7" xr:uid="{222317CD-F29A-46B5-A746-7B063511A982}"/>
    <cellStyle name="Comma 2" xfId="5" xr:uid="{B1E6D8D1-28A1-49C1-A810-96C375C3AD45}"/>
    <cellStyle name="Normal" xfId="0" builtinId="0"/>
    <cellStyle name="Normal 10" xfId="4" xr:uid="{C256A39D-0A4F-4604-AD74-76126E8B6938}"/>
    <cellStyle name="Normal 2" xfId="3" xr:uid="{154E40D5-39AA-4C74-BEC3-56A1C083EC64}"/>
    <cellStyle name="Normal 4" xfId="8" xr:uid="{919F9C84-C471-4A03-864B-FCE53ECFD23E}"/>
    <cellStyle name="Percent" xfId="2" builtinId="5"/>
    <cellStyle name="Percent 2" xfId="6" xr:uid="{75CAB070-68E5-4FFA-8B06-E319A16F5C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FA706-0B4B-47F8-AAD7-27333F4F25C4}">
  <dimension ref="B2:X498"/>
  <sheetViews>
    <sheetView tabSelected="1" view="pageBreakPreview" zoomScale="70" zoomScaleNormal="70" zoomScaleSheetLayoutView="70" zoomScalePageLayoutView="90" workbookViewId="0"/>
  </sheetViews>
  <sheetFormatPr defaultColWidth="9.15234375" defaultRowHeight="12.45" outlineLevelRow="1" outlineLevelCol="1" x14ac:dyDescent="0.3"/>
  <cols>
    <col min="1" max="1" width="3.53515625" style="2" customWidth="1"/>
    <col min="2" max="2" width="4.69140625" style="1" customWidth="1"/>
    <col min="3" max="3" width="1.69140625" style="2" customWidth="1"/>
    <col min="4" max="4" width="46.3828125" style="2" bestFit="1" customWidth="1"/>
    <col min="5" max="5" width="1.69140625" style="2" customWidth="1"/>
    <col min="6" max="6" width="16.53515625" style="2" customWidth="1"/>
    <col min="7" max="7" width="1.69140625" style="2" customWidth="1"/>
    <col min="8" max="8" width="16.53515625" style="2" customWidth="1"/>
    <col min="9" max="9" width="1.69140625" style="2" customWidth="1"/>
    <col min="10" max="10" width="16.53515625" style="2" customWidth="1"/>
    <col min="11" max="11" width="1.69140625" style="2" customWidth="1"/>
    <col min="12" max="12" width="16.53515625" style="2" customWidth="1"/>
    <col min="13" max="13" width="1.69140625" style="2" customWidth="1"/>
    <col min="14" max="14" width="16.53515625" style="2" customWidth="1"/>
    <col min="15" max="15" width="1.69140625" style="2" customWidth="1" outlineLevel="1"/>
    <col min="16" max="16" width="16.53515625" style="36" customWidth="1" outlineLevel="1"/>
    <col min="17" max="17" width="1.69140625" style="2" customWidth="1"/>
    <col min="18" max="18" width="16.53515625" style="36" customWidth="1"/>
    <col min="19" max="19" width="5.53515625" style="2" customWidth="1"/>
    <col min="20" max="20" width="15.15234375" style="5" bestFit="1" customWidth="1"/>
    <col min="21" max="21" width="4.84375" style="2" bestFit="1" customWidth="1"/>
    <col min="22" max="22" width="9.3828125" style="2" customWidth="1"/>
    <col min="23" max="23" width="3.53515625" style="2" customWidth="1"/>
    <col min="24" max="24" width="12.3828125" style="2" bestFit="1" customWidth="1"/>
    <col min="25" max="16384" width="9.15234375" style="2"/>
  </cols>
  <sheetData>
    <row r="2" spans="2:21" x14ac:dyDescent="0.3">
      <c r="P2" s="3"/>
      <c r="Q2" s="4"/>
      <c r="R2" s="3"/>
      <c r="S2" s="4"/>
    </row>
    <row r="3" spans="2:21" x14ac:dyDescent="0.3">
      <c r="D3" s="6"/>
      <c r="E3" s="6"/>
      <c r="F3" s="6"/>
      <c r="G3" s="6"/>
      <c r="H3" s="6"/>
      <c r="I3" s="6"/>
      <c r="J3" s="6"/>
      <c r="K3" s="6"/>
      <c r="L3" s="6"/>
      <c r="M3" s="6"/>
      <c r="N3" s="6"/>
      <c r="P3" s="3"/>
      <c r="Q3" s="4"/>
      <c r="R3" s="3"/>
      <c r="S3" s="4"/>
    </row>
    <row r="4" spans="2:21" x14ac:dyDescent="0.3">
      <c r="D4" s="6"/>
      <c r="E4" s="6"/>
      <c r="F4" s="6"/>
      <c r="G4" s="6"/>
      <c r="H4" s="6"/>
      <c r="I4" s="6"/>
      <c r="J4" s="6"/>
      <c r="K4" s="6"/>
      <c r="L4" s="6"/>
      <c r="M4" s="6"/>
      <c r="N4" s="6"/>
      <c r="P4" s="3" t="s">
        <v>0</v>
      </c>
      <c r="Q4" s="4"/>
      <c r="R4" s="3"/>
      <c r="S4" s="4"/>
    </row>
    <row r="5" spans="2:21" x14ac:dyDescent="0.3">
      <c r="D5" s="6"/>
      <c r="E5" s="6"/>
      <c r="F5" s="6"/>
      <c r="G5" s="6"/>
      <c r="H5" s="6"/>
      <c r="I5" s="6"/>
      <c r="J5" s="6"/>
      <c r="K5" s="6"/>
      <c r="L5" s="6"/>
      <c r="M5" s="6"/>
      <c r="N5" s="6"/>
      <c r="P5" s="3"/>
      <c r="Q5" s="4"/>
      <c r="R5" s="3"/>
      <c r="S5" s="4"/>
    </row>
    <row r="6" spans="2:2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3"/>
      <c r="Q6" s="4"/>
      <c r="R6" s="3"/>
      <c r="S6" s="4"/>
    </row>
    <row r="7" spans="2:21" x14ac:dyDescent="0.3">
      <c r="D7" s="6"/>
      <c r="E7" s="6"/>
      <c r="F7" s="6"/>
      <c r="G7" s="6"/>
      <c r="H7" s="6"/>
      <c r="I7" s="6"/>
      <c r="J7" s="6"/>
      <c r="K7" s="6"/>
      <c r="L7" s="6"/>
      <c r="M7" s="6"/>
      <c r="N7" s="6"/>
      <c r="P7" s="3"/>
      <c r="Q7" s="4"/>
      <c r="R7" s="3"/>
      <c r="S7" s="4"/>
    </row>
    <row r="8" spans="2:21" x14ac:dyDescent="0.3">
      <c r="D8" s="6"/>
      <c r="E8" s="6"/>
      <c r="F8" s="6"/>
      <c r="G8" s="6"/>
      <c r="H8" s="6"/>
      <c r="I8" s="6"/>
      <c r="J8" s="6"/>
      <c r="K8" s="6"/>
      <c r="L8" s="6"/>
      <c r="M8" s="6"/>
      <c r="N8" s="6"/>
      <c r="P8" s="7"/>
      <c r="Q8" s="8"/>
      <c r="R8" s="7"/>
      <c r="S8" s="8"/>
      <c r="U8" s="9"/>
    </row>
    <row r="9" spans="2:21" x14ac:dyDescent="0.3"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6"/>
      <c r="P9" s="11"/>
      <c r="Q9" s="12"/>
      <c r="R9" s="7"/>
      <c r="S9" s="12"/>
    </row>
    <row r="10" spans="2:21" x14ac:dyDescent="0.3">
      <c r="B10" s="69" t="s">
        <v>1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1"/>
    </row>
    <row r="11" spans="2:21" x14ac:dyDescent="0.3">
      <c r="B11" s="69" t="s">
        <v>2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</row>
    <row r="12" spans="2:21" ht="12.75" customHeight="1" x14ac:dyDescent="0.3"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5"/>
      <c r="Q12" s="16"/>
      <c r="R12" s="17"/>
      <c r="T12" s="18"/>
    </row>
    <row r="13" spans="2:21" x14ac:dyDescent="0.3">
      <c r="F13" s="70" t="s">
        <v>3</v>
      </c>
      <c r="G13" s="70"/>
      <c r="H13" s="70"/>
      <c r="J13" s="70" t="s">
        <v>4</v>
      </c>
      <c r="K13" s="70"/>
      <c r="L13" s="70"/>
      <c r="M13" s="70"/>
      <c r="N13" s="70"/>
      <c r="P13" s="70" t="s">
        <v>5</v>
      </c>
      <c r="Q13" s="70"/>
      <c r="R13" s="70"/>
      <c r="S13" s="1"/>
    </row>
    <row r="14" spans="2:21" x14ac:dyDescent="0.3">
      <c r="F14" s="1" t="s">
        <v>6</v>
      </c>
      <c r="G14" s="1"/>
      <c r="H14" s="1"/>
      <c r="J14" s="1" t="s">
        <v>6</v>
      </c>
      <c r="K14" s="1"/>
      <c r="L14" s="1"/>
      <c r="N14" s="1" t="s">
        <v>7</v>
      </c>
      <c r="P14" s="20" t="s">
        <v>8</v>
      </c>
      <c r="Q14" s="1"/>
      <c r="R14" s="20" t="s">
        <v>9</v>
      </c>
      <c r="S14" s="1"/>
    </row>
    <row r="15" spans="2:21" x14ac:dyDescent="0.3">
      <c r="B15" s="1" t="s">
        <v>10</v>
      </c>
      <c r="F15" s="1" t="s">
        <v>11</v>
      </c>
      <c r="G15" s="1"/>
      <c r="H15" s="1" t="s">
        <v>12</v>
      </c>
      <c r="J15" s="1" t="s">
        <v>11</v>
      </c>
      <c r="K15" s="1"/>
      <c r="L15" s="1" t="s">
        <v>12</v>
      </c>
      <c r="N15" s="1" t="s">
        <v>13</v>
      </c>
      <c r="P15" s="20" t="s">
        <v>14</v>
      </c>
      <c r="R15" s="20" t="s">
        <v>14</v>
      </c>
      <c r="S15" s="1"/>
    </row>
    <row r="16" spans="2:21" ht="14.15" x14ac:dyDescent="0.3">
      <c r="B16" s="19" t="s">
        <v>15</v>
      </c>
      <c r="D16" s="21" t="s">
        <v>16</v>
      </c>
      <c r="F16" s="19" t="s">
        <v>17</v>
      </c>
      <c r="G16" s="1"/>
      <c r="H16" s="19" t="s">
        <v>18</v>
      </c>
      <c r="J16" s="19" t="s">
        <v>17</v>
      </c>
      <c r="K16" s="1"/>
      <c r="L16" s="19" t="s">
        <v>18</v>
      </c>
      <c r="N16" s="19" t="s">
        <v>17</v>
      </c>
      <c r="P16" s="22" t="s">
        <v>19</v>
      </c>
      <c r="Q16" s="1"/>
      <c r="R16" s="22" t="s">
        <v>19</v>
      </c>
      <c r="S16" s="1"/>
      <c r="U16" s="6"/>
    </row>
    <row r="17" spans="2:24" x14ac:dyDescent="0.3">
      <c r="F17" s="1" t="s">
        <v>20</v>
      </c>
      <c r="G17" s="1"/>
      <c r="H17" s="1" t="s">
        <v>21</v>
      </c>
      <c r="I17" s="1"/>
      <c r="J17" s="1" t="s">
        <v>22</v>
      </c>
      <c r="K17" s="1"/>
      <c r="L17" s="1" t="s">
        <v>23</v>
      </c>
      <c r="M17" s="1"/>
      <c r="N17" s="1" t="s">
        <v>24</v>
      </c>
      <c r="O17" s="1"/>
      <c r="P17" s="20" t="s">
        <v>25</v>
      </c>
      <c r="Q17" s="1"/>
      <c r="R17" s="20" t="s">
        <v>26</v>
      </c>
      <c r="S17" s="1"/>
    </row>
    <row r="18" spans="2:24" x14ac:dyDescent="0.3">
      <c r="F18" s="1"/>
      <c r="G18" s="1"/>
      <c r="H18" s="1"/>
      <c r="I18" s="1"/>
      <c r="J18" s="1"/>
      <c r="K18" s="1"/>
      <c r="L18" s="1"/>
      <c r="M18" s="1"/>
      <c r="N18" s="1"/>
      <c r="O18" s="1"/>
      <c r="P18" s="20"/>
      <c r="Q18" s="1"/>
      <c r="R18" s="20"/>
      <c r="S18" s="1"/>
    </row>
    <row r="19" spans="2:24" ht="14.15" x14ac:dyDescent="0.3">
      <c r="D19" s="6" t="s">
        <v>27</v>
      </c>
      <c r="F19" s="2" t="s">
        <v>28</v>
      </c>
      <c r="I19" s="1"/>
      <c r="J19" s="1"/>
      <c r="K19" s="1"/>
      <c r="L19" s="1"/>
      <c r="M19" s="1"/>
      <c r="N19" s="1"/>
      <c r="O19" s="1"/>
      <c r="P19" s="20"/>
      <c r="Q19" s="1"/>
      <c r="R19" s="20"/>
      <c r="S19" s="1"/>
      <c r="T19" s="23"/>
    </row>
    <row r="20" spans="2:24" x14ac:dyDescent="0.3">
      <c r="B20" s="1">
        <f>1</f>
        <v>1</v>
      </c>
      <c r="D20" s="2" t="s">
        <v>29</v>
      </c>
      <c r="F20" s="24">
        <v>551.81863599999997</v>
      </c>
      <c r="G20" s="1"/>
      <c r="H20" s="25">
        <v>22.992443166666664</v>
      </c>
      <c r="I20" s="1"/>
      <c r="J20" s="24">
        <v>535.00674449050575</v>
      </c>
      <c r="K20" s="1"/>
      <c r="L20" s="25">
        <v>22.291947687104408</v>
      </c>
      <c r="M20" s="25"/>
      <c r="N20" s="26">
        <f>J20-F20</f>
        <v>-16.811891509494217</v>
      </c>
      <c r="O20" s="25"/>
      <c r="P20" s="27">
        <f>N20/F20</f>
        <v>-3.0466335155622068E-2</v>
      </c>
      <c r="Q20" s="28"/>
      <c r="R20" s="27">
        <f>P20</f>
        <v>-3.0466335155622068E-2</v>
      </c>
      <c r="S20" s="28"/>
      <c r="T20" s="23"/>
    </row>
    <row r="21" spans="2:24" outlineLevel="1" x14ac:dyDescent="0.3">
      <c r="B21" s="1">
        <f>MAX(B$19:B20)+1</f>
        <v>2</v>
      </c>
      <c r="D21" s="2" t="s">
        <v>30</v>
      </c>
      <c r="F21" s="24">
        <v>366</v>
      </c>
      <c r="G21" s="29"/>
      <c r="H21" s="25">
        <v>15.25</v>
      </c>
      <c r="I21" s="25"/>
      <c r="J21" s="24">
        <v>366</v>
      </c>
      <c r="K21" s="29"/>
      <c r="L21" s="25">
        <v>15.25</v>
      </c>
      <c r="M21" s="25"/>
      <c r="N21" s="26">
        <f>J21-F21</f>
        <v>0</v>
      </c>
      <c r="O21" s="25"/>
      <c r="P21" s="27">
        <f>IFERROR(N21/F21,"100.0%")</f>
        <v>0</v>
      </c>
      <c r="Q21" s="28"/>
      <c r="R21" s="27">
        <v>0</v>
      </c>
      <c r="S21" s="28"/>
      <c r="T21" s="23"/>
    </row>
    <row r="22" spans="2:24" outlineLevel="1" x14ac:dyDescent="0.3">
      <c r="B22" s="1">
        <f>MAX(B$19:B21)+1</f>
        <v>3</v>
      </c>
      <c r="D22" s="2" t="s">
        <v>31</v>
      </c>
      <c r="F22" s="24">
        <v>117.1344</v>
      </c>
      <c r="G22" s="29"/>
      <c r="H22" s="25">
        <v>4.8806000000000003</v>
      </c>
      <c r="I22" s="25"/>
      <c r="J22" s="24">
        <v>21.415300335100451</v>
      </c>
      <c r="K22" s="29"/>
      <c r="L22" s="25">
        <v>0.89230418062918537</v>
      </c>
      <c r="M22" s="25"/>
      <c r="N22" s="26">
        <f>J22-F22</f>
        <v>-95.719099664899545</v>
      </c>
      <c r="O22" s="25"/>
      <c r="P22" s="27">
        <f>IFERROR(N22/F22,"100.0%")</f>
        <v>-0.81717326135532808</v>
      </c>
      <c r="Q22" s="28"/>
      <c r="R22" s="27">
        <f>P22</f>
        <v>-0.81717326135532808</v>
      </c>
      <c r="S22" s="28"/>
      <c r="T22" s="23"/>
    </row>
    <row r="23" spans="2:24" x14ac:dyDescent="0.3">
      <c r="B23" s="1">
        <f>MAX(B$19:B22)+1</f>
        <v>4</v>
      </c>
      <c r="D23" s="2" t="s">
        <v>32</v>
      </c>
      <c r="F23" s="24">
        <v>251.58239999999998</v>
      </c>
      <c r="G23" s="1"/>
      <c r="H23" s="25">
        <v>10.4826</v>
      </c>
      <c r="I23" s="1"/>
      <c r="J23" s="24">
        <v>352.53143601142898</v>
      </c>
      <c r="K23" s="1"/>
      <c r="L23" s="25">
        <v>14.688809833809541</v>
      </c>
      <c r="N23" s="26">
        <f>J23-F23</f>
        <v>100.949036011429</v>
      </c>
      <c r="P23" s="27">
        <f>N23/F23</f>
        <v>0.40125635184110259</v>
      </c>
      <c r="Q23" s="28"/>
      <c r="R23" s="27">
        <f>P23</f>
        <v>0.40125635184110259</v>
      </c>
      <c r="S23" s="28"/>
      <c r="T23" s="23"/>
      <c r="U23" s="9"/>
    </row>
    <row r="24" spans="2:24" x14ac:dyDescent="0.3">
      <c r="B24" s="1">
        <f>MAX(B$19:B23)+1</f>
        <v>5</v>
      </c>
      <c r="D24" s="2" t="s">
        <v>33</v>
      </c>
      <c r="F24" s="30">
        <f>SUM(F20:F23)</f>
        <v>1286.5354359999999</v>
      </c>
      <c r="G24" s="1"/>
      <c r="H24" s="31">
        <v>53.60564316666666</v>
      </c>
      <c r="I24" s="1"/>
      <c r="J24" s="30">
        <f>SUM(J20:J23)</f>
        <v>1274.9534808370352</v>
      </c>
      <c r="K24" s="1"/>
      <c r="L24" s="31">
        <v>53.123061701543129</v>
      </c>
      <c r="N24" s="32">
        <f>SUM(N20:N23)</f>
        <v>-11.581955162964761</v>
      </c>
      <c r="P24" s="33">
        <f>N24/F24</f>
        <v>-9.0024377400551928E-3</v>
      </c>
      <c r="Q24" s="34"/>
      <c r="R24" s="33">
        <f>(N20+N23+N22)/(F20+F23+F22)</f>
        <v>-1.258175916974125E-2</v>
      </c>
      <c r="S24" s="34"/>
      <c r="T24" s="35"/>
      <c r="U24" s="9"/>
      <c r="V24" s="35"/>
      <c r="X24" s="9"/>
    </row>
    <row r="25" spans="2:24" ht="9.75" customHeight="1" x14ac:dyDescent="0.3">
      <c r="F25" s="24"/>
      <c r="G25" s="1"/>
      <c r="H25" s="25"/>
      <c r="I25" s="1"/>
      <c r="J25" s="24"/>
      <c r="K25" s="1"/>
      <c r="L25" s="25"/>
      <c r="N25" s="26"/>
      <c r="Q25" s="34"/>
      <c r="S25" s="34"/>
      <c r="T25" s="23"/>
    </row>
    <row r="26" spans="2:24" x14ac:dyDescent="0.3">
      <c r="B26" s="1">
        <f>MAX(B$19:B25)+1</f>
        <v>6</v>
      </c>
      <c r="D26" s="2" t="s">
        <v>34</v>
      </c>
      <c r="F26" s="30">
        <v>1387.4844720114288</v>
      </c>
      <c r="G26" s="34"/>
      <c r="H26" s="31">
        <v>57.811853000476198</v>
      </c>
      <c r="I26" s="34"/>
      <c r="J26" s="30">
        <v>1337.1592126691744</v>
      </c>
      <c r="K26" s="34"/>
      <c r="L26" s="31">
        <v>55.714967194548933</v>
      </c>
      <c r="M26" s="34"/>
      <c r="N26" s="32">
        <v>-50.325259342254583</v>
      </c>
      <c r="P26" s="33">
        <v>-3.6270863103280947E-2</v>
      </c>
      <c r="Q26" s="34"/>
      <c r="R26" s="33">
        <v>-4.9266788405660185E-2</v>
      </c>
      <c r="S26" s="34"/>
      <c r="T26" s="35"/>
    </row>
    <row r="27" spans="2:24" x14ac:dyDescent="0.3">
      <c r="B27" s="1">
        <f>MAX(B$19:B26)+1</f>
        <v>7</v>
      </c>
      <c r="D27" s="2" t="s">
        <v>35</v>
      </c>
      <c r="F27" s="34"/>
      <c r="G27" s="34"/>
      <c r="H27" s="34"/>
      <c r="I27" s="34"/>
      <c r="J27" s="34"/>
      <c r="K27" s="34"/>
      <c r="L27" s="34"/>
      <c r="M27" s="34"/>
      <c r="N27" s="26"/>
      <c r="P27" s="33">
        <v>-4.8625645407792774E-2</v>
      </c>
      <c r="Q27" s="34"/>
      <c r="R27" s="33">
        <v>-7.5229884063572117E-2</v>
      </c>
      <c r="S27" s="37"/>
      <c r="T27" s="23"/>
    </row>
    <row r="28" spans="2:24" x14ac:dyDescent="0.3">
      <c r="B28" s="1">
        <f>MAX(B$19:B27)+1</f>
        <v>8</v>
      </c>
      <c r="D28" s="2" t="s">
        <v>36</v>
      </c>
      <c r="F28" s="30">
        <v>1292.9100720114288</v>
      </c>
      <c r="G28" s="34"/>
      <c r="H28" s="31">
        <v>53.871253000476202</v>
      </c>
      <c r="I28" s="34"/>
      <c r="J28" s="30">
        <v>1274.9534808370352</v>
      </c>
      <c r="K28" s="34"/>
      <c r="L28" s="31">
        <v>53.123061701543129</v>
      </c>
      <c r="M28" s="34"/>
      <c r="N28" s="32">
        <v>-17.956591174393765</v>
      </c>
      <c r="P28" s="33">
        <v>-1.3888507455478339E-2</v>
      </c>
      <c r="Q28" s="34"/>
      <c r="R28" s="33">
        <v>-1.9372527839110976E-2</v>
      </c>
      <c r="S28" s="37"/>
      <c r="T28" s="23"/>
    </row>
    <row r="29" spans="2:24" x14ac:dyDescent="0.3">
      <c r="B29" s="1">
        <f>MAX(B$19:B28)+1</f>
        <v>9</v>
      </c>
      <c r="D29" s="2" t="s">
        <v>37</v>
      </c>
      <c r="F29" s="34"/>
      <c r="G29" s="34"/>
      <c r="H29" s="34"/>
      <c r="I29" s="34"/>
      <c r="J29" s="34"/>
      <c r="K29" s="34"/>
      <c r="L29" s="34"/>
      <c r="M29" s="34"/>
      <c r="N29" s="26"/>
      <c r="P29" s="27">
        <v>-1.9095064995068398E-2</v>
      </c>
      <c r="Q29" s="34"/>
      <c r="R29" s="27">
        <v>-3.1262637655613934E-2</v>
      </c>
      <c r="S29" s="37"/>
      <c r="T29" s="23"/>
    </row>
    <row r="30" spans="2:24" ht="9.75" customHeight="1" x14ac:dyDescent="0.3">
      <c r="F30" s="1"/>
      <c r="G30" s="1"/>
      <c r="H30" s="1"/>
      <c r="I30" s="1"/>
      <c r="J30" s="1"/>
      <c r="K30" s="1"/>
      <c r="L30" s="1"/>
      <c r="M30" s="1"/>
      <c r="N30" s="38"/>
      <c r="O30" s="1"/>
      <c r="P30" s="20"/>
      <c r="Q30" s="1"/>
      <c r="S30" s="1"/>
      <c r="T30" s="23"/>
    </row>
    <row r="31" spans="2:24" ht="14.15" x14ac:dyDescent="0.3">
      <c r="D31" s="6" t="s">
        <v>38</v>
      </c>
      <c r="F31" s="2" t="s">
        <v>28</v>
      </c>
      <c r="I31" s="1"/>
      <c r="J31" s="1"/>
      <c r="K31" s="1"/>
      <c r="L31" s="1"/>
      <c r="M31" s="1"/>
      <c r="N31" s="1"/>
      <c r="O31" s="1"/>
      <c r="P31" s="20"/>
      <c r="Q31" s="1"/>
      <c r="R31" s="20"/>
      <c r="S31" s="1"/>
      <c r="T31" s="23"/>
    </row>
    <row r="32" spans="2:24" x14ac:dyDescent="0.3">
      <c r="B32" s="1">
        <f>MAX(B$19:B31)+1</f>
        <v>10</v>
      </c>
      <c r="D32" s="2" t="s">
        <v>29</v>
      </c>
      <c r="F32" s="24">
        <v>551.81863599999997</v>
      </c>
      <c r="G32" s="1"/>
      <c r="H32" s="25">
        <v>22.992443166666664</v>
      </c>
      <c r="I32" s="1"/>
      <c r="J32" s="24">
        <v>521.65257012468214</v>
      </c>
      <c r="K32" s="1"/>
      <c r="L32" s="25">
        <v>21.735523755195089</v>
      </c>
      <c r="M32" s="25"/>
      <c r="N32" s="26">
        <f>J32-F32</f>
        <v>-30.166065875317827</v>
      </c>
      <c r="O32" s="25"/>
      <c r="P32" s="27">
        <f>N32/F32</f>
        <v>-5.4666631221417877E-2</v>
      </c>
      <c r="Q32" s="28"/>
      <c r="R32" s="27">
        <f>P32</f>
        <v>-5.4666631221417877E-2</v>
      </c>
      <c r="S32" s="28"/>
      <c r="T32" s="23"/>
    </row>
    <row r="33" spans="2:24" outlineLevel="1" x14ac:dyDescent="0.3">
      <c r="B33" s="1">
        <f>MAX(B$19:B32)+1</f>
        <v>11</v>
      </c>
      <c r="D33" s="2" t="s">
        <v>30</v>
      </c>
      <c r="F33" s="24">
        <v>366</v>
      </c>
      <c r="G33" s="29"/>
      <c r="H33" s="25">
        <v>15.25</v>
      </c>
      <c r="I33" s="25"/>
      <c r="J33" s="24">
        <v>366</v>
      </c>
      <c r="K33" s="29"/>
      <c r="L33" s="25">
        <v>15.25</v>
      </c>
      <c r="M33" s="25"/>
      <c r="N33" s="26">
        <f>J33-F33</f>
        <v>0</v>
      </c>
      <c r="O33" s="25"/>
      <c r="P33" s="27">
        <f>IFERROR(N33/F33,"100.0%")</f>
        <v>0</v>
      </c>
      <c r="Q33" s="28"/>
      <c r="R33" s="27">
        <v>0</v>
      </c>
      <c r="S33" s="28"/>
      <c r="T33" s="23"/>
    </row>
    <row r="34" spans="2:24" outlineLevel="1" x14ac:dyDescent="0.3">
      <c r="B34" s="1">
        <f>MAX(B$19:B33)+1</f>
        <v>12</v>
      </c>
      <c r="D34" s="2" t="s">
        <v>31</v>
      </c>
      <c r="F34" s="24">
        <v>117.1344</v>
      </c>
      <c r="G34" s="29"/>
      <c r="H34" s="25">
        <v>4.8806000000000003</v>
      </c>
      <c r="I34" s="25"/>
      <c r="J34" s="24">
        <v>249.13740142810934</v>
      </c>
      <c r="K34" s="29"/>
      <c r="L34" s="25">
        <v>10.380725059504556</v>
      </c>
      <c r="M34" s="25"/>
      <c r="N34" s="26">
        <f>J34-F34</f>
        <v>132.00300142810934</v>
      </c>
      <c r="O34" s="25"/>
      <c r="P34" s="27">
        <f>IFERROR(N34/F34,"100.0%")</f>
        <v>1.1269362495399247</v>
      </c>
      <c r="Q34" s="28"/>
      <c r="R34" s="27">
        <f>P34</f>
        <v>1.1269362495399247</v>
      </c>
      <c r="S34" s="28"/>
      <c r="T34" s="23"/>
    </row>
    <row r="35" spans="2:24" x14ac:dyDescent="0.3">
      <c r="B35" s="1">
        <f>MAX(B$19:B34)+1</f>
        <v>13</v>
      </c>
      <c r="D35" s="2" t="s">
        <v>32</v>
      </c>
      <c r="F35" s="24">
        <v>251.58239999999998</v>
      </c>
      <c r="G35" s="1"/>
      <c r="H35" s="25">
        <v>10.4826</v>
      </c>
      <c r="I35" s="1"/>
      <c r="J35" s="24">
        <v>254.32981000777826</v>
      </c>
      <c r="K35" s="1"/>
      <c r="L35" s="25">
        <v>10.597075416990762</v>
      </c>
      <c r="N35" s="26">
        <f>J35-F35</f>
        <v>2.747410007778285</v>
      </c>
      <c r="P35" s="27">
        <f>N35/F35</f>
        <v>1.0920517523397047E-2</v>
      </c>
      <c r="Q35" s="28"/>
      <c r="R35" s="27">
        <f>P35</f>
        <v>1.0920517523397047E-2</v>
      </c>
      <c r="S35" s="28"/>
      <c r="T35" s="23"/>
      <c r="U35" s="9"/>
    </row>
    <row r="36" spans="2:24" x14ac:dyDescent="0.3">
      <c r="B36" s="1">
        <f>MAX(B$19:B35)+1</f>
        <v>14</v>
      </c>
      <c r="D36" s="2" t="s">
        <v>33</v>
      </c>
      <c r="F36" s="30">
        <f>SUM(F32:F35)</f>
        <v>1286.5354359999999</v>
      </c>
      <c r="G36" s="1"/>
      <c r="H36" s="31">
        <v>53.60564316666666</v>
      </c>
      <c r="I36" s="1"/>
      <c r="J36" s="30">
        <f>SUM(J32:J35)</f>
        <v>1391.1197815605697</v>
      </c>
      <c r="K36" s="1"/>
      <c r="L36" s="31">
        <v>57.963324231690407</v>
      </c>
      <c r="N36" s="32">
        <f>SUM(N32:N35)</f>
        <v>104.5843455605698</v>
      </c>
      <c r="P36" s="39">
        <f>N36/F36</f>
        <v>8.1291461264165144E-2</v>
      </c>
      <c r="Q36" s="34"/>
      <c r="R36" s="39">
        <f>(N32+N35+N34)/(F32+F35+F34)</f>
        <v>0.11361251448941484</v>
      </c>
      <c r="S36" s="34"/>
      <c r="T36" s="23"/>
      <c r="U36" s="9"/>
      <c r="V36" s="40"/>
      <c r="X36" s="9"/>
    </row>
    <row r="37" spans="2:24" ht="9.75" customHeight="1" x14ac:dyDescent="0.3">
      <c r="F37" s="24"/>
      <c r="G37" s="1"/>
      <c r="H37" s="25"/>
      <c r="I37" s="1"/>
      <c r="J37" s="24"/>
      <c r="K37" s="1"/>
      <c r="L37" s="25"/>
      <c r="N37" s="26"/>
      <c r="Q37" s="34"/>
      <c r="S37" s="34"/>
      <c r="T37" s="23"/>
    </row>
    <row r="38" spans="2:24" x14ac:dyDescent="0.3">
      <c r="B38" s="1">
        <f>MAX(B$19:B37)+1</f>
        <v>15</v>
      </c>
      <c r="D38" s="2" t="s">
        <v>34</v>
      </c>
      <c r="F38" s="30">
        <v>1289.2828460077781</v>
      </c>
      <c r="G38" s="34"/>
      <c r="H38" s="31">
        <v>53.720118583657417</v>
      </c>
      <c r="I38" s="34"/>
      <c r="J38" s="30">
        <v>1453.3255133927089</v>
      </c>
      <c r="K38" s="34"/>
      <c r="L38" s="31">
        <v>60.555229724696204</v>
      </c>
      <c r="M38" s="34"/>
      <c r="N38" s="32">
        <v>164.0426673849307</v>
      </c>
      <c r="P38" s="39">
        <v>0.12723559294446787</v>
      </c>
      <c r="Q38" s="34"/>
      <c r="R38" s="39">
        <v>0.17767325375343182</v>
      </c>
      <c r="S38" s="34"/>
      <c r="T38" s="23"/>
    </row>
    <row r="39" spans="2:24" x14ac:dyDescent="0.3">
      <c r="B39" s="1">
        <f>MAX(B$19:B38)+1</f>
        <v>16</v>
      </c>
      <c r="D39" s="2" t="s">
        <v>35</v>
      </c>
      <c r="F39" s="34"/>
      <c r="G39" s="34"/>
      <c r="H39" s="34"/>
      <c r="I39" s="34"/>
      <c r="J39" s="34"/>
      <c r="K39" s="34"/>
      <c r="L39" s="34"/>
      <c r="M39" s="34"/>
      <c r="N39" s="26"/>
      <c r="P39" s="39">
        <v>0.15850252299267686</v>
      </c>
      <c r="Q39" s="34"/>
      <c r="R39" s="39">
        <v>0.24522299557203997</v>
      </c>
      <c r="S39" s="37"/>
      <c r="T39" s="23"/>
    </row>
    <row r="40" spans="2:24" x14ac:dyDescent="0.3">
      <c r="B40" s="1">
        <f>MAX(B$19:B39)+1</f>
        <v>17</v>
      </c>
      <c r="D40" s="2" t="s">
        <v>36</v>
      </c>
      <c r="F40" s="30">
        <v>1194.7084460077781</v>
      </c>
      <c r="G40" s="34"/>
      <c r="H40" s="31">
        <v>49.779518583657421</v>
      </c>
      <c r="I40" s="34"/>
      <c r="J40" s="30">
        <v>1391.1197815605697</v>
      </c>
      <c r="K40" s="34"/>
      <c r="L40" s="31">
        <v>57.963324231690407</v>
      </c>
      <c r="M40" s="34"/>
      <c r="N40" s="32">
        <v>196.41133555279151</v>
      </c>
      <c r="P40" s="39">
        <v>0.16440106053415546</v>
      </c>
      <c r="Q40" s="34"/>
      <c r="R40" s="39">
        <v>0.23700897040326291</v>
      </c>
      <c r="S40" s="37"/>
      <c r="T40" s="23"/>
    </row>
    <row r="41" spans="2:24" x14ac:dyDescent="0.3">
      <c r="B41" s="1">
        <f>MAX(B$19:B40)+1</f>
        <v>18</v>
      </c>
      <c r="D41" s="2" t="s">
        <v>37</v>
      </c>
      <c r="F41" s="34"/>
      <c r="G41" s="34"/>
      <c r="H41" s="34"/>
      <c r="I41" s="34"/>
      <c r="J41" s="34"/>
      <c r="K41" s="34"/>
      <c r="L41" s="34"/>
      <c r="M41" s="34"/>
      <c r="N41" s="26"/>
      <c r="P41" s="41">
        <v>0.20886409796403704</v>
      </c>
      <c r="Q41" s="34"/>
      <c r="R41" s="41">
        <v>0.34195445868357738</v>
      </c>
      <c r="S41" s="37"/>
      <c r="T41" s="23"/>
    </row>
    <row r="42" spans="2:24" ht="9.75" customHeight="1" x14ac:dyDescent="0.3">
      <c r="F42" s="1"/>
      <c r="G42" s="1"/>
      <c r="H42" s="1"/>
      <c r="I42" s="1"/>
      <c r="J42" s="1"/>
      <c r="K42" s="1"/>
      <c r="L42" s="1"/>
      <c r="M42" s="1"/>
      <c r="N42" s="38"/>
      <c r="O42" s="1"/>
      <c r="P42" s="20"/>
      <c r="Q42" s="1"/>
      <c r="S42" s="1"/>
      <c r="T42" s="23"/>
    </row>
    <row r="43" spans="2:24" ht="14.15" x14ac:dyDescent="0.3">
      <c r="D43" s="6" t="s">
        <v>39</v>
      </c>
      <c r="F43" s="2" t="s">
        <v>40</v>
      </c>
      <c r="N43" s="26"/>
      <c r="T43" s="23"/>
      <c r="U43" s="10"/>
      <c r="V43" s="10"/>
    </row>
    <row r="44" spans="2:24" x14ac:dyDescent="0.3">
      <c r="B44" s="1">
        <f>MAX(B$19:B43)+1</f>
        <v>19</v>
      </c>
      <c r="D44" s="2" t="s">
        <v>29</v>
      </c>
      <c r="F44" s="24">
        <v>821.31923199999994</v>
      </c>
      <c r="G44" s="29"/>
      <c r="H44" s="25">
        <v>16.270190808240887</v>
      </c>
      <c r="I44" s="25"/>
      <c r="J44" s="24">
        <v>740.04516076785501</v>
      </c>
      <c r="K44" s="29"/>
      <c r="L44" s="25">
        <v>14.660165625353706</v>
      </c>
      <c r="M44" s="25"/>
      <c r="N44" s="26">
        <f>J44-F44</f>
        <v>-81.274071232144934</v>
      </c>
      <c r="O44" s="25"/>
      <c r="P44" s="27">
        <f>N44/F44</f>
        <v>-9.8955519444289528E-2</v>
      </c>
      <c r="Q44" s="28"/>
      <c r="R44" s="27">
        <f>P44</f>
        <v>-9.8955519444289528E-2</v>
      </c>
      <c r="S44" s="42"/>
      <c r="T44" s="23"/>
      <c r="V44" s="25"/>
    </row>
    <row r="45" spans="2:24" outlineLevel="1" x14ac:dyDescent="0.3">
      <c r="B45" s="1">
        <f>MAX(B$19:B44)+1</f>
        <v>20</v>
      </c>
      <c r="D45" s="2" t="s">
        <v>30</v>
      </c>
      <c r="F45" s="24">
        <v>769.82</v>
      </c>
      <c r="G45" s="29"/>
      <c r="H45" s="25">
        <v>15.25</v>
      </c>
      <c r="I45" s="25"/>
      <c r="J45" s="24">
        <v>769.82</v>
      </c>
      <c r="K45" s="29"/>
      <c r="L45" s="25">
        <v>15.25</v>
      </c>
      <c r="M45" s="25"/>
      <c r="N45" s="26">
        <f>J45-F45</f>
        <v>0</v>
      </c>
      <c r="O45" s="25"/>
      <c r="P45" s="27">
        <f>IFERROR(N45/F45,"100.0%")</f>
        <v>0</v>
      </c>
      <c r="Q45" s="28"/>
      <c r="R45" s="27">
        <v>0</v>
      </c>
      <c r="S45" s="42"/>
      <c r="T45" s="23"/>
      <c r="V45" s="25"/>
    </row>
    <row r="46" spans="2:24" outlineLevel="1" x14ac:dyDescent="0.3">
      <c r="B46" s="1">
        <f>MAX(B$19:B45)+1</f>
        <v>21</v>
      </c>
      <c r="D46" s="2" t="s">
        <v>31</v>
      </c>
      <c r="F46" s="24">
        <v>246.37268800000001</v>
      </c>
      <c r="G46" s="29"/>
      <c r="H46" s="25">
        <v>4.8806000000000003</v>
      </c>
      <c r="I46" s="25"/>
      <c r="J46" s="24">
        <v>45.043515038161289</v>
      </c>
      <c r="K46" s="29"/>
      <c r="L46" s="25">
        <v>0.89230418062918559</v>
      </c>
      <c r="M46" s="25"/>
      <c r="N46" s="26">
        <f>J46-F46</f>
        <v>-201.32917296183871</v>
      </c>
      <c r="O46" s="25"/>
      <c r="P46" s="27">
        <f>IFERROR(N46/F46,"100.0%")</f>
        <v>-0.81717326135532808</v>
      </c>
      <c r="Q46" s="28"/>
      <c r="R46" s="27">
        <f>P46</f>
        <v>-0.81717326135532808</v>
      </c>
      <c r="S46" s="42"/>
      <c r="T46" s="23"/>
      <c r="V46" s="25"/>
    </row>
    <row r="47" spans="2:24" x14ac:dyDescent="0.3">
      <c r="B47" s="1">
        <f>MAX(B$19:B46)+1</f>
        <v>22</v>
      </c>
      <c r="D47" s="2" t="s">
        <v>32</v>
      </c>
      <c r="F47" s="24">
        <v>529.16164800000001</v>
      </c>
      <c r="G47" s="29"/>
      <c r="H47" s="25">
        <v>10.4826</v>
      </c>
      <c r="J47" s="24">
        <v>741.49112041070566</v>
      </c>
      <c r="K47" s="29"/>
      <c r="L47" s="25">
        <v>14.688809833809541</v>
      </c>
      <c r="N47" s="26">
        <f>J47-F47</f>
        <v>212.32947241070565</v>
      </c>
      <c r="P47" s="27">
        <f>N47/F47</f>
        <v>0.40125635184110253</v>
      </c>
      <c r="Q47" s="28"/>
      <c r="R47" s="27">
        <f>P47</f>
        <v>0.40125635184110253</v>
      </c>
      <c r="S47" s="28"/>
      <c r="T47" s="23"/>
      <c r="U47" s="9"/>
    </row>
    <row r="48" spans="2:24" x14ac:dyDescent="0.3">
      <c r="B48" s="1">
        <f>MAX(B$19:B47)+1</f>
        <v>23</v>
      </c>
      <c r="D48" s="2" t="s">
        <v>33</v>
      </c>
      <c r="F48" s="30">
        <f>SUM(F44:F47)</f>
        <v>2366.6735680000002</v>
      </c>
      <c r="G48" s="29"/>
      <c r="H48" s="31">
        <v>46.88339080824089</v>
      </c>
      <c r="J48" s="30">
        <f>SUM(J44:J47)</f>
        <v>2296.3997962167223</v>
      </c>
      <c r="K48" s="29"/>
      <c r="L48" s="31">
        <v>45.491279639792438</v>
      </c>
      <c r="N48" s="32">
        <f>SUM(N44:N47)</f>
        <v>-70.273771783277994</v>
      </c>
      <c r="P48" s="33">
        <f>N48/F48</f>
        <v>-2.9693056420393497E-2</v>
      </c>
      <c r="Q48" s="34"/>
      <c r="R48" s="33">
        <f>(N44+N47+N46)/(F44+F47+F46)</f>
        <v>-4.4007649287024664E-2</v>
      </c>
      <c r="S48" s="34"/>
      <c r="T48" s="23"/>
      <c r="U48" s="9"/>
      <c r="V48" s="40"/>
      <c r="X48" s="43"/>
    </row>
    <row r="49" spans="2:24" ht="9.75" customHeight="1" x14ac:dyDescent="0.3">
      <c r="F49" s="24"/>
      <c r="G49" s="29"/>
      <c r="H49" s="25"/>
      <c r="I49" s="1"/>
      <c r="J49" s="24"/>
      <c r="K49" s="1"/>
      <c r="L49" s="25"/>
      <c r="N49" s="26"/>
      <c r="Q49" s="34"/>
      <c r="S49" s="34"/>
      <c r="T49" s="23"/>
      <c r="X49" s="43"/>
    </row>
    <row r="50" spans="2:24" x14ac:dyDescent="0.3">
      <c r="B50" s="1">
        <f>MAX(B$19:B49)+1</f>
        <v>24</v>
      </c>
      <c r="D50" s="2" t="s">
        <v>34</v>
      </c>
      <c r="F50" s="30">
        <v>2579.0030404107056</v>
      </c>
      <c r="G50" s="34"/>
      <c r="H50" s="31">
        <v>51.089600642050428</v>
      </c>
      <c r="I50" s="34"/>
      <c r="J50" s="30">
        <v>2427.2391855036549</v>
      </c>
      <c r="K50" s="34"/>
      <c r="L50" s="31">
        <v>48.083185132798235</v>
      </c>
      <c r="M50" s="34"/>
      <c r="N50" s="32">
        <v>-151.76385490705093</v>
      </c>
      <c r="P50" s="33">
        <v>-5.8845938732543165E-2</v>
      </c>
      <c r="Q50" s="34"/>
      <c r="R50" s="33">
        <v>-8.3885296024330841E-2</v>
      </c>
      <c r="S50" s="34"/>
      <c r="T50" s="23"/>
      <c r="X50" s="43"/>
    </row>
    <row r="51" spans="2:24" x14ac:dyDescent="0.3">
      <c r="B51" s="1">
        <f>MAX(B$19:B50)+1</f>
        <v>25</v>
      </c>
      <c r="D51" s="2" t="s">
        <v>35</v>
      </c>
      <c r="F51" s="34"/>
      <c r="G51" s="34"/>
      <c r="H51" s="34"/>
      <c r="I51" s="34"/>
      <c r="J51" s="34"/>
      <c r="K51" s="34"/>
      <c r="L51" s="34"/>
      <c r="M51" s="34"/>
      <c r="N51" s="26"/>
      <c r="P51" s="33">
        <v>-8.2592038318342414E-2</v>
      </c>
      <c r="Q51" s="34"/>
      <c r="R51" s="33">
        <v>-0.14214199064749963</v>
      </c>
      <c r="S51" s="37"/>
      <c r="T51" s="23"/>
      <c r="X51" s="43"/>
    </row>
    <row r="52" spans="2:24" x14ac:dyDescent="0.3">
      <c r="B52" s="1">
        <f>MAX(B$19:B51)+1</f>
        <v>26</v>
      </c>
      <c r="D52" s="2" t="s">
        <v>36</v>
      </c>
      <c r="F52" s="30">
        <v>2380.0815524107056</v>
      </c>
      <c r="G52" s="34"/>
      <c r="H52" s="31">
        <v>47.149000642050424</v>
      </c>
      <c r="I52" s="34"/>
      <c r="J52" s="30">
        <v>2296.3997962167223</v>
      </c>
      <c r="K52" s="34"/>
      <c r="L52" s="31">
        <v>45.491279639792438</v>
      </c>
      <c r="M52" s="34"/>
      <c r="N52" s="32">
        <v>-83.681756193983645</v>
      </c>
      <c r="P52" s="33">
        <v>-3.5159197007020693E-2</v>
      </c>
      <c r="Q52" s="34"/>
      <c r="R52" s="33">
        <v>-5.1967803658172537E-2</v>
      </c>
      <c r="S52" s="37"/>
      <c r="T52" s="23"/>
      <c r="X52" s="43"/>
    </row>
    <row r="53" spans="2:24" x14ac:dyDescent="0.3">
      <c r="B53" s="1">
        <f>MAX(B$19:B52)+1</f>
        <v>27</v>
      </c>
      <c r="D53" s="2" t="s">
        <v>37</v>
      </c>
      <c r="F53" s="34"/>
      <c r="G53" s="34"/>
      <c r="H53" s="34"/>
      <c r="I53" s="34"/>
      <c r="J53" s="34"/>
      <c r="K53" s="34"/>
      <c r="L53" s="34"/>
      <c r="M53" s="34"/>
      <c r="N53" s="26"/>
      <c r="P53" s="27">
        <v>-5.1069354830691242E-2</v>
      </c>
      <c r="Q53" s="34"/>
      <c r="R53" s="27">
        <v>-9.6322058292591217E-2</v>
      </c>
      <c r="S53" s="37"/>
      <c r="T53" s="23"/>
      <c r="X53" s="43"/>
    </row>
    <row r="54" spans="2:24" ht="9.75" customHeight="1" x14ac:dyDescent="0.3">
      <c r="F54" s="1"/>
      <c r="G54" s="1"/>
      <c r="H54" s="1"/>
      <c r="I54" s="1"/>
      <c r="J54" s="1"/>
      <c r="K54" s="1"/>
      <c r="L54" s="1"/>
      <c r="M54" s="1"/>
      <c r="N54" s="38"/>
      <c r="O54" s="1"/>
      <c r="P54" s="20"/>
      <c r="Q54" s="1"/>
      <c r="R54" s="20"/>
      <c r="S54" s="1"/>
    </row>
    <row r="55" spans="2:24" ht="14.15" x14ac:dyDescent="0.3">
      <c r="D55" s="6" t="s">
        <v>41</v>
      </c>
      <c r="F55" s="2" t="s">
        <v>40</v>
      </c>
      <c r="N55" s="26"/>
      <c r="T55" s="23"/>
      <c r="U55" s="10"/>
      <c r="V55" s="10"/>
    </row>
    <row r="56" spans="2:24" x14ac:dyDescent="0.3">
      <c r="B56" s="1">
        <f>MAX(B$19:B55)+1</f>
        <v>28</v>
      </c>
      <c r="D56" s="2" t="s">
        <v>29</v>
      </c>
      <c r="F56" s="24">
        <v>821.31923199999994</v>
      </c>
      <c r="G56" s="29"/>
      <c r="H56" s="25">
        <v>16.270190808240887</v>
      </c>
      <c r="I56" s="25"/>
      <c r="J56" s="24">
        <v>711.95688068507275</v>
      </c>
      <c r="K56" s="29"/>
      <c r="L56" s="25">
        <v>14.103741693444388</v>
      </c>
      <c r="M56" s="25"/>
      <c r="N56" s="26">
        <f>J56-F56</f>
        <v>-109.3623513149272</v>
      </c>
      <c r="O56" s="25"/>
      <c r="P56" s="27">
        <f>N56/F56</f>
        <v>-0.1331544995587382</v>
      </c>
      <c r="Q56" s="28"/>
      <c r="R56" s="27">
        <f>P56</f>
        <v>-0.1331544995587382</v>
      </c>
      <c r="S56" s="42"/>
      <c r="T56" s="23"/>
      <c r="V56" s="25"/>
    </row>
    <row r="57" spans="2:24" outlineLevel="1" x14ac:dyDescent="0.3">
      <c r="B57" s="1">
        <f>MAX(B$19:B56)+1</f>
        <v>29</v>
      </c>
      <c r="D57" s="2" t="s">
        <v>30</v>
      </c>
      <c r="F57" s="24">
        <v>769.82</v>
      </c>
      <c r="G57" s="29"/>
      <c r="H57" s="25">
        <v>15.25</v>
      </c>
      <c r="I57" s="25"/>
      <c r="J57" s="24">
        <v>769.82</v>
      </c>
      <c r="K57" s="29"/>
      <c r="L57" s="25">
        <v>15.25</v>
      </c>
      <c r="M57" s="25"/>
      <c r="N57" s="26">
        <f>J57-F57</f>
        <v>0</v>
      </c>
      <c r="O57" s="25"/>
      <c r="P57" s="27">
        <f>IFERROR(N57/F57,"100.0%")</f>
        <v>0</v>
      </c>
      <c r="Q57" s="28"/>
      <c r="R57" s="27">
        <v>0</v>
      </c>
      <c r="S57" s="42"/>
      <c r="T57" s="23"/>
      <c r="V57" s="25"/>
    </row>
    <row r="58" spans="2:24" outlineLevel="1" x14ac:dyDescent="0.3">
      <c r="B58" s="1">
        <f>MAX(B$19:B57)+1</f>
        <v>30</v>
      </c>
      <c r="D58" s="2" t="s">
        <v>31</v>
      </c>
      <c r="F58" s="24">
        <v>246.37268800000001</v>
      </c>
      <c r="G58" s="29"/>
      <c r="H58" s="25">
        <v>4.8806000000000003</v>
      </c>
      <c r="I58" s="25"/>
      <c r="J58" s="24">
        <v>524.01900100378998</v>
      </c>
      <c r="K58" s="29"/>
      <c r="L58" s="25">
        <v>10.380725059504556</v>
      </c>
      <c r="M58" s="25"/>
      <c r="N58" s="26">
        <f>J58-F58</f>
        <v>277.64631300378994</v>
      </c>
      <c r="O58" s="25"/>
      <c r="P58" s="27">
        <f>IFERROR(N58/F58,"100.0%")</f>
        <v>1.1269362495399244</v>
      </c>
      <c r="Q58" s="28"/>
      <c r="R58" s="27">
        <f>P58</f>
        <v>1.1269362495399244</v>
      </c>
      <c r="S58" s="42"/>
      <c r="T58" s="23"/>
      <c r="V58" s="25"/>
    </row>
    <row r="59" spans="2:24" x14ac:dyDescent="0.3">
      <c r="B59" s="1">
        <f>MAX(B$19:B58)+1</f>
        <v>31</v>
      </c>
      <c r="D59" s="2" t="s">
        <v>32</v>
      </c>
      <c r="F59" s="24">
        <v>529.16164800000001</v>
      </c>
      <c r="G59" s="29"/>
      <c r="H59" s="25">
        <v>10.4826</v>
      </c>
      <c r="J59" s="24">
        <v>534.94036704969358</v>
      </c>
      <c r="K59" s="29"/>
      <c r="L59" s="25">
        <v>10.59707541699076</v>
      </c>
      <c r="N59" s="26">
        <f>J59-F59</f>
        <v>5.7787190496935636</v>
      </c>
      <c r="P59" s="27">
        <f>N59/F59</f>
        <v>1.0920517523396865E-2</v>
      </c>
      <c r="Q59" s="28"/>
      <c r="R59" s="27">
        <f>P59</f>
        <v>1.0920517523396865E-2</v>
      </c>
      <c r="S59" s="28"/>
      <c r="T59" s="23"/>
      <c r="U59" s="9"/>
    </row>
    <row r="60" spans="2:24" x14ac:dyDescent="0.3">
      <c r="B60" s="1">
        <f>MAX(B$19:B59)+1</f>
        <v>32</v>
      </c>
      <c r="D60" s="2" t="s">
        <v>33</v>
      </c>
      <c r="F60" s="30">
        <f>SUM(F56:F59)</f>
        <v>2366.6735680000002</v>
      </c>
      <c r="G60" s="29"/>
      <c r="H60" s="31">
        <v>46.88339080824089</v>
      </c>
      <c r="J60" s="30">
        <f>SUM(J56:J59)</f>
        <v>2540.7362487385562</v>
      </c>
      <c r="K60" s="29"/>
      <c r="L60" s="31">
        <v>50.331542169939702</v>
      </c>
      <c r="N60" s="32">
        <f>SUM(N56:N59)</f>
        <v>174.06268073855631</v>
      </c>
      <c r="P60" s="39">
        <f>N60/F60</f>
        <v>7.3547397111318177E-2</v>
      </c>
      <c r="Q60" s="34"/>
      <c r="R60" s="39">
        <f>(N56+N59+N58)/(F56+F59+F58)</f>
        <v>0.10900353308948883</v>
      </c>
      <c r="S60" s="34"/>
      <c r="T60" s="23"/>
      <c r="U60" s="9"/>
      <c r="V60" s="40"/>
      <c r="X60" s="43"/>
    </row>
    <row r="61" spans="2:24" ht="9.75" customHeight="1" x14ac:dyDescent="0.3">
      <c r="F61" s="24"/>
      <c r="G61" s="29"/>
      <c r="H61" s="25"/>
      <c r="I61" s="1"/>
      <c r="J61" s="24"/>
      <c r="K61" s="1"/>
      <c r="L61" s="25"/>
      <c r="N61" s="26"/>
      <c r="Q61" s="34"/>
      <c r="S61" s="34"/>
      <c r="T61" s="23"/>
      <c r="X61" s="43"/>
    </row>
    <row r="62" spans="2:24" x14ac:dyDescent="0.3">
      <c r="B62" s="1">
        <f>MAX(B$19:B61)+1</f>
        <v>33</v>
      </c>
      <c r="D62" s="2" t="s">
        <v>34</v>
      </c>
      <c r="F62" s="30">
        <v>2372.4522870496935</v>
      </c>
      <c r="G62" s="34"/>
      <c r="H62" s="31">
        <v>46.997866225231647</v>
      </c>
      <c r="I62" s="34"/>
      <c r="J62" s="30">
        <v>2671.5756380254893</v>
      </c>
      <c r="K62" s="34"/>
      <c r="L62" s="31">
        <v>52.923447662945513</v>
      </c>
      <c r="M62" s="34"/>
      <c r="N62" s="32">
        <v>299.12335097579557</v>
      </c>
      <c r="P62" s="39">
        <v>0.12608192485412464</v>
      </c>
      <c r="Q62" s="34"/>
      <c r="R62" s="39">
        <v>0.18664502980060113</v>
      </c>
      <c r="S62" s="34"/>
      <c r="T62" s="23"/>
      <c r="X62" s="43"/>
    </row>
    <row r="63" spans="2:24" x14ac:dyDescent="0.3">
      <c r="B63" s="1">
        <f>MAX(B$19:B62)+1</f>
        <v>34</v>
      </c>
      <c r="D63" s="2" t="s">
        <v>35</v>
      </c>
      <c r="F63" s="34"/>
      <c r="G63" s="34"/>
      <c r="H63" s="34"/>
      <c r="I63" s="34"/>
      <c r="J63" s="34"/>
      <c r="K63" s="34"/>
      <c r="L63" s="34"/>
      <c r="M63" s="34"/>
      <c r="N63" s="26"/>
      <c r="P63" s="39">
        <v>0.16278716220561748</v>
      </c>
      <c r="Q63" s="34"/>
      <c r="R63" s="39">
        <v>0.28015885984769423</v>
      </c>
      <c r="S63" s="37"/>
      <c r="T63" s="23"/>
      <c r="X63" s="43"/>
    </row>
    <row r="64" spans="2:24" x14ac:dyDescent="0.3">
      <c r="B64" s="1">
        <f>MAX(B$19:B63)+1</f>
        <v>35</v>
      </c>
      <c r="D64" s="2" t="s">
        <v>36</v>
      </c>
      <c r="F64" s="30">
        <v>2173.5307990496935</v>
      </c>
      <c r="G64" s="34"/>
      <c r="H64" s="31">
        <v>43.05726622523165</v>
      </c>
      <c r="I64" s="34"/>
      <c r="J64" s="30">
        <v>2540.7362487385562</v>
      </c>
      <c r="K64" s="34"/>
      <c r="L64" s="31">
        <v>50.331542169939702</v>
      </c>
      <c r="M64" s="34"/>
      <c r="N64" s="32">
        <v>367.20544968886281</v>
      </c>
      <c r="P64" s="39">
        <v>0.16894421272954199</v>
      </c>
      <c r="Q64" s="34"/>
      <c r="R64" s="39">
        <v>0.26159622761145634</v>
      </c>
      <c r="S64" s="37"/>
      <c r="T64" s="23"/>
      <c r="X64" s="43"/>
    </row>
    <row r="65" spans="2:24" x14ac:dyDescent="0.3">
      <c r="B65" s="1">
        <f>MAX(B$19:B64)+1</f>
        <v>36</v>
      </c>
      <c r="D65" s="2" t="s">
        <v>37</v>
      </c>
      <c r="F65" s="34"/>
      <c r="G65" s="34"/>
      <c r="H65" s="34"/>
      <c r="I65" s="34"/>
      <c r="J65" s="34"/>
      <c r="K65" s="34"/>
      <c r="L65" s="34"/>
      <c r="M65" s="34"/>
      <c r="N65" s="26"/>
      <c r="P65" s="41">
        <v>0.22409837291718229</v>
      </c>
      <c r="Q65" s="34"/>
      <c r="R65" s="41">
        <v>0.42267259124314083</v>
      </c>
      <c r="S65" s="37"/>
      <c r="T65" s="23"/>
      <c r="X65" s="43"/>
    </row>
    <row r="66" spans="2:24" ht="9.75" customHeight="1" x14ac:dyDescent="0.3">
      <c r="F66" s="1"/>
      <c r="G66" s="1"/>
      <c r="H66" s="1"/>
      <c r="I66" s="1"/>
      <c r="J66" s="1"/>
      <c r="K66" s="1"/>
      <c r="L66" s="1"/>
      <c r="M66" s="1"/>
      <c r="N66" s="38"/>
      <c r="O66" s="1"/>
      <c r="P66" s="20"/>
      <c r="Q66" s="1"/>
      <c r="R66" s="20"/>
      <c r="S66" s="1"/>
    </row>
    <row r="67" spans="2:24" ht="14.15" x14ac:dyDescent="0.3">
      <c r="D67" s="6" t="s">
        <v>42</v>
      </c>
      <c r="F67" s="2" t="s">
        <v>40</v>
      </c>
      <c r="I67" s="1"/>
      <c r="J67" s="1"/>
      <c r="K67" s="1"/>
      <c r="L67" s="1"/>
      <c r="M67" s="1"/>
      <c r="N67" s="38"/>
      <c r="O67" s="1"/>
      <c r="P67" s="20"/>
      <c r="Q67" s="1"/>
      <c r="R67" s="20"/>
      <c r="S67" s="1"/>
      <c r="T67" s="23"/>
    </row>
    <row r="68" spans="2:24" x14ac:dyDescent="0.3">
      <c r="B68" s="1">
        <f>MAX(B$19:B67)+1</f>
        <v>37</v>
      </c>
      <c r="D68" s="2" t="s">
        <v>29</v>
      </c>
      <c r="F68" s="24">
        <v>1523.9974030000001</v>
      </c>
      <c r="G68" s="1"/>
      <c r="H68" s="25">
        <v>30.190122880348653</v>
      </c>
      <c r="I68" s="1"/>
      <c r="J68" s="24">
        <v>740.04516076785501</v>
      </c>
      <c r="K68" s="1"/>
      <c r="L68" s="25">
        <v>14.660165625353706</v>
      </c>
      <c r="M68" s="25"/>
      <c r="N68" s="26">
        <f>J68-F68</f>
        <v>-783.95224223214507</v>
      </c>
      <c r="O68" s="25"/>
      <c r="P68" s="27">
        <f>N68/F68</f>
        <v>-0.51440523500166691</v>
      </c>
      <c r="Q68" s="28"/>
      <c r="R68" s="27">
        <f>P68</f>
        <v>-0.51440523500166691</v>
      </c>
      <c r="S68" s="28"/>
      <c r="T68" s="23"/>
    </row>
    <row r="69" spans="2:24" outlineLevel="1" x14ac:dyDescent="0.3">
      <c r="B69" s="1">
        <f>MAX(B$19:B68)+1</f>
        <v>38</v>
      </c>
      <c r="D69" s="2" t="s">
        <v>30</v>
      </c>
      <c r="F69" s="24">
        <v>769.82</v>
      </c>
      <c r="G69" s="29"/>
      <c r="H69" s="25">
        <v>15.25</v>
      </c>
      <c r="I69" s="25"/>
      <c r="J69" s="24">
        <v>769.82</v>
      </c>
      <c r="K69" s="29"/>
      <c r="L69" s="25">
        <v>15.25</v>
      </c>
      <c r="M69" s="25"/>
      <c r="N69" s="26">
        <f>J69-F69</f>
        <v>0</v>
      </c>
      <c r="O69" s="25"/>
      <c r="P69" s="27">
        <f>IFERROR(N69/F69,"100.0%")</f>
        <v>0</v>
      </c>
      <c r="Q69" s="28"/>
      <c r="R69" s="27">
        <v>0</v>
      </c>
      <c r="S69" s="28"/>
      <c r="T69" s="23"/>
    </row>
    <row r="70" spans="2:24" outlineLevel="1" x14ac:dyDescent="0.3">
      <c r="B70" s="1">
        <f>MAX(B$19:B69)+1</f>
        <v>39</v>
      </c>
      <c r="D70" s="2" t="s">
        <v>31</v>
      </c>
      <c r="F70" s="24">
        <v>246.37268800000001</v>
      </c>
      <c r="G70" s="29"/>
      <c r="H70" s="25">
        <v>4.8806000000000003</v>
      </c>
      <c r="I70" s="25"/>
      <c r="J70" s="24">
        <v>45.043515038161289</v>
      </c>
      <c r="K70" s="29"/>
      <c r="L70" s="25">
        <v>0.89</v>
      </c>
      <c r="M70" s="25"/>
      <c r="N70" s="26">
        <f>J70-F70</f>
        <v>-201.32917296183871</v>
      </c>
      <c r="O70" s="25"/>
      <c r="P70" s="27">
        <f>IFERROR(N70/F70,"100.0%")</f>
        <v>-0.81717326135532808</v>
      </c>
      <c r="Q70" s="28"/>
      <c r="R70" s="27">
        <f>P70</f>
        <v>-0.81717326135532808</v>
      </c>
      <c r="S70" s="28"/>
      <c r="T70" s="23"/>
    </row>
    <row r="71" spans="2:24" x14ac:dyDescent="0.3">
      <c r="B71" s="1">
        <f>MAX(B$19:B70)+1</f>
        <v>40</v>
      </c>
      <c r="D71" s="2" t="s">
        <v>32</v>
      </c>
      <c r="F71" s="24">
        <v>530.36812000000009</v>
      </c>
      <c r="G71" s="1"/>
      <c r="H71" s="25">
        <v>10.506500000000003</v>
      </c>
      <c r="I71" s="1"/>
      <c r="J71" s="24">
        <v>741.49112041070566</v>
      </c>
      <c r="K71" s="1"/>
      <c r="L71" s="25">
        <v>14.688809833809541</v>
      </c>
      <c r="N71" s="26">
        <f>J71-F71</f>
        <v>211.12300041070557</v>
      </c>
      <c r="P71" s="27">
        <f>N71/F71</f>
        <v>0.39806879872550699</v>
      </c>
      <c r="Q71" s="28"/>
      <c r="R71" s="27">
        <f>P71</f>
        <v>0.39806879872550699</v>
      </c>
      <c r="S71" s="28"/>
      <c r="T71" s="23"/>
      <c r="U71" s="9"/>
    </row>
    <row r="72" spans="2:24" x14ac:dyDescent="0.3">
      <c r="B72" s="1">
        <f>MAX(B$19:B71)+1</f>
        <v>41</v>
      </c>
      <c r="D72" s="2" t="s">
        <v>33</v>
      </c>
      <c r="F72" s="30">
        <f>SUM(F68:F71)</f>
        <v>3070.558211</v>
      </c>
      <c r="G72" s="1"/>
      <c r="H72" s="31">
        <v>60.82722288034865</v>
      </c>
      <c r="I72" s="1"/>
      <c r="J72" s="30">
        <f>SUM(J68:J71)</f>
        <v>2296.3997962167223</v>
      </c>
      <c r="K72" s="1"/>
      <c r="L72" s="31">
        <v>45.491279639792438</v>
      </c>
      <c r="N72" s="32">
        <f>SUM(N68:N71)</f>
        <v>-774.1584147832782</v>
      </c>
      <c r="P72" s="33">
        <f>N72/F72</f>
        <v>-0.25212302180428464</v>
      </c>
      <c r="Q72" s="34"/>
      <c r="R72" s="33">
        <f>(N68+N71+N70)/(F68+F71+F70)</f>
        <v>-0.33648261722344996</v>
      </c>
      <c r="S72" s="34"/>
      <c r="T72" s="23"/>
      <c r="U72" s="9"/>
      <c r="V72" s="40"/>
      <c r="X72" s="9"/>
    </row>
    <row r="73" spans="2:24" ht="9.75" customHeight="1" x14ac:dyDescent="0.3">
      <c r="F73" s="24"/>
      <c r="G73" s="1"/>
      <c r="H73" s="25"/>
      <c r="I73" s="1"/>
      <c r="J73" s="24"/>
      <c r="K73" s="1"/>
      <c r="L73" s="25"/>
      <c r="N73" s="26"/>
      <c r="Q73" s="34"/>
      <c r="S73" s="34"/>
      <c r="T73" s="23"/>
    </row>
    <row r="74" spans="2:24" x14ac:dyDescent="0.3">
      <c r="B74" s="1">
        <f>MAX(B$19:B73)+1</f>
        <v>42</v>
      </c>
      <c r="D74" s="2" t="s">
        <v>34</v>
      </c>
      <c r="F74" s="30">
        <v>3281.6812114107056</v>
      </c>
      <c r="G74" s="34"/>
      <c r="H74" s="31">
        <v>65.009532714158198</v>
      </c>
      <c r="I74" s="34"/>
      <c r="J74" s="30">
        <v>2427.2391855036549</v>
      </c>
      <c r="K74" s="34"/>
      <c r="L74" s="31">
        <v>48.083185132798235</v>
      </c>
      <c r="M74" s="34"/>
      <c r="N74" s="32">
        <v>-854.44202590705106</v>
      </c>
      <c r="P74" s="33">
        <v>-0.26036716270187305</v>
      </c>
      <c r="Q74" s="34"/>
      <c r="R74" s="33">
        <v>-0.34016291267429588</v>
      </c>
      <c r="S74" s="34"/>
      <c r="T74" s="23"/>
    </row>
    <row r="75" spans="2:24" x14ac:dyDescent="0.3">
      <c r="B75" s="1">
        <f>MAX(B$19:B74)+1</f>
        <v>43</v>
      </c>
      <c r="D75" s="2" t="s">
        <v>35</v>
      </c>
      <c r="F75" s="34"/>
      <c r="G75" s="34"/>
      <c r="H75" s="34"/>
      <c r="I75" s="34"/>
      <c r="J75" s="34"/>
      <c r="K75" s="34"/>
      <c r="L75" s="34"/>
      <c r="M75" s="34"/>
      <c r="N75" s="26"/>
      <c r="P75" s="33">
        <v>-0.33636932485264587</v>
      </c>
      <c r="Q75" s="34"/>
      <c r="R75" s="33">
        <v>-0.48263469330552028</v>
      </c>
      <c r="S75" s="37"/>
      <c r="T75" s="23"/>
    </row>
    <row r="76" spans="2:24" x14ac:dyDescent="0.3">
      <c r="B76" s="1">
        <f>MAX(B$19:B75)+1</f>
        <v>44</v>
      </c>
      <c r="D76" s="2" t="s">
        <v>36</v>
      </c>
      <c r="F76" s="30">
        <v>3082.7597234107056</v>
      </c>
      <c r="G76" s="34"/>
      <c r="H76" s="31">
        <v>61.068932714158194</v>
      </c>
      <c r="I76" s="34"/>
      <c r="J76" s="30">
        <v>2296.3997962167223</v>
      </c>
      <c r="K76" s="34"/>
      <c r="L76" s="31">
        <v>45.491279639792438</v>
      </c>
      <c r="M76" s="34"/>
      <c r="N76" s="32">
        <v>-786.35992719398382</v>
      </c>
      <c r="P76" s="33">
        <v>-0.2550831066146052</v>
      </c>
      <c r="Q76" s="34"/>
      <c r="R76" s="33">
        <v>-0.3399828881119315</v>
      </c>
      <c r="S76" s="37"/>
      <c r="T76" s="23"/>
    </row>
    <row r="77" spans="2:24" x14ac:dyDescent="0.3">
      <c r="B77" s="1">
        <f>MAX(B$19:B76)+1</f>
        <v>45</v>
      </c>
      <c r="D77" s="2" t="s">
        <v>37</v>
      </c>
      <c r="F77" s="34"/>
      <c r="G77" s="34"/>
      <c r="H77" s="34"/>
      <c r="I77" s="34"/>
      <c r="J77" s="34"/>
      <c r="K77" s="34"/>
      <c r="L77" s="34"/>
      <c r="M77" s="34"/>
      <c r="N77" s="26"/>
      <c r="P77" s="27">
        <v>-0.33586916348956131</v>
      </c>
      <c r="Q77" s="34"/>
      <c r="R77" s="27">
        <v>-0.50040448392188608</v>
      </c>
      <c r="S77" s="37"/>
      <c r="T77" s="23"/>
    </row>
    <row r="78" spans="2:24" ht="9.75" customHeight="1" x14ac:dyDescent="0.3">
      <c r="F78" s="1"/>
      <c r="G78" s="1"/>
      <c r="H78" s="1"/>
      <c r="I78" s="1"/>
      <c r="J78" s="1"/>
      <c r="K78" s="1"/>
      <c r="L78" s="1"/>
      <c r="M78" s="1"/>
      <c r="N78" s="38"/>
      <c r="O78" s="1"/>
      <c r="P78" s="20"/>
      <c r="Q78" s="1"/>
      <c r="R78" s="20"/>
      <c r="S78" s="1"/>
      <c r="T78" s="23"/>
    </row>
    <row r="79" spans="2:24" ht="14.15" x14ac:dyDescent="0.3">
      <c r="D79" s="6" t="s">
        <v>43</v>
      </c>
      <c r="F79" s="2" t="s">
        <v>40</v>
      </c>
      <c r="I79" s="1"/>
      <c r="J79" s="1"/>
      <c r="K79" s="1"/>
      <c r="L79" s="1"/>
      <c r="M79" s="1"/>
      <c r="N79" s="38"/>
      <c r="O79" s="1"/>
      <c r="P79" s="20"/>
      <c r="Q79" s="1"/>
      <c r="R79" s="20"/>
      <c r="S79" s="1"/>
      <c r="T79" s="23"/>
    </row>
    <row r="80" spans="2:24" x14ac:dyDescent="0.3">
      <c r="B80" s="1">
        <f>MAX(B$19:B79)+1</f>
        <v>46</v>
      </c>
      <c r="D80" s="2" t="s">
        <v>29</v>
      </c>
      <c r="F80" s="24">
        <v>1523.9974030000001</v>
      </c>
      <c r="G80" s="1"/>
      <c r="H80" s="25">
        <v>30.190122880348653</v>
      </c>
      <c r="I80" s="1"/>
      <c r="J80" s="24">
        <v>711.95688068507275</v>
      </c>
      <c r="K80" s="1"/>
      <c r="L80" s="25">
        <v>14.103741693444388</v>
      </c>
      <c r="M80" s="25"/>
      <c r="N80" s="26">
        <f>J80-F80</f>
        <v>-812.04052231492733</v>
      </c>
      <c r="O80" s="25"/>
      <c r="P80" s="27">
        <f>N80/F80</f>
        <v>-0.53283589638435047</v>
      </c>
      <c r="Q80" s="28"/>
      <c r="R80" s="27">
        <f>P80</f>
        <v>-0.53283589638435047</v>
      </c>
      <c r="S80" s="28"/>
      <c r="T80" s="23"/>
    </row>
    <row r="81" spans="2:24" outlineLevel="1" x14ac:dyDescent="0.3">
      <c r="B81" s="1">
        <f>MAX(B$19:B80)+1</f>
        <v>47</v>
      </c>
      <c r="D81" s="2" t="s">
        <v>30</v>
      </c>
      <c r="F81" s="24">
        <v>769.82</v>
      </c>
      <c r="G81" s="29"/>
      <c r="H81" s="25">
        <v>15.25</v>
      </c>
      <c r="I81" s="25"/>
      <c r="J81" s="24">
        <v>769.82</v>
      </c>
      <c r="K81" s="29"/>
      <c r="L81" s="25">
        <v>15.25</v>
      </c>
      <c r="M81" s="25"/>
      <c r="N81" s="26">
        <f>J81-F81</f>
        <v>0</v>
      </c>
      <c r="O81" s="25"/>
      <c r="P81" s="27">
        <f>IFERROR(N81/F81,"100.0%")</f>
        <v>0</v>
      </c>
      <c r="Q81" s="28"/>
      <c r="R81" s="27">
        <v>0</v>
      </c>
      <c r="S81" s="28"/>
      <c r="T81" s="23"/>
    </row>
    <row r="82" spans="2:24" outlineLevel="1" x14ac:dyDescent="0.3">
      <c r="B82" s="1">
        <f>MAX(B$19:B81)+1</f>
        <v>48</v>
      </c>
      <c r="D82" s="2" t="s">
        <v>31</v>
      </c>
      <c r="F82" s="24">
        <v>246.37268800000001</v>
      </c>
      <c r="G82" s="29"/>
      <c r="H82" s="25">
        <v>4.8806000000000003</v>
      </c>
      <c r="I82" s="25"/>
      <c r="J82" s="24">
        <v>524.01900100378998</v>
      </c>
      <c r="K82" s="29"/>
      <c r="L82" s="25">
        <v>10.38</v>
      </c>
      <c r="M82" s="25"/>
      <c r="N82" s="26">
        <f>J82-F82</f>
        <v>277.64631300378994</v>
      </c>
      <c r="O82" s="25"/>
      <c r="P82" s="27">
        <f>IFERROR(N82/F82,"100.0%")</f>
        <v>1.1269362495399244</v>
      </c>
      <c r="Q82" s="28"/>
      <c r="R82" s="27">
        <f>P82</f>
        <v>1.1269362495399244</v>
      </c>
      <c r="S82" s="28"/>
      <c r="T82" s="23"/>
    </row>
    <row r="83" spans="2:24" x14ac:dyDescent="0.3">
      <c r="B83" s="1">
        <f>MAX(B$19:B82)+1</f>
        <v>49</v>
      </c>
      <c r="D83" s="2" t="s">
        <v>32</v>
      </c>
      <c r="F83" s="24">
        <v>530.36812000000009</v>
      </c>
      <c r="G83" s="1"/>
      <c r="H83" s="25">
        <v>10.506500000000003</v>
      </c>
      <c r="I83" s="1"/>
      <c r="J83" s="24">
        <v>534.94036704969358</v>
      </c>
      <c r="K83" s="1"/>
      <c r="L83" s="25">
        <v>10.59707541699076</v>
      </c>
      <c r="N83" s="26">
        <f>J83-F83</f>
        <v>4.5722470496934875</v>
      </c>
      <c r="P83" s="27">
        <f>N83/F83</f>
        <v>8.6208934460342123E-3</v>
      </c>
      <c r="Q83" s="28"/>
      <c r="R83" s="27">
        <f>P83</f>
        <v>8.6208934460342123E-3</v>
      </c>
      <c r="S83" s="28"/>
      <c r="T83" s="23"/>
      <c r="U83" s="9"/>
    </row>
    <row r="84" spans="2:24" x14ac:dyDescent="0.3">
      <c r="B84" s="1">
        <f>MAX(B$19:B83)+1</f>
        <v>50</v>
      </c>
      <c r="D84" s="2" t="s">
        <v>33</v>
      </c>
      <c r="F84" s="30">
        <f>SUM(F80:F83)</f>
        <v>3070.558211</v>
      </c>
      <c r="G84" s="1"/>
      <c r="H84" s="31">
        <v>60.82722288034865</v>
      </c>
      <c r="I84" s="1"/>
      <c r="J84" s="30">
        <f>SUM(J80:J83)</f>
        <v>2540.7362487385562</v>
      </c>
      <c r="K84" s="1"/>
      <c r="L84" s="31">
        <v>50.331542169939702</v>
      </c>
      <c r="N84" s="32">
        <f>SUM(N80:N83)</f>
        <v>-529.8219622614439</v>
      </c>
      <c r="P84" s="33">
        <f>N84/F84</f>
        <v>-0.17254906953511062</v>
      </c>
      <c r="Q84" s="34"/>
      <c r="R84" s="33">
        <f>(N80+N83+N82)/(F80+F83+F82)</f>
        <v>-0.23028346281568488</v>
      </c>
      <c r="S84" s="34"/>
      <c r="T84" s="23"/>
      <c r="U84" s="9"/>
      <c r="V84" s="40"/>
      <c r="X84" s="9"/>
    </row>
    <row r="85" spans="2:24" ht="9.75" customHeight="1" x14ac:dyDescent="0.3">
      <c r="F85" s="24"/>
      <c r="G85" s="1"/>
      <c r="H85" s="25"/>
      <c r="I85" s="1"/>
      <c r="J85" s="24"/>
      <c r="K85" s="1"/>
      <c r="L85" s="25"/>
      <c r="N85" s="26"/>
      <c r="Q85" s="34"/>
      <c r="S85" s="34"/>
      <c r="T85" s="23"/>
    </row>
    <row r="86" spans="2:24" x14ac:dyDescent="0.3">
      <c r="B86" s="1">
        <f>MAX(B$19:B85)+1</f>
        <v>51</v>
      </c>
      <c r="D86" s="2" t="s">
        <v>34</v>
      </c>
      <c r="F86" s="30">
        <v>3075.1304580496935</v>
      </c>
      <c r="G86" s="34"/>
      <c r="H86" s="31">
        <v>60.917798297339409</v>
      </c>
      <c r="I86" s="34"/>
      <c r="J86" s="30">
        <v>2671.5756380254893</v>
      </c>
      <c r="K86" s="34"/>
      <c r="L86" s="31">
        <v>52.923447662945513</v>
      </c>
      <c r="M86" s="34"/>
      <c r="N86" s="32">
        <v>-403.55482002420456</v>
      </c>
      <c r="P86" s="33">
        <v>-0.1312317722871981</v>
      </c>
      <c r="Q86" s="34"/>
      <c r="R86" s="33">
        <v>-0.17505443512611069</v>
      </c>
      <c r="S86" s="34"/>
      <c r="T86" s="23"/>
    </row>
    <row r="87" spans="2:24" x14ac:dyDescent="0.3">
      <c r="B87" s="1">
        <f>MAX(B$19:B86)+1</f>
        <v>52</v>
      </c>
      <c r="D87" s="2" t="s">
        <v>35</v>
      </c>
      <c r="F87" s="34"/>
      <c r="G87" s="34"/>
      <c r="H87" s="34"/>
      <c r="I87" s="34"/>
      <c r="J87" s="34"/>
      <c r="K87" s="34"/>
      <c r="L87" s="34"/>
      <c r="M87" s="34"/>
      <c r="N87" s="26"/>
      <c r="P87" s="33">
        <v>-0.15886796088765806</v>
      </c>
      <c r="Q87" s="34"/>
      <c r="R87" s="33">
        <v>-0.22794941129865967</v>
      </c>
      <c r="S87" s="37"/>
      <c r="T87" s="23"/>
    </row>
    <row r="88" spans="2:24" x14ac:dyDescent="0.3">
      <c r="B88" s="1">
        <f>MAX(B$19:B87)+1</f>
        <v>53</v>
      </c>
      <c r="D88" s="2" t="s">
        <v>36</v>
      </c>
      <c r="F88" s="30">
        <v>2876.2089700496936</v>
      </c>
      <c r="G88" s="34"/>
      <c r="H88" s="31">
        <v>56.977198297339413</v>
      </c>
      <c r="I88" s="34"/>
      <c r="J88" s="30">
        <v>2540.7362487385562</v>
      </c>
      <c r="K88" s="34"/>
      <c r="L88" s="31">
        <v>50.331542169939702</v>
      </c>
      <c r="M88" s="34"/>
      <c r="N88" s="32">
        <v>-335.47272131113732</v>
      </c>
      <c r="P88" s="33">
        <v>-0.11663711670621109</v>
      </c>
      <c r="Q88" s="34"/>
      <c r="R88" s="33">
        <v>-0.15926437428279114</v>
      </c>
      <c r="S88" s="37"/>
      <c r="T88" s="23"/>
    </row>
    <row r="89" spans="2:24" x14ac:dyDescent="0.3">
      <c r="B89" s="1">
        <f>MAX(B$19:B88)+1</f>
        <v>54</v>
      </c>
      <c r="D89" s="2" t="s">
        <v>37</v>
      </c>
      <c r="F89" s="34"/>
      <c r="G89" s="34"/>
      <c r="H89" s="34"/>
      <c r="I89" s="34"/>
      <c r="J89" s="34"/>
      <c r="K89" s="34"/>
      <c r="L89" s="34"/>
      <c r="M89" s="34"/>
      <c r="N89" s="26"/>
      <c r="P89" s="27">
        <v>-0.14328672963079808</v>
      </c>
      <c r="Q89" s="34"/>
      <c r="R89" s="27">
        <v>-0.21347991952819681</v>
      </c>
      <c r="S89" s="37"/>
      <c r="T89" s="23"/>
    </row>
    <row r="90" spans="2:24" ht="9.75" customHeight="1" x14ac:dyDescent="0.3">
      <c r="F90" s="1"/>
      <c r="G90" s="1"/>
      <c r="H90" s="1"/>
      <c r="I90" s="1"/>
      <c r="J90" s="1"/>
      <c r="K90" s="1"/>
      <c r="L90" s="1"/>
      <c r="M90" s="1"/>
      <c r="N90" s="38"/>
      <c r="O90" s="1"/>
      <c r="P90" s="20"/>
      <c r="Q90" s="1"/>
      <c r="R90" s="20"/>
      <c r="S90" s="1"/>
      <c r="T90" s="23"/>
    </row>
    <row r="91" spans="2:24" ht="14.15" x14ac:dyDescent="0.3">
      <c r="D91" s="6" t="s">
        <v>44</v>
      </c>
      <c r="F91" s="2" t="s">
        <v>45</v>
      </c>
      <c r="I91" s="1"/>
      <c r="J91" s="1"/>
      <c r="K91" s="1"/>
      <c r="L91" s="1"/>
      <c r="M91" s="1"/>
      <c r="N91" s="38"/>
      <c r="O91" s="1"/>
      <c r="P91" s="20"/>
      <c r="Q91" s="1"/>
      <c r="R91" s="20"/>
      <c r="S91" s="1"/>
      <c r="T91" s="23"/>
    </row>
    <row r="92" spans="2:24" x14ac:dyDescent="0.3">
      <c r="B92" s="1">
        <f>MAX(B$19:B91)+1</f>
        <v>55</v>
      </c>
      <c r="D92" s="2" t="s">
        <v>29</v>
      </c>
      <c r="F92" s="24">
        <v>3046.0360350000001</v>
      </c>
      <c r="G92" s="1"/>
      <c r="H92" s="25">
        <v>13.474458263292933</v>
      </c>
      <c r="I92" s="1"/>
      <c r="J92" s="24">
        <v>1967.0374384769557</v>
      </c>
      <c r="K92" s="1"/>
      <c r="L92" s="25">
        <v>8.7013953750197111</v>
      </c>
      <c r="M92" s="25"/>
      <c r="N92" s="26">
        <f>J92-F92</f>
        <v>-1078.9985965230444</v>
      </c>
      <c r="O92" s="25"/>
      <c r="P92" s="27">
        <f>N92/F92</f>
        <v>-0.35423041097510993</v>
      </c>
      <c r="Q92" s="28"/>
      <c r="R92" s="27">
        <f>P92</f>
        <v>-0.35423041097510993</v>
      </c>
      <c r="S92" s="28"/>
      <c r="T92" s="23"/>
    </row>
    <row r="93" spans="2:24" outlineLevel="1" x14ac:dyDescent="0.3">
      <c r="B93" s="1">
        <f>MAX(B$19:B92)+1</f>
        <v>56</v>
      </c>
      <c r="D93" s="2" t="s">
        <v>30</v>
      </c>
      <c r="F93" s="24">
        <v>3447.415</v>
      </c>
      <c r="G93" s="29"/>
      <c r="H93" s="25">
        <v>15.25</v>
      </c>
      <c r="I93" s="25"/>
      <c r="J93" s="24">
        <v>3447.415</v>
      </c>
      <c r="K93" s="29"/>
      <c r="L93" s="25">
        <v>15.25</v>
      </c>
      <c r="M93" s="25"/>
      <c r="N93" s="26">
        <f>J93-F93</f>
        <v>0</v>
      </c>
      <c r="O93" s="25"/>
      <c r="P93" s="27">
        <f>IFERROR(N93/F93,"100.0%")</f>
        <v>0</v>
      </c>
      <c r="Q93" s="28"/>
      <c r="R93" s="27">
        <v>0</v>
      </c>
      <c r="S93" s="28"/>
      <c r="T93" s="23"/>
    </row>
    <row r="94" spans="2:24" outlineLevel="1" x14ac:dyDescent="0.3">
      <c r="B94" s="1">
        <f>MAX(B$19:B93)+1</f>
        <v>57</v>
      </c>
      <c r="D94" s="2" t="s">
        <v>31</v>
      </c>
      <c r="F94" s="24">
        <v>1103.308436</v>
      </c>
      <c r="G94" s="29"/>
      <c r="H94" s="25">
        <v>4.8806000000000003</v>
      </c>
      <c r="I94" s="25"/>
      <c r="J94" s="24">
        <v>172.30155691406964</v>
      </c>
      <c r="K94" s="29"/>
      <c r="L94" s="25">
        <v>0.76</v>
      </c>
      <c r="M94" s="25"/>
      <c r="N94" s="26">
        <f>J94-F94</f>
        <v>-931.00687908593045</v>
      </c>
      <c r="O94" s="25"/>
      <c r="P94" s="27">
        <f>IFERROR(N94/F94,"100.0%")</f>
        <v>-0.84383192288573272</v>
      </c>
      <c r="Q94" s="28"/>
      <c r="R94" s="27">
        <f>P94</f>
        <v>-0.84383192288573272</v>
      </c>
      <c r="S94" s="28"/>
      <c r="T94" s="23"/>
    </row>
    <row r="95" spans="2:24" x14ac:dyDescent="0.3">
      <c r="B95" s="1">
        <f>MAX(B$19:B94)+1</f>
        <v>58</v>
      </c>
      <c r="D95" s="2" t="s">
        <v>32</v>
      </c>
      <c r="F95" s="24">
        <v>2375.0993900000003</v>
      </c>
      <c r="G95" s="1"/>
      <c r="H95" s="25">
        <v>10.506500000000003</v>
      </c>
      <c r="I95" s="1"/>
      <c r="J95" s="24">
        <v>3320.5523510309849</v>
      </c>
      <c r="K95" s="1"/>
      <c r="L95" s="25">
        <v>14.688809833809541</v>
      </c>
      <c r="N95" s="26">
        <f>J95-F95</f>
        <v>945.45296103098462</v>
      </c>
      <c r="P95" s="27">
        <f>N95/F95</f>
        <v>0.39806879872550704</v>
      </c>
      <c r="Q95" s="28"/>
      <c r="R95" s="27">
        <f>P95</f>
        <v>0.39806879872550704</v>
      </c>
      <c r="S95" s="28"/>
      <c r="T95" s="23"/>
      <c r="U95" s="9"/>
    </row>
    <row r="96" spans="2:24" x14ac:dyDescent="0.3">
      <c r="B96" s="1">
        <f>MAX(B$19:B95)+1</f>
        <v>59</v>
      </c>
      <c r="D96" s="2" t="s">
        <v>33</v>
      </c>
      <c r="F96" s="30">
        <f>SUM(F92:F95)</f>
        <v>9971.8588610000006</v>
      </c>
      <c r="G96" s="1"/>
      <c r="H96" s="31">
        <v>44.111558263292935</v>
      </c>
      <c r="I96" s="1"/>
      <c r="J96" s="30">
        <f>SUM(J92:J95)</f>
        <v>8907.3063464220104</v>
      </c>
      <c r="K96" s="1"/>
      <c r="L96" s="31">
        <v>39.402399125993142</v>
      </c>
      <c r="N96" s="32">
        <f>SUM(N92:N95)</f>
        <v>-1064.5525145779902</v>
      </c>
      <c r="P96" s="33">
        <f>N96/F96</f>
        <v>-0.10675567408414308</v>
      </c>
      <c r="Q96" s="34"/>
      <c r="R96" s="33">
        <f>(N92+N95+N94)/(F92+F95+F94)</f>
        <v>-0.16316371743825939</v>
      </c>
      <c r="S96" s="34"/>
      <c r="T96" s="23"/>
      <c r="U96" s="9"/>
      <c r="V96" s="40"/>
      <c r="X96" s="9"/>
    </row>
    <row r="97" spans="2:24" ht="9.75" customHeight="1" x14ac:dyDescent="0.3">
      <c r="F97" s="24"/>
      <c r="G97" s="1"/>
      <c r="H97" s="25"/>
      <c r="I97" s="1"/>
      <c r="J97" s="24"/>
      <c r="K97" s="1"/>
      <c r="L97" s="25"/>
      <c r="N97" s="26"/>
      <c r="Q97" s="34"/>
      <c r="S97" s="34"/>
      <c r="T97" s="23"/>
    </row>
    <row r="98" spans="2:24" x14ac:dyDescent="0.3">
      <c r="B98" s="1">
        <f>MAX(B$19:B97)+1</f>
        <v>60</v>
      </c>
      <c r="D98" s="2" t="s">
        <v>34</v>
      </c>
      <c r="F98" s="30">
        <v>10917.311822030984</v>
      </c>
      <c r="G98" s="34"/>
      <c r="H98" s="31">
        <v>48.293868097102468</v>
      </c>
      <c r="I98" s="34"/>
      <c r="J98" s="30">
        <v>9493.2325021709003</v>
      </c>
      <c r="K98" s="34"/>
      <c r="L98" s="31">
        <v>41.994304618998939</v>
      </c>
      <c r="M98" s="34"/>
      <c r="N98" s="32">
        <v>-1424.0793198600838</v>
      </c>
      <c r="P98" s="33">
        <v>-0.13044230512737681</v>
      </c>
      <c r="Q98" s="34"/>
      <c r="R98" s="33">
        <v>-0.19064243506818504</v>
      </c>
      <c r="S98" s="34"/>
      <c r="T98" s="23"/>
    </row>
    <row r="99" spans="2:24" x14ac:dyDescent="0.3">
      <c r="B99" s="1">
        <f>MAX(B$19:B98)+1</f>
        <v>61</v>
      </c>
      <c r="D99" s="2" t="s">
        <v>35</v>
      </c>
      <c r="F99" s="34"/>
      <c r="G99" s="34"/>
      <c r="H99" s="34"/>
      <c r="I99" s="34"/>
      <c r="J99" s="34"/>
      <c r="K99" s="34"/>
      <c r="L99" s="34"/>
      <c r="M99" s="34"/>
      <c r="N99" s="26"/>
      <c r="P99" s="33">
        <v>-0.18745878756545981</v>
      </c>
      <c r="Q99" s="34"/>
      <c r="R99" s="33">
        <v>-0.34320585572324824</v>
      </c>
      <c r="S99" s="37"/>
      <c r="T99" s="23"/>
    </row>
    <row r="100" spans="2:24" x14ac:dyDescent="0.3">
      <c r="B100" s="1">
        <f>MAX(B$19:B99)+1</f>
        <v>62</v>
      </c>
      <c r="D100" s="2" t="s">
        <v>36</v>
      </c>
      <c r="F100" s="30">
        <v>10026.499786030985</v>
      </c>
      <c r="G100" s="34"/>
      <c r="H100" s="31">
        <v>44.353268097102472</v>
      </c>
      <c r="I100" s="34"/>
      <c r="J100" s="30">
        <v>8907.3063464220104</v>
      </c>
      <c r="K100" s="34"/>
      <c r="L100" s="31">
        <v>39.402399125993142</v>
      </c>
      <c r="M100" s="34"/>
      <c r="N100" s="32">
        <v>-1119.1934396089748</v>
      </c>
      <c r="P100" s="33">
        <v>-0.11162354395780727</v>
      </c>
      <c r="Q100" s="34"/>
      <c r="R100" s="33">
        <v>-0.17011384957149325</v>
      </c>
      <c r="S100" s="37"/>
      <c r="T100" s="23"/>
    </row>
    <row r="101" spans="2:24" x14ac:dyDescent="0.3">
      <c r="B101" s="1">
        <f>MAX(B$19:B100)+1</f>
        <v>63</v>
      </c>
      <c r="D101" s="2" t="s">
        <v>37</v>
      </c>
      <c r="F101" s="34"/>
      <c r="G101" s="34"/>
      <c r="H101" s="34"/>
      <c r="I101" s="34"/>
      <c r="J101" s="34"/>
      <c r="K101" s="34"/>
      <c r="L101" s="34"/>
      <c r="M101" s="34"/>
      <c r="N101" s="26"/>
      <c r="P101" s="27">
        <v>-0.16689564755125086</v>
      </c>
      <c r="Q101" s="34"/>
      <c r="R101" s="27">
        <v>-0.3434654900432117</v>
      </c>
      <c r="S101" s="37"/>
      <c r="T101" s="23"/>
    </row>
    <row r="102" spans="2:24" ht="9.75" customHeight="1" x14ac:dyDescent="0.3">
      <c r="F102" s="1"/>
      <c r="G102" s="1"/>
      <c r="H102" s="1"/>
      <c r="I102" s="1"/>
      <c r="J102" s="1"/>
      <c r="K102" s="1"/>
      <c r="L102" s="1"/>
      <c r="M102" s="1"/>
      <c r="N102" s="38"/>
      <c r="O102" s="1"/>
      <c r="P102" s="20"/>
      <c r="Q102" s="1"/>
      <c r="S102" s="1"/>
      <c r="T102" s="23"/>
    </row>
    <row r="103" spans="2:24" ht="15.65" customHeight="1" x14ac:dyDescent="0.3">
      <c r="D103" s="6" t="s">
        <v>46</v>
      </c>
      <c r="F103" s="2" t="s">
        <v>47</v>
      </c>
      <c r="I103" s="1"/>
      <c r="J103" s="1"/>
      <c r="K103" s="1"/>
      <c r="L103" s="1"/>
      <c r="M103" s="1"/>
      <c r="N103" s="38"/>
      <c r="O103" s="1"/>
      <c r="P103" s="20"/>
      <c r="Q103" s="1"/>
      <c r="R103" s="20"/>
      <c r="S103" s="1"/>
      <c r="T103" s="23"/>
    </row>
    <row r="104" spans="2:24" x14ac:dyDescent="0.3">
      <c r="B104" s="1">
        <f>MAX(B$19:B103)+1</f>
        <v>64</v>
      </c>
      <c r="D104" s="2" t="s">
        <v>29</v>
      </c>
      <c r="F104" s="24">
        <v>3046.0360350000001</v>
      </c>
      <c r="G104" s="1"/>
      <c r="H104" s="25">
        <v>13.474458263292933</v>
      </c>
      <c r="I104" s="1"/>
      <c r="J104" s="24">
        <v>1855.2896053219797</v>
      </c>
      <c r="K104" s="1"/>
      <c r="L104" s="25">
        <v>8.2070671738564087</v>
      </c>
      <c r="M104" s="25"/>
      <c r="N104" s="26">
        <f>J104-F104</f>
        <v>-1190.7464296780204</v>
      </c>
      <c r="O104" s="25"/>
      <c r="P104" s="27">
        <f>N104/F104</f>
        <v>-0.39091672455477711</v>
      </c>
      <c r="Q104" s="28"/>
      <c r="R104" s="27">
        <f>P104</f>
        <v>-0.39091672455477711</v>
      </c>
      <c r="S104" s="28"/>
      <c r="T104" s="23"/>
    </row>
    <row r="105" spans="2:24" outlineLevel="1" x14ac:dyDescent="0.3">
      <c r="B105" s="1">
        <f>MAX(B$19:B104)+1</f>
        <v>65</v>
      </c>
      <c r="D105" s="2" t="s">
        <v>30</v>
      </c>
      <c r="F105" s="24">
        <v>3447.415</v>
      </c>
      <c r="G105" s="29"/>
      <c r="H105" s="25">
        <v>15.25</v>
      </c>
      <c r="I105" s="25"/>
      <c r="J105" s="24">
        <v>3447.415</v>
      </c>
      <c r="K105" s="29"/>
      <c r="L105" s="25">
        <v>15.25</v>
      </c>
      <c r="M105" s="25"/>
      <c r="N105" s="26">
        <f>J105-F105</f>
        <v>0</v>
      </c>
      <c r="O105" s="25"/>
      <c r="P105" s="27">
        <f>IFERROR(N105/F105,"100.0%")</f>
        <v>0</v>
      </c>
      <c r="Q105" s="28"/>
      <c r="R105" s="27">
        <v>0</v>
      </c>
      <c r="S105" s="28"/>
      <c r="T105" s="23"/>
    </row>
    <row r="106" spans="2:24" outlineLevel="1" x14ac:dyDescent="0.3">
      <c r="B106" s="1">
        <f>MAX(B$19:B105)+1</f>
        <v>66</v>
      </c>
      <c r="D106" s="2" t="s">
        <v>31</v>
      </c>
      <c r="F106" s="24">
        <v>1103.308436</v>
      </c>
      <c r="G106" s="29"/>
      <c r="H106" s="25">
        <v>4.8806000000000003</v>
      </c>
      <c r="I106" s="25"/>
      <c r="J106" s="24">
        <v>2536.5702996585537</v>
      </c>
      <c r="K106" s="29"/>
      <c r="L106" s="25">
        <v>11.22</v>
      </c>
      <c r="M106" s="25"/>
      <c r="N106" s="26">
        <f>J106-F106</f>
        <v>1433.2618636585537</v>
      </c>
      <c r="O106" s="25"/>
      <c r="P106" s="27">
        <f>IFERROR(N106/F106,"100.0%")</f>
        <v>1.2990581934230345</v>
      </c>
      <c r="Q106" s="28"/>
      <c r="R106" s="27">
        <f>P106</f>
        <v>1.2990581934230345</v>
      </c>
      <c r="S106" s="28"/>
      <c r="T106" s="23"/>
    </row>
    <row r="107" spans="2:24" x14ac:dyDescent="0.3">
      <c r="B107" s="1">
        <f>MAX(B$19:B106)+1</f>
        <v>67</v>
      </c>
      <c r="D107" s="2" t="s">
        <v>32</v>
      </c>
      <c r="F107" s="24">
        <v>2375.0993900000003</v>
      </c>
      <c r="G107" s="1"/>
      <c r="H107" s="25">
        <v>10.506500000000003</v>
      </c>
      <c r="I107" s="1"/>
      <c r="J107" s="24">
        <v>2395.5748687649311</v>
      </c>
      <c r="K107" s="1"/>
      <c r="L107" s="25">
        <v>10.59707541699076</v>
      </c>
      <c r="N107" s="26">
        <f>J107-F107</f>
        <v>20.475478764930813</v>
      </c>
      <c r="P107" s="27">
        <f>N107/F107</f>
        <v>8.6208934460341932E-3</v>
      </c>
      <c r="Q107" s="28"/>
      <c r="R107" s="27">
        <f>P107</f>
        <v>8.6208934460341932E-3</v>
      </c>
      <c r="S107" s="28"/>
      <c r="T107" s="23"/>
      <c r="U107" s="9"/>
    </row>
    <row r="108" spans="2:24" x14ac:dyDescent="0.3">
      <c r="B108" s="1">
        <f>MAX(B$19:B107)+1</f>
        <v>68</v>
      </c>
      <c r="D108" s="2" t="s">
        <v>33</v>
      </c>
      <c r="F108" s="30">
        <f>SUM(F104:F107)</f>
        <v>9971.8588610000006</v>
      </c>
      <c r="G108" s="1"/>
      <c r="H108" s="31">
        <v>44.111558263292935</v>
      </c>
      <c r="I108" s="1"/>
      <c r="J108" s="30">
        <f>SUM(J104:J107)</f>
        <v>10234.849773745464</v>
      </c>
      <c r="K108" s="1"/>
      <c r="L108" s="31">
        <v>45.274926009667624</v>
      </c>
      <c r="N108" s="32">
        <f>SUM(N104:N107)</f>
        <v>262.99091274546413</v>
      </c>
      <c r="P108" s="39">
        <f>N108/F108</f>
        <v>2.6373308769343212E-2</v>
      </c>
      <c r="Q108" s="34"/>
      <c r="R108" s="39">
        <f>(N104+N107+N106)/(F104+F107+F106)</f>
        <v>4.0308556307380894E-2</v>
      </c>
      <c r="S108" s="34"/>
      <c r="T108" s="23"/>
      <c r="U108" s="9"/>
      <c r="V108" s="40"/>
      <c r="X108" s="9"/>
    </row>
    <row r="109" spans="2:24" ht="9.75" customHeight="1" x14ac:dyDescent="0.3">
      <c r="F109" s="24"/>
      <c r="G109" s="1"/>
      <c r="H109" s="25"/>
      <c r="I109" s="1"/>
      <c r="J109" s="24"/>
      <c r="K109" s="1"/>
      <c r="L109" s="25"/>
      <c r="N109" s="26"/>
      <c r="Q109" s="34"/>
      <c r="S109" s="34"/>
      <c r="T109" s="23"/>
    </row>
    <row r="110" spans="2:24" x14ac:dyDescent="0.3">
      <c r="B110" s="1">
        <f>MAX(B$19:B109)+1</f>
        <v>69</v>
      </c>
      <c r="D110" s="2" t="s">
        <v>34</v>
      </c>
      <c r="F110" s="30">
        <v>9992.3343397649314</v>
      </c>
      <c r="G110" s="34"/>
      <c r="H110" s="31">
        <v>44.202133680283687</v>
      </c>
      <c r="I110" s="34"/>
      <c r="J110" s="30">
        <v>10820.775929494357</v>
      </c>
      <c r="K110" s="34"/>
      <c r="L110" s="31">
        <v>47.866831502673435</v>
      </c>
      <c r="M110" s="34"/>
      <c r="N110" s="32">
        <v>828.44158972942364</v>
      </c>
      <c r="P110" s="39">
        <v>8.2907713208975012E-2</v>
      </c>
      <c r="Q110" s="34"/>
      <c r="R110" s="39">
        <v>0.12657781505358906</v>
      </c>
      <c r="S110" s="34"/>
      <c r="T110" s="23"/>
    </row>
    <row r="111" spans="2:24" x14ac:dyDescent="0.3">
      <c r="B111" s="1">
        <f>MAX(B$19:B110)+1</f>
        <v>70</v>
      </c>
      <c r="D111" s="2" t="s">
        <v>35</v>
      </c>
      <c r="F111" s="34"/>
      <c r="G111" s="34"/>
      <c r="H111" s="34"/>
      <c r="I111" s="34"/>
      <c r="J111" s="34"/>
      <c r="K111" s="34"/>
      <c r="L111" s="34"/>
      <c r="M111" s="34"/>
      <c r="N111" s="26"/>
      <c r="P111" s="39">
        <v>0.1090519705003075</v>
      </c>
      <c r="Q111" s="34"/>
      <c r="R111" s="39">
        <v>0.19965601687674958</v>
      </c>
      <c r="S111" s="37"/>
      <c r="T111" s="23"/>
    </row>
    <row r="112" spans="2:24" x14ac:dyDescent="0.3">
      <c r="B112" s="1">
        <f>MAX(B$19:B111)+1</f>
        <v>71</v>
      </c>
      <c r="D112" s="2" t="s">
        <v>36</v>
      </c>
      <c r="F112" s="30">
        <v>9101.5223037649303</v>
      </c>
      <c r="G112" s="34"/>
      <c r="H112" s="31">
        <v>40.261533680283684</v>
      </c>
      <c r="I112" s="34"/>
      <c r="J112" s="30">
        <v>10234.849773745464</v>
      </c>
      <c r="K112" s="34"/>
      <c r="L112" s="31">
        <v>45.274926009667624</v>
      </c>
      <c r="M112" s="34"/>
      <c r="N112" s="32">
        <v>1133.3274699805334</v>
      </c>
      <c r="P112" s="39">
        <v>0.12452064964030488</v>
      </c>
      <c r="Q112" s="34"/>
      <c r="R112" s="39">
        <v>0.20044321925512068</v>
      </c>
      <c r="S112" s="37"/>
      <c r="T112" s="23"/>
    </row>
    <row r="113" spans="2:24" x14ac:dyDescent="0.3">
      <c r="B113" s="1">
        <f>MAX(B$19:B112)+1</f>
        <v>72</v>
      </c>
      <c r="D113" s="2" t="s">
        <v>37</v>
      </c>
      <c r="F113" s="34"/>
      <c r="G113" s="34"/>
      <c r="H113" s="34"/>
      <c r="I113" s="34"/>
      <c r="J113" s="34"/>
      <c r="K113" s="34"/>
      <c r="L113" s="34"/>
      <c r="M113" s="34"/>
      <c r="N113" s="26"/>
      <c r="P113" s="41">
        <v>0.16900333337917572</v>
      </c>
      <c r="Q113" s="34"/>
      <c r="R113" s="41">
        <v>0.3478030348286324</v>
      </c>
      <c r="S113" s="37"/>
      <c r="T113" s="23"/>
    </row>
    <row r="114" spans="2:24" ht="9.75" customHeight="1" x14ac:dyDescent="0.3">
      <c r="F114" s="1"/>
      <c r="G114" s="1"/>
      <c r="H114" s="1"/>
      <c r="I114" s="1"/>
      <c r="J114" s="1"/>
      <c r="K114" s="1"/>
      <c r="L114" s="1"/>
      <c r="M114" s="1"/>
      <c r="N114" s="38"/>
      <c r="O114" s="1"/>
      <c r="P114" s="20"/>
      <c r="Q114" s="1"/>
      <c r="S114" s="1"/>
      <c r="T114" s="23"/>
    </row>
    <row r="115" spans="2:24" ht="15.65" customHeight="1" x14ac:dyDescent="0.3">
      <c r="D115" s="6" t="s">
        <v>48</v>
      </c>
      <c r="F115" s="2" t="s">
        <v>49</v>
      </c>
      <c r="N115" s="26"/>
      <c r="T115" s="23"/>
      <c r="U115" s="10"/>
      <c r="V115" s="10"/>
    </row>
    <row r="116" spans="2:24" x14ac:dyDescent="0.3">
      <c r="B116" s="1">
        <f>MAX(B$19:B115)+1</f>
        <v>73</v>
      </c>
      <c r="D116" s="2" t="s">
        <v>29</v>
      </c>
      <c r="F116" s="24">
        <v>23793.785721999997</v>
      </c>
      <c r="G116" s="29"/>
      <c r="H116" s="25">
        <v>7.0162494314763917</v>
      </c>
      <c r="I116" s="25"/>
      <c r="J116" s="24">
        <v>24619.596382659958</v>
      </c>
      <c r="K116" s="29"/>
      <c r="L116" s="25">
        <v>7.2597623237104889</v>
      </c>
      <c r="M116" s="25"/>
      <c r="N116" s="26">
        <f>J116-F116</f>
        <v>825.81066065996129</v>
      </c>
      <c r="O116" s="25"/>
      <c r="P116" s="27">
        <f>N116/F116</f>
        <v>3.4706989056239486E-2</v>
      </c>
      <c r="Q116" s="28"/>
      <c r="R116" s="27">
        <f>P116</f>
        <v>3.4706989056239486E-2</v>
      </c>
      <c r="S116" s="42"/>
      <c r="T116" s="23"/>
      <c r="V116" s="25"/>
    </row>
    <row r="117" spans="2:24" outlineLevel="1" x14ac:dyDescent="0.3">
      <c r="B117" s="1">
        <f>MAX(B$19:B116)+1</f>
        <v>74</v>
      </c>
      <c r="D117" s="2" t="s">
        <v>30</v>
      </c>
      <c r="F117" s="24">
        <v>51716.41</v>
      </c>
      <c r="G117" s="29"/>
      <c r="H117" s="25">
        <v>15.25</v>
      </c>
      <c r="I117" s="25"/>
      <c r="J117" s="24">
        <v>51716.41</v>
      </c>
      <c r="K117" s="29"/>
      <c r="L117" s="25">
        <v>15.25</v>
      </c>
      <c r="M117" s="25"/>
      <c r="N117" s="26">
        <f>J117-F117</f>
        <v>0</v>
      </c>
      <c r="O117" s="25"/>
      <c r="P117" s="27">
        <f>IFERROR(N117/F117,"100.0%")</f>
        <v>0</v>
      </c>
      <c r="Q117" s="28"/>
      <c r="R117" s="27">
        <v>0</v>
      </c>
      <c r="S117" s="42"/>
      <c r="T117" s="23"/>
      <c r="V117" s="25"/>
    </row>
    <row r="118" spans="2:24" outlineLevel="1" x14ac:dyDescent="0.3">
      <c r="B118" s="1">
        <f>MAX(B$19:B117)+1</f>
        <v>75</v>
      </c>
      <c r="D118" s="2" t="s">
        <v>31</v>
      </c>
      <c r="F118" s="24">
        <v>16551.285943999999</v>
      </c>
      <c r="G118" s="29"/>
      <c r="H118" s="25">
        <v>4.8805999999999994</v>
      </c>
      <c r="I118" s="25"/>
      <c r="J118" s="24">
        <v>2584.7824996428803</v>
      </c>
      <c r="K118" s="29"/>
      <c r="L118" s="25">
        <v>0.76219391716389295</v>
      </c>
      <c r="N118" s="26">
        <f>J118-F118</f>
        <v>-13966.503444357118</v>
      </c>
      <c r="P118" s="27">
        <f>N118/F118</f>
        <v>-0.84383192288573272</v>
      </c>
      <c r="Q118" s="28"/>
      <c r="R118" s="27">
        <f>P118</f>
        <v>-0.84383192288573272</v>
      </c>
      <c r="S118" s="42"/>
      <c r="T118" s="23"/>
      <c r="V118" s="25"/>
    </row>
    <row r="119" spans="2:24" x14ac:dyDescent="0.3">
      <c r="B119" s="1">
        <f>MAX(B$19:B118)+1</f>
        <v>76</v>
      </c>
      <c r="D119" s="2" t="s">
        <v>32</v>
      </c>
      <c r="F119" s="24">
        <v>35630.06306</v>
      </c>
      <c r="G119" s="29"/>
      <c r="H119" s="25">
        <v>10.506500000000001</v>
      </c>
      <c r="J119" s="24">
        <v>49813.27946080827</v>
      </c>
      <c r="K119" s="29"/>
      <c r="L119" s="25">
        <v>14.688809833809541</v>
      </c>
      <c r="N119" s="26">
        <f>J119-F119</f>
        <v>14183.216400808269</v>
      </c>
      <c r="P119" s="27">
        <f>N119/F119</f>
        <v>0.39806879872550721</v>
      </c>
      <c r="Q119" s="28"/>
      <c r="R119" s="27">
        <f>P119</f>
        <v>0.39806879872550721</v>
      </c>
      <c r="S119" s="28"/>
      <c r="T119" s="23"/>
      <c r="U119" s="9"/>
    </row>
    <row r="120" spans="2:24" x14ac:dyDescent="0.3">
      <c r="B120" s="1">
        <f>MAX(B$19:B119)+1</f>
        <v>77</v>
      </c>
      <c r="D120" s="2" t="s">
        <v>33</v>
      </c>
      <c r="F120" s="30">
        <f>SUM(F116:F119)</f>
        <v>127691.54472600001</v>
      </c>
      <c r="G120" s="29"/>
      <c r="H120" s="31">
        <v>37.653349431476393</v>
      </c>
      <c r="J120" s="30">
        <f>SUM(J116:J119)</f>
        <v>128734.06834311111</v>
      </c>
      <c r="K120" s="29"/>
      <c r="L120" s="31">
        <v>37.960766074683924</v>
      </c>
      <c r="N120" s="32">
        <f>SUM(N116:N119)</f>
        <v>1042.5236171111119</v>
      </c>
      <c r="P120" s="39">
        <f>N120/F120</f>
        <v>8.1643903623231651E-3</v>
      </c>
      <c r="Q120" s="34"/>
      <c r="R120" s="39">
        <f>(N116+N119+N118)/(F116+F119+F118)</f>
        <v>1.3721905474349127E-2</v>
      </c>
      <c r="S120" s="34"/>
      <c r="T120" s="23"/>
      <c r="U120" s="9"/>
      <c r="V120" s="40"/>
      <c r="X120" s="43"/>
    </row>
    <row r="121" spans="2:24" ht="9.75" customHeight="1" x14ac:dyDescent="0.3">
      <c r="F121" s="24"/>
      <c r="G121" s="29"/>
      <c r="H121" s="25"/>
      <c r="I121" s="1"/>
      <c r="J121" s="30"/>
      <c r="K121" s="1"/>
      <c r="L121" s="25"/>
      <c r="N121" s="26"/>
      <c r="Q121" s="34"/>
      <c r="S121" s="34"/>
      <c r="T121" s="23"/>
      <c r="X121" s="43"/>
    </row>
    <row r="122" spans="2:24" x14ac:dyDescent="0.3">
      <c r="B122" s="1">
        <f>MAX(B$19:B121)+1</f>
        <v>78</v>
      </c>
      <c r="D122" s="2" t="s">
        <v>34</v>
      </c>
      <c r="F122" s="30">
        <v>141874.76112680827</v>
      </c>
      <c r="G122" s="34"/>
      <c r="H122" s="31">
        <v>41.835659265285933</v>
      </c>
      <c r="I122" s="34"/>
      <c r="J122" s="30">
        <v>137523.84192721211</v>
      </c>
      <c r="K122" s="34"/>
      <c r="L122" s="31">
        <v>40.552671567689728</v>
      </c>
      <c r="M122" s="34"/>
      <c r="N122" s="32">
        <v>-4350.9191995961701</v>
      </c>
      <c r="P122" s="33">
        <v>-3.0667323525622008E-2</v>
      </c>
      <c r="Q122" s="34"/>
      <c r="R122" s="33">
        <v>-4.825863766603912E-2</v>
      </c>
      <c r="S122" s="34"/>
      <c r="T122" s="23"/>
      <c r="X122" s="43"/>
    </row>
    <row r="123" spans="2:24" x14ac:dyDescent="0.3">
      <c r="B123" s="1">
        <f>MAX(B$19:B122)+1</f>
        <v>79</v>
      </c>
      <c r="D123" s="2" t="s">
        <v>35</v>
      </c>
      <c r="F123" s="34"/>
      <c r="G123" s="34"/>
      <c r="H123" s="34"/>
      <c r="I123" s="34"/>
      <c r="J123" s="34"/>
      <c r="K123" s="34"/>
      <c r="L123" s="34"/>
      <c r="M123" s="34"/>
      <c r="N123" s="26"/>
      <c r="P123" s="33">
        <v>-4.7261016451824546E-2</v>
      </c>
      <c r="Q123" s="34"/>
      <c r="R123" s="33">
        <v>-0.10784264396939516</v>
      </c>
      <c r="S123" s="37"/>
      <c r="T123" s="23"/>
      <c r="X123" s="43"/>
    </row>
    <row r="124" spans="2:24" x14ac:dyDescent="0.3">
      <c r="B124" s="1">
        <f>MAX(B$19:B123)+1</f>
        <v>80</v>
      </c>
      <c r="D124" s="2" t="s">
        <v>36</v>
      </c>
      <c r="F124" s="30">
        <v>128511.24078280828</v>
      </c>
      <c r="G124" s="34"/>
      <c r="H124" s="31">
        <v>37.895059265285937</v>
      </c>
      <c r="I124" s="34"/>
      <c r="J124" s="30">
        <v>128734.06834311111</v>
      </c>
      <c r="K124" s="34"/>
      <c r="L124" s="31">
        <v>37.960766074683924</v>
      </c>
      <c r="M124" s="34"/>
      <c r="N124" s="32">
        <v>222.82756030284145</v>
      </c>
      <c r="P124" s="39">
        <v>1.7339149396233238E-3</v>
      </c>
      <c r="Q124" s="34"/>
      <c r="R124" s="39">
        <v>2.9015958239825292E-3</v>
      </c>
      <c r="S124" s="37"/>
      <c r="T124" s="23"/>
      <c r="X124" s="43"/>
    </row>
    <row r="125" spans="2:24" x14ac:dyDescent="0.3">
      <c r="B125" s="1">
        <f>MAX(B$19:B124)+1</f>
        <v>81</v>
      </c>
      <c r="D125" s="2" t="s">
        <v>37</v>
      </c>
      <c r="F125" s="34"/>
      <c r="G125" s="34"/>
      <c r="H125" s="34"/>
      <c r="I125" s="34"/>
      <c r="J125" s="34"/>
      <c r="K125" s="34"/>
      <c r="L125" s="34"/>
      <c r="M125" s="34"/>
      <c r="N125" s="26"/>
      <c r="P125" s="41">
        <v>2.8314273528779461E-3</v>
      </c>
      <c r="Q125" s="34"/>
      <c r="R125" s="41">
        <v>8.2585155183851171E-3</v>
      </c>
      <c r="S125" s="37"/>
      <c r="T125" s="23"/>
      <c r="X125" s="43"/>
    </row>
    <row r="126" spans="2:24" ht="9.75" customHeight="1" x14ac:dyDescent="0.3">
      <c r="F126" s="1"/>
      <c r="G126" s="1"/>
      <c r="H126" s="1"/>
      <c r="I126" s="1"/>
      <c r="J126" s="1"/>
      <c r="K126" s="1"/>
      <c r="L126" s="1"/>
      <c r="M126" s="1"/>
      <c r="N126" s="38"/>
      <c r="O126" s="1"/>
      <c r="P126" s="20"/>
      <c r="Q126" s="1"/>
      <c r="R126" s="20"/>
      <c r="S126" s="1"/>
    </row>
    <row r="127" spans="2:24" ht="15.65" customHeight="1" x14ac:dyDescent="0.3">
      <c r="D127" s="6" t="s">
        <v>50</v>
      </c>
      <c r="F127" s="2" t="s">
        <v>49</v>
      </c>
      <c r="N127" s="26"/>
      <c r="T127" s="23"/>
      <c r="U127" s="10"/>
      <c r="V127" s="10"/>
    </row>
    <row r="128" spans="2:24" x14ac:dyDescent="0.3">
      <c r="B128" s="1">
        <f>MAX(B$19:B127)+1</f>
        <v>82</v>
      </c>
      <c r="D128" s="2" t="s">
        <v>29</v>
      </c>
      <c r="F128" s="24">
        <v>23793.785721999997</v>
      </c>
      <c r="G128" s="29"/>
      <c r="H128" s="25">
        <v>7.0162494314763917</v>
      </c>
      <c r="I128" s="25"/>
      <c r="J128" s="24">
        <v>22943.210813746922</v>
      </c>
      <c r="K128" s="29"/>
      <c r="L128" s="25">
        <v>6.7654341225471875</v>
      </c>
      <c r="M128" s="25"/>
      <c r="N128" s="26">
        <f>J128-F128</f>
        <v>-850.57490825307468</v>
      </c>
      <c r="O128" s="25"/>
      <c r="P128" s="27">
        <f>N128/F128</f>
        <v>-3.5747775414595909E-2</v>
      </c>
      <c r="Q128" s="28"/>
      <c r="R128" s="27">
        <f>P128</f>
        <v>-3.5747775414595909E-2</v>
      </c>
      <c r="S128" s="42"/>
      <c r="T128" s="23"/>
      <c r="V128" s="25"/>
    </row>
    <row r="129" spans="2:24" outlineLevel="1" x14ac:dyDescent="0.3">
      <c r="B129" s="1">
        <f>MAX(B$19:B128)+1</f>
        <v>83</v>
      </c>
      <c r="D129" s="2" t="s">
        <v>30</v>
      </c>
      <c r="F129" s="24">
        <v>51716.41</v>
      </c>
      <c r="G129" s="29"/>
      <c r="H129" s="25">
        <v>15.25</v>
      </c>
      <c r="I129" s="25"/>
      <c r="J129" s="24">
        <v>51716.41</v>
      </c>
      <c r="K129" s="29"/>
      <c r="L129" s="25">
        <v>15.25</v>
      </c>
      <c r="M129" s="25"/>
      <c r="N129" s="26">
        <f>J129-F129</f>
        <v>0</v>
      </c>
      <c r="O129" s="25"/>
      <c r="P129" s="27">
        <f>IFERROR(N129/F129,"100.0%")</f>
        <v>0</v>
      </c>
      <c r="Q129" s="28"/>
      <c r="R129" s="27">
        <v>0</v>
      </c>
      <c r="S129" s="42"/>
      <c r="T129" s="23"/>
      <c r="V129" s="25"/>
    </row>
    <row r="130" spans="2:24" outlineLevel="1" x14ac:dyDescent="0.3">
      <c r="B130" s="1">
        <f>MAX(B$19:B129)+1</f>
        <v>84</v>
      </c>
      <c r="D130" s="2" t="s">
        <v>31</v>
      </c>
      <c r="F130" s="24">
        <v>16551.285943999999</v>
      </c>
      <c r="G130" s="29"/>
      <c r="H130" s="25">
        <v>4.8805999999999994</v>
      </c>
      <c r="I130" s="25"/>
      <c r="J130" s="24">
        <v>38052.369561240703</v>
      </c>
      <c r="K130" s="29"/>
      <c r="L130" s="25">
        <v>11.220783418820462</v>
      </c>
      <c r="N130" s="26">
        <f>J130-F130</f>
        <v>21501.083617240703</v>
      </c>
      <c r="P130" s="27">
        <f>N130/F130</f>
        <v>1.2990581934230345</v>
      </c>
      <c r="Q130" s="28"/>
      <c r="R130" s="27">
        <f>P130</f>
        <v>1.2990581934230345</v>
      </c>
      <c r="S130" s="42"/>
      <c r="T130" s="23"/>
      <c r="V130" s="25"/>
    </row>
    <row r="131" spans="2:24" x14ac:dyDescent="0.3">
      <c r="B131" s="1">
        <f>MAX(B$19:B130)+1</f>
        <v>85</v>
      </c>
      <c r="D131" s="2" t="s">
        <v>32</v>
      </c>
      <c r="F131" s="24">
        <v>35630.06306</v>
      </c>
      <c r="G131" s="29"/>
      <c r="H131" s="25">
        <v>10.506500000000001</v>
      </c>
      <c r="J131" s="24">
        <v>35937.226037115746</v>
      </c>
      <c r="K131" s="29"/>
      <c r="L131" s="25">
        <v>10.59707541699076</v>
      </c>
      <c r="N131" s="26">
        <f>J131-F131</f>
        <v>307.16297711574589</v>
      </c>
      <c r="P131" s="27">
        <f>N131/F131</f>
        <v>8.6208934460343858E-3</v>
      </c>
      <c r="Q131" s="28"/>
      <c r="R131" s="27">
        <f>P131</f>
        <v>8.6208934460343858E-3</v>
      </c>
      <c r="S131" s="28"/>
      <c r="T131" s="23"/>
      <c r="U131" s="9"/>
    </row>
    <row r="132" spans="2:24" x14ac:dyDescent="0.3">
      <c r="B132" s="1">
        <f>MAX(B$19:B131)+1</f>
        <v>86</v>
      </c>
      <c r="D132" s="2" t="s">
        <v>33</v>
      </c>
      <c r="F132" s="30">
        <f>SUM(F128:F131)</f>
        <v>127691.54472600001</v>
      </c>
      <c r="G132" s="29"/>
      <c r="H132" s="31">
        <v>37.653349431476393</v>
      </c>
      <c r="J132" s="30">
        <f>SUM(J128:J131)</f>
        <v>148649.21641210339</v>
      </c>
      <c r="K132" s="29"/>
      <c r="L132" s="31">
        <v>43.833292958358413</v>
      </c>
      <c r="N132" s="32">
        <f>SUM(N128:N131)</f>
        <v>20957.671686103375</v>
      </c>
      <c r="P132" s="39">
        <f>N132/F132</f>
        <v>0.16412732519662332</v>
      </c>
      <c r="Q132" s="34"/>
      <c r="R132" s="39">
        <f>(N128+N131+N130)/(F128+F131+F130)</f>
        <v>0.27584908880630515</v>
      </c>
      <c r="S132" s="34"/>
      <c r="T132" s="23"/>
      <c r="U132" s="9"/>
      <c r="V132" s="40"/>
      <c r="X132" s="43"/>
    </row>
    <row r="133" spans="2:24" ht="9.75" customHeight="1" x14ac:dyDescent="0.3">
      <c r="F133" s="24"/>
      <c r="G133" s="29"/>
      <c r="H133" s="25"/>
      <c r="I133" s="1"/>
      <c r="J133" s="30"/>
      <c r="K133" s="1"/>
      <c r="L133" s="25"/>
      <c r="N133" s="26"/>
      <c r="Q133" s="34"/>
      <c r="S133" s="34"/>
      <c r="T133" s="23"/>
      <c r="X133" s="43"/>
    </row>
    <row r="134" spans="2:24" x14ac:dyDescent="0.3">
      <c r="B134" s="1">
        <f>MAX(B$19:B133)+1</f>
        <v>87</v>
      </c>
      <c r="D134" s="2" t="s">
        <v>34</v>
      </c>
      <c r="F134" s="30">
        <v>127998.70770311575</v>
      </c>
      <c r="G134" s="34"/>
      <c r="H134" s="31">
        <v>37.743924848467152</v>
      </c>
      <c r="I134" s="34"/>
      <c r="J134" s="30">
        <v>157438.98999620436</v>
      </c>
      <c r="K134" s="34"/>
      <c r="L134" s="31">
        <v>46.42519845136421</v>
      </c>
      <c r="M134" s="34"/>
      <c r="N134" s="32">
        <v>29440.282293088614</v>
      </c>
      <c r="P134" s="39">
        <v>0.23000452755642919</v>
      </c>
      <c r="Q134" s="34"/>
      <c r="R134" s="39">
        <v>0.38593858836905653</v>
      </c>
      <c r="S134" s="34"/>
      <c r="T134" s="23"/>
      <c r="X134" s="43"/>
    </row>
    <row r="135" spans="2:24" x14ac:dyDescent="0.3">
      <c r="B135" s="1">
        <f>MAX(B$19:B134)+1</f>
        <v>88</v>
      </c>
      <c r="D135" s="2" t="s">
        <v>35</v>
      </c>
      <c r="F135" s="34"/>
      <c r="G135" s="34"/>
      <c r="H135" s="34"/>
      <c r="I135" s="34"/>
      <c r="J135" s="34"/>
      <c r="K135" s="34"/>
      <c r="L135" s="34"/>
      <c r="M135" s="34"/>
      <c r="N135" s="26"/>
      <c r="P135" s="39">
        <v>0.3197893598964468</v>
      </c>
      <c r="Q135" s="34"/>
      <c r="R135" s="39">
        <v>0.72971198407608295</v>
      </c>
      <c r="S135" s="37"/>
      <c r="T135" s="23"/>
      <c r="X135" s="43"/>
    </row>
    <row r="136" spans="2:24" x14ac:dyDescent="0.3">
      <c r="B136" s="1">
        <f>MAX(B$19:B135)+1</f>
        <v>89</v>
      </c>
      <c r="D136" s="2" t="s">
        <v>36</v>
      </c>
      <c r="F136" s="30">
        <v>114635.18735911575</v>
      </c>
      <c r="G136" s="34"/>
      <c r="H136" s="31">
        <v>33.803324848467156</v>
      </c>
      <c r="I136" s="34"/>
      <c r="J136" s="30">
        <v>148649.21641210339</v>
      </c>
      <c r="K136" s="34"/>
      <c r="L136" s="31">
        <v>43.833292958358413</v>
      </c>
      <c r="M136" s="34"/>
      <c r="N136" s="32">
        <v>34014.029052987629</v>
      </c>
      <c r="P136" s="39">
        <v>0.2967154312439203</v>
      </c>
      <c r="Q136" s="34"/>
      <c r="R136" s="39">
        <v>0.54060219350495109</v>
      </c>
      <c r="S136" s="37"/>
      <c r="T136" s="23"/>
      <c r="X136" s="43"/>
    </row>
    <row r="137" spans="2:24" x14ac:dyDescent="0.3">
      <c r="B137" s="1">
        <f>MAX(B$19:B136)+1</f>
        <v>90</v>
      </c>
      <c r="D137" s="2" t="s">
        <v>37</v>
      </c>
      <c r="F137" s="34"/>
      <c r="G137" s="34"/>
      <c r="H137" s="34"/>
      <c r="I137" s="34"/>
      <c r="J137" s="34"/>
      <c r="K137" s="34"/>
      <c r="L137" s="34"/>
      <c r="M137" s="34"/>
      <c r="N137" s="26"/>
      <c r="P137" s="41">
        <v>0.43220978639860919</v>
      </c>
      <c r="Q137" s="34"/>
      <c r="R137" s="41">
        <v>1.2606402295798889</v>
      </c>
      <c r="S137" s="37"/>
      <c r="T137" s="23"/>
      <c r="X137" s="43"/>
    </row>
    <row r="138" spans="2:24" ht="9.75" customHeight="1" x14ac:dyDescent="0.3">
      <c r="F138" s="1"/>
      <c r="G138" s="1"/>
      <c r="H138" s="1"/>
      <c r="I138" s="1"/>
      <c r="J138" s="1"/>
      <c r="K138" s="1"/>
      <c r="L138" s="1"/>
      <c r="M138" s="1"/>
      <c r="N138" s="38"/>
      <c r="O138" s="1"/>
      <c r="P138" s="20"/>
      <c r="Q138" s="1"/>
      <c r="R138" s="20"/>
      <c r="S138" s="1"/>
    </row>
    <row r="139" spans="2:24" ht="14.15" x14ac:dyDescent="0.3">
      <c r="D139" s="6" t="s">
        <v>51</v>
      </c>
      <c r="F139" s="2" t="s">
        <v>52</v>
      </c>
      <c r="I139" s="1"/>
      <c r="J139" s="1"/>
      <c r="K139" s="1"/>
      <c r="L139" s="1"/>
      <c r="M139" s="1"/>
      <c r="N139" s="38"/>
      <c r="O139" s="1"/>
      <c r="P139" s="20"/>
      <c r="Q139" s="1"/>
      <c r="R139" s="20"/>
      <c r="S139" s="1"/>
      <c r="T139" s="23"/>
    </row>
    <row r="140" spans="2:24" x14ac:dyDescent="0.3">
      <c r="B140" s="1">
        <f>MAX(B$19:B139)+1</f>
        <v>91</v>
      </c>
      <c r="D140" s="2" t="s">
        <v>29</v>
      </c>
      <c r="F140" s="24">
        <v>25578.106867999999</v>
      </c>
      <c r="G140" s="1"/>
      <c r="H140" s="25">
        <v>7.5409822481927433</v>
      </c>
      <c r="I140" s="1"/>
      <c r="J140" s="24">
        <v>26289.617857928821</v>
      </c>
      <c r="K140" s="1"/>
      <c r="L140" s="25">
        <v>7.750751163935286</v>
      </c>
      <c r="M140" s="25"/>
      <c r="N140" s="26">
        <f>J140-F140</f>
        <v>711.5109899288218</v>
      </c>
      <c r="O140" s="25"/>
      <c r="P140" s="27">
        <f>N140/F140</f>
        <v>2.7817187315726317E-2</v>
      </c>
      <c r="Q140" s="28"/>
      <c r="R140" s="27">
        <f>P140</f>
        <v>2.7817187315726317E-2</v>
      </c>
      <c r="S140" s="28"/>
      <c r="T140" s="23"/>
    </row>
    <row r="141" spans="2:24" outlineLevel="1" x14ac:dyDescent="0.3">
      <c r="B141" s="1">
        <f>MAX(B$19:B140)+1</f>
        <v>92</v>
      </c>
      <c r="D141" s="2" t="s">
        <v>30</v>
      </c>
      <c r="F141" s="24">
        <v>51726.17</v>
      </c>
      <c r="G141" s="29"/>
      <c r="H141" s="25">
        <v>15.25</v>
      </c>
      <c r="I141" s="25"/>
      <c r="J141" s="24">
        <v>51726.17</v>
      </c>
      <c r="K141" s="29"/>
      <c r="L141" s="25">
        <v>15.25</v>
      </c>
      <c r="M141" s="25"/>
      <c r="N141" s="26">
        <f>J141-F141</f>
        <v>0</v>
      </c>
      <c r="O141" s="25"/>
      <c r="P141" s="27">
        <f>IFERROR(N141/F141,"100.0%")</f>
        <v>0</v>
      </c>
      <c r="Q141" s="28"/>
      <c r="R141" s="27">
        <v>0</v>
      </c>
      <c r="S141" s="28"/>
      <c r="T141" s="23"/>
    </row>
    <row r="142" spans="2:24" outlineLevel="1" x14ac:dyDescent="0.3">
      <c r="B142" s="1">
        <f>MAX(B$19:B141)+1</f>
        <v>93</v>
      </c>
      <c r="D142" s="2" t="s">
        <v>31</v>
      </c>
      <c r="F142" s="24">
        <v>16554.409528</v>
      </c>
      <c r="G142" s="29"/>
      <c r="H142" s="25">
        <v>4.8806000000000003</v>
      </c>
      <c r="I142" s="25"/>
      <c r="J142" s="24">
        <v>1820.9804461710646</v>
      </c>
      <c r="K142" s="29"/>
      <c r="L142" s="25">
        <v>0.53686464325715078</v>
      </c>
      <c r="N142" s="26">
        <f>J142-F142</f>
        <v>-14733.429081828936</v>
      </c>
      <c r="P142" s="27">
        <f>N142/F142</f>
        <v>-0.89000027798689696</v>
      </c>
      <c r="Q142" s="28"/>
      <c r="R142" s="27">
        <f>P142</f>
        <v>-0.89000027798689696</v>
      </c>
      <c r="S142" s="28"/>
      <c r="T142" s="23"/>
    </row>
    <row r="143" spans="2:24" x14ac:dyDescent="0.3">
      <c r="B143" s="1">
        <f>MAX(B$19:B142)+1</f>
        <v>94</v>
      </c>
      <c r="D143" s="2" t="s">
        <v>32</v>
      </c>
      <c r="F143" s="24">
        <v>35636.787219999998</v>
      </c>
      <c r="G143" s="1"/>
      <c r="H143" s="25">
        <v>10.506499999999999</v>
      </c>
      <c r="I143" s="1"/>
      <c r="J143" s="24">
        <v>49822.680299101907</v>
      </c>
      <c r="K143" s="1"/>
      <c r="L143" s="25">
        <v>14.688809833809541</v>
      </c>
      <c r="N143" s="26">
        <f>J143-F143</f>
        <v>14185.893079101908</v>
      </c>
      <c r="P143" s="27">
        <f>N143/F143</f>
        <v>0.39806879872550727</v>
      </c>
      <c r="Q143" s="28"/>
      <c r="R143" s="27">
        <f>P143</f>
        <v>0.39806879872550727</v>
      </c>
      <c r="S143" s="28"/>
      <c r="T143" s="23"/>
      <c r="U143" s="9"/>
    </row>
    <row r="144" spans="2:24" x14ac:dyDescent="0.3">
      <c r="B144" s="1">
        <f>MAX(B$19:B143)+1</f>
        <v>95</v>
      </c>
      <c r="D144" s="2" t="s">
        <v>33</v>
      </c>
      <c r="F144" s="30">
        <f>SUM(F140:F143)</f>
        <v>129495.473616</v>
      </c>
      <c r="G144" s="1"/>
      <c r="H144" s="31">
        <v>38.178082248192744</v>
      </c>
      <c r="I144" s="1"/>
      <c r="J144" s="30">
        <f>SUM(J140:J143)</f>
        <v>129659.44860320179</v>
      </c>
      <c r="K144" s="1"/>
      <c r="L144" s="31">
        <v>38.226425641001974</v>
      </c>
      <c r="N144" s="32">
        <f>SUM(N140:N143)</f>
        <v>163.97498720179465</v>
      </c>
      <c r="P144" s="39">
        <f>N144/F144</f>
        <v>1.2662603766988693E-3</v>
      </c>
      <c r="Q144" s="34"/>
      <c r="R144" s="39">
        <f>(N140+N143+N142)/(F140+F143+F142)</f>
        <v>2.1084795616976436E-3</v>
      </c>
      <c r="S144" s="34"/>
      <c r="T144" s="23"/>
      <c r="U144" s="9"/>
      <c r="V144" s="40"/>
      <c r="X144" s="9"/>
    </row>
    <row r="145" spans="2:24" ht="9.75" customHeight="1" x14ac:dyDescent="0.3">
      <c r="F145" s="24"/>
      <c r="G145" s="1"/>
      <c r="H145" s="25"/>
      <c r="I145" s="1"/>
      <c r="J145" s="24"/>
      <c r="K145" s="1"/>
      <c r="L145" s="25"/>
      <c r="N145" s="26"/>
      <c r="Q145" s="34"/>
      <c r="S145" s="34"/>
      <c r="T145" s="23"/>
    </row>
    <row r="146" spans="2:24" x14ac:dyDescent="0.3">
      <c r="B146" s="1">
        <f>MAX(B$19:B145)+1</f>
        <v>96</v>
      </c>
      <c r="D146" s="2" t="s">
        <v>34</v>
      </c>
      <c r="F146" s="30">
        <v>143681.3666951019</v>
      </c>
      <c r="G146" s="34"/>
      <c r="H146" s="31">
        <v>42.360392082002278</v>
      </c>
      <c r="I146" s="34"/>
      <c r="J146" s="30">
        <v>138450.88100681832</v>
      </c>
      <c r="K146" s="34"/>
      <c r="L146" s="31">
        <v>40.818331134007785</v>
      </c>
      <c r="M146" s="34"/>
      <c r="N146" s="32">
        <v>-5230.4856882836029</v>
      </c>
      <c r="P146" s="33">
        <v>-3.6403368151299124E-2</v>
      </c>
      <c r="Q146" s="34"/>
      <c r="R146" s="33">
        <v>-5.6880805830109328E-2</v>
      </c>
      <c r="S146" s="34"/>
      <c r="T146" s="23"/>
    </row>
    <row r="147" spans="2:24" x14ac:dyDescent="0.3">
      <c r="B147" s="1">
        <f>MAX(B$19:B146)+1</f>
        <v>97</v>
      </c>
      <c r="D147" s="2" t="s">
        <v>35</v>
      </c>
      <c r="F147" s="34"/>
      <c r="G147" s="34"/>
      <c r="H147" s="34"/>
      <c r="I147" s="34"/>
      <c r="J147" s="34"/>
      <c r="K147" s="34"/>
      <c r="L147" s="34"/>
      <c r="M147" s="34"/>
      <c r="N147" s="26"/>
      <c r="P147" s="33">
        <v>-5.5727241549233017E-2</v>
      </c>
      <c r="Q147" s="34"/>
      <c r="R147" s="33">
        <v>-0.12414368131071749</v>
      </c>
      <c r="S147" s="37"/>
      <c r="T147" s="23"/>
    </row>
    <row r="148" spans="2:24" x14ac:dyDescent="0.3">
      <c r="B148" s="1">
        <f>MAX(B$19:B147)+1</f>
        <v>98</v>
      </c>
      <c r="D148" s="2" t="s">
        <v>36</v>
      </c>
      <c r="F148" s="30">
        <v>130315.3243671019</v>
      </c>
      <c r="G148" s="34"/>
      <c r="H148" s="31">
        <v>38.419792082002282</v>
      </c>
      <c r="I148" s="34"/>
      <c r="J148" s="30">
        <v>129659.44860320179</v>
      </c>
      <c r="K148" s="34"/>
      <c r="L148" s="31">
        <v>38.226425641001974</v>
      </c>
      <c r="M148" s="34"/>
      <c r="N148" s="32">
        <v>-655.87576390011327</v>
      </c>
      <c r="P148" s="33">
        <v>-5.0329903032163194E-3</v>
      </c>
      <c r="Q148" s="34"/>
      <c r="R148" s="33">
        <v>-8.3456269402825967E-3</v>
      </c>
      <c r="S148" s="37"/>
      <c r="T148" s="23"/>
    </row>
    <row r="149" spans="2:24" x14ac:dyDescent="0.3">
      <c r="B149" s="1">
        <f>MAX(B$19:B148)+1</f>
        <v>99</v>
      </c>
      <c r="D149" s="2" t="s">
        <v>37</v>
      </c>
      <c r="F149" s="34"/>
      <c r="G149" s="34"/>
      <c r="H149" s="34"/>
      <c r="I149" s="34"/>
      <c r="J149" s="34"/>
      <c r="K149" s="34"/>
      <c r="L149" s="34"/>
      <c r="M149" s="34"/>
      <c r="N149" s="26"/>
      <c r="P149" s="27">
        <v>-8.1482695902749952E-3</v>
      </c>
      <c r="Q149" s="34"/>
      <c r="R149" s="27">
        <v>-2.2800005393421276E-2</v>
      </c>
      <c r="S149" s="37"/>
      <c r="T149" s="23"/>
    </row>
    <row r="150" spans="2:24" ht="9.75" customHeight="1" x14ac:dyDescent="0.3">
      <c r="F150" s="1"/>
      <c r="G150" s="1"/>
      <c r="H150" s="1"/>
      <c r="I150" s="1"/>
      <c r="J150" s="1"/>
      <c r="K150" s="1"/>
      <c r="L150" s="1"/>
      <c r="M150" s="1"/>
      <c r="N150" s="38"/>
      <c r="O150" s="1"/>
      <c r="P150" s="20"/>
      <c r="Q150" s="1"/>
      <c r="S150" s="1"/>
      <c r="T150" s="23"/>
    </row>
    <row r="151" spans="2:24" ht="14.15" x14ac:dyDescent="0.3">
      <c r="D151" s="6" t="s">
        <v>53</v>
      </c>
      <c r="F151" s="2" t="s">
        <v>52</v>
      </c>
      <c r="I151" s="1"/>
      <c r="J151" s="1"/>
      <c r="K151" s="1"/>
      <c r="L151" s="1"/>
      <c r="M151" s="1"/>
      <c r="N151" s="38"/>
      <c r="O151" s="1"/>
      <c r="P151" s="20"/>
      <c r="Q151" s="1"/>
      <c r="R151" s="20"/>
      <c r="S151" s="1"/>
      <c r="T151" s="23"/>
    </row>
    <row r="152" spans="2:24" x14ac:dyDescent="0.3">
      <c r="B152" s="1">
        <f>MAX(B$19:B151)+1</f>
        <v>100</v>
      </c>
      <c r="D152" s="2" t="s">
        <v>29</v>
      </c>
      <c r="F152" s="24">
        <v>25578.106867999999</v>
      </c>
      <c r="G152" s="1"/>
      <c r="H152" s="25">
        <v>7.5409822481927433</v>
      </c>
      <c r="I152" s="1"/>
      <c r="J152" s="24">
        <v>24995.898710692989</v>
      </c>
      <c r="K152" s="1"/>
      <c r="L152" s="25">
        <v>7.3693346199432144</v>
      </c>
      <c r="M152" s="25"/>
      <c r="N152" s="26">
        <f>J152-F152</f>
        <v>-582.20815730700997</v>
      </c>
      <c r="O152" s="25"/>
      <c r="P152" s="27">
        <f>N152/F152</f>
        <v>-2.2761972194095141E-2</v>
      </c>
      <c r="Q152" s="28"/>
      <c r="R152" s="27">
        <f>P152</f>
        <v>-2.2761972194095141E-2</v>
      </c>
      <c r="S152" s="28"/>
      <c r="T152" s="23"/>
    </row>
    <row r="153" spans="2:24" outlineLevel="1" x14ac:dyDescent="0.3">
      <c r="B153" s="1">
        <f>MAX(B$19:B152)+1</f>
        <v>101</v>
      </c>
      <c r="D153" s="2" t="s">
        <v>30</v>
      </c>
      <c r="F153" s="24">
        <v>51726.17</v>
      </c>
      <c r="G153" s="29"/>
      <c r="H153" s="25">
        <v>15.25</v>
      </c>
      <c r="I153" s="25"/>
      <c r="J153" s="24">
        <v>51726.17</v>
      </c>
      <c r="K153" s="29"/>
      <c r="L153" s="25">
        <v>15.25</v>
      </c>
      <c r="M153" s="25"/>
      <c r="N153" s="26">
        <f>J153-F153</f>
        <v>0</v>
      </c>
      <c r="O153" s="25"/>
      <c r="P153" s="27">
        <f>IFERROR(N153/F153,"100.0%")</f>
        <v>0</v>
      </c>
      <c r="Q153" s="28"/>
      <c r="R153" s="27">
        <v>0</v>
      </c>
      <c r="S153" s="28"/>
      <c r="T153" s="23"/>
    </row>
    <row r="154" spans="2:24" outlineLevel="1" x14ac:dyDescent="0.3">
      <c r="B154" s="1">
        <f>MAX(B$19:B153)+1</f>
        <v>102</v>
      </c>
      <c r="D154" s="2" t="s">
        <v>31</v>
      </c>
      <c r="F154" s="24">
        <v>16554.409528</v>
      </c>
      <c r="G154" s="29"/>
      <c r="H154" s="25">
        <v>4.8806000000000003</v>
      </c>
      <c r="I154" s="25"/>
      <c r="J154" s="24">
        <v>20548.638646910971</v>
      </c>
      <c r="K154" s="29"/>
      <c r="L154" s="25">
        <v>6.0581856218117887</v>
      </c>
      <c r="N154" s="26">
        <f>J154-F154</f>
        <v>3994.229118910971</v>
      </c>
      <c r="P154" s="27">
        <f>N154/F154</f>
        <v>0.2412788636257405</v>
      </c>
      <c r="Q154" s="28"/>
      <c r="R154" s="27">
        <f>P154</f>
        <v>0.2412788636257405</v>
      </c>
      <c r="S154" s="28"/>
      <c r="T154" s="23"/>
    </row>
    <row r="155" spans="2:24" x14ac:dyDescent="0.3">
      <c r="B155" s="1">
        <f>MAX(B$19:B154)+1</f>
        <v>103</v>
      </c>
      <c r="D155" s="2" t="s">
        <v>32</v>
      </c>
      <c r="F155" s="24">
        <v>35636.787219999998</v>
      </c>
      <c r="G155" s="1"/>
      <c r="H155" s="25">
        <v>10.506499999999999</v>
      </c>
      <c r="I155" s="1"/>
      <c r="J155" s="24">
        <v>35944.00816538262</v>
      </c>
      <c r="K155" s="1"/>
      <c r="L155" s="25">
        <v>10.59707541699076</v>
      </c>
      <c r="N155" s="26">
        <f>J155-F155</f>
        <v>307.22094538262172</v>
      </c>
      <c r="P155" s="27">
        <f>N155/F155</f>
        <v>8.6208934460344361E-3</v>
      </c>
      <c r="Q155" s="28"/>
      <c r="R155" s="27">
        <f>P155</f>
        <v>8.6208934460344361E-3</v>
      </c>
      <c r="S155" s="28"/>
      <c r="T155" s="23"/>
      <c r="U155" s="9"/>
    </row>
    <row r="156" spans="2:24" x14ac:dyDescent="0.3">
      <c r="B156" s="1">
        <f>MAX(B$19:B155)+1</f>
        <v>104</v>
      </c>
      <c r="D156" s="2" t="s">
        <v>33</v>
      </c>
      <c r="F156" s="30">
        <f>SUM(F152:F155)</f>
        <v>129495.473616</v>
      </c>
      <c r="G156" s="1"/>
      <c r="H156" s="31">
        <v>38.178082248192744</v>
      </c>
      <c r="I156" s="1"/>
      <c r="J156" s="30">
        <f>SUM(J152:J155)</f>
        <v>133214.71552298657</v>
      </c>
      <c r="K156" s="1"/>
      <c r="L156" s="31">
        <v>39.274595658745767</v>
      </c>
      <c r="N156" s="32">
        <f>SUM(N152:N155)</f>
        <v>3719.2419069865828</v>
      </c>
      <c r="P156" s="39">
        <f>N156/F156</f>
        <v>2.8721018604985792E-2</v>
      </c>
      <c r="Q156" s="34"/>
      <c r="R156" s="39">
        <f>(N152+N155+N154)/(F152+F155+F154)</f>
        <v>4.7824035114818718E-2</v>
      </c>
      <c r="S156" s="34"/>
      <c r="T156" s="23"/>
      <c r="U156" s="9"/>
      <c r="V156" s="40"/>
      <c r="X156" s="9"/>
    </row>
    <row r="157" spans="2:24" ht="9.75" customHeight="1" x14ac:dyDescent="0.3">
      <c r="F157" s="24"/>
      <c r="G157" s="1"/>
      <c r="H157" s="25"/>
      <c r="I157" s="1"/>
      <c r="J157" s="24"/>
      <c r="K157" s="1"/>
      <c r="L157" s="25"/>
      <c r="N157" s="26"/>
      <c r="Q157" s="34"/>
      <c r="S157" s="34"/>
      <c r="T157" s="23"/>
    </row>
    <row r="158" spans="2:24" x14ac:dyDescent="0.3">
      <c r="B158" s="1">
        <f>MAX(B$19:B157)+1</f>
        <v>105</v>
      </c>
      <c r="D158" s="2" t="s">
        <v>34</v>
      </c>
      <c r="F158" s="30">
        <v>129802.69456138262</v>
      </c>
      <c r="G158" s="34"/>
      <c r="H158" s="31">
        <v>38.268657665183504</v>
      </c>
      <c r="I158" s="34"/>
      <c r="J158" s="30">
        <v>142006.14792660309</v>
      </c>
      <c r="K158" s="34"/>
      <c r="L158" s="31">
        <v>41.866501151751564</v>
      </c>
      <c r="M158" s="34"/>
      <c r="N158" s="32">
        <v>12203.453365220474</v>
      </c>
      <c r="P158" s="39">
        <v>9.4015408589607982E-2</v>
      </c>
      <c r="Q158" s="34"/>
      <c r="R158" s="39">
        <v>0.15630118571205479</v>
      </c>
      <c r="S158" s="34"/>
      <c r="T158" s="23"/>
    </row>
    <row r="159" spans="2:24" x14ac:dyDescent="0.3">
      <c r="B159" s="1">
        <f>MAX(B$19:B158)+1</f>
        <v>106</v>
      </c>
      <c r="D159" s="2" t="s">
        <v>35</v>
      </c>
      <c r="F159" s="34"/>
      <c r="G159" s="34"/>
      <c r="H159" s="34"/>
      <c r="I159" s="34"/>
      <c r="J159" s="34"/>
      <c r="K159" s="34"/>
      <c r="L159" s="34"/>
      <c r="M159" s="34"/>
      <c r="N159" s="26"/>
      <c r="P159" s="39">
        <v>0.13001943489527198</v>
      </c>
      <c r="Q159" s="34"/>
      <c r="R159" s="39">
        <v>0.28964454082260921</v>
      </c>
      <c r="S159" s="37"/>
      <c r="T159" s="23"/>
    </row>
    <row r="160" spans="2:24" x14ac:dyDescent="0.3">
      <c r="B160" s="1">
        <f>MAX(B$19:B159)+1</f>
        <v>107</v>
      </c>
      <c r="D160" s="2" t="s">
        <v>36</v>
      </c>
      <c r="F160" s="30">
        <v>116436.65223338261</v>
      </c>
      <c r="G160" s="34"/>
      <c r="H160" s="31">
        <v>34.328057665183501</v>
      </c>
      <c r="I160" s="34"/>
      <c r="J160" s="30">
        <v>133214.71552298657</v>
      </c>
      <c r="K160" s="34"/>
      <c r="L160" s="31">
        <v>39.274595658745767</v>
      </c>
      <c r="M160" s="34"/>
      <c r="N160" s="32">
        <v>16778.063289603961</v>
      </c>
      <c r="P160" s="39">
        <v>0.14409606397798561</v>
      </c>
      <c r="Q160" s="34"/>
      <c r="R160" s="39">
        <v>0.25927890985409086</v>
      </c>
      <c r="S160" s="37"/>
      <c r="T160" s="23"/>
    </row>
    <row r="161" spans="2:24" x14ac:dyDescent="0.3">
      <c r="B161" s="1">
        <f>MAX(B$19:B160)+1</f>
        <v>108</v>
      </c>
      <c r="D161" s="2" t="s">
        <v>37</v>
      </c>
      <c r="F161" s="34"/>
      <c r="G161" s="34"/>
      <c r="H161" s="34"/>
      <c r="I161" s="34"/>
      <c r="J161" s="34"/>
      <c r="K161" s="34"/>
      <c r="L161" s="34"/>
      <c r="M161" s="34"/>
      <c r="N161" s="26"/>
      <c r="P161" s="41">
        <v>0.20844219349323265</v>
      </c>
      <c r="Q161" s="34"/>
      <c r="R161" s="41">
        <v>0.58325060102753368</v>
      </c>
      <c r="S161" s="37"/>
      <c r="T161" s="23"/>
    </row>
    <row r="162" spans="2:24" x14ac:dyDescent="0.3">
      <c r="F162" s="34"/>
      <c r="G162" s="34"/>
      <c r="H162" s="34"/>
      <c r="I162" s="34"/>
      <c r="J162" s="34"/>
      <c r="K162" s="34"/>
      <c r="L162" s="34"/>
      <c r="M162" s="34"/>
      <c r="N162" s="26"/>
      <c r="Q162" s="34"/>
      <c r="S162" s="37"/>
      <c r="T162" s="23"/>
    </row>
    <row r="163" spans="2:24" ht="14.15" x14ac:dyDescent="0.3">
      <c r="D163" s="6" t="s">
        <v>54</v>
      </c>
      <c r="F163" s="2" t="s">
        <v>55</v>
      </c>
      <c r="I163" s="1"/>
      <c r="J163" s="1"/>
      <c r="K163" s="1"/>
      <c r="L163" s="1"/>
      <c r="M163" s="1"/>
      <c r="N163" s="38"/>
      <c r="O163" s="1"/>
      <c r="P163" s="20"/>
      <c r="Q163" s="1"/>
      <c r="R163" s="20"/>
      <c r="S163" s="1"/>
      <c r="T163" s="23"/>
    </row>
    <row r="164" spans="2:24" x14ac:dyDescent="0.3">
      <c r="B164" s="1">
        <f>MAX(B$19:B163)+1</f>
        <v>109</v>
      </c>
      <c r="D164" s="2" t="s">
        <v>29</v>
      </c>
      <c r="F164" s="24">
        <v>91321.835427999991</v>
      </c>
      <c r="G164" s="1"/>
      <c r="H164" s="25">
        <v>15.256744095147242</v>
      </c>
      <c r="I164" s="1"/>
      <c r="J164" s="24">
        <v>106791.65892729015</v>
      </c>
      <c r="K164" s="1"/>
      <c r="L164" s="25">
        <v>17.841220603088733</v>
      </c>
      <c r="M164" s="25"/>
      <c r="N164" s="26">
        <f>J164-F164</f>
        <v>15469.823499290156</v>
      </c>
      <c r="O164" s="25"/>
      <c r="P164" s="44">
        <f>N164/F164</f>
        <v>0.16939895509970213</v>
      </c>
      <c r="Q164" s="28"/>
      <c r="R164" s="44">
        <f>P164</f>
        <v>0.16939895509970213</v>
      </c>
      <c r="S164" s="28"/>
      <c r="T164" s="23"/>
    </row>
    <row r="165" spans="2:24" outlineLevel="1" x14ac:dyDescent="0.3">
      <c r="B165" s="1">
        <f>MAX(B$19:B164)+1</f>
        <v>110</v>
      </c>
      <c r="D165" s="2" t="s">
        <v>30</v>
      </c>
      <c r="F165" s="24">
        <v>91281.467499999999</v>
      </c>
      <c r="G165" s="29"/>
      <c r="H165" s="25">
        <v>15.25</v>
      </c>
      <c r="I165" s="25"/>
      <c r="J165" s="24">
        <v>91281.467499999999</v>
      </c>
      <c r="K165" s="29"/>
      <c r="L165" s="25">
        <v>15.25</v>
      </c>
      <c r="M165" s="25"/>
      <c r="N165" s="26">
        <f>J165-F165</f>
        <v>0</v>
      </c>
      <c r="O165" s="25"/>
      <c r="P165" s="45">
        <f>IFERROR(N165/F165,"100.0%")</f>
        <v>0</v>
      </c>
      <c r="Q165" s="28"/>
      <c r="R165" s="45">
        <v>0</v>
      </c>
      <c r="S165" s="28"/>
      <c r="T165" s="23"/>
    </row>
    <row r="166" spans="2:24" outlineLevel="1" x14ac:dyDescent="0.3">
      <c r="B166" s="1">
        <f>MAX(B$19:B165)+1</f>
        <v>111</v>
      </c>
      <c r="D166" s="2" t="s">
        <v>31</v>
      </c>
      <c r="F166" s="24">
        <v>29213.661002000001</v>
      </c>
      <c r="G166" s="29"/>
      <c r="H166" s="25">
        <v>4.8806000000000003</v>
      </c>
      <c r="I166" s="25"/>
      <c r="J166" s="24">
        <v>3213.4945892050296</v>
      </c>
      <c r="K166" s="29"/>
      <c r="L166" s="25">
        <v>0.53686464325715078</v>
      </c>
      <c r="N166" s="26">
        <f>J166-F166</f>
        <v>-26000.16641279497</v>
      </c>
      <c r="P166" s="27">
        <f>N166/F166</f>
        <v>-0.89000027798689696</v>
      </c>
      <c r="Q166" s="28"/>
      <c r="R166" s="27">
        <f>P166</f>
        <v>-0.89000027798689696</v>
      </c>
      <c r="S166" s="28"/>
      <c r="T166" s="23"/>
    </row>
    <row r="167" spans="2:24" x14ac:dyDescent="0.3">
      <c r="B167" s="1">
        <f>MAX(B$19:B166)+1</f>
        <v>112</v>
      </c>
      <c r="D167" s="2" t="s">
        <v>32</v>
      </c>
      <c r="F167" s="24">
        <v>62888.441855000005</v>
      </c>
      <c r="G167" s="1"/>
      <c r="H167" s="25">
        <v>10.506500000000001</v>
      </c>
      <c r="I167" s="1"/>
      <c r="J167" s="24">
        <v>87922.368357938758</v>
      </c>
      <c r="K167" s="1"/>
      <c r="L167" s="25">
        <v>14.688809833809541</v>
      </c>
      <c r="N167" s="26">
        <f>J167-F167</f>
        <v>25033.926502938753</v>
      </c>
      <c r="P167" s="44">
        <f>N167/F167</f>
        <v>0.3980687987255071</v>
      </c>
      <c r="Q167" s="28"/>
      <c r="R167" s="44">
        <f>P167</f>
        <v>0.3980687987255071</v>
      </c>
      <c r="S167" s="28"/>
      <c r="T167" s="23"/>
      <c r="U167" s="9"/>
    </row>
    <row r="168" spans="2:24" x14ac:dyDescent="0.3">
      <c r="B168" s="1">
        <f>MAX(B$19:B167)+1</f>
        <v>113</v>
      </c>
      <c r="D168" s="2" t="s">
        <v>33</v>
      </c>
      <c r="F168" s="30">
        <f>SUM(F164:F167)</f>
        <v>274705.40578500001</v>
      </c>
      <c r="G168" s="1"/>
      <c r="H168" s="31">
        <v>45.893844095147244</v>
      </c>
      <c r="I168" s="1"/>
      <c r="J168" s="30">
        <f>SUM(J164:J167)</f>
        <v>289208.98937443394</v>
      </c>
      <c r="K168" s="1"/>
      <c r="L168" s="31">
        <v>48.316895080155426</v>
      </c>
      <c r="N168" s="32">
        <f>SUM(N164:N167)</f>
        <v>14503.58358943394</v>
      </c>
      <c r="P168" s="39">
        <f>N168/F168</f>
        <v>5.2796862690009327E-2</v>
      </c>
      <c r="Q168" s="34"/>
      <c r="R168" s="39">
        <f>(N164+N167+N166)/(F164+F167+F166)</f>
        <v>7.9071378169291051E-2</v>
      </c>
      <c r="S168" s="34"/>
      <c r="T168" s="23"/>
      <c r="U168" s="9"/>
      <c r="V168" s="40"/>
      <c r="X168" s="9"/>
    </row>
    <row r="169" spans="2:24" ht="9.75" customHeight="1" x14ac:dyDescent="0.3">
      <c r="F169" s="24"/>
      <c r="G169" s="1"/>
      <c r="H169" s="25"/>
      <c r="I169" s="1"/>
      <c r="J169" s="24"/>
      <c r="K169" s="1"/>
      <c r="L169" s="25"/>
      <c r="N169" s="26"/>
      <c r="Q169" s="34"/>
      <c r="S169" s="34"/>
      <c r="T169" s="23"/>
    </row>
    <row r="170" spans="2:24" x14ac:dyDescent="0.3">
      <c r="B170" s="1">
        <f>MAX(B$19:B169)+1</f>
        <v>114</v>
      </c>
      <c r="D170" s="2" t="s">
        <v>34</v>
      </c>
      <c r="F170" s="30">
        <v>299739.33228793874</v>
      </c>
      <c r="G170" s="34"/>
      <c r="H170" s="31">
        <v>50.076153928956778</v>
      </c>
      <c r="I170" s="34"/>
      <c r="J170" s="30">
        <v>304723.28032675397</v>
      </c>
      <c r="K170" s="34"/>
      <c r="L170" s="31">
        <v>50.90880057316123</v>
      </c>
      <c r="M170" s="34"/>
      <c r="N170" s="32">
        <v>4983.9480388152078</v>
      </c>
      <c r="P170" s="39">
        <v>1.6627607730931606E-2</v>
      </c>
      <c r="Q170" s="34"/>
      <c r="R170" s="39">
        <v>2.3908659161818183E-2</v>
      </c>
      <c r="S170" s="34"/>
      <c r="T170" s="23"/>
    </row>
    <row r="171" spans="2:24" x14ac:dyDescent="0.3">
      <c r="B171" s="1">
        <f>MAX(B$19:B170)+1</f>
        <v>115</v>
      </c>
      <c r="D171" s="2" t="s">
        <v>35</v>
      </c>
      <c r="F171" s="34"/>
      <c r="G171" s="34"/>
      <c r="H171" s="34"/>
      <c r="I171" s="34"/>
      <c r="J171" s="34"/>
      <c r="K171" s="34"/>
      <c r="L171" s="34"/>
      <c r="M171" s="34"/>
      <c r="N171" s="26"/>
      <c r="P171" s="39">
        <v>2.3529503710865544E-2</v>
      </c>
      <c r="Q171" s="34"/>
      <c r="R171" s="39">
        <v>4.1348384388241968E-2</v>
      </c>
      <c r="S171" s="37"/>
      <c r="T171" s="23"/>
    </row>
    <row r="172" spans="2:24" x14ac:dyDescent="0.3">
      <c r="B172" s="1">
        <f>MAX(B$19:B171)+1</f>
        <v>116</v>
      </c>
      <c r="D172" s="2" t="s">
        <v>36</v>
      </c>
      <c r="F172" s="30">
        <v>276152.20108593872</v>
      </c>
      <c r="G172" s="34"/>
      <c r="H172" s="31">
        <v>46.135553928956782</v>
      </c>
      <c r="I172" s="34"/>
      <c r="J172" s="30">
        <v>289208.98937443394</v>
      </c>
      <c r="K172" s="34"/>
      <c r="L172" s="31">
        <v>48.316895080155426</v>
      </c>
      <c r="M172" s="34"/>
      <c r="N172" s="32">
        <v>13056.788288495185</v>
      </c>
      <c r="P172" s="39">
        <v>4.7281130612578041E-2</v>
      </c>
      <c r="Q172" s="34"/>
      <c r="R172" s="39">
        <v>7.062658342525388E-2</v>
      </c>
      <c r="S172" s="37"/>
      <c r="T172" s="23"/>
    </row>
    <row r="173" spans="2:24" x14ac:dyDescent="0.3">
      <c r="B173" s="1">
        <f>MAX(B$19:B172)+1</f>
        <v>117</v>
      </c>
      <c r="D173" s="2" t="s">
        <v>37</v>
      </c>
      <c r="F173" s="34"/>
      <c r="G173" s="34"/>
      <c r="H173" s="34"/>
      <c r="I173" s="34"/>
      <c r="J173" s="34"/>
      <c r="K173" s="34"/>
      <c r="L173" s="34"/>
      <c r="M173" s="34"/>
      <c r="N173" s="26"/>
      <c r="P173" s="41">
        <v>6.9366200348075502E-2</v>
      </c>
      <c r="Q173" s="34"/>
      <c r="R173" s="41">
        <v>0.13467775612088617</v>
      </c>
      <c r="S173" s="37"/>
      <c r="T173" s="23"/>
    </row>
    <row r="174" spans="2:24" ht="9.75" customHeight="1" x14ac:dyDescent="0.3">
      <c r="F174" s="1"/>
      <c r="G174" s="1"/>
      <c r="H174" s="1"/>
      <c r="I174" s="1"/>
      <c r="J174" s="1"/>
      <c r="K174" s="1"/>
      <c r="L174" s="1"/>
      <c r="M174" s="1"/>
      <c r="N174" s="38"/>
      <c r="O174" s="1"/>
      <c r="P174" s="20"/>
      <c r="Q174" s="1"/>
      <c r="R174" s="20"/>
      <c r="S174" s="1"/>
    </row>
    <row r="175" spans="2:24" ht="14.15" x14ac:dyDescent="0.3">
      <c r="D175" s="6" t="s">
        <v>56</v>
      </c>
      <c r="F175" s="2" t="s">
        <v>55</v>
      </c>
      <c r="I175" s="1"/>
      <c r="J175" s="1"/>
      <c r="K175" s="1"/>
      <c r="L175" s="1"/>
      <c r="M175" s="1"/>
      <c r="N175" s="38"/>
      <c r="O175" s="1"/>
      <c r="P175" s="20"/>
      <c r="Q175" s="1"/>
      <c r="R175" s="20"/>
      <c r="S175" s="1"/>
      <c r="T175" s="23"/>
    </row>
    <row r="176" spans="2:24" x14ac:dyDescent="0.3">
      <c r="B176" s="1">
        <f>MAX(B$19:B175)+1</f>
        <v>118</v>
      </c>
      <c r="D176" s="2" t="s">
        <v>29</v>
      </c>
      <c r="F176" s="24">
        <v>91321.835427999991</v>
      </c>
      <c r="G176" s="1"/>
      <c r="H176" s="25">
        <v>15.256744095147242</v>
      </c>
      <c r="I176" s="1"/>
      <c r="J176" s="24">
        <v>100307.93450078247</v>
      </c>
      <c r="K176" s="1"/>
      <c r="L176" s="25">
        <v>16.758012804044071</v>
      </c>
      <c r="M176" s="25"/>
      <c r="N176" s="26">
        <f>J176-F176</f>
        <v>8986.0990727824828</v>
      </c>
      <c r="O176" s="25"/>
      <c r="P176" s="44">
        <f>N176/F176</f>
        <v>9.8400333618648167E-2</v>
      </c>
      <c r="Q176" s="28"/>
      <c r="R176" s="44">
        <f>P176</f>
        <v>9.8400333618648167E-2</v>
      </c>
      <c r="S176" s="28"/>
      <c r="T176" s="23"/>
    </row>
    <row r="177" spans="2:24" outlineLevel="1" x14ac:dyDescent="0.3">
      <c r="B177" s="1">
        <f>MAX(B$19:B176)+1</f>
        <v>119</v>
      </c>
      <c r="D177" s="2" t="s">
        <v>30</v>
      </c>
      <c r="F177" s="24">
        <v>91281.467499999999</v>
      </c>
      <c r="G177" s="29"/>
      <c r="H177" s="25">
        <v>15.25</v>
      </c>
      <c r="I177" s="25"/>
      <c r="J177" s="24">
        <v>91281.467499999999</v>
      </c>
      <c r="K177" s="29"/>
      <c r="L177" s="25">
        <v>15.25</v>
      </c>
      <c r="M177" s="25"/>
      <c r="N177" s="26">
        <f>J177-F177</f>
        <v>0</v>
      </c>
      <c r="O177" s="25"/>
      <c r="P177" s="45">
        <f>IFERROR(N177/F177,"100.0%")</f>
        <v>0</v>
      </c>
      <c r="Q177" s="28"/>
      <c r="R177" s="45">
        <v>0</v>
      </c>
      <c r="S177" s="28"/>
      <c r="T177" s="23"/>
    </row>
    <row r="178" spans="2:24" outlineLevel="1" x14ac:dyDescent="0.3">
      <c r="B178" s="1">
        <f>MAX(B$19:B177)+1</f>
        <v>120</v>
      </c>
      <c r="D178" s="2" t="s">
        <v>31</v>
      </c>
      <c r="F178" s="24">
        <v>29213.661002000001</v>
      </c>
      <c r="G178" s="29"/>
      <c r="H178" s="25">
        <v>4.8806000000000003</v>
      </c>
      <c r="I178" s="25"/>
      <c r="J178" s="24">
        <v>36262.299930910172</v>
      </c>
      <c r="K178" s="29"/>
      <c r="L178" s="25">
        <v>6.0581856218117895</v>
      </c>
      <c r="N178" s="26">
        <f>J178-F178</f>
        <v>7048.6389289101717</v>
      </c>
      <c r="P178" s="44">
        <f>N178/F178</f>
        <v>0.2412788636257405</v>
      </c>
      <c r="Q178" s="28"/>
      <c r="R178" s="44">
        <f>P178</f>
        <v>0.2412788636257405</v>
      </c>
      <c r="S178" s="28"/>
      <c r="T178" s="23"/>
    </row>
    <row r="179" spans="2:24" x14ac:dyDescent="0.3">
      <c r="B179" s="1">
        <f>MAX(B$19:B178)+1</f>
        <v>121</v>
      </c>
      <c r="D179" s="2" t="s">
        <v>32</v>
      </c>
      <c r="F179" s="24">
        <v>62888.441855000005</v>
      </c>
      <c r="G179" s="1"/>
      <c r="H179" s="25">
        <v>10.506500000000001</v>
      </c>
      <c r="I179" s="1"/>
      <c r="J179" s="24">
        <v>63430.596411219078</v>
      </c>
      <c r="K179" s="1"/>
      <c r="L179" s="25">
        <v>10.597075416990759</v>
      </c>
      <c r="N179" s="26">
        <f>J179-F179</f>
        <v>542.15455621907313</v>
      </c>
      <c r="P179" s="44">
        <f>N179/F179</f>
        <v>8.6208934460342123E-3</v>
      </c>
      <c r="Q179" s="28"/>
      <c r="R179" s="44">
        <f>P179</f>
        <v>8.6208934460342123E-3</v>
      </c>
      <c r="S179" s="28"/>
      <c r="T179" s="23"/>
      <c r="U179" s="9"/>
    </row>
    <row r="180" spans="2:24" x14ac:dyDescent="0.3">
      <c r="B180" s="1">
        <f>MAX(B$19:B179)+1</f>
        <v>122</v>
      </c>
      <c r="D180" s="2" t="s">
        <v>33</v>
      </c>
      <c r="F180" s="30">
        <f>SUM(F176:F179)</f>
        <v>274705.40578500001</v>
      </c>
      <c r="G180" s="1"/>
      <c r="H180" s="31">
        <v>45.893844095147244</v>
      </c>
      <c r="I180" s="1"/>
      <c r="J180" s="30">
        <f>SUM(J176:J179)</f>
        <v>291282.29834291176</v>
      </c>
      <c r="K180" s="1"/>
      <c r="L180" s="31">
        <v>48.663273842846628</v>
      </c>
      <c r="N180" s="32">
        <f>SUM(N176:N179)</f>
        <v>16576.892557911728</v>
      </c>
      <c r="P180" s="39">
        <f>N180/F180</f>
        <v>6.0344253184758008E-2</v>
      </c>
      <c r="Q180" s="34"/>
      <c r="R180" s="39">
        <f>(N176+N179+N178)/(F176+F179+F178)</f>
        <v>9.0374749953056416E-2</v>
      </c>
      <c r="S180" s="34"/>
      <c r="T180" s="23"/>
      <c r="U180" s="9"/>
      <c r="V180" s="40"/>
      <c r="X180" s="9"/>
    </row>
    <row r="181" spans="2:24" ht="9.75" customHeight="1" x14ac:dyDescent="0.3">
      <c r="F181" s="24"/>
      <c r="G181" s="1"/>
      <c r="H181" s="25"/>
      <c r="I181" s="1"/>
      <c r="J181" s="24"/>
      <c r="K181" s="1"/>
      <c r="L181" s="25"/>
      <c r="N181" s="26"/>
      <c r="Q181" s="34"/>
      <c r="S181" s="34"/>
      <c r="T181" s="23"/>
    </row>
    <row r="182" spans="2:24" x14ac:dyDescent="0.3">
      <c r="B182" s="1">
        <f>MAX(B$19:B181)+1</f>
        <v>123</v>
      </c>
      <c r="D182" s="2" t="s">
        <v>34</v>
      </c>
      <c r="F182" s="30">
        <v>275247.56034121907</v>
      </c>
      <c r="G182" s="34"/>
      <c r="H182" s="31">
        <v>45.984419512138004</v>
      </c>
      <c r="I182" s="34"/>
      <c r="J182" s="30">
        <v>306796.5892952318</v>
      </c>
      <c r="K182" s="34"/>
      <c r="L182" s="31">
        <v>51.255179335852432</v>
      </c>
      <c r="M182" s="34"/>
      <c r="N182" s="32">
        <v>31549.028954012676</v>
      </c>
      <c r="P182" s="39">
        <v>0.11462055799841407</v>
      </c>
      <c r="Q182" s="34"/>
      <c r="R182" s="39">
        <v>0.17149371640589556</v>
      </c>
      <c r="S182" s="34"/>
      <c r="T182" s="23"/>
    </row>
    <row r="183" spans="2:24" x14ac:dyDescent="0.3">
      <c r="B183" s="1">
        <f>MAX(B$19:B182)+1</f>
        <v>124</v>
      </c>
      <c r="D183" s="2" t="s">
        <v>35</v>
      </c>
      <c r="F183" s="34"/>
      <c r="G183" s="34"/>
      <c r="H183" s="34"/>
      <c r="I183" s="34"/>
      <c r="J183" s="34"/>
      <c r="K183" s="34"/>
      <c r="L183" s="34"/>
      <c r="M183" s="34"/>
      <c r="N183" s="26"/>
      <c r="P183" s="39">
        <v>0.14894476990255989</v>
      </c>
      <c r="Q183" s="34"/>
      <c r="R183" s="39">
        <v>0.26174056513165411</v>
      </c>
      <c r="S183" s="37"/>
      <c r="T183" s="23"/>
    </row>
    <row r="184" spans="2:24" x14ac:dyDescent="0.3">
      <c r="B184" s="1">
        <f>MAX(B$19:B183)+1</f>
        <v>125</v>
      </c>
      <c r="D184" s="2" t="s">
        <v>36</v>
      </c>
      <c r="F184" s="30">
        <v>251660.42913921905</v>
      </c>
      <c r="G184" s="34"/>
      <c r="H184" s="31">
        <v>42.043819512138001</v>
      </c>
      <c r="I184" s="34"/>
      <c r="J184" s="30">
        <v>291282.29834291176</v>
      </c>
      <c r="K184" s="34"/>
      <c r="L184" s="31">
        <v>48.663273842846628</v>
      </c>
      <c r="M184" s="34"/>
      <c r="N184" s="32">
        <v>39621.869203692651</v>
      </c>
      <c r="P184" s="39">
        <v>0.15744179305111872</v>
      </c>
      <c r="Q184" s="34"/>
      <c r="R184" s="39">
        <v>0.24705153842325117</v>
      </c>
      <c r="S184" s="37"/>
      <c r="T184" s="23"/>
    </row>
    <row r="185" spans="2:24" x14ac:dyDescent="0.3">
      <c r="B185" s="1">
        <f>MAX(B$19:B184)+1</f>
        <v>126</v>
      </c>
      <c r="D185" s="2" t="s">
        <v>37</v>
      </c>
      <c r="F185" s="34"/>
      <c r="G185" s="34"/>
      <c r="H185" s="34"/>
      <c r="I185" s="34"/>
      <c r="J185" s="34"/>
      <c r="K185" s="34"/>
      <c r="L185" s="34"/>
      <c r="M185" s="34"/>
      <c r="N185" s="26"/>
      <c r="P185" s="41">
        <v>0.21049728743555712</v>
      </c>
      <c r="Q185" s="34"/>
      <c r="R185" s="41">
        <v>0.4086904313498349</v>
      </c>
      <c r="S185" s="37"/>
      <c r="T185" s="23"/>
    </row>
    <row r="186" spans="2:24" ht="9.75" customHeight="1" x14ac:dyDescent="0.3">
      <c r="F186" s="1"/>
      <c r="G186" s="1"/>
      <c r="H186" s="1"/>
      <c r="I186" s="1"/>
      <c r="J186" s="1"/>
      <c r="K186" s="1"/>
      <c r="L186" s="1"/>
      <c r="M186" s="1"/>
      <c r="N186" s="38"/>
      <c r="O186" s="1"/>
      <c r="P186" s="20"/>
      <c r="Q186" s="1"/>
      <c r="R186" s="20"/>
      <c r="S186" s="1"/>
    </row>
    <row r="187" spans="2:24" ht="14.15" x14ac:dyDescent="0.3">
      <c r="D187" s="6" t="s">
        <v>57</v>
      </c>
      <c r="F187" s="2" t="s">
        <v>58</v>
      </c>
      <c r="N187" s="26"/>
      <c r="T187" s="23"/>
      <c r="U187" s="10"/>
      <c r="V187" s="10"/>
    </row>
    <row r="188" spans="2:24" x14ac:dyDescent="0.3">
      <c r="B188" s="1">
        <f>MAX(B$19:B187)+1</f>
        <v>127</v>
      </c>
      <c r="D188" s="2" t="s">
        <v>29</v>
      </c>
      <c r="F188" s="24">
        <v>189322.8</v>
      </c>
      <c r="G188" s="29"/>
      <c r="H188" s="25">
        <v>12.62152</v>
      </c>
      <c r="I188" s="25"/>
      <c r="J188" s="24">
        <v>197006.386292246</v>
      </c>
      <c r="K188" s="29"/>
      <c r="L188" s="25">
        <v>13.133759086149732</v>
      </c>
      <c r="M188" s="25"/>
      <c r="N188" s="26">
        <f>J188-F188</f>
        <v>7683.5862922460074</v>
      </c>
      <c r="O188" s="25"/>
      <c r="P188" s="27">
        <f>N188/F188</f>
        <v>4.0584579840600328E-2</v>
      </c>
      <c r="Q188" s="28"/>
      <c r="R188" s="27">
        <f>P188</f>
        <v>4.0584579840600328E-2</v>
      </c>
      <c r="S188" s="42"/>
      <c r="T188" s="23"/>
      <c r="V188" s="25"/>
    </row>
    <row r="189" spans="2:24" outlineLevel="1" x14ac:dyDescent="0.3">
      <c r="B189" s="1">
        <f>MAX(B$19:B188)+1</f>
        <v>128</v>
      </c>
      <c r="D189" s="2" t="s">
        <v>30</v>
      </c>
      <c r="F189" s="24">
        <v>228750</v>
      </c>
      <c r="G189" s="29"/>
      <c r="H189" s="25">
        <v>15.25</v>
      </c>
      <c r="I189" s="25"/>
      <c r="J189" s="24">
        <v>228750</v>
      </c>
      <c r="K189" s="29"/>
      <c r="L189" s="25">
        <v>15.25</v>
      </c>
      <c r="M189" s="25"/>
      <c r="N189" s="26">
        <f>J189-F189</f>
        <v>0</v>
      </c>
      <c r="O189" s="25"/>
      <c r="P189" s="27">
        <f>IFERROR(N189/F189,"100.0%")</f>
        <v>0</v>
      </c>
      <c r="Q189" s="28"/>
      <c r="R189" s="27">
        <v>0</v>
      </c>
      <c r="S189" s="42"/>
      <c r="T189" s="23"/>
      <c r="V189" s="25"/>
    </row>
    <row r="190" spans="2:24" outlineLevel="1" x14ac:dyDescent="0.3">
      <c r="B190" s="1">
        <f>MAX(B$19:B189)+1</f>
        <v>129</v>
      </c>
      <c r="D190" s="2" t="s">
        <v>31</v>
      </c>
      <c r="F190" s="24">
        <v>73209</v>
      </c>
      <c r="G190" s="29"/>
      <c r="H190" s="25">
        <v>4.8806000000000003</v>
      </c>
      <c r="I190" s="25"/>
      <c r="J190" s="24">
        <v>8052.9696488572608</v>
      </c>
      <c r="K190" s="29"/>
      <c r="L190" s="25">
        <v>0.53686464325715078</v>
      </c>
      <c r="N190" s="26">
        <f>J190-F190</f>
        <v>-65156.030351142741</v>
      </c>
      <c r="P190" s="27">
        <f>N190/F190</f>
        <v>-0.89000027798689696</v>
      </c>
      <c r="Q190" s="28"/>
      <c r="R190" s="27">
        <f>P190</f>
        <v>-0.89000027798689696</v>
      </c>
      <c r="S190" s="42"/>
      <c r="T190" s="23"/>
      <c r="V190" s="25"/>
    </row>
    <row r="191" spans="2:24" x14ac:dyDescent="0.3">
      <c r="B191" s="1">
        <f>MAX(B$19:B190)+1</f>
        <v>130</v>
      </c>
      <c r="D191" s="2" t="s">
        <v>32</v>
      </c>
      <c r="F191" s="24">
        <v>157597.50000000003</v>
      </c>
      <c r="G191" s="29"/>
      <c r="H191" s="25">
        <v>10.506500000000003</v>
      </c>
      <c r="J191" s="24">
        <v>220332.14750714312</v>
      </c>
      <c r="K191" s="29"/>
      <c r="L191" s="25">
        <v>14.688809833809541</v>
      </c>
      <c r="N191" s="26">
        <f>J191-F191</f>
        <v>62734.64750714309</v>
      </c>
      <c r="P191" s="44">
        <f>N191/F191</f>
        <v>0.39806879872550693</v>
      </c>
      <c r="Q191" s="28"/>
      <c r="R191" s="27">
        <f>P191</f>
        <v>0.39806879872550693</v>
      </c>
      <c r="S191" s="28"/>
      <c r="T191" s="23"/>
      <c r="U191" s="9"/>
    </row>
    <row r="192" spans="2:24" x14ac:dyDescent="0.3">
      <c r="B192" s="1">
        <f>MAX(B$19:B191)+1</f>
        <v>131</v>
      </c>
      <c r="D192" s="2" t="s">
        <v>33</v>
      </c>
      <c r="F192" s="30">
        <f>SUM(F188:F191)</f>
        <v>648879.30000000005</v>
      </c>
      <c r="G192" s="29"/>
      <c r="H192" s="31">
        <v>43.258620000000001</v>
      </c>
      <c r="J192" s="30">
        <f>SUM(J188:J191)</f>
        <v>654141.5034482464</v>
      </c>
      <c r="K192" s="29"/>
      <c r="L192" s="31">
        <v>43.609433563216427</v>
      </c>
      <c r="N192" s="32">
        <f>SUM(N188:N191)</f>
        <v>5262.2034482463569</v>
      </c>
      <c r="P192" s="39">
        <f>N192/F192</f>
        <v>8.1096799485610906E-3</v>
      </c>
      <c r="Q192" s="34"/>
      <c r="R192" s="39">
        <f>(N188+N191+N190)/(F188+F191+F190)</f>
        <v>1.2525199856916327E-2</v>
      </c>
      <c r="S192" s="34"/>
      <c r="T192" s="23"/>
      <c r="U192" s="9"/>
      <c r="V192" s="40"/>
      <c r="X192" s="43"/>
    </row>
    <row r="193" spans="2:24" ht="9.75" customHeight="1" x14ac:dyDescent="0.3">
      <c r="F193" s="24"/>
      <c r="G193" s="29"/>
      <c r="H193" s="25"/>
      <c r="I193" s="1"/>
      <c r="J193" s="24"/>
      <c r="K193" s="1"/>
      <c r="L193" s="25"/>
      <c r="N193" s="26"/>
      <c r="Q193" s="34"/>
      <c r="S193" s="34"/>
      <c r="T193" s="23"/>
      <c r="X193" s="43"/>
    </row>
    <row r="194" spans="2:24" x14ac:dyDescent="0.3">
      <c r="B194" s="1">
        <f>MAX(B$19:B193)+1</f>
        <v>132</v>
      </c>
      <c r="D194" s="2" t="s">
        <v>34</v>
      </c>
      <c r="F194" s="30">
        <v>711613.94750714314</v>
      </c>
      <c r="G194" s="29"/>
      <c r="H194" s="31">
        <v>47.440929833809541</v>
      </c>
      <c r="I194" s="1"/>
      <c r="J194" s="30">
        <v>693020.08584333339</v>
      </c>
      <c r="K194" s="34"/>
      <c r="L194" s="31">
        <v>46.201339056222224</v>
      </c>
      <c r="M194" s="34"/>
      <c r="N194" s="32">
        <v>-18593.861663809737</v>
      </c>
      <c r="P194" s="33">
        <v>-2.6129141691145805E-2</v>
      </c>
      <c r="Q194" s="34"/>
      <c r="R194" s="33">
        <v>-3.8507454863431635E-2</v>
      </c>
      <c r="S194" s="34"/>
      <c r="T194" s="23"/>
      <c r="X194" s="43"/>
    </row>
    <row r="195" spans="2:24" x14ac:dyDescent="0.3">
      <c r="B195" s="1">
        <f>MAX(B$19:B194)+1</f>
        <v>133</v>
      </c>
      <c r="D195" s="2" t="s">
        <v>35</v>
      </c>
      <c r="F195" s="34"/>
      <c r="G195" s="29"/>
      <c r="H195" s="34"/>
      <c r="I195" s="1"/>
      <c r="J195" s="34"/>
      <c r="K195" s="34"/>
      <c r="L195" s="34"/>
      <c r="M195" s="34"/>
      <c r="N195" s="26"/>
      <c r="P195" s="33">
        <v>-3.7847650093713499E-2</v>
      </c>
      <c r="Q195" s="34"/>
      <c r="R195" s="33">
        <v>-7.0825178754763185E-2</v>
      </c>
      <c r="S195" s="37"/>
      <c r="T195" s="23"/>
      <c r="X195" s="43"/>
    </row>
    <row r="196" spans="2:24" x14ac:dyDescent="0.3">
      <c r="B196" s="1">
        <f>MAX(B$19:B195)+1</f>
        <v>134</v>
      </c>
      <c r="D196" s="2" t="s">
        <v>36</v>
      </c>
      <c r="F196" s="30">
        <v>652504.94750714314</v>
      </c>
      <c r="G196" s="29"/>
      <c r="H196" s="31">
        <v>43.500329833809545</v>
      </c>
      <c r="I196" s="1"/>
      <c r="J196" s="30">
        <v>654141.5034482464</v>
      </c>
      <c r="K196" s="34"/>
      <c r="L196" s="31">
        <v>43.609433563216427</v>
      </c>
      <c r="M196" s="34"/>
      <c r="N196" s="32">
        <v>1636.5559411032682</v>
      </c>
      <c r="P196" s="39">
        <v>2.508112693023454E-3</v>
      </c>
      <c r="Q196" s="34"/>
      <c r="R196" s="39">
        <v>3.8620338257541668E-3</v>
      </c>
      <c r="S196" s="37"/>
      <c r="T196" s="23"/>
      <c r="X196" s="43"/>
    </row>
    <row r="197" spans="2:24" x14ac:dyDescent="0.3">
      <c r="B197" s="1">
        <f>MAX(B$19:B196)+1</f>
        <v>135</v>
      </c>
      <c r="D197" s="2" t="s">
        <v>37</v>
      </c>
      <c r="F197" s="34"/>
      <c r="G197" s="34"/>
      <c r="H197" s="34"/>
      <c r="I197" s="34"/>
      <c r="J197" s="34"/>
      <c r="K197" s="34"/>
      <c r="L197" s="34"/>
      <c r="M197" s="34"/>
      <c r="N197" s="26"/>
      <c r="P197" s="41">
        <v>3.7868092140534255E-3</v>
      </c>
      <c r="Q197" s="34"/>
      <c r="R197" s="41">
        <v>8.0450959337068813E-3</v>
      </c>
      <c r="S197" s="37"/>
      <c r="T197" s="23"/>
      <c r="X197" s="43"/>
    </row>
    <row r="198" spans="2:24" ht="9.75" customHeight="1" x14ac:dyDescent="0.3">
      <c r="F198" s="1"/>
      <c r="G198" s="1"/>
      <c r="H198" s="1"/>
      <c r="I198" s="1"/>
      <c r="J198" s="1"/>
      <c r="K198" s="1"/>
      <c r="L198" s="1"/>
      <c r="M198" s="1"/>
      <c r="N198" s="38"/>
      <c r="O198" s="1"/>
      <c r="P198" s="20"/>
      <c r="Q198" s="1"/>
      <c r="R198" s="20"/>
      <c r="S198" s="1"/>
    </row>
    <row r="199" spans="2:24" ht="14.15" x14ac:dyDescent="0.3">
      <c r="D199" s="6" t="s">
        <v>59</v>
      </c>
      <c r="F199" s="2" t="s">
        <v>58</v>
      </c>
      <c r="N199" s="26"/>
      <c r="T199" s="23"/>
      <c r="U199" s="10"/>
      <c r="V199" s="10"/>
    </row>
    <row r="200" spans="2:24" x14ac:dyDescent="0.3">
      <c r="B200" s="1">
        <f>MAX(B$19:B199)+1</f>
        <v>136</v>
      </c>
      <c r="D200" s="2" t="s">
        <v>29</v>
      </c>
      <c r="F200" s="24">
        <v>189322.8</v>
      </c>
      <c r="G200" s="29"/>
      <c r="H200" s="25">
        <v>12.62152</v>
      </c>
      <c r="I200" s="25"/>
      <c r="J200" s="24">
        <v>179746.93944305682</v>
      </c>
      <c r="K200" s="29"/>
      <c r="L200" s="25">
        <v>11.983129296203789</v>
      </c>
      <c r="M200" s="25"/>
      <c r="N200" s="26">
        <f>J200-F200</f>
        <v>-9575.8605569431675</v>
      </c>
      <c r="O200" s="25"/>
      <c r="P200" s="27">
        <f>N200/F200</f>
        <v>-5.0579542225992688E-2</v>
      </c>
      <c r="Q200" s="28"/>
      <c r="R200" s="27">
        <f>P200</f>
        <v>-5.0579542225992688E-2</v>
      </c>
      <c r="S200" s="42"/>
      <c r="T200" s="23"/>
      <c r="V200" s="25"/>
    </row>
    <row r="201" spans="2:24" outlineLevel="1" x14ac:dyDescent="0.3">
      <c r="B201" s="1">
        <f>MAX(B$19:B200)+1</f>
        <v>137</v>
      </c>
      <c r="D201" s="2" t="s">
        <v>30</v>
      </c>
      <c r="F201" s="24">
        <v>228750</v>
      </c>
      <c r="G201" s="29"/>
      <c r="H201" s="25">
        <v>15.25</v>
      </c>
      <c r="I201" s="25"/>
      <c r="J201" s="24">
        <v>228750</v>
      </c>
      <c r="K201" s="29"/>
      <c r="L201" s="25">
        <v>15.25</v>
      </c>
      <c r="M201" s="25"/>
      <c r="N201" s="26">
        <f>J201-F201</f>
        <v>0</v>
      </c>
      <c r="O201" s="25"/>
      <c r="P201" s="45">
        <f>IFERROR(N201/F201,"100.0%")</f>
        <v>0</v>
      </c>
      <c r="Q201" s="28"/>
      <c r="R201" s="45">
        <v>0</v>
      </c>
      <c r="S201" s="42"/>
      <c r="T201" s="23"/>
      <c r="V201" s="25"/>
    </row>
    <row r="202" spans="2:24" outlineLevel="1" x14ac:dyDescent="0.3">
      <c r="B202" s="1">
        <f>MAX(B$19:B201)+1</f>
        <v>138</v>
      </c>
      <c r="D202" s="2" t="s">
        <v>31</v>
      </c>
      <c r="F202" s="24">
        <v>73209</v>
      </c>
      <c r="G202" s="29"/>
      <c r="H202" s="25">
        <v>4.8806000000000003</v>
      </c>
      <c r="I202" s="25"/>
      <c r="J202" s="24">
        <v>90872.784327176822</v>
      </c>
      <c r="K202" s="29"/>
      <c r="L202" s="25">
        <v>6.0581856218117878</v>
      </c>
      <c r="N202" s="26">
        <f>J202-F202</f>
        <v>17663.784327176822</v>
      </c>
      <c r="P202" s="44">
        <f>N202/F202</f>
        <v>0.2412788636257403</v>
      </c>
      <c r="Q202" s="28"/>
      <c r="R202" s="44">
        <f>P202</f>
        <v>0.2412788636257403</v>
      </c>
      <c r="S202" s="42"/>
      <c r="T202" s="23"/>
      <c r="V202" s="25"/>
    </row>
    <row r="203" spans="2:24" x14ac:dyDescent="0.3">
      <c r="B203" s="1">
        <f>MAX(B$19:B202)+1</f>
        <v>139</v>
      </c>
      <c r="D203" s="2" t="s">
        <v>32</v>
      </c>
      <c r="F203" s="24">
        <v>157597.50000000003</v>
      </c>
      <c r="G203" s="29"/>
      <c r="H203" s="25">
        <v>10.506500000000003</v>
      </c>
      <c r="J203" s="24">
        <v>158956.13125486142</v>
      </c>
      <c r="K203" s="29"/>
      <c r="L203" s="25">
        <v>10.597075416990762</v>
      </c>
      <c r="N203" s="26">
        <f>J203-F203</f>
        <v>1358.6312548613932</v>
      </c>
      <c r="P203" s="44">
        <f>N203/F203</f>
        <v>8.6208934460343146E-3</v>
      </c>
      <c r="Q203" s="28"/>
      <c r="R203" s="44">
        <f>P203</f>
        <v>8.6208934460343146E-3</v>
      </c>
      <c r="S203" s="28"/>
      <c r="T203" s="23"/>
      <c r="U203" s="9"/>
    </row>
    <row r="204" spans="2:24" x14ac:dyDescent="0.3">
      <c r="B204" s="1">
        <f>MAX(B$19:B203)+1</f>
        <v>140</v>
      </c>
      <c r="D204" s="2" t="s">
        <v>33</v>
      </c>
      <c r="F204" s="30">
        <f>SUM(F200:F203)</f>
        <v>648879.30000000005</v>
      </c>
      <c r="G204" s="29"/>
      <c r="H204" s="31">
        <v>43.258620000000001</v>
      </c>
      <c r="J204" s="30">
        <f>SUM(J200:J203)</f>
        <v>658325.85502509505</v>
      </c>
      <c r="K204" s="29"/>
      <c r="L204" s="31">
        <v>43.888390335006342</v>
      </c>
      <c r="N204" s="32">
        <f>SUM(N200:N203)</f>
        <v>9446.5550250950473</v>
      </c>
      <c r="P204" s="39">
        <f>N204/F204</f>
        <v>1.4558262260939819E-2</v>
      </c>
      <c r="Q204" s="34"/>
      <c r="R204" s="39">
        <f>(N200+N203+N202)/(F200+F203+F202)</f>
        <v>2.2484875549253637E-2</v>
      </c>
      <c r="S204" s="34"/>
      <c r="T204" s="23"/>
      <c r="U204" s="9"/>
      <c r="V204" s="40"/>
      <c r="X204" s="43"/>
    </row>
    <row r="205" spans="2:24" ht="9.75" customHeight="1" x14ac:dyDescent="0.3">
      <c r="F205" s="24"/>
      <c r="G205" s="29"/>
      <c r="H205" s="25"/>
      <c r="I205" s="1"/>
      <c r="J205" s="24"/>
      <c r="K205" s="1"/>
      <c r="L205" s="25"/>
      <c r="N205" s="26"/>
      <c r="Q205" s="34"/>
      <c r="S205" s="34"/>
      <c r="T205" s="23"/>
      <c r="X205" s="43"/>
    </row>
    <row r="206" spans="2:24" x14ac:dyDescent="0.3">
      <c r="B206" s="1">
        <f>MAX(B$19:B205)+1</f>
        <v>141</v>
      </c>
      <c r="D206" s="2" t="s">
        <v>34</v>
      </c>
      <c r="F206" s="30">
        <v>650237.93125486141</v>
      </c>
      <c r="G206" s="29"/>
      <c r="H206" s="31">
        <v>43.34919541699076</v>
      </c>
      <c r="I206" s="1"/>
      <c r="J206" s="30">
        <v>697204.43742018216</v>
      </c>
      <c r="K206" s="34"/>
      <c r="L206" s="31">
        <v>46.480295828012139</v>
      </c>
      <c r="M206" s="34"/>
      <c r="N206" s="32">
        <v>46966.50616532065</v>
      </c>
      <c r="P206" s="39">
        <v>7.2229723779236255E-2</v>
      </c>
      <c r="Q206" s="34"/>
      <c r="R206" s="39">
        <v>0.11143025145581542</v>
      </c>
      <c r="S206" s="34"/>
      <c r="T206" s="23"/>
      <c r="X206" s="43"/>
    </row>
    <row r="207" spans="2:24" x14ac:dyDescent="0.3">
      <c r="B207" s="1">
        <f>MAX(B$19:B206)+1</f>
        <v>142</v>
      </c>
      <c r="D207" s="2" t="s">
        <v>35</v>
      </c>
      <c r="F207" s="34"/>
      <c r="G207" s="29"/>
      <c r="H207" s="34"/>
      <c r="I207" s="1"/>
      <c r="J207" s="34"/>
      <c r="K207" s="34"/>
      <c r="L207" s="34"/>
      <c r="M207" s="34"/>
      <c r="N207" s="26"/>
      <c r="P207" s="39">
        <v>9.5599930966953489E-2</v>
      </c>
      <c r="Q207" s="34"/>
      <c r="R207" s="39">
        <v>0.17889835122952974</v>
      </c>
      <c r="S207" s="37"/>
      <c r="T207" s="23"/>
      <c r="X207" s="43"/>
    </row>
    <row r="208" spans="2:24" x14ac:dyDescent="0.3">
      <c r="B208" s="1">
        <f>MAX(B$19:B207)+1</f>
        <v>143</v>
      </c>
      <c r="D208" s="2" t="s">
        <v>36</v>
      </c>
      <c r="F208" s="30">
        <v>591128.93125486141</v>
      </c>
      <c r="G208" s="29"/>
      <c r="H208" s="31">
        <v>39.408595416990764</v>
      </c>
      <c r="I208" s="1"/>
      <c r="J208" s="30">
        <v>658325.85502509505</v>
      </c>
      <c r="K208" s="34"/>
      <c r="L208" s="31">
        <v>43.888390335006342</v>
      </c>
      <c r="M208" s="34"/>
      <c r="N208" s="32">
        <v>67196.923770233654</v>
      </c>
      <c r="P208" s="39">
        <v>0.11367557941646766</v>
      </c>
      <c r="Q208" s="34"/>
      <c r="R208" s="39">
        <v>0.18543275553449326</v>
      </c>
      <c r="S208" s="37"/>
      <c r="T208" s="23"/>
      <c r="X208" s="43"/>
    </row>
    <row r="209" spans="2:24" x14ac:dyDescent="0.3">
      <c r="B209" s="1">
        <f>MAX(B$19:B208)+1</f>
        <v>144</v>
      </c>
      <c r="D209" s="2" t="s">
        <v>37</v>
      </c>
      <c r="F209" s="34"/>
      <c r="G209" s="34"/>
      <c r="H209" s="34"/>
      <c r="I209" s="34"/>
      <c r="J209" s="34"/>
      <c r="K209" s="34"/>
      <c r="L209" s="34"/>
      <c r="M209" s="34"/>
      <c r="N209" s="26"/>
      <c r="P209" s="41">
        <v>0.15548624015725573</v>
      </c>
      <c r="Q209" s="34"/>
      <c r="R209" s="41">
        <v>0.33033132849529973</v>
      </c>
      <c r="S209" s="37"/>
      <c r="T209" s="23"/>
      <c r="X209" s="43"/>
    </row>
    <row r="210" spans="2:24" ht="9.75" customHeight="1" x14ac:dyDescent="0.3">
      <c r="F210" s="1"/>
      <c r="G210" s="1"/>
      <c r="H210" s="1"/>
      <c r="I210" s="1"/>
      <c r="J210" s="1"/>
      <c r="K210" s="1"/>
      <c r="L210" s="1"/>
      <c r="M210" s="1"/>
      <c r="N210" s="38"/>
      <c r="O210" s="1"/>
      <c r="P210" s="20"/>
      <c r="Q210" s="1"/>
      <c r="R210" s="20"/>
      <c r="S210" s="1"/>
    </row>
    <row r="211" spans="2:24" ht="14.15" x14ac:dyDescent="0.3">
      <c r="D211" s="6" t="s">
        <v>60</v>
      </c>
      <c r="F211" s="2" t="s">
        <v>61</v>
      </c>
      <c r="I211" s="1"/>
      <c r="J211" s="1"/>
      <c r="K211" s="1"/>
      <c r="L211" s="1"/>
      <c r="M211" s="1"/>
      <c r="N211" s="38"/>
      <c r="O211" s="1"/>
      <c r="P211" s="20"/>
      <c r="Q211" s="1"/>
      <c r="R211" s="20"/>
      <c r="S211" s="1"/>
      <c r="T211" s="23"/>
    </row>
    <row r="212" spans="2:24" x14ac:dyDescent="0.3">
      <c r="B212" s="1">
        <f>MAX(B$19:B211)+1</f>
        <v>145</v>
      </c>
      <c r="D212" s="2" t="s">
        <v>29</v>
      </c>
      <c r="F212" s="24">
        <v>25839.143152000004</v>
      </c>
      <c r="G212" s="1"/>
      <c r="H212" s="25">
        <v>4.3168266850215851</v>
      </c>
      <c r="I212" s="1"/>
      <c r="J212" s="24">
        <v>28499.526942107572</v>
      </c>
      <c r="K212" s="1"/>
      <c r="L212" s="25">
        <v>4.761284756637103</v>
      </c>
      <c r="M212" s="25"/>
      <c r="N212" s="26">
        <f>J212-F212</f>
        <v>2660.3837901075676</v>
      </c>
      <c r="O212" s="25"/>
      <c r="P212" s="44">
        <f>N212/F212</f>
        <v>0.1029594431385643</v>
      </c>
      <c r="Q212" s="28"/>
      <c r="R212" s="44">
        <f>P212</f>
        <v>0.1029594431385643</v>
      </c>
      <c r="S212" s="28"/>
      <c r="T212" s="23"/>
    </row>
    <row r="213" spans="2:24" outlineLevel="1" x14ac:dyDescent="0.3">
      <c r="B213" s="1">
        <f>MAX(B$19:B212)+1</f>
        <v>146</v>
      </c>
      <c r="D213" s="2" t="s">
        <v>30</v>
      </c>
      <c r="F213" s="24">
        <v>91281.62</v>
      </c>
      <c r="G213" s="29"/>
      <c r="H213" s="25">
        <v>15.25</v>
      </c>
      <c r="I213" s="25"/>
      <c r="J213" s="24">
        <v>91281.62</v>
      </c>
      <c r="K213" s="29"/>
      <c r="L213" s="25">
        <v>15.25</v>
      </c>
      <c r="M213" s="25"/>
      <c r="N213" s="26">
        <f>J213-F213</f>
        <v>0</v>
      </c>
      <c r="O213" s="25"/>
      <c r="P213" s="45">
        <f>IFERROR(N213/F213,"100.0%")</f>
        <v>0</v>
      </c>
      <c r="Q213" s="28"/>
      <c r="R213" s="45">
        <v>0</v>
      </c>
      <c r="S213" s="28"/>
      <c r="T213" s="23"/>
    </row>
    <row r="214" spans="2:24" outlineLevel="1" x14ac:dyDescent="0.3">
      <c r="B214" s="1">
        <f>MAX(B$19:B213)+1</f>
        <v>147</v>
      </c>
      <c r="D214" s="2" t="s">
        <v>31</v>
      </c>
      <c r="F214" s="24">
        <v>29213.709808</v>
      </c>
      <c r="G214" s="29"/>
      <c r="H214" s="25">
        <v>4.8806000000000003</v>
      </c>
      <c r="I214" s="25"/>
      <c r="J214" s="24">
        <v>3213.4999578514626</v>
      </c>
      <c r="K214" s="29"/>
      <c r="L214" s="25">
        <v>0.53686464325715089</v>
      </c>
      <c r="N214" s="26">
        <f>J214-F214</f>
        <v>-26000.209850148538</v>
      </c>
      <c r="P214" s="27">
        <f>N214/F214</f>
        <v>-0.89000027798689696</v>
      </c>
      <c r="Q214" s="28"/>
      <c r="R214" s="27">
        <f>P214</f>
        <v>-0.89000027798689696</v>
      </c>
      <c r="S214" s="28"/>
      <c r="T214" s="23"/>
    </row>
    <row r="215" spans="2:24" x14ac:dyDescent="0.3">
      <c r="B215" s="1">
        <f>MAX(B$19:B214)+1</f>
        <v>148</v>
      </c>
      <c r="D215" s="2" t="s">
        <v>32</v>
      </c>
      <c r="F215" s="24">
        <v>62511.449079999999</v>
      </c>
      <c r="G215" s="1"/>
      <c r="H215" s="25">
        <v>10.4435</v>
      </c>
      <c r="I215" s="1"/>
      <c r="J215" s="24">
        <v>87922.515246037103</v>
      </c>
      <c r="K215" s="1"/>
      <c r="L215" s="25">
        <v>14.688809833809543</v>
      </c>
      <c r="N215" s="26">
        <f>J215-F215</f>
        <v>25411.066166037104</v>
      </c>
      <c r="P215" s="44">
        <f>N215/F215</f>
        <v>0.40650259336520733</v>
      </c>
      <c r="Q215" s="28"/>
      <c r="R215" s="44">
        <f>P215</f>
        <v>0.40650259336520733</v>
      </c>
      <c r="S215" s="28"/>
      <c r="T215" s="23"/>
      <c r="U215" s="9"/>
    </row>
    <row r="216" spans="2:24" x14ac:dyDescent="0.3">
      <c r="B216" s="1">
        <f>MAX(B$19:B215)+1</f>
        <v>149</v>
      </c>
      <c r="D216" s="2" t="s">
        <v>33</v>
      </c>
      <c r="F216" s="30">
        <f>SUM(F212:F215)</f>
        <v>208845.92203999998</v>
      </c>
      <c r="G216" s="1"/>
      <c r="H216" s="31">
        <v>34.890926685021576</v>
      </c>
      <c r="I216" s="1"/>
      <c r="J216" s="30">
        <f>SUM(J212:J215)</f>
        <v>210917.16214599612</v>
      </c>
      <c r="K216" s="1"/>
      <c r="L216" s="31">
        <v>35.236959233703793</v>
      </c>
      <c r="N216" s="32">
        <f>SUM(N212:N215)</f>
        <v>2071.2401059961339</v>
      </c>
      <c r="P216" s="39">
        <f>N216/F216</f>
        <v>9.917551110236341E-3</v>
      </c>
      <c r="Q216" s="34"/>
      <c r="R216" s="39">
        <f>(N212+N215+N214)/(F212+F215+F214)</f>
        <v>1.7617933931095994E-2</v>
      </c>
      <c r="S216" s="34"/>
      <c r="T216" s="23"/>
      <c r="U216" s="9"/>
      <c r="V216" s="40"/>
      <c r="X216" s="9"/>
    </row>
    <row r="217" spans="2:24" ht="9.75" customHeight="1" x14ac:dyDescent="0.3">
      <c r="F217" s="24"/>
      <c r="G217" s="1"/>
      <c r="H217" s="25"/>
      <c r="I217" s="1"/>
      <c r="J217" s="24"/>
      <c r="K217" s="1"/>
      <c r="L217" s="25"/>
      <c r="N217" s="26"/>
      <c r="Q217" s="34"/>
      <c r="S217" s="34"/>
      <c r="T217" s="23"/>
    </row>
    <row r="218" spans="2:24" x14ac:dyDescent="0.3">
      <c r="B218" s="1">
        <f>MAX(B$19:B217)+1</f>
        <v>150</v>
      </c>
      <c r="D218" s="2" t="s">
        <v>34</v>
      </c>
      <c r="F218" s="30">
        <v>234256.98820603709</v>
      </c>
      <c r="G218" s="34"/>
      <c r="H218" s="31">
        <v>39.136236518831126</v>
      </c>
      <c r="I218" s="34"/>
      <c r="J218" s="30">
        <v>226431.47901737108</v>
      </c>
      <c r="K218" s="34"/>
      <c r="L218" s="31">
        <v>37.828864726709597</v>
      </c>
      <c r="M218" s="34"/>
      <c r="N218" s="32">
        <v>-7825.5091886660157</v>
      </c>
      <c r="P218" s="33">
        <v>-3.340565952202549E-2</v>
      </c>
      <c r="Q218" s="34"/>
      <c r="R218" s="33">
        <v>-5.4733268302473839E-2</v>
      </c>
      <c r="S218" s="34"/>
      <c r="T218" s="23"/>
    </row>
    <row r="219" spans="2:24" x14ac:dyDescent="0.3">
      <c r="B219" s="1">
        <f>MAX(B$19:B218)+1</f>
        <v>151</v>
      </c>
      <c r="D219" s="2" t="s">
        <v>35</v>
      </c>
      <c r="F219" s="34"/>
      <c r="G219" s="34"/>
      <c r="H219" s="34"/>
      <c r="I219" s="34"/>
      <c r="J219" s="34"/>
      <c r="K219" s="34"/>
      <c r="L219" s="34"/>
      <c r="M219" s="34"/>
      <c r="N219" s="26"/>
      <c r="P219" s="33">
        <v>-5.347686727791811E-2</v>
      </c>
      <c r="Q219" s="34"/>
      <c r="R219" s="33">
        <v>-0.14214538880213584</v>
      </c>
      <c r="S219" s="37"/>
      <c r="T219" s="23"/>
    </row>
    <row r="220" spans="2:24" x14ac:dyDescent="0.3">
      <c r="B220" s="1">
        <f>MAX(B$19:B219)+1</f>
        <v>152</v>
      </c>
      <c r="D220" s="2" t="s">
        <v>36</v>
      </c>
      <c r="F220" s="30">
        <v>210669.8175980371</v>
      </c>
      <c r="G220" s="34"/>
      <c r="H220" s="31">
        <v>35.195636518831122</v>
      </c>
      <c r="I220" s="34"/>
      <c r="J220" s="30">
        <v>210917.16214599612</v>
      </c>
      <c r="K220" s="34"/>
      <c r="L220" s="31">
        <v>35.236959233703793</v>
      </c>
      <c r="M220" s="34"/>
      <c r="N220" s="32">
        <v>247.34454795903093</v>
      </c>
      <c r="P220" s="39">
        <v>1.1740863061407785E-3</v>
      </c>
      <c r="Q220" s="34"/>
      <c r="R220" s="39">
        <v>2.071767167402966E-3</v>
      </c>
      <c r="S220" s="37"/>
      <c r="T220" s="23"/>
    </row>
    <row r="221" spans="2:24" x14ac:dyDescent="0.3">
      <c r="B221" s="1">
        <f>MAX(B$19:B220)+1</f>
        <v>153</v>
      </c>
      <c r="D221" s="2" t="s">
        <v>37</v>
      </c>
      <c r="F221" s="34"/>
      <c r="G221" s="34"/>
      <c r="H221" s="34"/>
      <c r="I221" s="34"/>
      <c r="J221" s="34"/>
      <c r="K221" s="34"/>
      <c r="L221" s="34"/>
      <c r="M221" s="34"/>
      <c r="N221" s="26"/>
      <c r="P221" s="41">
        <v>2.015071152030094E-3</v>
      </c>
      <c r="Q221" s="34"/>
      <c r="R221" s="41">
        <v>7.8607717827962297E-3</v>
      </c>
      <c r="S221" s="37"/>
      <c r="T221" s="23"/>
    </row>
    <row r="222" spans="2:24" ht="9.75" customHeight="1" x14ac:dyDescent="0.3">
      <c r="F222" s="1"/>
      <c r="G222" s="1"/>
      <c r="H222" s="1"/>
      <c r="I222" s="1"/>
      <c r="J222" s="1"/>
      <c r="K222" s="1"/>
      <c r="L222" s="1"/>
      <c r="M222" s="1"/>
      <c r="N222" s="38"/>
      <c r="O222" s="1"/>
      <c r="P222" s="20"/>
      <c r="Q222" s="1"/>
      <c r="S222" s="1"/>
      <c r="T222" s="23"/>
    </row>
    <row r="223" spans="2:24" ht="14.15" x14ac:dyDescent="0.3">
      <c r="D223" s="6" t="s">
        <v>62</v>
      </c>
      <c r="F223" s="2" t="s">
        <v>61</v>
      </c>
      <c r="I223" s="1"/>
      <c r="J223" s="1"/>
      <c r="K223" s="1"/>
      <c r="L223" s="1"/>
      <c r="M223" s="1"/>
      <c r="N223" s="38"/>
      <c r="O223" s="1"/>
      <c r="P223" s="20"/>
      <c r="Q223" s="1"/>
      <c r="R223" s="20"/>
      <c r="S223" s="1"/>
      <c r="T223" s="23"/>
    </row>
    <row r="224" spans="2:24" x14ac:dyDescent="0.3">
      <c r="B224" s="1">
        <f>MAX(B$19:B223)+1</f>
        <v>154</v>
      </c>
      <c r="D224" s="2" t="s">
        <v>29</v>
      </c>
      <c r="F224" s="24">
        <v>25839.143152000004</v>
      </c>
      <c r="G224" s="1"/>
      <c r="H224" s="25">
        <v>4.3168266850215851</v>
      </c>
      <c r="I224" s="1"/>
      <c r="J224" s="24">
        <v>26990.970330636686</v>
      </c>
      <c r="K224" s="1"/>
      <c r="L224" s="25">
        <v>4.5092571488346671</v>
      </c>
      <c r="M224" s="25"/>
      <c r="N224" s="26">
        <f>J224-F224</f>
        <v>1151.8271786366822</v>
      </c>
      <c r="O224" s="25"/>
      <c r="P224" s="44">
        <f>N224/F224</f>
        <v>4.4576833367151666E-2</v>
      </c>
      <c r="Q224" s="28"/>
      <c r="R224" s="44">
        <f>P224</f>
        <v>4.4576833367151666E-2</v>
      </c>
      <c r="S224" s="28"/>
      <c r="T224" s="23"/>
    </row>
    <row r="225" spans="2:24" outlineLevel="1" x14ac:dyDescent="0.3">
      <c r="B225" s="1">
        <f>MAX(B$19:B224)+1</f>
        <v>155</v>
      </c>
      <c r="D225" s="2" t="s">
        <v>30</v>
      </c>
      <c r="F225" s="24">
        <v>91281.62</v>
      </c>
      <c r="G225" s="29"/>
      <c r="H225" s="25">
        <v>15.25</v>
      </c>
      <c r="I225" s="25"/>
      <c r="J225" s="24">
        <v>91281.62</v>
      </c>
      <c r="K225" s="29"/>
      <c r="L225" s="25">
        <v>15.25</v>
      </c>
      <c r="M225" s="25"/>
      <c r="N225" s="26">
        <f>J225-F225</f>
        <v>0</v>
      </c>
      <c r="O225" s="25"/>
      <c r="P225" s="45">
        <f>IFERROR(N225/F225,"100.0%")</f>
        <v>0</v>
      </c>
      <c r="Q225" s="28"/>
      <c r="R225" s="45">
        <v>0</v>
      </c>
      <c r="S225" s="28"/>
      <c r="T225" s="23"/>
    </row>
    <row r="226" spans="2:24" outlineLevel="1" x14ac:dyDescent="0.3">
      <c r="B226" s="1">
        <f>MAX(B$19:B225)+1</f>
        <v>156</v>
      </c>
      <c r="D226" s="2" t="s">
        <v>31</v>
      </c>
      <c r="F226" s="24">
        <v>29213.709808</v>
      </c>
      <c r="G226" s="29"/>
      <c r="H226" s="25">
        <v>4.8806000000000003</v>
      </c>
      <c r="I226" s="25"/>
      <c r="J226" s="24">
        <v>36262.360512766383</v>
      </c>
      <c r="K226" s="29"/>
      <c r="L226" s="25">
        <v>6.0581856218117878</v>
      </c>
      <c r="N226" s="26">
        <f>J226-F226</f>
        <v>7048.6507047663836</v>
      </c>
      <c r="P226" s="44">
        <f>N226/F226</f>
        <v>0.2412788636257403</v>
      </c>
      <c r="Q226" s="28"/>
      <c r="R226" s="44">
        <f>P226</f>
        <v>0.2412788636257403</v>
      </c>
      <c r="S226" s="28"/>
      <c r="T226" s="23"/>
    </row>
    <row r="227" spans="2:24" x14ac:dyDescent="0.3">
      <c r="B227" s="1">
        <f>MAX(B$19:B226)+1</f>
        <v>157</v>
      </c>
      <c r="D227" s="2" t="s">
        <v>32</v>
      </c>
      <c r="F227" s="24">
        <v>62511.449079999999</v>
      </c>
      <c r="G227" s="1"/>
      <c r="H227" s="25">
        <v>10.4435</v>
      </c>
      <c r="I227" s="1"/>
      <c r="J227" s="24">
        <v>63430.702381973257</v>
      </c>
      <c r="K227" s="1"/>
      <c r="L227" s="25">
        <v>10.59707541699076</v>
      </c>
      <c r="N227" s="26">
        <f>J227-F227</f>
        <v>919.2533019732582</v>
      </c>
      <c r="P227" s="44">
        <f>N227/F227</f>
        <v>1.4705359026261406E-2</v>
      </c>
      <c r="Q227" s="28"/>
      <c r="R227" s="44">
        <f>P227</f>
        <v>1.4705359026261406E-2</v>
      </c>
      <c r="S227" s="28"/>
      <c r="T227" s="23"/>
      <c r="U227" s="9"/>
    </row>
    <row r="228" spans="2:24" x14ac:dyDescent="0.3">
      <c r="B228" s="1">
        <f>MAX(B$19:B227)+1</f>
        <v>158</v>
      </c>
      <c r="D228" s="2" t="s">
        <v>33</v>
      </c>
      <c r="F228" s="30">
        <f>SUM(F224:F227)</f>
        <v>208845.92203999998</v>
      </c>
      <c r="G228" s="1"/>
      <c r="H228" s="31">
        <v>34.890926685021576</v>
      </c>
      <c r="I228" s="1"/>
      <c r="J228" s="30">
        <f>SUM(J224:J227)</f>
        <v>217965.65322537633</v>
      </c>
      <c r="K228" s="1"/>
      <c r="L228" s="31">
        <v>36.414518187637221</v>
      </c>
      <c r="N228" s="32">
        <f>SUM(N224:N227)</f>
        <v>9119.731185376324</v>
      </c>
      <c r="P228" s="39">
        <f>N228/F228</f>
        <v>4.3667269613383373E-2</v>
      </c>
      <c r="Q228" s="34"/>
      <c r="R228" s="39">
        <f>(N224+N227+N226)/(F224+F227+F226)</f>
        <v>7.757228195233476E-2</v>
      </c>
      <c r="S228" s="34"/>
      <c r="T228" s="23"/>
      <c r="U228" s="9"/>
      <c r="V228" s="40"/>
      <c r="X228" s="9"/>
    </row>
    <row r="229" spans="2:24" ht="9.75" customHeight="1" x14ac:dyDescent="0.3">
      <c r="F229" s="24"/>
      <c r="G229" s="1"/>
      <c r="H229" s="25"/>
      <c r="I229" s="1"/>
      <c r="J229" s="24"/>
      <c r="K229" s="1"/>
      <c r="L229" s="25"/>
      <c r="N229" s="26"/>
      <c r="Q229" s="34"/>
      <c r="S229" s="34"/>
      <c r="T229" s="23"/>
    </row>
    <row r="230" spans="2:24" x14ac:dyDescent="0.3">
      <c r="B230" s="1">
        <f>MAX(B$19:B229)+1</f>
        <v>159</v>
      </c>
      <c r="D230" s="2" t="s">
        <v>34</v>
      </c>
      <c r="F230" s="30">
        <v>209765.17534197326</v>
      </c>
      <c r="G230" s="34"/>
      <c r="H230" s="31">
        <v>35.044502102012345</v>
      </c>
      <c r="I230" s="34"/>
      <c r="J230" s="30">
        <v>233479.97009675129</v>
      </c>
      <c r="K230" s="34"/>
      <c r="L230" s="31">
        <v>39.006423680643017</v>
      </c>
      <c r="M230" s="34"/>
      <c r="N230" s="32">
        <v>23714.79475477802</v>
      </c>
      <c r="P230" s="39">
        <v>0.11305401249810208</v>
      </c>
      <c r="Q230" s="34"/>
      <c r="R230" s="39">
        <v>0.20015262612884271</v>
      </c>
      <c r="S230" s="34"/>
      <c r="T230" s="23"/>
    </row>
    <row r="231" spans="2:24" x14ac:dyDescent="0.3">
      <c r="B231" s="1">
        <f>MAX(B$19:B230)+1</f>
        <v>160</v>
      </c>
      <c r="D231" s="2" t="s">
        <v>35</v>
      </c>
      <c r="F231" s="34"/>
      <c r="G231" s="34"/>
      <c r="H231" s="34"/>
      <c r="I231" s="34"/>
      <c r="J231" s="34"/>
      <c r="K231" s="34"/>
      <c r="L231" s="34"/>
      <c r="M231" s="34"/>
      <c r="N231" s="26"/>
      <c r="P231" s="39">
        <v>0.16205883873487811</v>
      </c>
      <c r="Q231" s="34"/>
      <c r="R231" s="39">
        <v>0.43076413809123726</v>
      </c>
      <c r="S231" s="37"/>
      <c r="T231" s="23"/>
    </row>
    <row r="232" spans="2:24" x14ac:dyDescent="0.3">
      <c r="B232" s="1">
        <f>MAX(B$19:B231)+1</f>
        <v>161</v>
      </c>
      <c r="D232" s="2" t="s">
        <v>36</v>
      </c>
      <c r="F232" s="30">
        <v>186178.00473397324</v>
      </c>
      <c r="G232" s="34"/>
      <c r="H232" s="31">
        <v>31.103902102012341</v>
      </c>
      <c r="I232" s="34"/>
      <c r="J232" s="30">
        <v>217965.65322537633</v>
      </c>
      <c r="K232" s="34"/>
      <c r="L232" s="31">
        <v>36.414518187637221</v>
      </c>
      <c r="M232" s="34"/>
      <c r="N232" s="32">
        <v>31787.648491403066</v>
      </c>
      <c r="P232" s="39">
        <v>0.17073793725968825</v>
      </c>
      <c r="Q232" s="34"/>
      <c r="R232" s="39">
        <v>0.33497217602666973</v>
      </c>
      <c r="S232" s="37"/>
      <c r="T232" s="23"/>
    </row>
    <row r="233" spans="2:24" x14ac:dyDescent="0.3">
      <c r="B233" s="1">
        <f>MAX(B$19:B232)+1</f>
        <v>162</v>
      </c>
      <c r="D233" s="2" t="s">
        <v>37</v>
      </c>
      <c r="F233" s="34"/>
      <c r="G233" s="34"/>
      <c r="H233" s="34"/>
      <c r="I233" s="34"/>
      <c r="J233" s="34"/>
      <c r="K233" s="34"/>
      <c r="L233" s="34"/>
      <c r="M233" s="34"/>
      <c r="N233" s="26"/>
      <c r="P233" s="41">
        <v>0.25896820445182783</v>
      </c>
      <c r="Q233" s="34"/>
      <c r="R233" s="41">
        <v>1.010232294847488</v>
      </c>
      <c r="S233" s="37"/>
      <c r="T233" s="23"/>
    </row>
    <row r="234" spans="2:24" ht="9.75" customHeight="1" x14ac:dyDescent="0.3">
      <c r="F234" s="1"/>
      <c r="G234" s="1"/>
      <c r="H234" s="1"/>
      <c r="I234" s="1"/>
      <c r="J234" s="1"/>
      <c r="K234" s="1"/>
      <c r="L234" s="1"/>
      <c r="M234" s="1"/>
      <c r="N234" s="38"/>
      <c r="O234" s="1"/>
      <c r="P234" s="20"/>
      <c r="Q234" s="1"/>
      <c r="S234" s="1"/>
      <c r="T234" s="23"/>
    </row>
    <row r="235" spans="2:24" ht="14.15" x14ac:dyDescent="0.3">
      <c r="D235" s="6" t="s">
        <v>63</v>
      </c>
      <c r="F235" s="2" t="s">
        <v>64</v>
      </c>
      <c r="N235" s="26"/>
      <c r="T235" s="23"/>
      <c r="U235" s="10"/>
      <c r="V235" s="10"/>
    </row>
    <row r="236" spans="2:24" x14ac:dyDescent="0.3">
      <c r="B236" s="1">
        <f>MAX(B$19:B235)+1</f>
        <v>163</v>
      </c>
      <c r="D236" s="2" t="s">
        <v>29</v>
      </c>
      <c r="F236" s="24">
        <v>248846.93973200003</v>
      </c>
      <c r="G236" s="29"/>
      <c r="H236" s="25">
        <v>2.4944260868153152</v>
      </c>
      <c r="I236" s="25"/>
      <c r="J236" s="24">
        <v>239827.98344963239</v>
      </c>
      <c r="K236" s="29"/>
      <c r="L236" s="25">
        <v>2.4040206357745535</v>
      </c>
      <c r="M236" s="25"/>
      <c r="N236" s="26">
        <f>J236-F236</f>
        <v>-9018.9562823676388</v>
      </c>
      <c r="O236" s="25"/>
      <c r="P236" s="27">
        <f>N236/F236</f>
        <v>-3.6242986520472219E-2</v>
      </c>
      <c r="Q236" s="28"/>
      <c r="R236" s="27">
        <f>P236</f>
        <v>-3.6242986520472219E-2</v>
      </c>
      <c r="S236" s="42"/>
      <c r="T236" s="23"/>
      <c r="V236" s="25"/>
    </row>
    <row r="237" spans="2:24" outlineLevel="1" x14ac:dyDescent="0.3">
      <c r="B237" s="1">
        <f>MAX(B$19:B236)+1</f>
        <v>164</v>
      </c>
      <c r="D237" s="2" t="s">
        <v>30</v>
      </c>
      <c r="F237" s="24">
        <v>1521358.3</v>
      </c>
      <c r="G237" s="29"/>
      <c r="H237" s="25">
        <v>15.25</v>
      </c>
      <c r="I237" s="25"/>
      <c r="J237" s="24">
        <v>1521358.3</v>
      </c>
      <c r="K237" s="29"/>
      <c r="L237" s="25">
        <v>15.25</v>
      </c>
      <c r="M237" s="25"/>
      <c r="N237" s="26">
        <f>J237-F237</f>
        <v>0</v>
      </c>
      <c r="O237" s="25"/>
      <c r="P237" s="27">
        <f>IFERROR(N237/F237,"100.0%")</f>
        <v>0</v>
      </c>
      <c r="Q237" s="28"/>
      <c r="R237" s="27">
        <v>0</v>
      </c>
      <c r="S237" s="42"/>
      <c r="T237" s="23"/>
      <c r="V237" s="25"/>
    </row>
    <row r="238" spans="2:24" outlineLevel="1" x14ac:dyDescent="0.3">
      <c r="B238" s="1">
        <f>MAX(B$19:B237)+1</f>
        <v>165</v>
      </c>
      <c r="D238" s="2" t="s">
        <v>31</v>
      </c>
      <c r="F238" s="24">
        <v>486894.51272</v>
      </c>
      <c r="G238" s="29"/>
      <c r="H238" s="25">
        <v>4.8806000000000003</v>
      </c>
      <c r="I238" s="25"/>
      <c r="J238" s="24">
        <v>53558.261048905275</v>
      </c>
      <c r="K238" s="29"/>
      <c r="L238" s="25">
        <v>0.53686464325715089</v>
      </c>
      <c r="N238" s="26">
        <f>J238-F238</f>
        <v>-433336.25167109474</v>
      </c>
      <c r="P238" s="27">
        <f>N238/F238</f>
        <v>-0.89000027798689696</v>
      </c>
      <c r="Q238" s="28"/>
      <c r="R238" s="27">
        <f>P238</f>
        <v>-0.89000027798689696</v>
      </c>
      <c r="S238" s="42"/>
      <c r="T238" s="23"/>
      <c r="V238" s="25"/>
    </row>
    <row r="239" spans="2:24" x14ac:dyDescent="0.3">
      <c r="B239" s="1">
        <f>MAX(B$19:B238)+1</f>
        <v>166</v>
      </c>
      <c r="D239" s="2" t="s">
        <v>32</v>
      </c>
      <c r="F239" s="24">
        <v>1041856.0922</v>
      </c>
      <c r="G239" s="29"/>
      <c r="H239" s="25">
        <v>10.4435</v>
      </c>
      <c r="J239" s="24">
        <v>1465373.2955926403</v>
      </c>
      <c r="K239" s="29"/>
      <c r="L239" s="25">
        <v>14.688809833809541</v>
      </c>
      <c r="N239" s="26">
        <f>J239-F239</f>
        <v>423517.20339264034</v>
      </c>
      <c r="P239" s="27">
        <f>N239/F239</f>
        <v>0.40650259336520717</v>
      </c>
      <c r="Q239" s="28"/>
      <c r="R239" s="27">
        <f>P239</f>
        <v>0.40650259336520717</v>
      </c>
      <c r="S239" s="28"/>
      <c r="T239" s="23"/>
      <c r="U239" s="9"/>
    </row>
    <row r="240" spans="2:24" x14ac:dyDescent="0.3">
      <c r="B240" s="1">
        <f>MAX(B$19:B239)+1</f>
        <v>167</v>
      </c>
      <c r="D240" s="2" t="s">
        <v>33</v>
      </c>
      <c r="F240" s="30">
        <f>SUM(F236:F239)</f>
        <v>3298955.8446519999</v>
      </c>
      <c r="G240" s="29"/>
      <c r="H240" s="31">
        <v>33.068526086815311</v>
      </c>
      <c r="J240" s="30">
        <f>SUM(J236:J239)</f>
        <v>3280117.8400911782</v>
      </c>
      <c r="K240" s="29"/>
      <c r="L240" s="31">
        <v>32.879695112841247</v>
      </c>
      <c r="N240" s="32">
        <f>SUM(N236:N239)</f>
        <v>-18838.004560822039</v>
      </c>
      <c r="P240" s="33">
        <f>N240/F240</f>
        <v>-5.7102930284322192E-3</v>
      </c>
      <c r="Q240" s="34"/>
      <c r="R240" s="33">
        <f>(N236+N239+N238)/(F236+F239+F238)</f>
        <v>-1.0597451947150361E-2</v>
      </c>
      <c r="S240" s="34"/>
      <c r="T240" s="23"/>
      <c r="U240" s="9"/>
      <c r="V240" s="40"/>
      <c r="X240" s="43"/>
    </row>
    <row r="241" spans="2:24" ht="9.75" customHeight="1" x14ac:dyDescent="0.3">
      <c r="F241" s="24"/>
      <c r="G241" s="29"/>
      <c r="H241" s="25"/>
      <c r="I241" s="1"/>
      <c r="J241" s="24"/>
      <c r="K241" s="1"/>
      <c r="L241" s="25"/>
      <c r="N241" s="26"/>
      <c r="Q241" s="34"/>
      <c r="S241" s="34"/>
      <c r="T241" s="23"/>
      <c r="X241" s="43"/>
    </row>
    <row r="242" spans="2:24" x14ac:dyDescent="0.3">
      <c r="B242" s="1">
        <f>MAX(B$19:B241)+1</f>
        <v>168</v>
      </c>
      <c r="D242" s="2" t="s">
        <v>34</v>
      </c>
      <c r="F242" s="30">
        <v>3722473.0480446406</v>
      </c>
      <c r="G242" s="34"/>
      <c r="H242" s="31">
        <v>37.313835920624861</v>
      </c>
      <c r="I242" s="34"/>
      <c r="J242" s="30">
        <v>3538689.4423600277</v>
      </c>
      <c r="K242" s="34"/>
      <c r="L242" s="31">
        <v>35.471600605847044</v>
      </c>
      <c r="M242" s="34"/>
      <c r="N242" s="32">
        <v>-183783.60568461224</v>
      </c>
      <c r="P242" s="33">
        <v>-4.93713730932588E-2</v>
      </c>
      <c r="Q242" s="34"/>
      <c r="R242" s="33">
        <v>-8.3495695009938198E-2</v>
      </c>
      <c r="S242" s="34"/>
      <c r="T242" s="23"/>
      <c r="X242" s="43"/>
    </row>
    <row r="243" spans="2:24" x14ac:dyDescent="0.3">
      <c r="B243" s="1">
        <f>MAX(B$19:B242)+1</f>
        <v>169</v>
      </c>
      <c r="D243" s="2" t="s">
        <v>35</v>
      </c>
      <c r="F243" s="34"/>
      <c r="G243" s="34"/>
      <c r="H243" s="34"/>
      <c r="I243" s="34"/>
      <c r="J243" s="34"/>
      <c r="K243" s="34"/>
      <c r="L243" s="34"/>
      <c r="M243" s="34"/>
      <c r="N243" s="26"/>
      <c r="P243" s="33">
        <v>-8.1424671410715868E-2</v>
      </c>
      <c r="Q243" s="34"/>
      <c r="R243" s="33">
        <v>-0.24979373538369762</v>
      </c>
      <c r="S243" s="37"/>
      <c r="T243" s="23"/>
      <c r="X243" s="43"/>
    </row>
    <row r="244" spans="2:24" x14ac:dyDescent="0.3">
      <c r="B244" s="1">
        <f>MAX(B$19:B243)+1</f>
        <v>170</v>
      </c>
      <c r="D244" s="2" t="s">
        <v>36</v>
      </c>
      <c r="F244" s="30">
        <v>3329354.0633246405</v>
      </c>
      <c r="G244" s="34"/>
      <c r="H244" s="31">
        <v>33.373235920624857</v>
      </c>
      <c r="I244" s="34"/>
      <c r="J244" s="30">
        <v>3280117.8400911782</v>
      </c>
      <c r="K244" s="34"/>
      <c r="L244" s="31">
        <v>32.879695112841247</v>
      </c>
      <c r="M244" s="34"/>
      <c r="N244" s="32">
        <v>-49236.223233462355</v>
      </c>
      <c r="P244" s="33">
        <v>-1.4788521225734652E-2</v>
      </c>
      <c r="Q244" s="34"/>
      <c r="R244" s="33">
        <v>-2.7232488168514361E-2</v>
      </c>
      <c r="S244" s="37"/>
      <c r="T244" s="23"/>
      <c r="X244" s="43"/>
    </row>
    <row r="245" spans="2:24" x14ac:dyDescent="0.3">
      <c r="B245" s="1">
        <f>MAX(B$19:B244)+1</f>
        <v>171</v>
      </c>
      <c r="D245" s="2" t="s">
        <v>37</v>
      </c>
      <c r="F245" s="34"/>
      <c r="G245" s="34"/>
      <c r="H245" s="34"/>
      <c r="I245" s="34"/>
      <c r="J245" s="34"/>
      <c r="K245" s="34"/>
      <c r="L245" s="34"/>
      <c r="M245" s="34"/>
      <c r="N245" s="26"/>
      <c r="P245" s="27">
        <v>-2.6414555389093722E-2</v>
      </c>
      <c r="Q245" s="34"/>
      <c r="R245" s="27">
        <v>-0.14370401205555214</v>
      </c>
      <c r="S245" s="37"/>
      <c r="T245" s="23"/>
      <c r="X245" s="43"/>
    </row>
    <row r="246" spans="2:24" ht="9.75" customHeight="1" x14ac:dyDescent="0.3">
      <c r="F246" s="1"/>
      <c r="G246" s="1"/>
      <c r="H246" s="1"/>
      <c r="I246" s="1"/>
      <c r="J246" s="1"/>
      <c r="K246" s="1"/>
      <c r="L246" s="1"/>
      <c r="M246" s="1"/>
      <c r="N246" s="38"/>
      <c r="O246" s="1"/>
      <c r="P246" s="20"/>
      <c r="Q246" s="1"/>
      <c r="R246" s="20"/>
      <c r="S246" s="1"/>
    </row>
    <row r="247" spans="2:24" ht="14.15" x14ac:dyDescent="0.3">
      <c r="D247" s="6" t="s">
        <v>65</v>
      </c>
      <c r="F247" s="2" t="s">
        <v>66</v>
      </c>
      <c r="N247" s="26"/>
      <c r="T247" s="23"/>
      <c r="U247" s="10"/>
      <c r="V247" s="10"/>
    </row>
    <row r="248" spans="2:24" x14ac:dyDescent="0.3">
      <c r="B248" s="1">
        <f>MAX(B$19:B247)+1</f>
        <v>172</v>
      </c>
      <c r="D248" s="2" t="s">
        <v>29</v>
      </c>
      <c r="F248" s="24">
        <v>248846.93973200003</v>
      </c>
      <c r="G248" s="29"/>
      <c r="H248" s="25">
        <v>2.4944260868153152</v>
      </c>
      <c r="I248" s="25"/>
      <c r="J248" s="24">
        <v>215617.48480901733</v>
      </c>
      <c r="K248" s="29"/>
      <c r="L248" s="25">
        <v>2.1613361187417284</v>
      </c>
      <c r="M248" s="25"/>
      <c r="N248" s="26">
        <f>J248-F248</f>
        <v>-33229.454922982695</v>
      </c>
      <c r="O248" s="25"/>
      <c r="P248" s="27">
        <f>N248/F248</f>
        <v>-0.13353370935069456</v>
      </c>
      <c r="Q248" s="28"/>
      <c r="R248" s="27">
        <f>P248</f>
        <v>-0.13353370935069456</v>
      </c>
      <c r="S248" s="42"/>
      <c r="T248" s="23"/>
      <c r="V248" s="25"/>
    </row>
    <row r="249" spans="2:24" outlineLevel="1" x14ac:dyDescent="0.3">
      <c r="B249" s="1">
        <f>MAX(B$19:B248)+1</f>
        <v>173</v>
      </c>
      <c r="D249" s="2" t="s">
        <v>30</v>
      </c>
      <c r="F249" s="24">
        <v>1521358.3</v>
      </c>
      <c r="G249" s="29"/>
      <c r="H249" s="25">
        <v>15.25</v>
      </c>
      <c r="I249" s="25"/>
      <c r="J249" s="24">
        <v>1521358.3</v>
      </c>
      <c r="K249" s="29"/>
      <c r="L249" s="25">
        <v>15.25</v>
      </c>
      <c r="M249" s="25"/>
      <c r="N249" s="26">
        <f>J249-F249</f>
        <v>0</v>
      </c>
      <c r="O249" s="25"/>
      <c r="P249" s="27">
        <f>IFERROR(N249/F249,"100.0%")</f>
        <v>0</v>
      </c>
      <c r="Q249" s="28"/>
      <c r="R249" s="27">
        <v>0</v>
      </c>
      <c r="S249" s="42"/>
      <c r="T249" s="23"/>
      <c r="V249" s="25"/>
    </row>
    <row r="250" spans="2:24" outlineLevel="1" x14ac:dyDescent="0.3">
      <c r="B250" s="1">
        <f>MAX(B$19:B249)+1</f>
        <v>174</v>
      </c>
      <c r="D250" s="2" t="s">
        <v>31</v>
      </c>
      <c r="F250" s="24">
        <v>486894.51272</v>
      </c>
      <c r="G250" s="29"/>
      <c r="H250" s="25">
        <v>4.8806000000000003</v>
      </c>
      <c r="I250" s="25"/>
      <c r="J250" s="24">
        <v>604371.86745469016</v>
      </c>
      <c r="K250" s="29"/>
      <c r="L250" s="25">
        <v>6.0581856218117878</v>
      </c>
      <c r="N250" s="26">
        <f>J250-F250</f>
        <v>117477.35473469016</v>
      </c>
      <c r="P250" s="27">
        <f>N250/F250</f>
        <v>0.2412788636257403</v>
      </c>
      <c r="Q250" s="28"/>
      <c r="R250" s="27">
        <f>P250</f>
        <v>0.2412788636257403</v>
      </c>
      <c r="S250" s="42"/>
      <c r="T250" s="23"/>
      <c r="V250" s="25"/>
    </row>
    <row r="251" spans="2:24" x14ac:dyDescent="0.3">
      <c r="B251" s="1">
        <f>MAX(B$19:B250)+1</f>
        <v>175</v>
      </c>
      <c r="D251" s="2" t="s">
        <v>32</v>
      </c>
      <c r="F251" s="24">
        <v>1041856.0922</v>
      </c>
      <c r="G251" s="29"/>
      <c r="H251" s="25">
        <v>10.4435</v>
      </c>
      <c r="J251" s="24">
        <v>1057176.9600894987</v>
      </c>
      <c r="K251" s="29"/>
      <c r="L251" s="25">
        <v>10.59707541699076</v>
      </c>
      <c r="N251" s="26">
        <f>J251-F251</f>
        <v>15320.86788949871</v>
      </c>
      <c r="P251" s="27">
        <f>N251/F251</f>
        <v>1.4705359026261411E-2</v>
      </c>
      <c r="Q251" s="28"/>
      <c r="R251" s="27">
        <f>P251</f>
        <v>1.4705359026261411E-2</v>
      </c>
      <c r="S251" s="28"/>
      <c r="T251" s="23"/>
      <c r="U251" s="9"/>
    </row>
    <row r="252" spans="2:24" x14ac:dyDescent="0.3">
      <c r="B252" s="1">
        <f>MAX(B$19:B251)+1</f>
        <v>176</v>
      </c>
      <c r="D252" s="2" t="s">
        <v>33</v>
      </c>
      <c r="F252" s="30">
        <f>SUM(F248:F251)</f>
        <v>3298955.8446519999</v>
      </c>
      <c r="G252" s="29"/>
      <c r="H252" s="31">
        <v>33.068526086815311</v>
      </c>
      <c r="J252" s="30">
        <f>SUM(J248:J251)</f>
        <v>3398524.6123532061</v>
      </c>
      <c r="K252" s="29"/>
      <c r="L252" s="31">
        <v>34.06659715754428</v>
      </c>
      <c r="N252" s="32">
        <f>SUM(N248:N251)</f>
        <v>99568.767701206176</v>
      </c>
      <c r="P252" s="39">
        <f>N252/F252</f>
        <v>3.0181903726483335E-2</v>
      </c>
      <c r="Q252" s="34"/>
      <c r="R252" s="39">
        <f>(N248+N251+N250)/(F248+F251+F250)</f>
        <v>5.6013110504548283E-2</v>
      </c>
      <c r="S252" s="34"/>
      <c r="T252" s="23"/>
      <c r="U252" s="9"/>
      <c r="V252" s="40"/>
      <c r="X252" s="43"/>
    </row>
    <row r="253" spans="2:24" ht="9.75" customHeight="1" x14ac:dyDescent="0.3">
      <c r="F253" s="24"/>
      <c r="G253" s="29"/>
      <c r="H253" s="25"/>
      <c r="I253" s="1"/>
      <c r="J253" s="24"/>
      <c r="K253" s="1"/>
      <c r="L253" s="25"/>
      <c r="N253" s="26"/>
      <c r="Q253" s="34"/>
      <c r="S253" s="34"/>
      <c r="T253" s="23"/>
      <c r="X253" s="43"/>
    </row>
    <row r="254" spans="2:24" x14ac:dyDescent="0.3">
      <c r="B254" s="1">
        <f>MAX(B$19:B253)+1</f>
        <v>177</v>
      </c>
      <c r="D254" s="2" t="s">
        <v>34</v>
      </c>
      <c r="F254" s="30">
        <v>3314276.7125414987</v>
      </c>
      <c r="G254" s="34"/>
      <c r="H254" s="31">
        <v>33.22210150380608</v>
      </c>
      <c r="I254" s="34"/>
      <c r="J254" s="30">
        <v>3657096.2146220566</v>
      </c>
      <c r="K254" s="34"/>
      <c r="L254" s="31">
        <v>36.658502650550076</v>
      </c>
      <c r="M254" s="34"/>
      <c r="N254" s="32">
        <v>342819.50208055764</v>
      </c>
      <c r="P254" s="39">
        <v>0.10343719967113794</v>
      </c>
      <c r="Q254" s="34"/>
      <c r="R254" s="39">
        <v>0.19120753051702111</v>
      </c>
      <c r="S254" s="34"/>
      <c r="T254" s="23"/>
      <c r="X254" s="43"/>
    </row>
    <row r="255" spans="2:24" x14ac:dyDescent="0.3">
      <c r="B255" s="1">
        <f>MAX(B$19:B254)+1</f>
        <v>178</v>
      </c>
      <c r="D255" s="2" t="s">
        <v>35</v>
      </c>
      <c r="F255" s="34"/>
      <c r="G255" s="34"/>
      <c r="H255" s="34"/>
      <c r="I255" s="34"/>
      <c r="J255" s="34"/>
      <c r="K255" s="34"/>
      <c r="L255" s="34"/>
      <c r="M255" s="34"/>
      <c r="N255" s="26"/>
      <c r="P255" s="39">
        <v>0.1518849584331112</v>
      </c>
      <c r="Q255" s="34"/>
      <c r="R255" s="39">
        <v>0.46595104970373175</v>
      </c>
      <c r="S255" s="37"/>
      <c r="T255" s="23"/>
      <c r="X255" s="43"/>
    </row>
    <row r="256" spans="2:24" x14ac:dyDescent="0.3">
      <c r="B256" s="1">
        <f>MAX(B$19:B255)+1</f>
        <v>179</v>
      </c>
      <c r="D256" s="2" t="s">
        <v>36</v>
      </c>
      <c r="F256" s="30">
        <v>2921157.7278214986</v>
      </c>
      <c r="G256" s="34"/>
      <c r="H256" s="31">
        <v>29.281501503806073</v>
      </c>
      <c r="I256" s="34"/>
      <c r="J256" s="30">
        <v>3398524.6123532061</v>
      </c>
      <c r="K256" s="34"/>
      <c r="L256" s="31">
        <v>34.06659715754428</v>
      </c>
      <c r="M256" s="34"/>
      <c r="N256" s="32">
        <v>477366.8845317075</v>
      </c>
      <c r="P256" s="39">
        <v>0.16341701784371351</v>
      </c>
      <c r="Q256" s="34"/>
      <c r="R256" s="39">
        <v>0.34102520335690623</v>
      </c>
      <c r="S256" s="37"/>
      <c r="T256" s="23"/>
      <c r="X256" s="43"/>
    </row>
    <row r="257" spans="2:24" x14ac:dyDescent="0.3">
      <c r="B257" s="1">
        <f>MAX(B$19:B256)+1</f>
        <v>180</v>
      </c>
      <c r="D257" s="2" t="s">
        <v>37</v>
      </c>
      <c r="F257" s="34"/>
      <c r="G257" s="34"/>
      <c r="H257" s="34"/>
      <c r="I257" s="34"/>
      <c r="J257" s="34"/>
      <c r="K257" s="34"/>
      <c r="L257" s="34"/>
      <c r="M257" s="34"/>
      <c r="N257" s="26"/>
      <c r="P257" s="41">
        <v>0.25610075640026264</v>
      </c>
      <c r="Q257" s="34"/>
      <c r="R257" s="41">
        <v>1.3932737327229363</v>
      </c>
      <c r="S257" s="37"/>
      <c r="T257" s="23"/>
      <c r="X257" s="43"/>
    </row>
    <row r="258" spans="2:24" ht="9.75" customHeight="1" x14ac:dyDescent="0.3">
      <c r="F258" s="1"/>
      <c r="G258" s="1"/>
      <c r="H258" s="1"/>
      <c r="I258" s="1"/>
      <c r="J258" s="1"/>
      <c r="K258" s="1"/>
      <c r="L258" s="1"/>
      <c r="M258" s="1"/>
      <c r="N258" s="38"/>
      <c r="O258" s="1"/>
      <c r="P258" s="20"/>
      <c r="Q258" s="1"/>
      <c r="R258" s="20"/>
      <c r="S258" s="1"/>
    </row>
    <row r="259" spans="2:24" ht="14.15" x14ac:dyDescent="0.3">
      <c r="D259" s="6" t="s">
        <v>67</v>
      </c>
      <c r="F259" s="2" t="s">
        <v>68</v>
      </c>
      <c r="I259" s="1"/>
      <c r="J259" s="1"/>
      <c r="K259" s="1"/>
      <c r="L259" s="1"/>
      <c r="M259" s="1"/>
      <c r="N259" s="38"/>
      <c r="O259" s="1"/>
      <c r="P259" s="20"/>
      <c r="Q259" s="1"/>
      <c r="R259" s="20"/>
      <c r="S259" s="1"/>
      <c r="T259" s="23"/>
    </row>
    <row r="260" spans="2:24" x14ac:dyDescent="0.3">
      <c r="B260" s="1">
        <f>MAX(B$19:B259)+1</f>
        <v>181</v>
      </c>
      <c r="D260" s="2" t="s">
        <v>29</v>
      </c>
      <c r="F260" s="24">
        <v>302287.48428700003</v>
      </c>
      <c r="G260" s="1"/>
      <c r="H260" s="25">
        <v>3.0301104435982684</v>
      </c>
      <c r="I260" s="1"/>
      <c r="J260" s="24">
        <v>337676.46604364185</v>
      </c>
      <c r="K260" s="1"/>
      <c r="L260" s="25">
        <v>3.3848473373933805</v>
      </c>
      <c r="M260" s="25"/>
      <c r="N260" s="26">
        <f>J260-F260</f>
        <v>35388.981756641821</v>
      </c>
      <c r="O260" s="25"/>
      <c r="P260" s="27">
        <f>N260/F260</f>
        <v>0.11707061521290954</v>
      </c>
      <c r="Q260" s="28"/>
      <c r="R260" s="27">
        <f>P260</f>
        <v>0.11707061521290954</v>
      </c>
      <c r="S260" s="28"/>
      <c r="T260" s="23"/>
    </row>
    <row r="261" spans="2:24" outlineLevel="1" x14ac:dyDescent="0.3">
      <c r="B261" s="1">
        <f>MAX(B$19:B260)+1</f>
        <v>182</v>
      </c>
      <c r="D261" s="2" t="s">
        <v>30</v>
      </c>
      <c r="F261" s="24">
        <v>1521358.4524999999</v>
      </c>
      <c r="G261" s="29"/>
      <c r="H261" s="25">
        <v>15.25</v>
      </c>
      <c r="I261" s="25"/>
      <c r="J261" s="24">
        <v>1521358.4524999999</v>
      </c>
      <c r="K261" s="29"/>
      <c r="L261" s="25">
        <v>15.25</v>
      </c>
      <c r="M261" s="25"/>
      <c r="N261" s="26">
        <f>J261-F261</f>
        <v>0</v>
      </c>
      <c r="O261" s="25"/>
      <c r="P261" s="27">
        <f>IFERROR(N261/F261,"100.0%")</f>
        <v>0</v>
      </c>
      <c r="Q261" s="28"/>
      <c r="R261" s="27">
        <v>0</v>
      </c>
      <c r="S261" s="28"/>
      <c r="T261" s="23"/>
    </row>
    <row r="262" spans="2:24" outlineLevel="1" x14ac:dyDescent="0.3">
      <c r="B262" s="1">
        <f>MAX(B$19:B261)+1</f>
        <v>183</v>
      </c>
      <c r="D262" s="2" t="s">
        <v>31</v>
      </c>
      <c r="F262" s="24">
        <v>486894.56152600003</v>
      </c>
      <c r="G262" s="29"/>
      <c r="H262" s="25">
        <v>4.8806000000000003</v>
      </c>
      <c r="I262" s="25"/>
      <c r="J262" s="24">
        <v>53558.266417551698</v>
      </c>
      <c r="K262" s="29"/>
      <c r="L262" s="25">
        <v>0.53686464325715078</v>
      </c>
      <c r="N262" s="26">
        <f>J262-F262</f>
        <v>-433336.29510844836</v>
      </c>
      <c r="P262" s="27">
        <f>N262/F262</f>
        <v>-0.89000027798689707</v>
      </c>
      <c r="Q262" s="28"/>
      <c r="R262" s="27">
        <f>P262</f>
        <v>-0.89000027798689707</v>
      </c>
      <c r="S262" s="28"/>
      <c r="T262" s="23"/>
    </row>
    <row r="263" spans="2:24" x14ac:dyDescent="0.3">
      <c r="B263" s="1">
        <f>MAX(B$19:B262)+1</f>
        <v>184</v>
      </c>
      <c r="D263" s="2" t="s">
        <v>32</v>
      </c>
      <c r="F263" s="24">
        <v>1041856.1966349999</v>
      </c>
      <c r="G263" s="1"/>
      <c r="H263" s="25">
        <v>10.4435</v>
      </c>
      <c r="I263" s="1"/>
      <c r="J263" s="24">
        <v>1465373.4424807387</v>
      </c>
      <c r="K263" s="1"/>
      <c r="L263" s="25">
        <v>14.688809833809541</v>
      </c>
      <c r="N263" s="26">
        <f>J263-F263</f>
        <v>423517.2458457388</v>
      </c>
      <c r="P263" s="27">
        <f>N263/F263</f>
        <v>0.40650259336520728</v>
      </c>
      <c r="Q263" s="28"/>
      <c r="R263" s="27">
        <f>P263</f>
        <v>0.40650259336520728</v>
      </c>
      <c r="S263" s="28"/>
      <c r="T263" s="23"/>
      <c r="U263" s="9"/>
    </row>
    <row r="264" spans="2:24" x14ac:dyDescent="0.3">
      <c r="B264" s="1">
        <f>MAX(B$19:B263)+1</f>
        <v>185</v>
      </c>
      <c r="D264" s="2" t="s">
        <v>33</v>
      </c>
      <c r="F264" s="30">
        <f>SUM(F260:F263)</f>
        <v>3352396.6949479999</v>
      </c>
      <c r="G264" s="1"/>
      <c r="H264" s="31">
        <v>33.604210443598262</v>
      </c>
      <c r="I264" s="1"/>
      <c r="J264" s="30">
        <f>SUM(J260:J263)</f>
        <v>3377966.6274419324</v>
      </c>
      <c r="K264" s="1"/>
      <c r="L264" s="31">
        <v>33.860521814460078</v>
      </c>
      <c r="N264" s="32">
        <f>SUM(N260:N263)</f>
        <v>25569.932493932254</v>
      </c>
      <c r="P264" s="39">
        <f>N264/F264</f>
        <v>7.6273588183837764E-3</v>
      </c>
      <c r="Q264" s="34"/>
      <c r="R264" s="39">
        <f>(N260+N263+N262)/(F260+F263+F262)</f>
        <v>1.3964717885819045E-2</v>
      </c>
      <c r="S264" s="34"/>
      <c r="T264" s="23"/>
      <c r="U264" s="9"/>
      <c r="V264" s="40"/>
      <c r="X264" s="9"/>
    </row>
    <row r="265" spans="2:24" ht="9.75" customHeight="1" x14ac:dyDescent="0.3">
      <c r="F265" s="24"/>
      <c r="G265" s="1"/>
      <c r="H265" s="25"/>
      <c r="I265" s="1"/>
      <c r="J265" s="24"/>
      <c r="K265" s="1"/>
      <c r="L265" s="25"/>
      <c r="N265" s="26"/>
      <c r="Q265" s="34"/>
      <c r="S265" s="34"/>
      <c r="T265" s="23"/>
    </row>
    <row r="266" spans="2:24" x14ac:dyDescent="0.3">
      <c r="B266" s="1">
        <f>MAX(B$19:B265)+1</f>
        <v>186</v>
      </c>
      <c r="D266" s="2" t="s">
        <v>34</v>
      </c>
      <c r="F266" s="30">
        <v>3775913.9407937387</v>
      </c>
      <c r="G266" s="34"/>
      <c r="H266" s="31">
        <v>37.849520277407812</v>
      </c>
      <c r="I266" s="34"/>
      <c r="J266" s="30">
        <v>3636538.255629837</v>
      </c>
      <c r="K266" s="34"/>
      <c r="L266" s="31">
        <v>36.452427307465868</v>
      </c>
      <c r="M266" s="34"/>
      <c r="N266" s="32">
        <v>-139375.68516390142</v>
      </c>
      <c r="P266" s="33">
        <v>-3.6911774831023592E-2</v>
      </c>
      <c r="Q266" s="34"/>
      <c r="R266" s="33">
        <v>-6.1819585229805886E-2</v>
      </c>
      <c r="S266" s="34"/>
      <c r="T266" s="23"/>
    </row>
    <row r="267" spans="2:24" x14ac:dyDescent="0.3">
      <c r="B267" s="1">
        <f>MAX(B$19:B266)+1</f>
        <v>187</v>
      </c>
      <c r="D267" s="2" t="s">
        <v>35</v>
      </c>
      <c r="F267" s="34"/>
      <c r="G267" s="34"/>
      <c r="H267" s="34"/>
      <c r="I267" s="34"/>
      <c r="J267" s="34"/>
      <c r="K267" s="34"/>
      <c r="L267" s="34"/>
      <c r="M267" s="34"/>
      <c r="N267" s="26"/>
      <c r="P267" s="33">
        <v>-6.0321680258651207E-2</v>
      </c>
      <c r="Q267" s="34"/>
      <c r="R267" s="33">
        <v>-0.17660777497835659</v>
      </c>
      <c r="S267" s="37"/>
      <c r="T267" s="23"/>
    </row>
    <row r="268" spans="2:24" x14ac:dyDescent="0.3">
      <c r="B268" s="1">
        <f>MAX(B$19:B267)+1</f>
        <v>188</v>
      </c>
      <c r="D268" s="2" t="s">
        <v>36</v>
      </c>
      <c r="F268" s="30">
        <v>3382794.9166677389</v>
      </c>
      <c r="G268" s="34"/>
      <c r="H268" s="31">
        <v>33.908920277407809</v>
      </c>
      <c r="I268" s="34"/>
      <c r="J268" s="30">
        <v>3377966.6274419324</v>
      </c>
      <c r="K268" s="34"/>
      <c r="L268" s="31">
        <v>33.860521814460078</v>
      </c>
      <c r="M268" s="34"/>
      <c r="N268" s="32">
        <v>-4828.2892258064821</v>
      </c>
      <c r="P268" s="33">
        <v>-1.4273076981452496E-3</v>
      </c>
      <c r="Q268" s="34"/>
      <c r="R268" s="33">
        <v>-2.5938512104764443E-3</v>
      </c>
      <c r="S268" s="37"/>
      <c r="T268" s="23"/>
    </row>
    <row r="269" spans="2:24" x14ac:dyDescent="0.3">
      <c r="B269" s="1">
        <f>MAX(B$19:B268)+1</f>
        <v>189</v>
      </c>
      <c r="D269" s="2" t="s">
        <v>37</v>
      </c>
      <c r="F269" s="34"/>
      <c r="G269" s="34"/>
      <c r="H269" s="34"/>
      <c r="I269" s="34"/>
      <c r="J269" s="34"/>
      <c r="K269" s="34"/>
      <c r="L269" s="34"/>
      <c r="M269" s="34"/>
      <c r="N269" s="26"/>
      <c r="P269" s="27">
        <v>-2.518115756398165E-3</v>
      </c>
      <c r="Q269" s="34"/>
      <c r="R269" s="27">
        <v>-1.2190709461440644E-2</v>
      </c>
      <c r="S269" s="37"/>
      <c r="T269" s="23"/>
    </row>
    <row r="270" spans="2:24" ht="9.75" customHeight="1" x14ac:dyDescent="0.3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20"/>
      <c r="Q270" s="1"/>
      <c r="R270" s="20"/>
      <c r="S270" s="1"/>
    </row>
    <row r="271" spans="2:24" ht="14.15" x14ac:dyDescent="0.3">
      <c r="D271" s="6" t="s">
        <v>69</v>
      </c>
      <c r="F271" s="2" t="s">
        <v>70</v>
      </c>
      <c r="I271" s="1"/>
      <c r="J271" s="1"/>
      <c r="K271" s="1"/>
      <c r="L271" s="1"/>
      <c r="M271" s="1"/>
      <c r="N271" s="38"/>
      <c r="O271" s="1"/>
      <c r="P271" s="20"/>
      <c r="Q271" s="1"/>
      <c r="R271" s="20"/>
      <c r="S271" s="1"/>
      <c r="T271" s="23"/>
    </row>
    <row r="272" spans="2:24" x14ac:dyDescent="0.3">
      <c r="B272" s="1">
        <f>MAX(B$19:B271)+1</f>
        <v>190</v>
      </c>
      <c r="D272" s="2" t="s">
        <v>29</v>
      </c>
      <c r="F272" s="24">
        <v>302287.48428700003</v>
      </c>
      <c r="G272" s="1"/>
      <c r="H272" s="25">
        <v>3.0301104435982684</v>
      </c>
      <c r="I272" s="1"/>
      <c r="J272" s="24">
        <v>298426.80642244179</v>
      </c>
      <c r="K272" s="1"/>
      <c r="L272" s="25">
        <v>2.991411255160616</v>
      </c>
      <c r="M272" s="25"/>
      <c r="N272" s="26">
        <f>J272-F272</f>
        <v>-3860.6778645582381</v>
      </c>
      <c r="O272" s="25"/>
      <c r="P272" s="27">
        <f>N272/F272</f>
        <v>-1.2771543862175929E-2</v>
      </c>
      <c r="Q272" s="28"/>
      <c r="R272" s="27">
        <f>P272</f>
        <v>-1.2771543862175929E-2</v>
      </c>
      <c r="S272" s="28"/>
      <c r="T272" s="23"/>
    </row>
    <row r="273" spans="2:24" outlineLevel="1" x14ac:dyDescent="0.3">
      <c r="B273" s="1">
        <f>MAX(B$19:B272)+1</f>
        <v>191</v>
      </c>
      <c r="D273" s="2" t="s">
        <v>30</v>
      </c>
      <c r="F273" s="24">
        <v>1521358.4524999999</v>
      </c>
      <c r="G273" s="29"/>
      <c r="H273" s="25">
        <v>15.25</v>
      </c>
      <c r="I273" s="25"/>
      <c r="J273" s="24">
        <v>1521358.4524999999</v>
      </c>
      <c r="K273" s="29"/>
      <c r="L273" s="25">
        <v>15.25</v>
      </c>
      <c r="M273" s="25"/>
      <c r="N273" s="26">
        <f>J273-F273</f>
        <v>0</v>
      </c>
      <c r="O273" s="25"/>
      <c r="P273" s="27">
        <f>IFERROR(N273/F273,"100.0%")</f>
        <v>0</v>
      </c>
      <c r="Q273" s="28"/>
      <c r="R273" s="27">
        <v>0</v>
      </c>
      <c r="S273" s="28"/>
      <c r="T273" s="23"/>
    </row>
    <row r="274" spans="2:24" outlineLevel="1" x14ac:dyDescent="0.3">
      <c r="B274" s="1">
        <f>MAX(B$19:B273)+1</f>
        <v>192</v>
      </c>
      <c r="D274" s="2" t="s">
        <v>31</v>
      </c>
      <c r="F274" s="24">
        <v>486894.56152600003</v>
      </c>
      <c r="G274" s="29"/>
      <c r="H274" s="25">
        <v>4.8806000000000003</v>
      </c>
      <c r="I274" s="25"/>
      <c r="J274" s="24">
        <v>604371.92803654645</v>
      </c>
      <c r="K274" s="29"/>
      <c r="L274" s="25">
        <v>6.0581856218117887</v>
      </c>
      <c r="N274" s="26">
        <f>J274-F274</f>
        <v>117477.36651054642</v>
      </c>
      <c r="P274" s="27">
        <f>N274/F274</f>
        <v>0.24127886362574036</v>
      </c>
      <c r="Q274" s="28"/>
      <c r="R274" s="27">
        <f>P274</f>
        <v>0.24127886362574036</v>
      </c>
      <c r="S274" s="28"/>
      <c r="T274" s="23"/>
    </row>
    <row r="275" spans="2:24" x14ac:dyDescent="0.3">
      <c r="B275" s="1">
        <f>MAX(B$19:B274)+1</f>
        <v>193</v>
      </c>
      <c r="D275" s="2" t="s">
        <v>32</v>
      </c>
      <c r="F275" s="24">
        <v>1041856.1966349999</v>
      </c>
      <c r="G275" s="1"/>
      <c r="H275" s="25">
        <v>10.4435</v>
      </c>
      <c r="I275" s="1"/>
      <c r="J275" s="24">
        <v>1057177.0660602527</v>
      </c>
      <c r="K275" s="1"/>
      <c r="L275" s="25">
        <v>10.597075416990759</v>
      </c>
      <c r="N275" s="26">
        <f>J275-F275</f>
        <v>15320.869425252778</v>
      </c>
      <c r="P275" s="27">
        <f>N275/F275</f>
        <v>1.4705359026261314E-2</v>
      </c>
      <c r="Q275" s="28"/>
      <c r="R275" s="27">
        <f>P275</f>
        <v>1.4705359026261314E-2</v>
      </c>
      <c r="S275" s="28"/>
      <c r="T275" s="23"/>
      <c r="U275" s="9"/>
    </row>
    <row r="276" spans="2:24" x14ac:dyDescent="0.3">
      <c r="B276" s="1">
        <f>MAX(B$19:B275)+1</f>
        <v>194</v>
      </c>
      <c r="D276" s="2" t="s">
        <v>33</v>
      </c>
      <c r="F276" s="30">
        <f>SUM(F272:F275)</f>
        <v>3352396.6949479999</v>
      </c>
      <c r="G276" s="1"/>
      <c r="H276" s="31">
        <v>33.604210443598262</v>
      </c>
      <c r="I276" s="1"/>
      <c r="J276" s="30">
        <f>SUM(J272:J275)</f>
        <v>3481334.2530192407</v>
      </c>
      <c r="K276" s="1"/>
      <c r="L276" s="31">
        <v>34.896672293963164</v>
      </c>
      <c r="N276" s="32">
        <f>SUM(N272:N275)</f>
        <v>128937.55807124096</v>
      </c>
      <c r="P276" s="39">
        <f>N276/F276</f>
        <v>3.8461306880998747E-2</v>
      </c>
      <c r="Q276" s="34"/>
      <c r="R276" s="39">
        <f>(N272+N275+N274)/(F272+F275+F274)</f>
        <v>7.041773081640193E-2</v>
      </c>
      <c r="S276" s="34"/>
      <c r="T276" s="23"/>
      <c r="U276" s="9"/>
      <c r="V276" s="40"/>
      <c r="X276" s="9"/>
    </row>
    <row r="277" spans="2:24" ht="9.75" customHeight="1" x14ac:dyDescent="0.3">
      <c r="F277" s="24"/>
      <c r="G277" s="1"/>
      <c r="H277" s="25"/>
      <c r="I277" s="1"/>
      <c r="J277" s="24"/>
      <c r="K277" s="1"/>
      <c r="L277" s="25"/>
      <c r="N277" s="26"/>
      <c r="Q277" s="34"/>
      <c r="S277" s="34"/>
      <c r="T277" s="23"/>
    </row>
    <row r="278" spans="2:24" x14ac:dyDescent="0.3">
      <c r="B278" s="1">
        <f>MAX(B$19:B277)+1</f>
        <v>195</v>
      </c>
      <c r="D278" s="2" t="s">
        <v>34</v>
      </c>
      <c r="F278" s="30">
        <v>3367717.5643732529</v>
      </c>
      <c r="G278" s="34"/>
      <c r="H278" s="31">
        <v>33.757785860589031</v>
      </c>
      <c r="I278" s="34"/>
      <c r="J278" s="30">
        <v>3739905.8812071458</v>
      </c>
      <c r="K278" s="34"/>
      <c r="L278" s="31">
        <v>37.48857778696896</v>
      </c>
      <c r="M278" s="34"/>
      <c r="N278" s="32">
        <v>372188.31683389324</v>
      </c>
      <c r="P278" s="39">
        <v>0.11051648771596413</v>
      </c>
      <c r="Q278" s="34"/>
      <c r="R278" s="39">
        <v>0.20157959220418595</v>
      </c>
      <c r="S278" s="34"/>
      <c r="T278" s="23"/>
    </row>
    <row r="279" spans="2:24" x14ac:dyDescent="0.3">
      <c r="B279" s="1">
        <f>MAX(B$19:B278)+1</f>
        <v>196</v>
      </c>
      <c r="D279" s="2" t="s">
        <v>35</v>
      </c>
      <c r="F279" s="34"/>
      <c r="G279" s="34"/>
      <c r="H279" s="34"/>
      <c r="I279" s="34"/>
      <c r="J279" s="34"/>
      <c r="K279" s="34"/>
      <c r="L279" s="34"/>
      <c r="M279" s="34"/>
      <c r="N279" s="26"/>
      <c r="P279" s="39">
        <v>0.16108279301126291</v>
      </c>
      <c r="Q279" s="34"/>
      <c r="R279" s="39">
        <v>0.47161275248028744</v>
      </c>
      <c r="S279" s="37"/>
      <c r="T279" s="23"/>
    </row>
    <row r="280" spans="2:24" x14ac:dyDescent="0.3">
      <c r="B280" s="1">
        <f>MAX(B$19:B279)+1</f>
        <v>197</v>
      </c>
      <c r="D280" s="2" t="s">
        <v>36</v>
      </c>
      <c r="F280" s="30">
        <v>2974598.5402472527</v>
      </c>
      <c r="G280" s="34"/>
      <c r="H280" s="31">
        <v>29.817185860589028</v>
      </c>
      <c r="I280" s="34"/>
      <c r="J280" s="30">
        <v>3481334.2530192407</v>
      </c>
      <c r="K280" s="34"/>
      <c r="L280" s="31">
        <v>34.896672293963164</v>
      </c>
      <c r="M280" s="34"/>
      <c r="N280" s="32">
        <v>506735.71277198818</v>
      </c>
      <c r="P280" s="39">
        <v>0.17035432039507006</v>
      </c>
      <c r="Q280" s="34"/>
      <c r="R280" s="39">
        <v>0.34869373412173554</v>
      </c>
      <c r="S280" s="37"/>
      <c r="T280" s="23"/>
    </row>
    <row r="281" spans="2:24" x14ac:dyDescent="0.3">
      <c r="B281" s="1">
        <f>MAX(B$19:B280)+1</f>
        <v>198</v>
      </c>
      <c r="D281" s="2" t="s">
        <v>37</v>
      </c>
      <c r="F281" s="34"/>
      <c r="G281" s="34"/>
      <c r="H281" s="34"/>
      <c r="I281" s="34"/>
      <c r="J281" s="34"/>
      <c r="K281" s="34"/>
      <c r="L281" s="34"/>
      <c r="M281" s="34"/>
      <c r="N281" s="26"/>
      <c r="P281" s="41">
        <v>0.26427977343210241</v>
      </c>
      <c r="Q281" s="34"/>
      <c r="R281" s="41">
        <v>1.2794320222412743</v>
      </c>
      <c r="S281" s="37"/>
      <c r="T281" s="23"/>
    </row>
    <row r="282" spans="2:24" ht="9.75" customHeight="1" x14ac:dyDescent="0.3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20"/>
      <c r="Q282" s="1"/>
      <c r="R282" s="20"/>
      <c r="S282" s="1"/>
    </row>
    <row r="283" spans="2:24" ht="14.15" x14ac:dyDescent="0.3">
      <c r="D283" s="6" t="s">
        <v>71</v>
      </c>
      <c r="F283" s="2" t="s">
        <v>72</v>
      </c>
      <c r="I283" s="1"/>
      <c r="J283" s="1"/>
      <c r="K283" s="1"/>
      <c r="L283" s="1"/>
      <c r="M283" s="1"/>
      <c r="N283" s="1"/>
      <c r="O283" s="1"/>
      <c r="P283" s="20"/>
      <c r="Q283" s="1"/>
      <c r="R283" s="20"/>
      <c r="S283" s="1"/>
      <c r="T283" s="23"/>
    </row>
    <row r="284" spans="2:24" x14ac:dyDescent="0.3">
      <c r="B284" s="1">
        <f>MAX(B$19:B283)+1</f>
        <v>199</v>
      </c>
      <c r="D284" s="2" t="s">
        <v>29</v>
      </c>
      <c r="F284" s="24">
        <v>86589.939649999986</v>
      </c>
      <c r="G284" s="1"/>
      <c r="H284" s="25">
        <v>1.9364380841437607</v>
      </c>
      <c r="I284" s="1"/>
      <c r="J284" s="24">
        <v>111940.60801025473</v>
      </c>
      <c r="K284" s="1"/>
      <c r="L284" s="25">
        <v>2.5033630626079946</v>
      </c>
      <c r="M284" s="25"/>
      <c r="N284" s="26">
        <f>J284-F284</f>
        <v>25350.668360254742</v>
      </c>
      <c r="O284" s="25"/>
      <c r="P284" s="27">
        <f>N284/F284</f>
        <v>0.29276690182165688</v>
      </c>
      <c r="Q284" s="28"/>
      <c r="R284" s="27">
        <f>P284</f>
        <v>0.29276690182165688</v>
      </c>
      <c r="S284" s="28"/>
      <c r="T284" s="23"/>
    </row>
    <row r="285" spans="2:24" outlineLevel="1" x14ac:dyDescent="0.3">
      <c r="B285" s="1">
        <f>MAX(B$19:B284)+1</f>
        <v>200</v>
      </c>
      <c r="D285" s="2" t="s">
        <v>30</v>
      </c>
      <c r="F285" s="24">
        <v>681920.37250000006</v>
      </c>
      <c r="G285" s="29"/>
      <c r="H285" s="25">
        <v>15.25</v>
      </c>
      <c r="I285" s="25"/>
      <c r="J285" s="24">
        <v>681920.37250000006</v>
      </c>
      <c r="K285" s="29"/>
      <c r="L285" s="25">
        <v>15.25</v>
      </c>
      <c r="M285" s="25"/>
      <c r="N285" s="26">
        <f>J285-F285</f>
        <v>0</v>
      </c>
      <c r="O285" s="25"/>
      <c r="P285" s="27">
        <f>IFERROR(N285/F285,"100.0%")</f>
        <v>0</v>
      </c>
      <c r="Q285" s="28"/>
      <c r="R285" s="27">
        <v>0</v>
      </c>
      <c r="S285" s="28"/>
      <c r="T285" s="23"/>
    </row>
    <row r="286" spans="2:24" outlineLevel="1" x14ac:dyDescent="0.3">
      <c r="B286" s="1">
        <f>MAX(B$19:B285)+1</f>
        <v>201</v>
      </c>
      <c r="D286" s="2" t="s">
        <v>31</v>
      </c>
      <c r="F286" s="24">
        <v>218241.34885400001</v>
      </c>
      <c r="G286" s="29"/>
      <c r="H286" s="25">
        <v>4.8806000000000003</v>
      </c>
      <c r="I286" s="25"/>
      <c r="J286" s="24">
        <v>24006.487705704651</v>
      </c>
      <c r="K286" s="29"/>
      <c r="L286" s="25">
        <v>0.53686464325715089</v>
      </c>
      <c r="N286" s="26">
        <f>J286-F286</f>
        <v>-194234.86114829537</v>
      </c>
      <c r="P286" s="27">
        <f>N286/F286</f>
        <v>-0.89000027798689696</v>
      </c>
      <c r="Q286" s="28"/>
      <c r="R286" s="27">
        <f>P286</f>
        <v>-0.89000027798689696</v>
      </c>
      <c r="S286" s="28"/>
      <c r="T286" s="23"/>
    </row>
    <row r="287" spans="2:24" x14ac:dyDescent="0.3">
      <c r="B287" s="1">
        <f>MAX(B$19:B286)+1</f>
        <v>202</v>
      </c>
      <c r="D287" s="2" t="s">
        <v>32</v>
      </c>
      <c r="F287" s="24">
        <v>466992.48591499997</v>
      </c>
      <c r="G287" s="1"/>
      <c r="H287" s="25">
        <v>10.443499999999998</v>
      </c>
      <c r="I287" s="1"/>
      <c r="J287" s="24">
        <v>656826.14252151246</v>
      </c>
      <c r="K287" s="1"/>
      <c r="L287" s="25">
        <v>14.688809833809541</v>
      </c>
      <c r="N287" s="26">
        <f>J287-F287</f>
        <v>189833.65660651249</v>
      </c>
      <c r="P287" s="27">
        <f>N287/F287</f>
        <v>0.40650259336520722</v>
      </c>
      <c r="Q287" s="28"/>
      <c r="R287" s="27">
        <f>P287</f>
        <v>0.40650259336520722</v>
      </c>
      <c r="S287" s="28"/>
      <c r="T287" s="23"/>
      <c r="U287" s="9"/>
    </row>
    <row r="288" spans="2:24" x14ac:dyDescent="0.3">
      <c r="B288" s="1">
        <f>MAX(B$19:B287)+1</f>
        <v>203</v>
      </c>
      <c r="D288" s="2" t="s">
        <v>33</v>
      </c>
      <c r="F288" s="30">
        <f>SUM(F284:F287)</f>
        <v>1453744.146919</v>
      </c>
      <c r="G288" s="1"/>
      <c r="H288" s="31">
        <v>32.510538084143761</v>
      </c>
      <c r="I288" s="1"/>
      <c r="J288" s="30">
        <f>SUM(J284:J287)</f>
        <v>1474693.6107374718</v>
      </c>
      <c r="K288" s="1"/>
      <c r="L288" s="31">
        <v>32.979037539674685</v>
      </c>
      <c r="N288" s="32">
        <f>SUM(N284:N287)</f>
        <v>20949.463818471879</v>
      </c>
      <c r="P288" s="39">
        <f>N288/F288</f>
        <v>1.4410695212683216E-2</v>
      </c>
      <c r="Q288" s="34"/>
      <c r="R288" s="39">
        <f>(N284+N287+N286)/(F284+F287+F286)</f>
        <v>2.7142807092515157E-2</v>
      </c>
      <c r="S288" s="34"/>
      <c r="T288" s="23"/>
      <c r="U288" s="9"/>
      <c r="V288" s="40"/>
      <c r="X288" s="9"/>
    </row>
    <row r="289" spans="2:24" ht="9.75" customHeight="1" x14ac:dyDescent="0.3">
      <c r="F289" s="24"/>
      <c r="G289" s="1"/>
      <c r="H289" s="25"/>
      <c r="I289" s="1"/>
      <c r="J289" s="24"/>
      <c r="K289" s="1"/>
      <c r="L289" s="25"/>
      <c r="N289" s="26"/>
      <c r="Q289" s="34"/>
      <c r="S289" s="34"/>
      <c r="T289" s="23"/>
    </row>
    <row r="290" spans="2:24" x14ac:dyDescent="0.3">
      <c r="B290" s="1">
        <f>MAX(B$19:B289)+1</f>
        <v>204</v>
      </c>
      <c r="D290" s="2" t="s">
        <v>34</v>
      </c>
      <c r="F290" s="30">
        <v>1643577.8035255126</v>
      </c>
      <c r="G290" s="34"/>
      <c r="H290" s="31">
        <v>36.755847917953304</v>
      </c>
      <c r="I290" s="34"/>
      <c r="J290" s="30">
        <v>1590593.4900342135</v>
      </c>
      <c r="K290" s="34"/>
      <c r="L290" s="31">
        <v>35.570943032680482</v>
      </c>
      <c r="M290" s="34"/>
      <c r="N290" s="32">
        <v>-52984.313491298948</v>
      </c>
      <c r="P290" s="33">
        <v>-3.2237179996983632E-2</v>
      </c>
      <c r="Q290" s="34"/>
      <c r="R290" s="33">
        <v>-5.5096868990859277E-2</v>
      </c>
      <c r="S290" s="34"/>
      <c r="T290" s="23"/>
    </row>
    <row r="291" spans="2:24" x14ac:dyDescent="0.3">
      <c r="B291" s="1">
        <f>MAX(B$19:B290)+1</f>
        <v>205</v>
      </c>
      <c r="D291" s="2" t="s">
        <v>35</v>
      </c>
      <c r="F291" s="34"/>
      <c r="G291" s="34"/>
      <c r="H291" s="34"/>
      <c r="I291" s="34"/>
      <c r="J291" s="34"/>
      <c r="K291" s="34"/>
      <c r="L291" s="34"/>
      <c r="M291" s="34"/>
      <c r="N291" s="26"/>
      <c r="P291" s="33">
        <v>-5.3695692224514195E-2</v>
      </c>
      <c r="Q291" s="34"/>
      <c r="R291" s="33">
        <v>-0.17381520693406013</v>
      </c>
      <c r="S291" s="37"/>
      <c r="T291" s="23"/>
    </row>
    <row r="292" spans="2:24" x14ac:dyDescent="0.3">
      <c r="B292" s="1">
        <f>MAX(B$19:B291)+1</f>
        <v>206</v>
      </c>
      <c r="D292" s="2" t="s">
        <v>36</v>
      </c>
      <c r="F292" s="30">
        <v>1467369.5792715126</v>
      </c>
      <c r="G292" s="34"/>
      <c r="H292" s="31">
        <v>32.815247917953307</v>
      </c>
      <c r="I292" s="34"/>
      <c r="J292" s="30">
        <v>1474693.6107374718</v>
      </c>
      <c r="K292" s="34"/>
      <c r="L292" s="31">
        <v>32.979037539674685</v>
      </c>
      <c r="M292" s="34"/>
      <c r="N292" s="32">
        <v>7324.0314659593896</v>
      </c>
      <c r="P292" s="33">
        <v>4.9912657107117238E-3</v>
      </c>
      <c r="Q292" s="34"/>
      <c r="R292" s="33">
        <v>9.3246404768347474E-3</v>
      </c>
      <c r="S292" s="37"/>
      <c r="T292" s="23"/>
    </row>
    <row r="293" spans="2:24" x14ac:dyDescent="0.3">
      <c r="B293" s="1">
        <f>MAX(B$19:B292)+1</f>
        <v>207</v>
      </c>
      <c r="D293" s="2" t="s">
        <v>37</v>
      </c>
      <c r="F293" s="34"/>
      <c r="G293" s="34"/>
      <c r="H293" s="34"/>
      <c r="I293" s="34"/>
      <c r="J293" s="34"/>
      <c r="K293" s="34"/>
      <c r="L293" s="34"/>
      <c r="M293" s="34"/>
      <c r="N293" s="26"/>
      <c r="P293" s="41">
        <v>9.0359518489548599E-3</v>
      </c>
      <c r="Q293" s="34"/>
      <c r="R293" s="41">
        <v>5.6941820727610212E-2</v>
      </c>
      <c r="S293" s="37"/>
      <c r="T293" s="23"/>
    </row>
    <row r="294" spans="2:24" ht="9.75" customHeight="1" x14ac:dyDescent="0.3">
      <c r="F294" s="1"/>
      <c r="G294" s="1"/>
      <c r="H294" s="1"/>
      <c r="I294" s="1"/>
      <c r="J294" s="1"/>
      <c r="K294" s="1"/>
      <c r="L294" s="1"/>
      <c r="M294" s="1"/>
      <c r="N294" s="38"/>
      <c r="O294" s="1"/>
      <c r="P294" s="20"/>
      <c r="Q294" s="1"/>
      <c r="R294" s="20"/>
      <c r="S294" s="1"/>
    </row>
    <row r="295" spans="2:24" ht="14.15" x14ac:dyDescent="0.3">
      <c r="D295" s="6" t="s">
        <v>73</v>
      </c>
      <c r="F295" s="2" t="s">
        <v>72</v>
      </c>
      <c r="I295" s="1"/>
      <c r="J295" s="1"/>
      <c r="K295" s="1"/>
      <c r="L295" s="1"/>
      <c r="M295" s="1"/>
      <c r="N295" s="1"/>
      <c r="O295" s="1"/>
      <c r="P295" s="20"/>
      <c r="Q295" s="1"/>
      <c r="R295" s="20"/>
      <c r="S295" s="1"/>
      <c r="T295" s="23"/>
    </row>
    <row r="296" spans="2:24" x14ac:dyDescent="0.3">
      <c r="B296" s="1">
        <f>MAX(B$19:B295)+1</f>
        <v>208</v>
      </c>
      <c r="D296" s="2" t="s">
        <v>29</v>
      </c>
      <c r="F296" s="24">
        <v>86589.939649999986</v>
      </c>
      <c r="G296" s="1"/>
      <c r="H296" s="25">
        <v>1.9364380841437607</v>
      </c>
      <c r="I296" s="1"/>
      <c r="J296" s="24">
        <v>105327.20909521689</v>
      </c>
      <c r="K296" s="1"/>
      <c r="L296" s="25">
        <v>2.3554655403729821</v>
      </c>
      <c r="M296" s="25"/>
      <c r="N296" s="26">
        <f>J296-F296</f>
        <v>18737.269445216909</v>
      </c>
      <c r="O296" s="25"/>
      <c r="P296" s="44">
        <f>N296/F296</f>
        <v>0.2163908361751227</v>
      </c>
      <c r="Q296" s="28"/>
      <c r="R296" s="44">
        <f>P296</f>
        <v>0.2163908361751227</v>
      </c>
      <c r="S296" s="28"/>
      <c r="T296" s="23"/>
    </row>
    <row r="297" spans="2:24" outlineLevel="1" x14ac:dyDescent="0.3">
      <c r="B297" s="1">
        <f>MAX(B$19:B296)+1</f>
        <v>209</v>
      </c>
      <c r="D297" s="2" t="s">
        <v>30</v>
      </c>
      <c r="F297" s="24">
        <v>681920.37250000006</v>
      </c>
      <c r="G297" s="29"/>
      <c r="H297" s="25">
        <v>15.25</v>
      </c>
      <c r="I297" s="25"/>
      <c r="J297" s="24">
        <v>681920.37250000006</v>
      </c>
      <c r="K297" s="29"/>
      <c r="L297" s="25">
        <v>15.25</v>
      </c>
      <c r="M297" s="25"/>
      <c r="N297" s="26">
        <f>J297-F297</f>
        <v>0</v>
      </c>
      <c r="O297" s="25"/>
      <c r="P297" s="45">
        <f>IFERROR(N297/F297,"100.0%")</f>
        <v>0</v>
      </c>
      <c r="Q297" s="28"/>
      <c r="R297" s="45">
        <v>0</v>
      </c>
      <c r="S297" s="28"/>
      <c r="T297" s="23"/>
    </row>
    <row r="298" spans="2:24" outlineLevel="1" x14ac:dyDescent="0.3">
      <c r="B298" s="1">
        <f>MAX(B$19:B297)+1</f>
        <v>210</v>
      </c>
      <c r="D298" s="2" t="s">
        <v>31</v>
      </c>
      <c r="F298" s="24">
        <v>218241.34885400001</v>
      </c>
      <c r="G298" s="29"/>
      <c r="H298" s="25">
        <v>4.8806000000000003</v>
      </c>
      <c r="I298" s="25"/>
      <c r="J298" s="24">
        <v>270898.37350164191</v>
      </c>
      <c r="K298" s="29"/>
      <c r="L298" s="25">
        <v>6.0581856218117887</v>
      </c>
      <c r="N298" s="26">
        <f>J298-F298</f>
        <v>52657.024647641898</v>
      </c>
      <c r="P298" s="44">
        <f>N298/F298</f>
        <v>0.24127886362574036</v>
      </c>
      <c r="Q298" s="28"/>
      <c r="R298" s="44">
        <f>P298</f>
        <v>0.24127886362574036</v>
      </c>
      <c r="S298" s="28"/>
      <c r="T298" s="23"/>
    </row>
    <row r="299" spans="2:24" x14ac:dyDescent="0.3">
      <c r="B299" s="1">
        <f>MAX(B$19:B298)+1</f>
        <v>211</v>
      </c>
      <c r="D299" s="2" t="s">
        <v>32</v>
      </c>
      <c r="F299" s="24">
        <v>466992.48591499997</v>
      </c>
      <c r="G299" s="1"/>
      <c r="H299" s="25">
        <v>10.443499999999998</v>
      </c>
      <c r="I299" s="1"/>
      <c r="J299" s="24">
        <v>473859.77808294637</v>
      </c>
      <c r="K299" s="1"/>
      <c r="L299" s="25">
        <v>10.59707541699076</v>
      </c>
      <c r="N299" s="26">
        <f>J299-F299</f>
        <v>6867.2921679464052</v>
      </c>
      <c r="P299" s="44">
        <f>N299/F299</f>
        <v>1.4705359026261423E-2</v>
      </c>
      <c r="Q299" s="28"/>
      <c r="R299" s="44">
        <f>P299</f>
        <v>1.4705359026261423E-2</v>
      </c>
      <c r="S299" s="28"/>
      <c r="T299" s="23"/>
      <c r="U299" s="9"/>
    </row>
    <row r="300" spans="2:24" x14ac:dyDescent="0.3">
      <c r="B300" s="1">
        <f>MAX(B$19:B299)+1</f>
        <v>212</v>
      </c>
      <c r="D300" s="2" t="s">
        <v>33</v>
      </c>
      <c r="F300" s="30">
        <f>SUM(F296:F299)</f>
        <v>1453744.146919</v>
      </c>
      <c r="G300" s="1"/>
      <c r="H300" s="31">
        <v>32.510538084143761</v>
      </c>
      <c r="I300" s="1"/>
      <c r="J300" s="30">
        <f>SUM(J296:J299)</f>
        <v>1532005.7331798053</v>
      </c>
      <c r="K300" s="1"/>
      <c r="L300" s="31">
        <v>34.260726579175532</v>
      </c>
      <c r="N300" s="32">
        <f>SUM(N296:N299)</f>
        <v>78261.586260805212</v>
      </c>
      <c r="P300" s="39">
        <f>N300/F300</f>
        <v>5.3834497925009224E-2</v>
      </c>
      <c r="Q300" s="34"/>
      <c r="R300" s="39">
        <f>(N296+N299+N298)/(F296+F299+F298)</f>
        <v>0.10139825806702782</v>
      </c>
      <c r="S300" s="34"/>
      <c r="T300" s="23"/>
      <c r="U300" s="9"/>
      <c r="V300" s="40"/>
      <c r="X300" s="9"/>
    </row>
    <row r="301" spans="2:24" ht="9.75" customHeight="1" x14ac:dyDescent="0.3">
      <c r="F301" s="24"/>
      <c r="G301" s="1"/>
      <c r="H301" s="25"/>
      <c r="I301" s="1"/>
      <c r="J301" s="24"/>
      <c r="K301" s="1"/>
      <c r="L301" s="25"/>
      <c r="N301" s="26"/>
      <c r="Q301" s="34"/>
      <c r="S301" s="34"/>
      <c r="T301" s="23"/>
    </row>
    <row r="302" spans="2:24" x14ac:dyDescent="0.3">
      <c r="B302" s="1">
        <f>MAX(B$19:B301)+1</f>
        <v>213</v>
      </c>
      <c r="D302" s="2" t="s">
        <v>34</v>
      </c>
      <c r="F302" s="30">
        <v>1460611.4390869464</v>
      </c>
      <c r="G302" s="34"/>
      <c r="H302" s="31">
        <v>32.664113501134523</v>
      </c>
      <c r="I302" s="34"/>
      <c r="J302" s="30">
        <v>1647905.6124765468</v>
      </c>
      <c r="K302" s="34"/>
      <c r="L302" s="31">
        <v>36.852632072181329</v>
      </c>
      <c r="M302" s="34"/>
      <c r="N302" s="32">
        <v>187294.17338960047</v>
      </c>
      <c r="P302" s="39">
        <v>0.12822997847167439</v>
      </c>
      <c r="Q302" s="34"/>
      <c r="R302" s="39">
        <v>0.24052436380260919</v>
      </c>
      <c r="S302" s="34"/>
      <c r="T302" s="23"/>
    </row>
    <row r="303" spans="2:24" x14ac:dyDescent="0.3">
      <c r="B303" s="1">
        <f>MAX(B$19:B302)+1</f>
        <v>214</v>
      </c>
      <c r="D303" s="2" t="s">
        <v>35</v>
      </c>
      <c r="F303" s="34"/>
      <c r="G303" s="34"/>
      <c r="H303" s="34"/>
      <c r="I303" s="34"/>
      <c r="J303" s="34"/>
      <c r="K303" s="34"/>
      <c r="L303" s="34"/>
      <c r="M303" s="34"/>
      <c r="N303" s="26"/>
      <c r="P303" s="39">
        <v>0.18980882504827246</v>
      </c>
      <c r="Q303" s="34"/>
      <c r="R303" s="39">
        <v>0.61441912445658542</v>
      </c>
      <c r="S303" s="37"/>
      <c r="T303" s="23"/>
    </row>
    <row r="304" spans="2:24" x14ac:dyDescent="0.3">
      <c r="B304" s="1">
        <f>MAX(B$19:B303)+1</f>
        <v>215</v>
      </c>
      <c r="D304" s="2" t="s">
        <v>36</v>
      </c>
      <c r="F304" s="30">
        <v>1284403.2148329464</v>
      </c>
      <c r="G304" s="34"/>
      <c r="H304" s="31">
        <v>28.723513501134523</v>
      </c>
      <c r="I304" s="34"/>
      <c r="J304" s="30">
        <v>1532005.7331798053</v>
      </c>
      <c r="K304" s="34"/>
      <c r="L304" s="31">
        <v>34.260726579175532</v>
      </c>
      <c r="M304" s="34"/>
      <c r="N304" s="32">
        <v>247602.51834685879</v>
      </c>
      <c r="P304" s="39">
        <v>0.19277631470197057</v>
      </c>
      <c r="Q304" s="34"/>
      <c r="R304" s="39">
        <v>0.41097024006208588</v>
      </c>
      <c r="S304" s="37"/>
      <c r="T304" s="23"/>
    </row>
    <row r="305" spans="2:24" x14ac:dyDescent="0.3">
      <c r="B305" s="1">
        <f>MAX(B$19:B304)+1</f>
        <v>216</v>
      </c>
      <c r="D305" s="2" t="s">
        <v>37</v>
      </c>
      <c r="F305" s="34"/>
      <c r="G305" s="34"/>
      <c r="H305" s="34"/>
      <c r="I305" s="34"/>
      <c r="J305" s="34"/>
      <c r="K305" s="34"/>
      <c r="L305" s="34"/>
      <c r="M305" s="34"/>
      <c r="N305" s="26"/>
      <c r="P305" s="41">
        <v>0.30547717385715883</v>
      </c>
      <c r="Q305" s="34"/>
      <c r="R305" s="41">
        <v>1.9250242543250466</v>
      </c>
      <c r="S305" s="37"/>
      <c r="T305" s="23"/>
    </row>
    <row r="306" spans="2:24" ht="9.75" customHeight="1" x14ac:dyDescent="0.3">
      <c r="F306" s="1"/>
      <c r="G306" s="1"/>
      <c r="H306" s="1"/>
      <c r="I306" s="1"/>
      <c r="J306" s="1"/>
      <c r="K306" s="1"/>
      <c r="L306" s="1"/>
      <c r="M306" s="1"/>
      <c r="N306" s="38"/>
      <c r="O306" s="1"/>
      <c r="P306" s="20"/>
      <c r="Q306" s="1"/>
      <c r="R306" s="20"/>
      <c r="S306" s="1"/>
    </row>
    <row r="307" spans="2:24" ht="14.15" x14ac:dyDescent="0.3">
      <c r="D307" s="6" t="s">
        <v>74</v>
      </c>
      <c r="F307" s="2" t="s">
        <v>75</v>
      </c>
      <c r="I307" s="1"/>
      <c r="J307" s="1"/>
      <c r="K307" s="1"/>
      <c r="L307" s="1"/>
      <c r="M307" s="1"/>
      <c r="N307" s="1"/>
      <c r="O307" s="1"/>
      <c r="P307" s="20"/>
      <c r="Q307" s="1"/>
      <c r="R307" s="20"/>
      <c r="S307" s="1"/>
      <c r="T307" s="23"/>
    </row>
    <row r="308" spans="2:24" x14ac:dyDescent="0.3">
      <c r="B308" s="1">
        <f>MAX(B$19:B307)+1</f>
        <v>217</v>
      </c>
      <c r="D308" s="2" t="s">
        <v>29</v>
      </c>
      <c r="F308" s="24">
        <v>1168703.0270519999</v>
      </c>
      <c r="G308" s="1"/>
      <c r="H308" s="25">
        <v>1.6735720037947754</v>
      </c>
      <c r="I308" s="1"/>
      <c r="J308" s="24">
        <v>1423454.2231816351</v>
      </c>
      <c r="K308" s="1"/>
      <c r="L308" s="25">
        <v>2.0383733775460047</v>
      </c>
      <c r="M308" s="25"/>
      <c r="N308" s="26">
        <f>J308-F308</f>
        <v>254751.19612963521</v>
      </c>
      <c r="O308" s="25"/>
      <c r="P308" s="27">
        <f>N308/F308</f>
        <v>0.21797769855378357</v>
      </c>
      <c r="Q308" s="28"/>
      <c r="R308" s="27">
        <f>P308</f>
        <v>0.21797769855378357</v>
      </c>
      <c r="S308" s="28"/>
      <c r="T308" s="23"/>
    </row>
    <row r="309" spans="2:24" outlineLevel="1" x14ac:dyDescent="0.3">
      <c r="B309" s="1">
        <f>MAX(B$19:B308)+1</f>
        <v>218</v>
      </c>
      <c r="D309" s="2" t="s">
        <v>30</v>
      </c>
      <c r="F309" s="24">
        <v>10649509.625</v>
      </c>
      <c r="G309" s="29"/>
      <c r="H309" s="25">
        <v>15.25</v>
      </c>
      <c r="I309" s="25"/>
      <c r="J309" s="24">
        <v>10649509.625</v>
      </c>
      <c r="K309" s="29"/>
      <c r="L309" s="25">
        <v>15.25</v>
      </c>
      <c r="M309" s="25"/>
      <c r="N309" s="26">
        <f>J309-F309</f>
        <v>0</v>
      </c>
      <c r="O309" s="25"/>
      <c r="P309" s="27">
        <f>IFERROR(N309/F309,"100.0%")</f>
        <v>0</v>
      </c>
      <c r="Q309" s="28"/>
      <c r="R309" s="27">
        <v>0</v>
      </c>
      <c r="S309" s="28"/>
      <c r="T309" s="23"/>
    </row>
    <row r="310" spans="2:24" outlineLevel="1" x14ac:dyDescent="0.3">
      <c r="B310" s="1">
        <f>MAX(B$19:B309)+1</f>
        <v>219</v>
      </c>
      <c r="D310" s="2" t="s">
        <v>31</v>
      </c>
      <c r="F310" s="24">
        <v>3408262.0771000003</v>
      </c>
      <c r="G310" s="29"/>
      <c r="H310" s="25">
        <v>4.8806000000000003</v>
      </c>
      <c r="I310" s="25"/>
      <c r="J310" s="24">
        <v>374907.8810288012</v>
      </c>
      <c r="K310" s="29"/>
      <c r="L310" s="25">
        <v>0.53686464325715078</v>
      </c>
      <c r="N310" s="26">
        <f>J310-F310</f>
        <v>-3033354.1960711991</v>
      </c>
      <c r="P310" s="27">
        <f>N310/F310</f>
        <v>-0.89000027798689696</v>
      </c>
      <c r="Q310" s="28"/>
      <c r="R310" s="27">
        <f>P310</f>
        <v>-0.89000027798689696</v>
      </c>
      <c r="S310" s="28"/>
      <c r="T310" s="23"/>
    </row>
    <row r="311" spans="2:24" x14ac:dyDescent="0.3">
      <c r="B311" s="1">
        <f>MAX(B$19:B310)+1</f>
        <v>220</v>
      </c>
      <c r="D311" s="2" t="s">
        <v>32</v>
      </c>
      <c r="F311" s="24">
        <v>7292993.6897499999</v>
      </c>
      <c r="G311" s="1"/>
      <c r="H311" s="25">
        <v>10.4435</v>
      </c>
      <c r="I311" s="1"/>
      <c r="J311" s="24">
        <v>10257614.538029468</v>
      </c>
      <c r="K311" s="1"/>
      <c r="L311" s="25">
        <v>14.688809833809543</v>
      </c>
      <c r="N311" s="26">
        <f>J311-F311</f>
        <v>2964620.8482794678</v>
      </c>
      <c r="P311" s="27">
        <f>N311/F311</f>
        <v>0.40650259336520739</v>
      </c>
      <c r="Q311" s="28"/>
      <c r="R311" s="27">
        <f>P311</f>
        <v>0.40650259336520739</v>
      </c>
      <c r="S311" s="28"/>
      <c r="T311" s="23"/>
      <c r="U311" s="9"/>
    </row>
    <row r="312" spans="2:24" x14ac:dyDescent="0.3">
      <c r="B312" s="1">
        <f>MAX(B$19:B311)+1</f>
        <v>221</v>
      </c>
      <c r="D312" s="2" t="s">
        <v>33</v>
      </c>
      <c r="F312" s="30">
        <f>SUM(F308:F311)</f>
        <v>22519468.418902002</v>
      </c>
      <c r="G312" s="1"/>
      <c r="H312" s="31">
        <v>32.247672003794783</v>
      </c>
      <c r="I312" s="1"/>
      <c r="J312" s="30">
        <f>SUM(J308:J311)</f>
        <v>22705486.267239906</v>
      </c>
      <c r="K312" s="1"/>
      <c r="L312" s="31">
        <v>32.514047854612699</v>
      </c>
      <c r="N312" s="32">
        <f>SUM(N308:N311)</f>
        <v>186017.84833790362</v>
      </c>
      <c r="P312" s="39">
        <f>N312/F312</f>
        <v>8.2603125827680358E-3</v>
      </c>
      <c r="Q312" s="34"/>
      <c r="R312" s="39">
        <f>(N308+N311+N310)/(F308+F311+F310)</f>
        <v>1.5671313739814102E-2</v>
      </c>
      <c r="S312" s="34"/>
      <c r="T312" s="23"/>
      <c r="U312" s="9"/>
      <c r="V312" s="40"/>
      <c r="X312" s="9"/>
    </row>
    <row r="313" spans="2:24" ht="9.75" customHeight="1" x14ac:dyDescent="0.3">
      <c r="F313" s="24"/>
      <c r="G313" s="1"/>
      <c r="H313" s="25"/>
      <c r="I313" s="1"/>
      <c r="J313" s="24"/>
      <c r="K313" s="1"/>
      <c r="L313" s="25"/>
      <c r="N313" s="26"/>
      <c r="Q313" s="34"/>
      <c r="S313" s="34"/>
      <c r="T313" s="23"/>
    </row>
    <row r="314" spans="2:24" x14ac:dyDescent="0.3">
      <c r="B314" s="1">
        <f>MAX(B$19:B313)+1</f>
        <v>222</v>
      </c>
      <c r="D314" s="2" t="s">
        <v>34</v>
      </c>
      <c r="F314" s="30">
        <v>25484089.267181471</v>
      </c>
      <c r="G314" s="34"/>
      <c r="H314" s="31">
        <v>36.492981837604319</v>
      </c>
      <c r="I314" s="34"/>
      <c r="J314" s="30">
        <v>24515487.742312402</v>
      </c>
      <c r="K314" s="34"/>
      <c r="L314" s="31">
        <v>35.105953347618495</v>
      </c>
      <c r="M314" s="34"/>
      <c r="N314" s="32">
        <v>-968601.52486906364</v>
      </c>
      <c r="P314" s="33">
        <v>-3.8008088682864302E-2</v>
      </c>
      <c r="Q314" s="34"/>
      <c r="R314" s="33">
        <v>-6.5293493191737523E-2</v>
      </c>
      <c r="S314" s="34"/>
      <c r="T314" s="23"/>
    </row>
    <row r="315" spans="2:24" x14ac:dyDescent="0.3">
      <c r="B315" s="1">
        <f>MAX(B$19:B314)+1</f>
        <v>223</v>
      </c>
      <c r="D315" s="2" t="s">
        <v>35</v>
      </c>
      <c r="F315" s="34"/>
      <c r="G315" s="34"/>
      <c r="H315" s="34"/>
      <c r="I315" s="34"/>
      <c r="J315" s="34"/>
      <c r="K315" s="34"/>
      <c r="L315" s="34"/>
      <c r="M315" s="34"/>
      <c r="N315" s="26"/>
      <c r="P315" s="33">
        <v>-6.3612986071859279E-2</v>
      </c>
      <c r="Q315" s="34"/>
      <c r="R315" s="33">
        <v>-0.21162528068881176</v>
      </c>
      <c r="S315" s="37"/>
      <c r="T315" s="23"/>
    </row>
    <row r="316" spans="2:24" x14ac:dyDescent="0.3">
      <c r="B316" s="1">
        <f>MAX(B$19:B315)+1</f>
        <v>224</v>
      </c>
      <c r="D316" s="2" t="s">
        <v>36</v>
      </c>
      <c r="F316" s="30">
        <v>22732255.980081469</v>
      </c>
      <c r="G316" s="34"/>
      <c r="H316" s="31">
        <v>32.552381837604322</v>
      </c>
      <c r="I316" s="34"/>
      <c r="J316" s="30">
        <v>22705486.267239906</v>
      </c>
      <c r="K316" s="34"/>
      <c r="L316" s="31">
        <v>32.514047854612699</v>
      </c>
      <c r="M316" s="34"/>
      <c r="N316" s="32">
        <v>-26769.712841563625</v>
      </c>
      <c r="P316" s="33">
        <v>-1.1776091587662866E-3</v>
      </c>
      <c r="Q316" s="34"/>
      <c r="R316" s="33">
        <v>-2.2155321360615558E-3</v>
      </c>
      <c r="S316" s="37"/>
      <c r="T316" s="23"/>
    </row>
    <row r="317" spans="2:24" x14ac:dyDescent="0.3">
      <c r="B317" s="1">
        <f>MAX(B$19:B316)+1</f>
        <v>225</v>
      </c>
      <c r="D317" s="2" t="s">
        <v>37</v>
      </c>
      <c r="F317" s="34"/>
      <c r="G317" s="34"/>
      <c r="H317" s="34"/>
      <c r="I317" s="34"/>
      <c r="J317" s="34"/>
      <c r="K317" s="34"/>
      <c r="L317" s="34"/>
      <c r="M317" s="34"/>
      <c r="N317" s="26"/>
      <c r="P317" s="27">
        <v>-2.1459304434452891E-3</v>
      </c>
      <c r="Q317" s="34"/>
      <c r="R317" s="27">
        <v>-1.4667276407905022E-2</v>
      </c>
      <c r="S317" s="37"/>
      <c r="T317" s="23"/>
    </row>
    <row r="318" spans="2:24" ht="9.75" customHeight="1" x14ac:dyDescent="0.3">
      <c r="F318" s="1"/>
      <c r="G318" s="1"/>
      <c r="H318" s="1"/>
      <c r="I318" s="1"/>
      <c r="J318" s="1"/>
      <c r="K318" s="1"/>
      <c r="L318" s="1"/>
      <c r="M318" s="1"/>
      <c r="N318" s="38"/>
      <c r="O318" s="1"/>
      <c r="P318" s="20"/>
      <c r="Q318" s="1"/>
      <c r="R318" s="20"/>
      <c r="S318" s="1"/>
    </row>
    <row r="319" spans="2:24" ht="14.15" x14ac:dyDescent="0.3">
      <c r="D319" s="6" t="s">
        <v>76</v>
      </c>
      <c r="F319" s="2" t="s">
        <v>75</v>
      </c>
      <c r="I319" s="1"/>
      <c r="J319" s="1"/>
      <c r="K319" s="1"/>
      <c r="L319" s="1"/>
      <c r="M319" s="1"/>
      <c r="N319" s="1"/>
      <c r="O319" s="1"/>
      <c r="P319" s="20"/>
      <c r="Q319" s="1"/>
      <c r="R319" s="20"/>
      <c r="S319" s="1"/>
      <c r="T319" s="23"/>
    </row>
    <row r="320" spans="2:24" x14ac:dyDescent="0.3">
      <c r="B320" s="1">
        <f>MAX(B$19:B319)+1</f>
        <v>226</v>
      </c>
      <c r="D320" s="2" t="s">
        <v>29</v>
      </c>
      <c r="F320" s="24">
        <v>1168703.0270519999</v>
      </c>
      <c r="G320" s="1"/>
      <c r="H320" s="25">
        <v>1.6735720037947754</v>
      </c>
      <c r="I320" s="1"/>
      <c r="J320" s="24">
        <v>1226214.1487992255</v>
      </c>
      <c r="K320" s="1"/>
      <c r="L320" s="25">
        <v>1.7559274020739888</v>
      </c>
      <c r="M320" s="25"/>
      <c r="N320" s="26">
        <f>J320-F320</f>
        <v>57511.121747225523</v>
      </c>
      <c r="O320" s="25"/>
      <c r="P320" s="44">
        <f>N320/F320</f>
        <v>4.920935465726884E-2</v>
      </c>
      <c r="Q320" s="28"/>
      <c r="R320" s="44">
        <f>P320</f>
        <v>4.920935465726884E-2</v>
      </c>
      <c r="S320" s="28"/>
      <c r="T320" s="23"/>
    </row>
    <row r="321" spans="2:24" outlineLevel="1" x14ac:dyDescent="0.3">
      <c r="B321" s="1">
        <f>MAX(B$19:B320)+1</f>
        <v>227</v>
      </c>
      <c r="D321" s="2" t="s">
        <v>30</v>
      </c>
      <c r="F321" s="24">
        <v>10649509.625</v>
      </c>
      <c r="G321" s="29"/>
      <c r="H321" s="25">
        <v>15.25</v>
      </c>
      <c r="I321" s="25"/>
      <c r="J321" s="24">
        <v>10649509.625</v>
      </c>
      <c r="K321" s="29"/>
      <c r="L321" s="25">
        <v>15.25</v>
      </c>
      <c r="M321" s="25"/>
      <c r="N321" s="26">
        <f>J321-F321</f>
        <v>0</v>
      </c>
      <c r="O321" s="25"/>
      <c r="P321" s="45">
        <f>IFERROR(N321/F321,"100.0%")</f>
        <v>0</v>
      </c>
      <c r="Q321" s="28"/>
      <c r="R321" s="45">
        <v>0</v>
      </c>
      <c r="S321" s="28"/>
      <c r="T321" s="23"/>
    </row>
    <row r="322" spans="2:24" outlineLevel="1" x14ac:dyDescent="0.3">
      <c r="B322" s="1">
        <f>MAX(B$19:B321)+1</f>
        <v>228</v>
      </c>
      <c r="D322" s="2" t="s">
        <v>31</v>
      </c>
      <c r="F322" s="24">
        <v>3408262.0771000003</v>
      </c>
      <c r="G322" s="29"/>
      <c r="H322" s="25">
        <v>4.8806000000000003</v>
      </c>
      <c r="I322" s="25"/>
      <c r="J322" s="24">
        <v>4230603.6780013936</v>
      </c>
      <c r="K322" s="29"/>
      <c r="L322" s="25">
        <v>6.0581856218117887</v>
      </c>
      <c r="N322" s="26">
        <f>J322-F322</f>
        <v>822341.60090139322</v>
      </c>
      <c r="P322" s="44">
        <f>N322/F322</f>
        <v>0.24127886362574025</v>
      </c>
      <c r="Q322" s="28"/>
      <c r="R322" s="44">
        <f>P322</f>
        <v>0.24127886362574025</v>
      </c>
      <c r="S322" s="28"/>
      <c r="T322" s="23"/>
    </row>
    <row r="323" spans="2:24" x14ac:dyDescent="0.3">
      <c r="B323" s="1">
        <f>MAX(B$19:B322)+1</f>
        <v>229</v>
      </c>
      <c r="D323" s="2" t="s">
        <v>32</v>
      </c>
      <c r="F323" s="24">
        <v>7292993.6897499999</v>
      </c>
      <c r="G323" s="1"/>
      <c r="H323" s="25">
        <v>10.4435</v>
      </c>
      <c r="I323" s="1"/>
      <c r="J323" s="24">
        <v>7400239.7803340331</v>
      </c>
      <c r="K323" s="1"/>
      <c r="L323" s="25">
        <v>10.597075416990762</v>
      </c>
      <c r="N323" s="26">
        <f>J323-F323</f>
        <v>107246.09058403317</v>
      </c>
      <c r="P323" s="44">
        <f>N323/F323</f>
        <v>1.4705359026261479E-2</v>
      </c>
      <c r="Q323" s="28"/>
      <c r="R323" s="44">
        <f>P323</f>
        <v>1.4705359026261479E-2</v>
      </c>
      <c r="S323" s="28"/>
      <c r="T323" s="23"/>
      <c r="U323" s="9"/>
    </row>
    <row r="324" spans="2:24" x14ac:dyDescent="0.3">
      <c r="B324" s="1">
        <f>MAX(B$19:B323)+1</f>
        <v>230</v>
      </c>
      <c r="D324" s="2" t="s">
        <v>33</v>
      </c>
      <c r="F324" s="30">
        <f>SUM(F320:F323)</f>
        <v>22519468.418902002</v>
      </c>
      <c r="G324" s="1"/>
      <c r="H324" s="31">
        <v>32.247672003794783</v>
      </c>
      <c r="I324" s="1"/>
      <c r="J324" s="30">
        <f>SUM(J320:J323)</f>
        <v>23506567.232134651</v>
      </c>
      <c r="K324" s="1"/>
      <c r="L324" s="31">
        <v>33.661188440876536</v>
      </c>
      <c r="N324" s="32">
        <f>SUM(N320:N323)</f>
        <v>987098.81323265191</v>
      </c>
      <c r="P324" s="39">
        <f>N324/F324</f>
        <v>4.38331311765831E-2</v>
      </c>
      <c r="Q324" s="34"/>
      <c r="R324" s="39">
        <f>(N320+N323+N322)/(F320+F323+F322)</f>
        <v>8.3159413640067403E-2</v>
      </c>
      <c r="S324" s="34"/>
      <c r="T324" s="23"/>
      <c r="U324" s="9"/>
      <c r="V324" s="40"/>
      <c r="X324" s="9"/>
    </row>
    <row r="325" spans="2:24" ht="9.75" customHeight="1" x14ac:dyDescent="0.3">
      <c r="F325" s="24"/>
      <c r="G325" s="1"/>
      <c r="H325" s="25"/>
      <c r="I325" s="1"/>
      <c r="J325" s="24"/>
      <c r="K325" s="1"/>
      <c r="L325" s="25"/>
      <c r="N325" s="26"/>
      <c r="Q325" s="34"/>
      <c r="S325" s="34"/>
      <c r="T325" s="23"/>
    </row>
    <row r="326" spans="2:24" x14ac:dyDescent="0.3">
      <c r="B326" s="1">
        <f>MAX(B$19:B325)+1</f>
        <v>231</v>
      </c>
      <c r="D326" s="2" t="s">
        <v>34</v>
      </c>
      <c r="F326" s="30">
        <v>22626714.509486035</v>
      </c>
      <c r="G326" s="34"/>
      <c r="H326" s="31">
        <v>32.401247420785538</v>
      </c>
      <c r="I326" s="34"/>
      <c r="J326" s="30">
        <v>25316568.707207151</v>
      </c>
      <c r="K326" s="34"/>
      <c r="L326" s="31">
        <v>36.253093933882333</v>
      </c>
      <c r="M326" s="34"/>
      <c r="N326" s="32">
        <v>2689854.197721119</v>
      </c>
      <c r="P326" s="39">
        <v>0.11887957469889954</v>
      </c>
      <c r="Q326" s="34"/>
      <c r="R326" s="39">
        <v>0.22458112920864057</v>
      </c>
      <c r="S326" s="34"/>
      <c r="T326" s="23"/>
    </row>
    <row r="327" spans="2:24" x14ac:dyDescent="0.3">
      <c r="B327" s="1">
        <f>MAX(B$19:B326)+1</f>
        <v>232</v>
      </c>
      <c r="D327" s="2" t="s">
        <v>35</v>
      </c>
      <c r="F327" s="34"/>
      <c r="G327" s="34"/>
      <c r="H327" s="34"/>
      <c r="I327" s="34"/>
      <c r="J327" s="34"/>
      <c r="K327" s="34"/>
      <c r="L327" s="34"/>
      <c r="M327" s="34"/>
      <c r="N327" s="26"/>
      <c r="P327" s="39">
        <v>0.17665639917105905</v>
      </c>
      <c r="Q327" s="34"/>
      <c r="R327" s="39">
        <v>0.58769384002535086</v>
      </c>
      <c r="S327" s="37"/>
      <c r="T327" s="23"/>
    </row>
    <row r="328" spans="2:24" x14ac:dyDescent="0.3">
      <c r="B328" s="1">
        <f>MAX(B$19:B327)+1</f>
        <v>233</v>
      </c>
      <c r="D328" s="2" t="s">
        <v>36</v>
      </c>
      <c r="F328" s="30">
        <v>19874881.222386032</v>
      </c>
      <c r="G328" s="34"/>
      <c r="H328" s="31">
        <v>28.460647420785534</v>
      </c>
      <c r="I328" s="34"/>
      <c r="J328" s="30">
        <v>23506567.232134651</v>
      </c>
      <c r="K328" s="34"/>
      <c r="L328" s="31">
        <v>33.661188440876536</v>
      </c>
      <c r="M328" s="34"/>
      <c r="N328" s="32">
        <v>3631686.009748619</v>
      </c>
      <c r="P328" s="39">
        <v>0.18272743213469256</v>
      </c>
      <c r="Q328" s="34"/>
      <c r="R328" s="39">
        <v>0.39366284289053904</v>
      </c>
      <c r="S328" s="37"/>
      <c r="T328" s="23"/>
    </row>
    <row r="329" spans="2:24" x14ac:dyDescent="0.3">
      <c r="B329" s="1">
        <f>MAX(B$19:B328)+1</f>
        <v>234</v>
      </c>
      <c r="D329" s="2" t="s">
        <v>37</v>
      </c>
      <c r="F329" s="34"/>
      <c r="G329" s="34"/>
      <c r="H329" s="34"/>
      <c r="I329" s="34"/>
      <c r="J329" s="34"/>
      <c r="K329" s="34"/>
      <c r="L329" s="34"/>
      <c r="M329" s="34"/>
      <c r="N329" s="26"/>
      <c r="P329" s="41">
        <v>0.29112548257348786</v>
      </c>
      <c r="Q329" s="34"/>
      <c r="R329" s="41">
        <v>1.9898212150038632</v>
      </c>
      <c r="S329" s="37"/>
      <c r="T329" s="23"/>
    </row>
    <row r="330" spans="2:24" ht="9.75" customHeight="1" x14ac:dyDescent="0.3">
      <c r="F330" s="1"/>
      <c r="G330" s="1"/>
      <c r="H330" s="1"/>
      <c r="I330" s="1"/>
      <c r="J330" s="1"/>
      <c r="K330" s="1"/>
      <c r="L330" s="1"/>
      <c r="M330" s="1"/>
      <c r="N330" s="38"/>
      <c r="O330" s="1"/>
      <c r="P330" s="20"/>
      <c r="Q330" s="1"/>
      <c r="R330" s="20"/>
      <c r="S330" s="1"/>
    </row>
    <row r="331" spans="2:24" ht="14.15" x14ac:dyDescent="0.3">
      <c r="D331" s="6" t="s">
        <v>77</v>
      </c>
      <c r="F331" s="2" t="s">
        <v>78</v>
      </c>
      <c r="I331" s="1"/>
      <c r="J331" s="1"/>
      <c r="K331" s="1"/>
      <c r="L331" s="1"/>
      <c r="M331" s="1"/>
      <c r="N331" s="1"/>
      <c r="O331" s="1"/>
      <c r="P331" s="20"/>
      <c r="Q331" s="1"/>
      <c r="R331" s="20"/>
      <c r="S331" s="1"/>
      <c r="T331" s="23"/>
    </row>
    <row r="332" spans="2:24" x14ac:dyDescent="0.3">
      <c r="B332" s="1">
        <f>MAX(B$19:B331)+1</f>
        <v>235</v>
      </c>
      <c r="D332" s="2" t="s">
        <v>29</v>
      </c>
      <c r="F332" s="24">
        <v>3236010.16</v>
      </c>
      <c r="G332" s="1"/>
      <c r="H332" s="25">
        <v>1.570878718446602</v>
      </c>
      <c r="I332" s="1"/>
      <c r="J332" s="24">
        <v>3529937.0607094956</v>
      </c>
      <c r="K332" s="1"/>
      <c r="L332" s="25">
        <v>1.7135616799560656</v>
      </c>
      <c r="M332" s="25"/>
      <c r="N332" s="26">
        <f>J332-F332</f>
        <v>293926.90070949541</v>
      </c>
      <c r="O332" s="25"/>
      <c r="P332" s="44">
        <f>N332/F332</f>
        <v>9.083003024610263E-2</v>
      </c>
      <c r="Q332" s="28"/>
      <c r="R332" s="44">
        <f>P332</f>
        <v>9.083003024610263E-2</v>
      </c>
      <c r="S332" s="28"/>
      <c r="T332" s="23"/>
    </row>
    <row r="333" spans="2:24" outlineLevel="1" x14ac:dyDescent="0.3">
      <c r="B333" s="1">
        <f>MAX(B$19:B332)+1</f>
        <v>236</v>
      </c>
      <c r="D333" s="2" t="s">
        <v>30</v>
      </c>
      <c r="F333" s="24">
        <v>31415000</v>
      </c>
      <c r="G333" s="29"/>
      <c r="H333" s="25">
        <v>15.25</v>
      </c>
      <c r="I333" s="25"/>
      <c r="J333" s="24">
        <v>31415000</v>
      </c>
      <c r="K333" s="29"/>
      <c r="L333" s="25">
        <v>15.25</v>
      </c>
      <c r="M333" s="25"/>
      <c r="N333" s="26">
        <f>J333-F333</f>
        <v>0</v>
      </c>
      <c r="O333" s="25"/>
      <c r="P333" s="45">
        <f>IFERROR(N333/F333,"100.0%")</f>
        <v>0</v>
      </c>
      <c r="Q333" s="28"/>
      <c r="R333" s="45">
        <v>0</v>
      </c>
      <c r="S333" s="28"/>
      <c r="T333" s="23"/>
    </row>
    <row r="334" spans="2:24" x14ac:dyDescent="0.3">
      <c r="B334" s="1">
        <f>MAX(B$19:B333)+1</f>
        <v>237</v>
      </c>
      <c r="D334" s="2" t="s">
        <v>32</v>
      </c>
      <c r="F334" s="24">
        <v>21513610</v>
      </c>
      <c r="G334" s="1"/>
      <c r="H334" s="25">
        <v>10.4435</v>
      </c>
      <c r="I334" s="1"/>
      <c r="J334" s="24">
        <v>30258948.257647656</v>
      </c>
      <c r="K334" s="1"/>
      <c r="L334" s="25">
        <v>14.688809833809541</v>
      </c>
      <c r="N334" s="26">
        <f>J334-F334</f>
        <v>8745338.2576476559</v>
      </c>
      <c r="P334" s="44">
        <f>N334/F334</f>
        <v>0.40650259336520722</v>
      </c>
      <c r="Q334" s="28"/>
      <c r="R334" s="44">
        <f>P334</f>
        <v>0.40650259336520722</v>
      </c>
      <c r="S334" s="28"/>
      <c r="T334" s="23"/>
      <c r="U334" s="9"/>
    </row>
    <row r="335" spans="2:24" x14ac:dyDescent="0.3">
      <c r="B335" s="1">
        <f>MAX(B$19:B334)+1</f>
        <v>238</v>
      </c>
      <c r="D335" s="2" t="s">
        <v>33</v>
      </c>
      <c r="F335" s="30">
        <f>SUM(F332:F334)</f>
        <v>56164620.159999996</v>
      </c>
      <c r="G335" s="1"/>
      <c r="H335" s="31">
        <v>27.264378718446601</v>
      </c>
      <c r="I335" s="1"/>
      <c r="J335" s="30">
        <f>SUM(J332:J334)</f>
        <v>65203885.318357155</v>
      </c>
      <c r="K335" s="1"/>
      <c r="L335" s="31">
        <v>32.662016441635323</v>
      </c>
      <c r="N335" s="32">
        <f>SUM(N332:N334)</f>
        <v>9039265.1583571509</v>
      </c>
      <c r="P335" s="39">
        <f>N335/F335</f>
        <v>0.16094233580867062</v>
      </c>
      <c r="Q335" s="34"/>
      <c r="R335" s="39">
        <f>(N332+N334)/(F332+F334)</f>
        <v>0.36522843986778791</v>
      </c>
      <c r="S335" s="34"/>
      <c r="T335" s="23"/>
      <c r="U335" s="9"/>
      <c r="V335" s="40"/>
      <c r="X335" s="9"/>
    </row>
    <row r="336" spans="2:24" ht="9.75" customHeight="1" x14ac:dyDescent="0.3">
      <c r="F336" s="24"/>
      <c r="G336" s="1"/>
      <c r="H336" s="25"/>
      <c r="I336" s="1"/>
      <c r="J336" s="24"/>
      <c r="K336" s="1"/>
      <c r="L336" s="25"/>
      <c r="N336" s="26"/>
      <c r="Q336" s="34"/>
      <c r="S336" s="34"/>
      <c r="T336" s="23"/>
    </row>
    <row r="337" spans="2:24" x14ac:dyDescent="0.3">
      <c r="B337" s="1">
        <f>MAX(B$19:B336)+1</f>
        <v>239</v>
      </c>
      <c r="D337" s="2" t="s">
        <v>79</v>
      </c>
      <c r="F337" s="30">
        <f>F332+F333+J334</f>
        <v>64909958.417647652</v>
      </c>
      <c r="G337" s="34"/>
      <c r="H337" s="31">
        <v>32.515181303766063</v>
      </c>
      <c r="I337" s="34"/>
      <c r="J337" s="30">
        <f>J335</f>
        <v>65203885.318357155</v>
      </c>
      <c r="K337" s="34"/>
      <c r="L337" s="31">
        <v>32.662016441635323</v>
      </c>
      <c r="M337" s="34"/>
      <c r="N337" s="32">
        <f>J337-F337</f>
        <v>293926.9007095024</v>
      </c>
      <c r="P337" s="39">
        <f>N337/F337</f>
        <v>4.5282250655330853E-3</v>
      </c>
      <c r="Q337" s="34"/>
      <c r="R337" s="39">
        <f>(N337-N333)/(F337-F333)</f>
        <v>8.7752579670210811E-3</v>
      </c>
      <c r="S337" s="34"/>
      <c r="T337" s="23"/>
    </row>
    <row r="338" spans="2:24" x14ac:dyDescent="0.3">
      <c r="B338" s="1">
        <f>MAX(B$19:B337)+1</f>
        <v>240</v>
      </c>
      <c r="D338" s="2" t="s">
        <v>80</v>
      </c>
      <c r="F338" s="34"/>
      <c r="G338" s="34"/>
      <c r="H338" s="34"/>
      <c r="I338" s="34"/>
      <c r="J338" s="34"/>
      <c r="K338" s="34"/>
      <c r="L338" s="34"/>
      <c r="M338" s="34"/>
      <c r="N338" s="26"/>
      <c r="Q338" s="46"/>
      <c r="S338" s="37"/>
      <c r="T338" s="23"/>
    </row>
    <row r="339" spans="2:24" ht="9.75" customHeight="1" x14ac:dyDescent="0.3">
      <c r="F339" s="1"/>
      <c r="G339" s="1"/>
      <c r="H339" s="1"/>
      <c r="I339" s="1"/>
      <c r="J339" s="1"/>
      <c r="K339" s="1"/>
      <c r="L339" s="1"/>
      <c r="M339" s="1"/>
      <c r="N339" s="38"/>
      <c r="O339" s="1"/>
      <c r="P339" s="20"/>
      <c r="Q339" s="1"/>
      <c r="R339" s="20"/>
      <c r="S339" s="1"/>
    </row>
    <row r="340" spans="2:24" ht="14.15" x14ac:dyDescent="0.3">
      <c r="D340" s="6" t="s">
        <v>81</v>
      </c>
      <c r="F340" s="2" t="s">
        <v>82</v>
      </c>
      <c r="I340" s="1"/>
      <c r="J340" s="1"/>
      <c r="K340" s="1"/>
      <c r="L340" s="1"/>
      <c r="M340" s="1"/>
      <c r="N340" s="1"/>
      <c r="O340" s="1"/>
      <c r="P340" s="20"/>
      <c r="Q340" s="1"/>
      <c r="R340" s="20"/>
      <c r="S340" s="1"/>
      <c r="T340" s="23"/>
    </row>
    <row r="341" spans="2:24" x14ac:dyDescent="0.3">
      <c r="B341" s="1">
        <f>MAX(B$19:B340)+1</f>
        <v>241</v>
      </c>
      <c r="D341" s="2" t="s">
        <v>29</v>
      </c>
      <c r="F341" s="24">
        <v>22647.762031000002</v>
      </c>
      <c r="G341" s="1"/>
      <c r="H341" s="25">
        <v>3.7836636551964946</v>
      </c>
      <c r="I341" s="1"/>
      <c r="J341" s="24">
        <v>14143.737679779915</v>
      </c>
      <c r="K341" s="1"/>
      <c r="L341" s="25">
        <v>2.3629330851483483</v>
      </c>
      <c r="M341" s="25"/>
      <c r="N341" s="26">
        <f>J341-F341</f>
        <v>-8504.0243512200868</v>
      </c>
      <c r="O341" s="25"/>
      <c r="P341" s="27">
        <f>N341/F341</f>
        <v>-0.37549071469312834</v>
      </c>
      <c r="Q341" s="28"/>
      <c r="R341" s="27">
        <f>P341</f>
        <v>-0.37549071469312834</v>
      </c>
      <c r="S341" s="28"/>
      <c r="T341" s="23"/>
    </row>
    <row r="342" spans="2:24" outlineLevel="1" x14ac:dyDescent="0.3">
      <c r="B342" s="1">
        <f>MAX(B$19:B341)+1</f>
        <v>242</v>
      </c>
      <c r="D342" s="2" t="s">
        <v>30</v>
      </c>
      <c r="F342" s="24">
        <v>91281.467499999999</v>
      </c>
      <c r="G342" s="29"/>
      <c r="H342" s="25">
        <v>15.25</v>
      </c>
      <c r="I342" s="25"/>
      <c r="J342" s="24">
        <v>91281.467499999999</v>
      </c>
      <c r="K342" s="29"/>
      <c r="L342" s="25">
        <v>15.25</v>
      </c>
      <c r="M342" s="25"/>
      <c r="N342" s="37">
        <f>J342-F342</f>
        <v>0</v>
      </c>
      <c r="O342" s="25"/>
      <c r="P342" s="27">
        <f>IFERROR(N342/F342,"100.0%")</f>
        <v>0</v>
      </c>
      <c r="Q342" s="28"/>
      <c r="R342" s="27">
        <v>0</v>
      </c>
      <c r="S342" s="28"/>
      <c r="T342" s="23"/>
    </row>
    <row r="343" spans="2:24" outlineLevel="1" x14ac:dyDescent="0.3">
      <c r="B343" s="1">
        <f>MAX(B$19:B342)+1</f>
        <v>243</v>
      </c>
      <c r="D343" s="2" t="s">
        <v>31</v>
      </c>
      <c r="F343" s="24">
        <v>24170.93901569863</v>
      </c>
      <c r="G343" s="29"/>
      <c r="H343" s="25">
        <v>4.0381342465753427</v>
      </c>
      <c r="I343" s="25"/>
      <c r="J343" s="24">
        <v>2665.4552530960063</v>
      </c>
      <c r="K343" s="29"/>
      <c r="L343" s="25">
        <v>0.44530608154074752</v>
      </c>
      <c r="N343" s="26">
        <f>J343-F343</f>
        <v>-21505.483762602624</v>
      </c>
      <c r="P343" s="27">
        <f>N343/F343</f>
        <v>-0.88972479507871682</v>
      </c>
      <c r="Q343" s="28"/>
      <c r="R343" s="27">
        <f>P343</f>
        <v>-0.88972479507871682</v>
      </c>
      <c r="S343" s="28"/>
      <c r="T343" s="23"/>
    </row>
    <row r="344" spans="2:24" x14ac:dyDescent="0.3">
      <c r="B344" s="1">
        <f>MAX(B$19:B343)+1</f>
        <v>244</v>
      </c>
      <c r="D344" s="2" t="s">
        <v>32</v>
      </c>
      <c r="F344" s="24">
        <v>62558.631437999997</v>
      </c>
      <c r="G344" s="1"/>
      <c r="H344" s="25">
        <v>10.4514</v>
      </c>
      <c r="I344" s="1"/>
      <c r="J344" s="24">
        <v>87922.368357938758</v>
      </c>
      <c r="K344" s="1"/>
      <c r="L344" s="25">
        <v>14.688809833809541</v>
      </c>
      <c r="N344" s="26">
        <f>J344-F344</f>
        <v>25363.736919938761</v>
      </c>
      <c r="P344" s="27">
        <f>N344/F344</f>
        <v>0.40543944675445798</v>
      </c>
      <c r="Q344" s="28"/>
      <c r="R344" s="27">
        <f>P344</f>
        <v>0.40543944675445798</v>
      </c>
      <c r="S344" s="28"/>
      <c r="T344" s="23"/>
      <c r="U344" s="9"/>
    </row>
    <row r="345" spans="2:24" x14ac:dyDescent="0.3">
      <c r="B345" s="1">
        <f>MAX(B$19:B344)+1</f>
        <v>245</v>
      </c>
      <c r="D345" s="2" t="s">
        <v>33</v>
      </c>
      <c r="F345" s="30">
        <f>SUM(F341:F344)</f>
        <v>200658.79998469865</v>
      </c>
      <c r="G345" s="1"/>
      <c r="H345" s="31">
        <v>33.523197901771837</v>
      </c>
      <c r="I345" s="1"/>
      <c r="J345" s="30">
        <f>SUM(J341:J344)</f>
        <v>196013.02879081469</v>
      </c>
      <c r="K345" s="1"/>
      <c r="L345" s="31">
        <v>32.747049000498642</v>
      </c>
      <c r="N345" s="32">
        <f>SUM(N341:N344)</f>
        <v>-4645.7711938839493</v>
      </c>
      <c r="P345" s="33">
        <f>N345/F345</f>
        <v>-2.3152591335332491E-2</v>
      </c>
      <c r="Q345" s="34"/>
      <c r="R345" s="33">
        <f>(N341+N344+N343)/(F341+F344+F343)</f>
        <v>-4.2474716546354527E-2</v>
      </c>
      <c r="S345" s="34"/>
      <c r="T345" s="23"/>
      <c r="U345" s="9"/>
      <c r="V345" s="40"/>
      <c r="X345" s="9"/>
    </row>
    <row r="346" spans="2:24" ht="9.75" customHeight="1" x14ac:dyDescent="0.3">
      <c r="F346" s="24"/>
      <c r="G346" s="1"/>
      <c r="H346" s="25"/>
      <c r="I346" s="1"/>
      <c r="J346" s="24"/>
      <c r="K346" s="1"/>
      <c r="L346" s="25"/>
      <c r="N346" s="26"/>
      <c r="Q346" s="34"/>
      <c r="S346" s="34"/>
      <c r="T346" s="23"/>
    </row>
    <row r="347" spans="2:24" x14ac:dyDescent="0.3">
      <c r="B347" s="1">
        <f>MAX(B$19:B346)+1</f>
        <v>246</v>
      </c>
      <c r="D347" s="2" t="s">
        <v>34</v>
      </c>
      <c r="F347" s="30">
        <v>226022.53690463741</v>
      </c>
      <c r="G347" s="34"/>
      <c r="H347" s="31">
        <v>37.760607735581381</v>
      </c>
      <c r="I347" s="34"/>
      <c r="J347" s="30">
        <v>211527.31974313469</v>
      </c>
      <c r="K347" s="34"/>
      <c r="L347" s="31">
        <v>35.338954493504438</v>
      </c>
      <c r="M347" s="34"/>
      <c r="N347" s="32">
        <v>-14495.217161502689</v>
      </c>
      <c r="P347" s="33">
        <v>-6.4131733764312443E-2</v>
      </c>
      <c r="Q347" s="34"/>
      <c r="R347" s="33">
        <v>-0.10757831465603469</v>
      </c>
      <c r="S347" s="34"/>
      <c r="T347" s="23"/>
    </row>
    <row r="348" spans="2:24" x14ac:dyDescent="0.3">
      <c r="B348" s="1">
        <f>MAX(B$19:B347)+1</f>
        <v>247</v>
      </c>
      <c r="D348" s="2" t="s">
        <v>35</v>
      </c>
      <c r="F348" s="34"/>
      <c r="G348" s="34"/>
      <c r="H348" s="34"/>
      <c r="I348" s="34"/>
      <c r="J348" s="34"/>
      <c r="K348" s="34"/>
      <c r="L348" s="34"/>
      <c r="M348" s="34"/>
      <c r="N348" s="26"/>
      <c r="P348" s="33">
        <v>-0.10496161817935164</v>
      </c>
      <c r="Q348" s="34"/>
      <c r="R348" s="33">
        <v>-0.30960314655130322</v>
      </c>
      <c r="S348" s="37"/>
      <c r="T348" s="23"/>
    </row>
    <row r="349" spans="2:24" x14ac:dyDescent="0.3">
      <c r="B349" s="1">
        <f>MAX(B$19:B348)+1</f>
        <v>248</v>
      </c>
      <c r="D349" s="2" t="s">
        <v>36</v>
      </c>
      <c r="F349" s="30">
        <v>202435.40570263739</v>
      </c>
      <c r="G349" s="34"/>
      <c r="H349" s="31">
        <v>33.820007735581385</v>
      </c>
      <c r="I349" s="34"/>
      <c r="J349" s="30">
        <v>196013.02879081469</v>
      </c>
      <c r="K349" s="34"/>
      <c r="L349" s="31">
        <v>32.747049000498642</v>
      </c>
      <c r="M349" s="34"/>
      <c r="N349" s="32">
        <v>-6422.376911822711</v>
      </c>
      <c r="P349" s="33">
        <v>-3.1725561492225857E-2</v>
      </c>
      <c r="Q349" s="34"/>
      <c r="R349" s="33">
        <v>-5.7779121600842434E-2</v>
      </c>
      <c r="S349" s="37"/>
      <c r="T349" s="23"/>
    </row>
    <row r="350" spans="2:24" x14ac:dyDescent="0.3">
      <c r="B350" s="1">
        <f>MAX(B$19:B349)+1</f>
        <v>249</v>
      </c>
      <c r="D350" s="2" t="s">
        <v>37</v>
      </c>
      <c r="F350" s="34"/>
      <c r="G350" s="34"/>
      <c r="H350" s="34"/>
      <c r="I350" s="34"/>
      <c r="J350" s="34"/>
      <c r="K350" s="34"/>
      <c r="L350" s="34"/>
      <c r="M350" s="34"/>
      <c r="N350" s="26"/>
      <c r="P350" s="27">
        <v>-5.6084242115511697E-2</v>
      </c>
      <c r="Q350" s="34"/>
      <c r="R350" s="27">
        <v>-0.27645040583808317</v>
      </c>
      <c r="S350" s="37"/>
      <c r="T350" s="23"/>
    </row>
    <row r="351" spans="2:24" ht="9.75" customHeight="1" x14ac:dyDescent="0.3">
      <c r="F351" s="1"/>
      <c r="G351" s="1"/>
      <c r="H351" s="1"/>
      <c r="I351" s="1"/>
      <c r="J351" s="1"/>
      <c r="K351" s="1"/>
      <c r="L351" s="1"/>
      <c r="M351" s="1"/>
      <c r="N351" s="38"/>
      <c r="O351" s="1"/>
      <c r="P351" s="20"/>
      <c r="Q351" s="1"/>
      <c r="R351" s="20"/>
      <c r="S351" s="1"/>
    </row>
    <row r="352" spans="2:24" ht="14.15" x14ac:dyDescent="0.3">
      <c r="D352" s="6" t="s">
        <v>83</v>
      </c>
      <c r="F352" s="2" t="s">
        <v>82</v>
      </c>
      <c r="I352" s="1"/>
      <c r="J352" s="1"/>
      <c r="K352" s="1"/>
      <c r="L352" s="1"/>
      <c r="M352" s="1"/>
      <c r="N352" s="1"/>
      <c r="O352" s="1"/>
      <c r="P352" s="20"/>
      <c r="Q352" s="1"/>
      <c r="R352" s="20"/>
      <c r="S352" s="1"/>
      <c r="T352" s="23"/>
    </row>
    <row r="353" spans="2:24" x14ac:dyDescent="0.3">
      <c r="B353" s="1">
        <f>MAX(B$19:B352)+1</f>
        <v>250</v>
      </c>
      <c r="D353" s="2" t="s">
        <v>29</v>
      </c>
      <c r="F353" s="24">
        <v>22647.762031000002</v>
      </c>
      <c r="G353" s="1"/>
      <c r="H353" s="25">
        <v>3.7836636551964946</v>
      </c>
      <c r="I353" s="1"/>
      <c r="J353" s="24">
        <v>14840.825456614068</v>
      </c>
      <c r="K353" s="1"/>
      <c r="L353" s="25">
        <v>2.4793925252501503</v>
      </c>
      <c r="M353" s="25"/>
      <c r="N353" s="26">
        <f>J353-F353</f>
        <v>-7806.9365743859344</v>
      </c>
      <c r="O353" s="25"/>
      <c r="P353" s="27">
        <f>N353/F353</f>
        <v>-0.34471117118326688</v>
      </c>
      <c r="Q353" s="28"/>
      <c r="R353" s="27">
        <f>P353</f>
        <v>-0.34471117118326688</v>
      </c>
      <c r="S353" s="28"/>
      <c r="T353" s="23"/>
    </row>
    <row r="354" spans="2:24" outlineLevel="1" x14ac:dyDescent="0.3">
      <c r="B354" s="1">
        <f>MAX(B$19:B353)+1</f>
        <v>251</v>
      </c>
      <c r="D354" s="2" t="s">
        <v>30</v>
      </c>
      <c r="F354" s="24">
        <v>91281.467499999999</v>
      </c>
      <c r="G354" s="29"/>
      <c r="H354" s="25">
        <v>15.25</v>
      </c>
      <c r="I354" s="25"/>
      <c r="J354" s="24">
        <v>91281.467499999999</v>
      </c>
      <c r="K354" s="29"/>
      <c r="L354" s="25">
        <v>15.25</v>
      </c>
      <c r="M354" s="25"/>
      <c r="N354" s="37">
        <f>J354-F354</f>
        <v>0</v>
      </c>
      <c r="O354" s="25"/>
      <c r="P354" s="27">
        <f>IFERROR(N354/F354,"100.0%")</f>
        <v>0</v>
      </c>
      <c r="Q354" s="28"/>
      <c r="R354" s="27">
        <v>0</v>
      </c>
      <c r="S354" s="28"/>
      <c r="T354" s="23"/>
    </row>
    <row r="355" spans="2:24" outlineLevel="1" x14ac:dyDescent="0.3">
      <c r="B355" s="1">
        <f>MAX(B$19:B354)+1</f>
        <v>252</v>
      </c>
      <c r="D355" s="2" t="s">
        <v>31</v>
      </c>
      <c r="F355" s="24">
        <v>24170.93901569863</v>
      </c>
      <c r="G355" s="29"/>
      <c r="H355" s="25">
        <v>4.0381342465753427</v>
      </c>
      <c r="I355" s="25"/>
      <c r="J355" s="24">
        <v>27230.387374482074</v>
      </c>
      <c r="K355" s="29"/>
      <c r="L355" s="25">
        <v>4.5492630523370101</v>
      </c>
      <c r="N355" s="26">
        <f>J355-F355</f>
        <v>3059.4483587834438</v>
      </c>
      <c r="P355" s="27">
        <f>N355/F355</f>
        <v>0.12657548623975187</v>
      </c>
      <c r="Q355" s="28"/>
      <c r="R355" s="27">
        <f>P355</f>
        <v>0.12657548623975187</v>
      </c>
      <c r="S355" s="28"/>
      <c r="T355" s="23"/>
    </row>
    <row r="356" spans="2:24" x14ac:dyDescent="0.3">
      <c r="B356" s="1">
        <f>MAX(B$19:B355)+1</f>
        <v>253</v>
      </c>
      <c r="D356" s="2" t="s">
        <v>32</v>
      </c>
      <c r="F356" s="24">
        <v>62558.631437999997</v>
      </c>
      <c r="G356" s="1"/>
      <c r="H356" s="25">
        <v>10.4514</v>
      </c>
      <c r="I356" s="1"/>
      <c r="J356" s="24">
        <v>63430.596411219078</v>
      </c>
      <c r="K356" s="1"/>
      <c r="L356" s="25">
        <v>10.597075416990759</v>
      </c>
      <c r="N356" s="26">
        <f>J356-F356</f>
        <v>871.964973219081</v>
      </c>
      <c r="P356" s="27">
        <f>N356/F356</f>
        <v>1.3938363950356868E-2</v>
      </c>
      <c r="Q356" s="28"/>
      <c r="R356" s="27">
        <f>P356</f>
        <v>1.3938363950356868E-2</v>
      </c>
      <c r="S356" s="28"/>
      <c r="T356" s="23"/>
      <c r="U356" s="9"/>
    </row>
    <row r="357" spans="2:24" x14ac:dyDescent="0.3">
      <c r="B357" s="1">
        <f>MAX(B$19:B356)+1</f>
        <v>254</v>
      </c>
      <c r="D357" s="2" t="s">
        <v>33</v>
      </c>
      <c r="F357" s="30">
        <f>SUM(F353:F356)</f>
        <v>200658.79998469865</v>
      </c>
      <c r="G357" s="1"/>
      <c r="H357" s="31">
        <v>33.523197901771837</v>
      </c>
      <c r="I357" s="1"/>
      <c r="J357" s="30">
        <f>SUM(J353:J356)</f>
        <v>196783.27674231521</v>
      </c>
      <c r="K357" s="1"/>
      <c r="L357" s="31">
        <v>32.875730994577914</v>
      </c>
      <c r="N357" s="32">
        <f>SUM(N353:N356)</f>
        <v>-3875.5232423834095</v>
      </c>
      <c r="P357" s="33">
        <f>N357/F357</f>
        <v>-1.9313995910864312E-2</v>
      </c>
      <c r="Q357" s="34"/>
      <c r="R357" s="33">
        <f>(N353+N356+N355)/(F353+F356+F355)</f>
        <v>-3.5432599738392564E-2</v>
      </c>
      <c r="S357" s="34"/>
      <c r="T357" s="23"/>
      <c r="U357" s="9"/>
      <c r="V357" s="40"/>
      <c r="X357" s="9"/>
    </row>
    <row r="358" spans="2:24" ht="9.75" customHeight="1" x14ac:dyDescent="0.3">
      <c r="F358" s="24"/>
      <c r="G358" s="1"/>
      <c r="H358" s="25"/>
      <c r="I358" s="1"/>
      <c r="J358" s="24"/>
      <c r="K358" s="1"/>
      <c r="L358" s="25"/>
      <c r="N358" s="26"/>
      <c r="Q358" s="34"/>
      <c r="S358" s="34"/>
      <c r="T358" s="23"/>
    </row>
    <row r="359" spans="2:24" x14ac:dyDescent="0.3">
      <c r="B359" s="1">
        <f>MAX(B$19:B358)+1</f>
        <v>255</v>
      </c>
      <c r="D359" s="2" t="s">
        <v>34</v>
      </c>
      <c r="F359" s="30">
        <v>201530.76495791771</v>
      </c>
      <c r="G359" s="34"/>
      <c r="H359" s="31">
        <v>33.6688733187626</v>
      </c>
      <c r="I359" s="34"/>
      <c r="J359" s="30">
        <v>212297.56769463525</v>
      </c>
      <c r="K359" s="34"/>
      <c r="L359" s="31">
        <v>35.467636487583718</v>
      </c>
      <c r="M359" s="34"/>
      <c r="N359" s="32">
        <v>10766.802736717538</v>
      </c>
      <c r="P359" s="39">
        <v>5.3425107273153999E-2</v>
      </c>
      <c r="Q359" s="34"/>
      <c r="R359" s="39">
        <v>9.7658697016434412E-2</v>
      </c>
      <c r="S359" s="34"/>
      <c r="T359" s="23"/>
    </row>
    <row r="360" spans="2:24" x14ac:dyDescent="0.3">
      <c r="B360" s="1">
        <f>MAX(B$19:B359)+1</f>
        <v>256</v>
      </c>
      <c r="D360" s="2" t="s">
        <v>35</v>
      </c>
      <c r="F360" s="34"/>
      <c r="G360" s="34"/>
      <c r="H360" s="34"/>
      <c r="I360" s="34"/>
      <c r="J360" s="34"/>
      <c r="K360" s="34"/>
      <c r="L360" s="34"/>
      <c r="M360" s="34"/>
      <c r="N360" s="26"/>
      <c r="P360" s="39">
        <v>7.7963719016582791E-2</v>
      </c>
      <c r="Q360" s="34"/>
      <c r="R360" s="39">
        <v>0.22996799347291474</v>
      </c>
      <c r="S360" s="37"/>
      <c r="T360" s="23"/>
    </row>
    <row r="361" spans="2:24" x14ac:dyDescent="0.3">
      <c r="B361" s="1">
        <f>MAX(B$19:B360)+1</f>
        <v>257</v>
      </c>
      <c r="D361" s="2" t="s">
        <v>36</v>
      </c>
      <c r="F361" s="30">
        <v>177943.63375591772</v>
      </c>
      <c r="G361" s="34"/>
      <c r="H361" s="31">
        <v>29.7282733187626</v>
      </c>
      <c r="I361" s="34"/>
      <c r="J361" s="30">
        <v>196783.27674231521</v>
      </c>
      <c r="K361" s="34"/>
      <c r="L361" s="31">
        <v>32.875730994577914</v>
      </c>
      <c r="M361" s="34"/>
      <c r="N361" s="32">
        <v>18839.64298639751</v>
      </c>
      <c r="P361" s="39">
        <v>0.1058742175190124</v>
      </c>
      <c r="Q361" s="34"/>
      <c r="R361" s="39">
        <v>0.21739178467756165</v>
      </c>
      <c r="S361" s="37"/>
      <c r="T361" s="23"/>
    </row>
    <row r="362" spans="2:24" x14ac:dyDescent="0.3">
      <c r="B362" s="1">
        <f>MAX(B$19:B361)+1</f>
        <v>258</v>
      </c>
      <c r="D362" s="2" t="s">
        <v>37</v>
      </c>
      <c r="F362" s="34"/>
      <c r="G362" s="34"/>
      <c r="H362" s="34"/>
      <c r="I362" s="34"/>
      <c r="J362" s="34"/>
      <c r="K362" s="34"/>
      <c r="L362" s="34"/>
      <c r="M362" s="34"/>
      <c r="N362" s="26"/>
      <c r="P362" s="41">
        <v>0.16451963394951979</v>
      </c>
      <c r="Q362" s="34"/>
      <c r="R362" s="41">
        <v>0.81095006115984258</v>
      </c>
      <c r="S362" s="37"/>
      <c r="T362" s="23"/>
    </row>
    <row r="363" spans="2:24" ht="9.75" customHeight="1" x14ac:dyDescent="0.3">
      <c r="F363" s="1"/>
      <c r="G363" s="1"/>
      <c r="H363" s="1"/>
      <c r="I363" s="1"/>
      <c r="J363" s="1"/>
      <c r="K363" s="1"/>
      <c r="L363" s="1"/>
      <c r="M363" s="1"/>
      <c r="N363" s="38"/>
      <c r="O363" s="1"/>
      <c r="P363" s="20"/>
      <c r="Q363" s="1"/>
      <c r="R363" s="20"/>
      <c r="S363" s="1"/>
    </row>
    <row r="364" spans="2:24" ht="14.15" x14ac:dyDescent="0.3">
      <c r="D364" s="6" t="s">
        <v>84</v>
      </c>
      <c r="F364" s="2" t="s">
        <v>52</v>
      </c>
      <c r="I364" s="1"/>
      <c r="J364" s="1"/>
      <c r="K364" s="1"/>
      <c r="L364" s="1"/>
      <c r="M364" s="1"/>
      <c r="N364" s="38"/>
      <c r="O364" s="1"/>
      <c r="P364" s="20"/>
      <c r="Q364" s="1"/>
      <c r="R364" s="20"/>
      <c r="S364" s="1"/>
      <c r="T364" s="23"/>
    </row>
    <row r="365" spans="2:24" x14ac:dyDescent="0.3">
      <c r="B365" s="1">
        <f>MAX(B$19:B364)+1</f>
        <v>259</v>
      </c>
      <c r="D365" s="2" t="s">
        <v>29</v>
      </c>
      <c r="F365" s="24">
        <v>15264.210843999999</v>
      </c>
      <c r="G365" s="29"/>
      <c r="H365" s="25">
        <v>4.5002213651426342</v>
      </c>
      <c r="I365" s="25"/>
      <c r="J365" s="24">
        <v>9082.8273782658416</v>
      </c>
      <c r="K365" s="1"/>
      <c r="L365" s="25">
        <v>2.6778150695973446</v>
      </c>
      <c r="M365" s="25"/>
      <c r="N365" s="26">
        <f>J365-F365</f>
        <v>-6181.3834657341577</v>
      </c>
      <c r="O365" s="25"/>
      <c r="P365" s="27">
        <f>N365/F365</f>
        <v>-0.40495925592929777</v>
      </c>
      <c r="Q365" s="27"/>
      <c r="R365" s="27">
        <f>P365</f>
        <v>-0.40495925592929777</v>
      </c>
      <c r="S365" s="28"/>
      <c r="T365" s="23"/>
    </row>
    <row r="366" spans="2:24" outlineLevel="1" x14ac:dyDescent="0.3">
      <c r="B366" s="1">
        <f>MAX(B$19:B365)+1</f>
        <v>260</v>
      </c>
      <c r="D366" s="2" t="s">
        <v>30</v>
      </c>
      <c r="F366" s="24">
        <v>51726.17</v>
      </c>
      <c r="G366" s="29"/>
      <c r="H366" s="25">
        <v>15.25</v>
      </c>
      <c r="I366" s="25"/>
      <c r="J366" s="24">
        <v>51726.17</v>
      </c>
      <c r="K366" s="29"/>
      <c r="L366" s="25">
        <v>15.25</v>
      </c>
      <c r="M366" s="25"/>
      <c r="N366" s="26">
        <f>J366-F366</f>
        <v>0</v>
      </c>
      <c r="O366" s="25"/>
      <c r="P366" s="27">
        <f>IFERROR(N366/F366,"100.0%")</f>
        <v>0</v>
      </c>
      <c r="Q366" s="27"/>
      <c r="R366" s="27">
        <v>0</v>
      </c>
      <c r="S366" s="28"/>
      <c r="T366" s="23"/>
    </row>
    <row r="367" spans="2:24" outlineLevel="1" x14ac:dyDescent="0.3">
      <c r="B367" s="1">
        <f>MAX(B$19:B366)+1</f>
        <v>261</v>
      </c>
      <c r="D367" s="2" t="s">
        <v>31</v>
      </c>
      <c r="F367" s="24">
        <v>14695.845144438357</v>
      </c>
      <c r="G367" s="29"/>
      <c r="H367" s="25">
        <v>4.3326547945205487</v>
      </c>
      <c r="I367" s="25"/>
      <c r="J367" s="24">
        <v>1510.3248589635821</v>
      </c>
      <c r="K367" s="29"/>
      <c r="L367" s="25">
        <v>0.44527661915031841</v>
      </c>
      <c r="N367" s="26">
        <f>J367-F367</f>
        <v>-13185.520285474775</v>
      </c>
      <c r="P367" s="27">
        <f>N367/F367</f>
        <v>-0.89722776443822527</v>
      </c>
      <c r="Q367" s="27"/>
      <c r="R367" s="27">
        <f>P367</f>
        <v>-0.89722776443822527</v>
      </c>
      <c r="S367" s="28"/>
      <c r="T367" s="23"/>
    </row>
    <row r="368" spans="2:24" x14ac:dyDescent="0.3">
      <c r="B368" s="1">
        <f>MAX(B$19:B367)+1</f>
        <v>262</v>
      </c>
      <c r="D368" s="2" t="s">
        <v>32</v>
      </c>
      <c r="F368" s="24">
        <v>35436.666299999997</v>
      </c>
      <c r="G368" s="29"/>
      <c r="H368" s="25">
        <v>10.4475</v>
      </c>
      <c r="I368" s="25"/>
      <c r="J368" s="24">
        <v>49822.680299101907</v>
      </c>
      <c r="K368" s="1"/>
      <c r="L368" s="25">
        <v>14.688809833809541</v>
      </c>
      <c r="N368" s="26">
        <f>J368-F368</f>
        <v>14386.01399910191</v>
      </c>
      <c r="P368" s="27">
        <f>N368/F368</f>
        <v>0.40596409033831465</v>
      </c>
      <c r="Q368" s="27"/>
      <c r="R368" s="27">
        <f>P368</f>
        <v>0.40596409033831465</v>
      </c>
      <c r="S368" s="28"/>
      <c r="T368" s="23"/>
      <c r="U368" s="9"/>
    </row>
    <row r="369" spans="2:24" x14ac:dyDescent="0.3">
      <c r="B369" s="1">
        <f>MAX(B$19:B368)+1</f>
        <v>263</v>
      </c>
      <c r="D369" s="2" t="s">
        <v>33</v>
      </c>
      <c r="F369" s="30">
        <f>SUM(F365:F368)</f>
        <v>117122.89228843835</v>
      </c>
      <c r="G369" s="1"/>
      <c r="H369" s="31">
        <v>34.530376159663177</v>
      </c>
      <c r="I369" s="1"/>
      <c r="J369" s="30">
        <f>SUM(J365:J368)</f>
        <v>112142.00253633133</v>
      </c>
      <c r="K369" s="1"/>
      <c r="L369" s="31">
        <v>33.061901522557207</v>
      </c>
      <c r="N369" s="32">
        <f>SUM(N365:N368)</f>
        <v>-4980.8897521070248</v>
      </c>
      <c r="P369" s="33">
        <f>N369/F369</f>
        <v>-4.2527038521560721E-2</v>
      </c>
      <c r="Q369" s="34"/>
      <c r="R369" s="33">
        <f>(N365+N368+N367)/(F365+F368+F367)</f>
        <v>-7.6164210954462574E-2</v>
      </c>
      <c r="S369" s="34"/>
      <c r="T369" s="23"/>
      <c r="U369" s="9"/>
      <c r="V369" s="40"/>
      <c r="X369" s="9"/>
    </row>
    <row r="370" spans="2:24" ht="9.75" customHeight="1" x14ac:dyDescent="0.3">
      <c r="F370" s="24"/>
      <c r="G370" s="1"/>
      <c r="H370" s="25"/>
      <c r="I370" s="1"/>
      <c r="J370" s="24"/>
      <c r="K370" s="1"/>
      <c r="L370" s="25"/>
      <c r="N370" s="26"/>
      <c r="Q370" s="34"/>
      <c r="S370" s="34"/>
      <c r="T370" s="23"/>
    </row>
    <row r="371" spans="2:24" x14ac:dyDescent="0.3">
      <c r="B371" s="1">
        <f>MAX(B$19:B370)+1</f>
        <v>264</v>
      </c>
      <c r="D371" s="2" t="s">
        <v>34</v>
      </c>
      <c r="F371" s="30">
        <v>131508.90628754027</v>
      </c>
      <c r="G371" s="34"/>
      <c r="H371" s="31">
        <v>38.77168599347273</v>
      </c>
      <c r="I371" s="34"/>
      <c r="J371" s="30">
        <v>120933.43493994784</v>
      </c>
      <c r="K371" s="34"/>
      <c r="L371" s="31">
        <v>35.653807015563004</v>
      </c>
      <c r="M371" s="34"/>
      <c r="N371" s="32">
        <v>-10575.471347592422</v>
      </c>
      <c r="P371" s="33">
        <v>-8.0416388867758287E-2</v>
      </c>
      <c r="Q371" s="34"/>
      <c r="R371" s="33">
        <v>-0.13255337983743737</v>
      </c>
      <c r="S371" s="34"/>
      <c r="T371" s="23"/>
    </row>
    <row r="372" spans="2:24" x14ac:dyDescent="0.3">
      <c r="B372" s="1">
        <f>MAX(B$19:B371)+1</f>
        <v>265</v>
      </c>
      <c r="D372" s="2" t="s">
        <v>35</v>
      </c>
      <c r="F372" s="34"/>
      <c r="G372" s="34"/>
      <c r="H372" s="34"/>
      <c r="I372" s="34"/>
      <c r="J372" s="34"/>
      <c r="K372" s="34"/>
      <c r="L372" s="34"/>
      <c r="M372" s="34"/>
      <c r="N372" s="26"/>
      <c r="P372" s="33">
        <v>-0.12946456051341196</v>
      </c>
      <c r="Q372" s="34"/>
      <c r="R372" s="33">
        <v>-0.35298570041636496</v>
      </c>
      <c r="S372" s="37"/>
      <c r="T372" s="23"/>
    </row>
    <row r="373" spans="2:24" x14ac:dyDescent="0.3">
      <c r="B373" s="1">
        <f>MAX(B$19:B372)+1</f>
        <v>266</v>
      </c>
      <c r="D373" s="2" t="s">
        <v>36</v>
      </c>
      <c r="F373" s="30">
        <v>118142.86395954026</v>
      </c>
      <c r="G373" s="34"/>
      <c r="H373" s="31">
        <v>34.831085993472726</v>
      </c>
      <c r="I373" s="34"/>
      <c r="J373" s="30">
        <v>112142.00253633133</v>
      </c>
      <c r="K373" s="34"/>
      <c r="L373" s="31">
        <v>33.061901522557207</v>
      </c>
      <c r="M373" s="34"/>
      <c r="N373" s="32">
        <v>-6000.8614232089312</v>
      </c>
      <c r="P373" s="33">
        <v>-5.0793261836483097E-2</v>
      </c>
      <c r="Q373" s="34"/>
      <c r="R373" s="33">
        <v>-9.0351703245942008E-2</v>
      </c>
      <c r="S373" s="37"/>
      <c r="T373" s="23"/>
    </row>
    <row r="374" spans="2:24" x14ac:dyDescent="0.3">
      <c r="B374" s="1">
        <f>MAX(B$19:B373)+1</f>
        <v>267</v>
      </c>
      <c r="D374" s="2" t="s">
        <v>37</v>
      </c>
      <c r="F374" s="34"/>
      <c r="G374" s="34"/>
      <c r="H374" s="34"/>
      <c r="I374" s="34"/>
      <c r="J374" s="34"/>
      <c r="K374" s="34"/>
      <c r="L374" s="34"/>
      <c r="M374" s="34"/>
      <c r="N374" s="26"/>
      <c r="P374" s="27">
        <v>-8.7834386585289637E-2</v>
      </c>
      <c r="Q374" s="34"/>
      <c r="R374" s="27">
        <v>-0.36162808745394331</v>
      </c>
      <c r="S374" s="37"/>
      <c r="T374" s="23"/>
    </row>
    <row r="375" spans="2:24" ht="9.75" customHeight="1" x14ac:dyDescent="0.3">
      <c r="F375" s="1"/>
      <c r="G375" s="1"/>
      <c r="H375" s="1"/>
      <c r="I375" s="1"/>
      <c r="J375" s="1"/>
      <c r="K375" s="1"/>
      <c r="L375" s="1"/>
      <c r="M375" s="1"/>
      <c r="N375" s="47"/>
      <c r="O375" s="1"/>
      <c r="P375" s="20"/>
      <c r="Q375" s="1"/>
      <c r="S375" s="1"/>
      <c r="T375" s="23"/>
    </row>
    <row r="376" spans="2:24" ht="14.15" x14ac:dyDescent="0.3">
      <c r="D376" s="6" t="s">
        <v>85</v>
      </c>
      <c r="F376" s="2" t="s">
        <v>52</v>
      </c>
      <c r="I376" s="1"/>
      <c r="J376" s="1"/>
      <c r="K376" s="1"/>
      <c r="L376" s="1"/>
      <c r="M376" s="1"/>
      <c r="N376" s="38"/>
      <c r="O376" s="1"/>
      <c r="P376" s="20"/>
      <c r="Q376" s="1"/>
      <c r="R376" s="20"/>
      <c r="S376" s="1"/>
      <c r="T376" s="23"/>
    </row>
    <row r="377" spans="2:24" x14ac:dyDescent="0.3">
      <c r="B377" s="1">
        <f>MAX(B$19:B376)+1</f>
        <v>268</v>
      </c>
      <c r="D377" s="2" t="s">
        <v>29</v>
      </c>
      <c r="F377" s="24">
        <v>15264.210843999997</v>
      </c>
      <c r="G377" s="29"/>
      <c r="H377" s="25">
        <v>4.5002213651426342</v>
      </c>
      <c r="I377" s="25"/>
      <c r="J377" s="24">
        <v>9337.426086278243</v>
      </c>
      <c r="K377" s="1"/>
      <c r="L377" s="25">
        <v>2.7528763064372099</v>
      </c>
      <c r="M377" s="25"/>
      <c r="N377" s="26">
        <f>J377-F377</f>
        <v>-5926.7847577217544</v>
      </c>
      <c r="O377" s="25"/>
      <c r="P377" s="27">
        <f>N377/F377</f>
        <v>-0.3882798015759481</v>
      </c>
      <c r="Q377" s="27"/>
      <c r="R377" s="27">
        <f>P377</f>
        <v>-0.3882798015759481</v>
      </c>
      <c r="S377" s="28"/>
      <c r="T377" s="23"/>
    </row>
    <row r="378" spans="2:24" outlineLevel="1" x14ac:dyDescent="0.3">
      <c r="B378" s="1">
        <f>MAX(B$19:B377)+1</f>
        <v>269</v>
      </c>
      <c r="D378" s="2" t="s">
        <v>30</v>
      </c>
      <c r="F378" s="24">
        <v>51726.17</v>
      </c>
      <c r="G378" s="29"/>
      <c r="H378" s="25">
        <v>15.25</v>
      </c>
      <c r="I378" s="25"/>
      <c r="J378" s="24">
        <v>51726.17</v>
      </c>
      <c r="K378" s="29"/>
      <c r="L378" s="25">
        <v>15.25</v>
      </c>
      <c r="M378" s="25"/>
      <c r="N378" s="26">
        <f>J378-F378</f>
        <v>0</v>
      </c>
      <c r="O378" s="25"/>
      <c r="P378" s="27">
        <f>IFERROR(N378/F378,"100.0%")</f>
        <v>0</v>
      </c>
      <c r="Q378" s="27"/>
      <c r="R378" s="27">
        <v>0</v>
      </c>
      <c r="S378" s="28"/>
      <c r="T378" s="23"/>
    </row>
    <row r="379" spans="2:24" outlineLevel="1" x14ac:dyDescent="0.3">
      <c r="B379" s="1">
        <f>MAX(B$19:B378)+1</f>
        <v>270</v>
      </c>
      <c r="D379" s="2" t="s">
        <v>31</v>
      </c>
      <c r="F379" s="24">
        <v>14695.845144438357</v>
      </c>
      <c r="G379" s="29"/>
      <c r="H379" s="25">
        <v>4.3326547945205487</v>
      </c>
      <c r="I379" s="25"/>
      <c r="J379" s="24">
        <v>15456.967655327002</v>
      </c>
      <c r="K379" s="29"/>
      <c r="L379" s="25">
        <v>4.5570502657308047</v>
      </c>
      <c r="N379" s="26">
        <f>J379-F379</f>
        <v>761.12251088864468</v>
      </c>
      <c r="P379" s="27">
        <f>N379/F379</f>
        <v>5.1791680125092464E-2</v>
      </c>
      <c r="Q379" s="27"/>
      <c r="R379" s="27">
        <f>P379</f>
        <v>5.1791680125092464E-2</v>
      </c>
      <c r="S379" s="28"/>
      <c r="T379" s="23"/>
    </row>
    <row r="380" spans="2:24" x14ac:dyDescent="0.3">
      <c r="B380" s="1">
        <f>MAX(B$19:B379)+1</f>
        <v>271</v>
      </c>
      <c r="D380" s="2" t="s">
        <v>32</v>
      </c>
      <c r="F380" s="24">
        <v>35436.666299999997</v>
      </c>
      <c r="G380" s="29"/>
      <c r="H380" s="25">
        <v>10.4475</v>
      </c>
      <c r="I380" s="25"/>
      <c r="J380" s="24">
        <v>35944.00816538262</v>
      </c>
      <c r="K380" s="1"/>
      <c r="L380" s="25">
        <v>10.59707541699076</v>
      </c>
      <c r="N380" s="26">
        <f>J380-F380</f>
        <v>507.34186538262293</v>
      </c>
      <c r="P380" s="27">
        <f>N380/F380</f>
        <v>1.4316862119240121E-2</v>
      </c>
      <c r="Q380" s="27"/>
      <c r="R380" s="27">
        <f>P380</f>
        <v>1.4316862119240121E-2</v>
      </c>
      <c r="S380" s="28"/>
      <c r="T380" s="23"/>
      <c r="U380" s="9"/>
    </row>
    <row r="381" spans="2:24" x14ac:dyDescent="0.3">
      <c r="B381" s="1">
        <f>MAX(B$19:B380)+1</f>
        <v>272</v>
      </c>
      <c r="D381" s="2" t="s">
        <v>33</v>
      </c>
      <c r="F381" s="30">
        <f>SUM(F377:F380)</f>
        <v>117122.89228843835</v>
      </c>
      <c r="G381" s="1"/>
      <c r="H381" s="31">
        <v>34.530376159663177</v>
      </c>
      <c r="I381" s="1"/>
      <c r="J381" s="30">
        <f>SUM(J377:J380)</f>
        <v>112464.57190698785</v>
      </c>
      <c r="K381" s="1"/>
      <c r="L381" s="31">
        <v>33.157001989158772</v>
      </c>
      <c r="N381" s="32">
        <f>SUM(N377:N380)</f>
        <v>-4658.3203814504868</v>
      </c>
      <c r="P381" s="33">
        <f>N381/F381</f>
        <v>-3.9772928164875307E-2</v>
      </c>
      <c r="Q381" s="34"/>
      <c r="R381" s="33">
        <f>(N377+N380+N379)/(F377+F380+F379)</f>
        <v>-7.1231710373870563E-2</v>
      </c>
      <c r="S381" s="34"/>
      <c r="T381" s="23"/>
      <c r="U381" s="9"/>
      <c r="V381" s="40"/>
      <c r="X381" s="9"/>
    </row>
    <row r="382" spans="2:24" ht="9.75" customHeight="1" x14ac:dyDescent="0.3">
      <c r="F382" s="24"/>
      <c r="G382" s="1"/>
      <c r="H382" s="25"/>
      <c r="I382" s="1"/>
      <c r="J382" s="24"/>
      <c r="K382" s="1"/>
      <c r="L382" s="25"/>
      <c r="N382" s="26"/>
      <c r="Q382" s="34"/>
      <c r="S382" s="34"/>
      <c r="T382" s="23"/>
    </row>
    <row r="383" spans="2:24" x14ac:dyDescent="0.3">
      <c r="B383" s="1">
        <f>MAX(B$19:B382)+1</f>
        <v>273</v>
      </c>
      <c r="D383" s="2" t="s">
        <v>34</v>
      </c>
      <c r="F383" s="30">
        <v>117630.23415382097</v>
      </c>
      <c r="G383" s="34"/>
      <c r="H383" s="31">
        <v>34.679951576653941</v>
      </c>
      <c r="I383" s="34"/>
      <c r="J383" s="30">
        <v>121256.00431060437</v>
      </c>
      <c r="K383" s="34"/>
      <c r="L383" s="31">
        <v>35.748907482164569</v>
      </c>
      <c r="M383" s="34"/>
      <c r="N383" s="32">
        <v>3625.770156783401</v>
      </c>
      <c r="P383" s="33">
        <v>3.082345438539302E-2</v>
      </c>
      <c r="Q383" s="34"/>
      <c r="R383" s="39">
        <v>5.5015881089226983E-2</v>
      </c>
      <c r="S383" s="34"/>
      <c r="T383" s="23"/>
    </row>
    <row r="384" spans="2:24" x14ac:dyDescent="0.3">
      <c r="B384" s="1">
        <f>MAX(B$19:B383)+1</f>
        <v>274</v>
      </c>
      <c r="D384" s="2" t="s">
        <v>35</v>
      </c>
      <c r="F384" s="34"/>
      <c r="G384" s="34"/>
      <c r="H384" s="34"/>
      <c r="I384" s="34"/>
      <c r="J384" s="34"/>
      <c r="K384" s="34"/>
      <c r="L384" s="34"/>
      <c r="M384" s="34"/>
      <c r="N384" s="26"/>
      <c r="P384" s="33">
        <v>4.4386554929059678E-2</v>
      </c>
      <c r="Q384" s="34"/>
      <c r="R384" s="39">
        <v>0.12102013955456535</v>
      </c>
      <c r="S384" s="37"/>
      <c r="T384" s="23"/>
    </row>
    <row r="385" spans="2:24" x14ac:dyDescent="0.3">
      <c r="B385" s="1">
        <f>MAX(B$19:B384)+1</f>
        <v>275</v>
      </c>
      <c r="D385" s="2" t="s">
        <v>36</v>
      </c>
      <c r="F385" s="30">
        <v>104264.19182582098</v>
      </c>
      <c r="G385" s="34"/>
      <c r="H385" s="31">
        <v>30.739351576653945</v>
      </c>
      <c r="I385" s="34"/>
      <c r="J385" s="30">
        <v>112464.57190698785</v>
      </c>
      <c r="K385" s="34"/>
      <c r="L385" s="31">
        <v>33.157001989158772</v>
      </c>
      <c r="M385" s="34"/>
      <c r="N385" s="32">
        <v>8200.3800811668916</v>
      </c>
      <c r="P385" s="33">
        <v>7.8650013370516261E-2</v>
      </c>
      <c r="Q385" s="34"/>
      <c r="R385" s="39">
        <v>0.15608467536812801</v>
      </c>
      <c r="S385" s="37"/>
      <c r="T385" s="23"/>
    </row>
    <row r="386" spans="2:24" x14ac:dyDescent="0.3">
      <c r="B386" s="1">
        <f>MAX(B$19:B385)+1</f>
        <v>276</v>
      </c>
      <c r="D386" s="2" t="s">
        <v>37</v>
      </c>
      <c r="F386" s="34"/>
      <c r="G386" s="34"/>
      <c r="H386" s="34"/>
      <c r="I386" s="34"/>
      <c r="J386" s="34"/>
      <c r="K386" s="34"/>
      <c r="L386" s="34"/>
      <c r="M386" s="34"/>
      <c r="N386" s="26"/>
      <c r="P386" s="41">
        <v>0.12002865978704069</v>
      </c>
      <c r="Q386" s="34"/>
      <c r="R386" s="41">
        <v>0.4941770116001139</v>
      </c>
      <c r="S386" s="37"/>
      <c r="T386" s="23"/>
    </row>
    <row r="387" spans="2:24" x14ac:dyDescent="0.3">
      <c r="F387" s="34"/>
      <c r="G387" s="34"/>
      <c r="H387" s="34"/>
      <c r="I387" s="34"/>
      <c r="J387" s="34"/>
      <c r="K387" s="34"/>
      <c r="L387" s="34"/>
      <c r="M387" s="34"/>
      <c r="N387" s="26"/>
      <c r="Q387" s="34"/>
      <c r="S387" s="37"/>
      <c r="T387" s="23"/>
    </row>
    <row r="388" spans="2:24" ht="14.15" x14ac:dyDescent="0.3">
      <c r="D388" s="6" t="s">
        <v>86</v>
      </c>
      <c r="F388" s="2" t="s">
        <v>87</v>
      </c>
      <c r="N388" s="37"/>
      <c r="T388" s="23"/>
      <c r="U388" s="10"/>
      <c r="V388" s="10"/>
    </row>
    <row r="389" spans="2:24" x14ac:dyDescent="0.3">
      <c r="B389" s="1">
        <f>MAX(B$19:B388)+1</f>
        <v>277</v>
      </c>
      <c r="D389" s="2" t="s">
        <v>29</v>
      </c>
      <c r="F389" s="24">
        <v>24781.046229</v>
      </c>
      <c r="G389" s="29"/>
      <c r="H389" s="25">
        <v>4.1400622201023447</v>
      </c>
      <c r="I389" s="25"/>
      <c r="J389" s="24">
        <v>10696.629913663972</v>
      </c>
      <c r="K389" s="29"/>
      <c r="L389" s="25">
        <v>1.7870396987578621</v>
      </c>
      <c r="M389" s="25"/>
      <c r="N389" s="26">
        <f>J389-F389</f>
        <v>-14084.416315336028</v>
      </c>
      <c r="O389" s="25"/>
      <c r="P389" s="27">
        <f>N389/F389</f>
        <v>-0.56835438605710487</v>
      </c>
      <c r="Q389" s="27"/>
      <c r="R389" s="27">
        <f>P389</f>
        <v>-0.56835438605710487</v>
      </c>
      <c r="S389" s="42"/>
      <c r="T389" s="23"/>
      <c r="V389" s="25"/>
    </row>
    <row r="390" spans="2:24" outlineLevel="1" x14ac:dyDescent="0.3">
      <c r="B390" s="1">
        <f>MAX(B$19:B389)+1</f>
        <v>278</v>
      </c>
      <c r="D390" s="2" t="s">
        <v>30</v>
      </c>
      <c r="F390" s="24">
        <v>91281.467499999999</v>
      </c>
      <c r="G390" s="29"/>
      <c r="H390" s="25">
        <v>15.25</v>
      </c>
      <c r="I390" s="25"/>
      <c r="J390" s="24">
        <v>91281.467499999999</v>
      </c>
      <c r="K390" s="29"/>
      <c r="L390" s="25">
        <v>15.25</v>
      </c>
      <c r="M390" s="25"/>
      <c r="N390" s="26">
        <f>J390-F390</f>
        <v>0</v>
      </c>
      <c r="O390" s="25"/>
      <c r="P390" s="27">
        <f>IFERROR(N390/F390,"100.0%")</f>
        <v>0</v>
      </c>
      <c r="Q390" s="27"/>
      <c r="R390" s="27">
        <v>0</v>
      </c>
      <c r="S390" s="42"/>
      <c r="T390" s="23"/>
      <c r="V390" s="25"/>
    </row>
    <row r="391" spans="2:24" outlineLevel="1" x14ac:dyDescent="0.3">
      <c r="B391" s="1">
        <f>MAX(B$19:B390)+1</f>
        <v>279</v>
      </c>
      <c r="D391" s="2" t="s">
        <v>31</v>
      </c>
      <c r="F391" s="24">
        <v>25933.84182391781</v>
      </c>
      <c r="G391" s="29"/>
      <c r="H391" s="25">
        <v>4.3326547945205487</v>
      </c>
      <c r="I391" s="25"/>
      <c r="J391" s="24">
        <v>2665.2789009494868</v>
      </c>
      <c r="K391" s="29"/>
      <c r="L391" s="25">
        <v>0.44527661915031852</v>
      </c>
      <c r="N391" s="26">
        <f>J391-F391</f>
        <v>-23268.562922968322</v>
      </c>
      <c r="P391" s="27">
        <f>N391/F391</f>
        <v>-0.89722776443822516</v>
      </c>
      <c r="Q391" s="27"/>
      <c r="R391" s="27">
        <f>P391</f>
        <v>-0.89722776443822516</v>
      </c>
      <c r="S391" s="42"/>
      <c r="T391" s="23"/>
      <c r="V391" s="25"/>
    </row>
    <row r="392" spans="2:24" x14ac:dyDescent="0.3">
      <c r="B392" s="1">
        <f>MAX(B$19:B391)+1</f>
        <v>280</v>
      </c>
      <c r="D392" s="2" t="s">
        <v>32</v>
      </c>
      <c r="F392" s="24">
        <v>62535.287324999998</v>
      </c>
      <c r="G392" s="29"/>
      <c r="H392" s="25">
        <v>10.4475</v>
      </c>
      <c r="J392" s="24">
        <v>87922.368357938758</v>
      </c>
      <c r="K392" s="29"/>
      <c r="L392" s="25">
        <v>14.688809833809541</v>
      </c>
      <c r="N392" s="26">
        <f>J392-F392</f>
        <v>25387.08103293876</v>
      </c>
      <c r="P392" s="27">
        <f>N392/F392</f>
        <v>0.4059640903383146</v>
      </c>
      <c r="Q392" s="27"/>
      <c r="R392" s="27">
        <f>P392</f>
        <v>0.4059640903383146</v>
      </c>
      <c r="S392" s="28"/>
      <c r="T392" s="23"/>
      <c r="U392" s="9"/>
    </row>
    <row r="393" spans="2:24" x14ac:dyDescent="0.3">
      <c r="B393" s="1">
        <f>MAX(B$19:B392)+1</f>
        <v>281</v>
      </c>
      <c r="D393" s="2" t="s">
        <v>33</v>
      </c>
      <c r="F393" s="30">
        <f>SUM(F389:F392)</f>
        <v>204531.64287791779</v>
      </c>
      <c r="G393" s="29"/>
      <c r="H393" s="31">
        <v>34.170217014622892</v>
      </c>
      <c r="J393" s="30">
        <f>SUM(J389:J392)</f>
        <v>192565.74467255222</v>
      </c>
      <c r="K393" s="29"/>
      <c r="L393" s="31">
        <v>32.171126151717722</v>
      </c>
      <c r="N393" s="32">
        <f>SUM(N389:N392)</f>
        <v>-11965.898205365593</v>
      </c>
      <c r="P393" s="33">
        <f>N393/F393</f>
        <v>-5.8503897181855023E-2</v>
      </c>
      <c r="Q393" s="34"/>
      <c r="R393" s="33">
        <f>(N389+N392+N391)/(F389+F392+F391)</f>
        <v>-0.10565898167870538</v>
      </c>
      <c r="S393" s="34"/>
      <c r="T393" s="23"/>
      <c r="U393" s="9"/>
      <c r="V393" s="40"/>
      <c r="X393" s="43"/>
    </row>
    <row r="394" spans="2:24" ht="9.75" customHeight="1" x14ac:dyDescent="0.3">
      <c r="F394" s="24"/>
      <c r="G394" s="29"/>
      <c r="H394" s="25"/>
      <c r="I394" s="1"/>
      <c r="J394" s="24"/>
      <c r="K394" s="1"/>
      <c r="L394" s="25"/>
      <c r="N394" s="26"/>
      <c r="Q394" s="34"/>
      <c r="S394" s="34"/>
      <c r="T394" s="23"/>
      <c r="X394" s="43"/>
    </row>
    <row r="395" spans="2:24" x14ac:dyDescent="0.3">
      <c r="B395" s="1">
        <f>MAX(B$19:B394)+1</f>
        <v>282</v>
      </c>
      <c r="D395" s="2" t="s">
        <v>34</v>
      </c>
      <c r="F395" s="30">
        <v>229918.72391085658</v>
      </c>
      <c r="G395" s="34"/>
      <c r="H395" s="31">
        <v>38.411526848432437</v>
      </c>
      <c r="I395" s="34"/>
      <c r="J395" s="30">
        <v>208080.03562487225</v>
      </c>
      <c r="K395" s="34"/>
      <c r="L395" s="31">
        <v>34.763031644723526</v>
      </c>
      <c r="M395" s="34"/>
      <c r="N395" s="32">
        <v>-21838.688285984328</v>
      </c>
      <c r="P395" s="33">
        <v>-9.4984383674865738E-2</v>
      </c>
      <c r="Q395" s="34"/>
      <c r="R395" s="33">
        <v>-0.15752395028118979</v>
      </c>
      <c r="S395" s="34"/>
      <c r="T395" s="23"/>
    </row>
    <row r="396" spans="2:24" x14ac:dyDescent="0.3">
      <c r="B396" s="1">
        <f>MAX(B$19:B395)+1</f>
        <v>283</v>
      </c>
      <c r="D396" s="2" t="s">
        <v>35</v>
      </c>
      <c r="F396" s="34"/>
      <c r="G396" s="34"/>
      <c r="H396" s="34"/>
      <c r="I396" s="34"/>
      <c r="J396" s="34"/>
      <c r="K396" s="34"/>
      <c r="L396" s="34"/>
      <c r="M396" s="34"/>
      <c r="N396" s="26"/>
      <c r="P396" s="33">
        <v>-0.15379752671078731</v>
      </c>
      <c r="Q396" s="34"/>
      <c r="R396" s="33">
        <v>-0.43061690806054864</v>
      </c>
      <c r="S396" s="37"/>
      <c r="T396" s="23"/>
    </row>
    <row r="397" spans="2:24" x14ac:dyDescent="0.3">
      <c r="B397" s="1">
        <f>MAX(B$19:B396)+1</f>
        <v>284</v>
      </c>
      <c r="D397" s="2" t="s">
        <v>36</v>
      </c>
      <c r="F397" s="30">
        <v>206331.59270885657</v>
      </c>
      <c r="G397" s="34"/>
      <c r="H397" s="31">
        <v>34.470926848432434</v>
      </c>
      <c r="I397" s="34"/>
      <c r="J397" s="30">
        <v>192565.74467255222</v>
      </c>
      <c r="K397" s="34"/>
      <c r="L397" s="31">
        <v>32.171126151717722</v>
      </c>
      <c r="M397" s="34"/>
      <c r="N397" s="32">
        <v>-13765.848036304349</v>
      </c>
      <c r="P397" s="33">
        <v>-6.6717112273390916E-2</v>
      </c>
      <c r="Q397" s="34"/>
      <c r="R397" s="33">
        <v>-0.11965087401091028</v>
      </c>
      <c r="S397" s="37"/>
      <c r="T397" s="23"/>
    </row>
    <row r="398" spans="2:24" x14ac:dyDescent="0.3">
      <c r="B398" s="1">
        <f>MAX(B$19:B397)+1</f>
        <v>285</v>
      </c>
      <c r="D398" s="2" t="s">
        <v>37</v>
      </c>
      <c r="F398" s="34"/>
      <c r="G398" s="34"/>
      <c r="H398" s="34"/>
      <c r="I398" s="34"/>
      <c r="J398" s="34"/>
      <c r="K398" s="34"/>
      <c r="L398" s="34"/>
      <c r="M398" s="34"/>
      <c r="N398" s="26"/>
      <c r="P398" s="27">
        <v>-0.11625655105642661</v>
      </c>
      <c r="Q398" s="34"/>
      <c r="R398" s="27">
        <v>-0.50744512758483429</v>
      </c>
      <c r="S398" s="37"/>
      <c r="T398" s="23"/>
    </row>
    <row r="399" spans="2:24" x14ac:dyDescent="0.3">
      <c r="F399" s="34"/>
      <c r="G399" s="34"/>
      <c r="H399" s="34"/>
      <c r="I399" s="34"/>
      <c r="J399" s="34"/>
      <c r="K399" s="34"/>
      <c r="L399" s="34"/>
      <c r="M399" s="34"/>
      <c r="N399" s="26"/>
      <c r="Q399" s="34"/>
      <c r="S399" s="37"/>
      <c r="T399" s="23"/>
    </row>
    <row r="400" spans="2:24" ht="14.15" x14ac:dyDescent="0.3">
      <c r="D400" s="6" t="s">
        <v>88</v>
      </c>
      <c r="F400" s="2" t="s">
        <v>87</v>
      </c>
      <c r="N400" s="37"/>
      <c r="T400" s="23"/>
      <c r="U400" s="10"/>
      <c r="V400" s="10"/>
    </row>
    <row r="401" spans="2:24" x14ac:dyDescent="0.3">
      <c r="B401" s="1">
        <f>MAX(B$19:B400)+1</f>
        <v>286</v>
      </c>
      <c r="D401" s="2" t="s">
        <v>29</v>
      </c>
      <c r="F401" s="24">
        <v>24781.046229</v>
      </c>
      <c r="G401" s="29"/>
      <c r="H401" s="25">
        <v>4.1400622201023447</v>
      </c>
      <c r="I401" s="25"/>
      <c r="J401" s="24">
        <v>11078.485443322399</v>
      </c>
      <c r="K401" s="29"/>
      <c r="L401" s="25">
        <v>1.8508346506443556</v>
      </c>
      <c r="M401" s="25"/>
      <c r="N401" s="26">
        <f>J401-F401</f>
        <v>-13702.560785677601</v>
      </c>
      <c r="O401" s="25"/>
      <c r="P401" s="27">
        <f>N401/F401</f>
        <v>-0.55294520897354971</v>
      </c>
      <c r="Q401" s="27"/>
      <c r="R401" s="27">
        <f>P401</f>
        <v>-0.55294520897354971</v>
      </c>
      <c r="S401" s="42"/>
      <c r="T401" s="23"/>
      <c r="V401" s="25"/>
    </row>
    <row r="402" spans="2:24" outlineLevel="1" x14ac:dyDescent="0.3">
      <c r="B402" s="1">
        <f>MAX(B$19:B401)+1</f>
        <v>287</v>
      </c>
      <c r="D402" s="2" t="s">
        <v>30</v>
      </c>
      <c r="F402" s="24">
        <v>91281.467499999999</v>
      </c>
      <c r="G402" s="29"/>
      <c r="H402" s="25">
        <v>15.25</v>
      </c>
      <c r="I402" s="25"/>
      <c r="J402" s="24">
        <v>91281.467499999999</v>
      </c>
      <c r="K402" s="29"/>
      <c r="L402" s="25">
        <v>15.25</v>
      </c>
      <c r="M402" s="25"/>
      <c r="N402" s="26">
        <f>J402-F402</f>
        <v>0</v>
      </c>
      <c r="O402" s="25"/>
      <c r="P402" s="27">
        <f>IFERROR(N402/F402,"100.0%")</f>
        <v>0</v>
      </c>
      <c r="Q402" s="27"/>
      <c r="R402" s="27">
        <v>0</v>
      </c>
      <c r="S402" s="42"/>
      <c r="T402" s="23"/>
      <c r="V402" s="25"/>
    </row>
    <row r="403" spans="2:24" outlineLevel="1" x14ac:dyDescent="0.3">
      <c r="B403" s="1">
        <f>MAX(B$19:B402)+1</f>
        <v>288</v>
      </c>
      <c r="D403" s="2" t="s">
        <v>31</v>
      </c>
      <c r="F403" s="24">
        <v>25933.84182391781</v>
      </c>
      <c r="G403" s="29"/>
      <c r="H403" s="25">
        <v>4.3326547945205487</v>
      </c>
      <c r="I403" s="25"/>
      <c r="J403" s="24">
        <v>27276.999064076907</v>
      </c>
      <c r="K403" s="29"/>
      <c r="L403" s="25">
        <v>4.5570502657308047</v>
      </c>
      <c r="N403" s="26">
        <f>J403-F403</f>
        <v>1343.1572401590965</v>
      </c>
      <c r="P403" s="27">
        <f>N403/F403</f>
        <v>5.1791680125092499E-2</v>
      </c>
      <c r="Q403" s="27"/>
      <c r="R403" s="27">
        <f>P403</f>
        <v>5.1791680125092499E-2</v>
      </c>
      <c r="S403" s="42"/>
      <c r="T403" s="23"/>
      <c r="V403" s="25"/>
    </row>
    <row r="404" spans="2:24" x14ac:dyDescent="0.3">
      <c r="B404" s="1">
        <f>MAX(B$19:B403)+1</f>
        <v>289</v>
      </c>
      <c r="D404" s="2" t="s">
        <v>32</v>
      </c>
      <c r="F404" s="24">
        <v>62535.287324999998</v>
      </c>
      <c r="G404" s="29"/>
      <c r="H404" s="25">
        <v>10.4475</v>
      </c>
      <c r="J404" s="24">
        <v>63430.596411219078</v>
      </c>
      <c r="K404" s="29"/>
      <c r="L404" s="25">
        <v>10.597075416990759</v>
      </c>
      <c r="N404" s="26">
        <f>J404-F404</f>
        <v>895.3090862190802</v>
      </c>
      <c r="P404" s="27">
        <f>N404/F404</f>
        <v>1.4316862119239975E-2</v>
      </c>
      <c r="Q404" s="27"/>
      <c r="R404" s="27">
        <f>P404</f>
        <v>1.4316862119239975E-2</v>
      </c>
      <c r="S404" s="28"/>
      <c r="T404" s="23"/>
      <c r="U404" s="9"/>
    </row>
    <row r="405" spans="2:24" x14ac:dyDescent="0.3">
      <c r="B405" s="1">
        <f>MAX(B$19:B404)+1</f>
        <v>290</v>
      </c>
      <c r="D405" s="2" t="s">
        <v>33</v>
      </c>
      <c r="F405" s="30">
        <f>SUM(F401:F404)</f>
        <v>204531.64287791779</v>
      </c>
      <c r="G405" s="29"/>
      <c r="H405" s="31">
        <v>34.170217014622892</v>
      </c>
      <c r="J405" s="30">
        <f>SUM(J401:J404)</f>
        <v>193067.54841861839</v>
      </c>
      <c r="K405" s="29"/>
      <c r="L405" s="31">
        <v>32.254960333365922</v>
      </c>
      <c r="N405" s="32">
        <f>SUM(N401:N404)</f>
        <v>-11464.094459299424</v>
      </c>
      <c r="P405" s="39">
        <f>N405/F405</f>
        <v>-5.6050468758724971E-2</v>
      </c>
      <c r="Q405" s="36"/>
      <c r="R405" s="39">
        <f>(N401+N404+N403)/(F401+F404+F403)</f>
        <v>-0.10122805038529557</v>
      </c>
      <c r="S405" s="34"/>
      <c r="T405" s="23"/>
      <c r="U405" s="9"/>
      <c r="V405" s="40"/>
      <c r="X405" s="43"/>
    </row>
    <row r="406" spans="2:24" ht="9.75" customHeight="1" x14ac:dyDescent="0.3">
      <c r="F406" s="24"/>
      <c r="G406" s="29"/>
      <c r="H406" s="25"/>
      <c r="I406" s="1"/>
      <c r="J406" s="24"/>
      <c r="K406" s="1"/>
      <c r="L406" s="25"/>
      <c r="N406" s="26"/>
      <c r="Q406" s="34"/>
      <c r="S406" s="34"/>
      <c r="T406" s="23"/>
      <c r="X406" s="43"/>
    </row>
    <row r="407" spans="2:24" x14ac:dyDescent="0.3">
      <c r="B407" s="1">
        <f>MAX(B$19:B406)+1</f>
        <v>291</v>
      </c>
      <c r="D407" s="2" t="s">
        <v>34</v>
      </c>
      <c r="F407" s="30">
        <v>205426.95196413688</v>
      </c>
      <c r="G407" s="34"/>
      <c r="H407" s="31">
        <v>34.319792431613649</v>
      </c>
      <c r="I407" s="34"/>
      <c r="J407" s="30">
        <v>208581.8393709384</v>
      </c>
      <c r="K407" s="34"/>
      <c r="L407" s="31">
        <v>34.846865826371712</v>
      </c>
      <c r="M407" s="34"/>
      <c r="N407" s="32">
        <v>3154.8874068015211</v>
      </c>
      <c r="P407" s="39">
        <v>1.5357709281264596E-2</v>
      </c>
      <c r="Q407" s="34"/>
      <c r="R407" s="39">
        <v>2.7639178383729653E-2</v>
      </c>
      <c r="S407" s="34"/>
      <c r="T407" s="23"/>
    </row>
    <row r="408" spans="2:24" x14ac:dyDescent="0.3">
      <c r="B408" s="1">
        <f>MAX(B$19:B407)+1</f>
        <v>292</v>
      </c>
      <c r="D408" s="2" t="s">
        <v>35</v>
      </c>
      <c r="F408" s="34"/>
      <c r="G408" s="34"/>
      <c r="H408" s="34"/>
      <c r="I408" s="34"/>
      <c r="J408" s="34"/>
      <c r="K408" s="34"/>
      <c r="L408" s="34"/>
      <c r="M408" s="34"/>
      <c r="N408" s="26"/>
      <c r="P408" s="39">
        <v>2.2218087179186712E-2</v>
      </c>
      <c r="Q408" s="34"/>
      <c r="R408" s="39">
        <v>6.220830860376924E-2</v>
      </c>
      <c r="S408" s="37"/>
      <c r="T408" s="23"/>
    </row>
    <row r="409" spans="2:24" x14ac:dyDescent="0.3">
      <c r="B409" s="1">
        <f>MAX(B$19:B408)+1</f>
        <v>293</v>
      </c>
      <c r="D409" s="2" t="s">
        <v>36</v>
      </c>
      <c r="F409" s="30">
        <v>181839.82076213689</v>
      </c>
      <c r="G409" s="34"/>
      <c r="H409" s="31">
        <v>30.379192431613657</v>
      </c>
      <c r="I409" s="34"/>
      <c r="J409" s="30">
        <v>193067.54841861839</v>
      </c>
      <c r="K409" s="34"/>
      <c r="L409" s="31">
        <v>32.254960333365922</v>
      </c>
      <c r="M409" s="34"/>
      <c r="N409" s="32">
        <v>11227.727656481497</v>
      </c>
      <c r="P409" s="39">
        <v>6.1745153561102495E-2</v>
      </c>
      <c r="Q409" s="34"/>
      <c r="R409" s="39">
        <v>0.12398334611916903</v>
      </c>
      <c r="S409" s="37"/>
      <c r="T409" s="23"/>
    </row>
    <row r="410" spans="2:24" x14ac:dyDescent="0.3">
      <c r="B410" s="1">
        <f>MAX(B$19:B409)+1</f>
        <v>294</v>
      </c>
      <c r="D410" s="2" t="s">
        <v>37</v>
      </c>
      <c r="F410" s="34"/>
      <c r="G410" s="34"/>
      <c r="H410" s="34"/>
      <c r="I410" s="34"/>
      <c r="J410" s="34"/>
      <c r="K410" s="34"/>
      <c r="L410" s="34"/>
      <c r="M410" s="34"/>
      <c r="N410" s="26"/>
      <c r="P410" s="41">
        <v>9.4821393502308407E-2</v>
      </c>
      <c r="Q410" s="34"/>
      <c r="R410" s="41">
        <v>0.41388337849620732</v>
      </c>
      <c r="S410" s="37"/>
      <c r="T410" s="23"/>
    </row>
    <row r="411" spans="2:24" ht="9.75" customHeight="1" x14ac:dyDescent="0.3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20"/>
      <c r="Q411" s="1"/>
      <c r="R411" s="20"/>
      <c r="S411" s="1"/>
    </row>
    <row r="412" spans="2:24" ht="14.15" x14ac:dyDescent="0.3">
      <c r="D412" s="6" t="s">
        <v>89</v>
      </c>
      <c r="F412" s="2" t="s">
        <v>66</v>
      </c>
      <c r="I412" s="1"/>
      <c r="J412" s="1"/>
      <c r="K412" s="1"/>
      <c r="L412" s="1"/>
      <c r="M412" s="1"/>
      <c r="N412" s="1"/>
      <c r="O412" s="1"/>
      <c r="P412" s="20"/>
      <c r="Q412" s="1"/>
      <c r="R412" s="20"/>
      <c r="S412" s="1"/>
      <c r="T412" s="23"/>
    </row>
    <row r="413" spans="2:24" x14ac:dyDescent="0.3">
      <c r="B413" s="1">
        <f>MAX(B$19:B412)+1</f>
        <v>295</v>
      </c>
      <c r="D413" s="2" t="s">
        <v>29</v>
      </c>
      <c r="F413" s="24">
        <v>89197.835131999993</v>
      </c>
      <c r="G413" s="29"/>
      <c r="H413" s="25">
        <v>0.8941134943444945</v>
      </c>
      <c r="I413" s="25"/>
      <c r="J413" s="24">
        <v>48252.530258413375</v>
      </c>
      <c r="K413" s="1"/>
      <c r="L413" s="25">
        <v>0.48368033121507537</v>
      </c>
      <c r="M413" s="25"/>
      <c r="N413" s="26">
        <f>J413-F413</f>
        <v>-40945.304873586618</v>
      </c>
      <c r="O413" s="25"/>
      <c r="P413" s="27">
        <f>N413/F413</f>
        <v>-0.45903922234203826</v>
      </c>
      <c r="Q413" s="27"/>
      <c r="R413" s="27">
        <f>P413</f>
        <v>-0.45903922234203826</v>
      </c>
      <c r="S413" s="28"/>
      <c r="T413" s="23"/>
    </row>
    <row r="414" spans="2:24" outlineLevel="1" x14ac:dyDescent="0.3">
      <c r="B414" s="1">
        <f>MAX(B$19:B413)+1</f>
        <v>296</v>
      </c>
      <c r="D414" s="2" t="s">
        <v>30</v>
      </c>
      <c r="F414" s="24">
        <v>1521358.3</v>
      </c>
      <c r="G414" s="29"/>
      <c r="H414" s="25">
        <v>15.25</v>
      </c>
      <c r="I414" s="25"/>
      <c r="J414" s="24">
        <v>1521358.3</v>
      </c>
      <c r="K414" s="29"/>
      <c r="L414" s="25">
        <v>15.25</v>
      </c>
      <c r="M414" s="25"/>
      <c r="N414" s="26">
        <f>J414-F414</f>
        <v>0</v>
      </c>
      <c r="O414" s="25"/>
      <c r="P414" s="27">
        <f>IFERROR(N414/F414,"100.0%")</f>
        <v>0</v>
      </c>
      <c r="Q414" s="27"/>
      <c r="R414" s="27">
        <v>0</v>
      </c>
      <c r="S414" s="28"/>
      <c r="T414" s="23"/>
    </row>
    <row r="415" spans="2:24" outlineLevel="1" x14ac:dyDescent="0.3">
      <c r="B415" s="1">
        <f>MAX(B$19:B414)+1</f>
        <v>297</v>
      </c>
      <c r="D415" s="2" t="s">
        <v>31</v>
      </c>
      <c r="F415" s="24">
        <v>366634.43600767123</v>
      </c>
      <c r="G415" s="29"/>
      <c r="H415" s="25">
        <v>3.6751205479452058</v>
      </c>
      <c r="I415" s="25"/>
      <c r="J415" s="24">
        <v>44421.329858378747</v>
      </c>
      <c r="K415" s="29"/>
      <c r="L415" s="25">
        <v>0.44527661915031841</v>
      </c>
      <c r="N415" s="26">
        <f>J415-F415</f>
        <v>-322213.10614929249</v>
      </c>
      <c r="P415" s="27">
        <f>N415/F415</f>
        <v>-0.8788402684098956</v>
      </c>
      <c r="Q415" s="27"/>
      <c r="R415" s="27">
        <f>P415</f>
        <v>-0.8788402684098956</v>
      </c>
      <c r="S415" s="28"/>
      <c r="T415" s="23"/>
    </row>
    <row r="416" spans="2:24" x14ac:dyDescent="0.3">
      <c r="B416" s="1">
        <f>MAX(B$19:B415)+1</f>
        <v>298</v>
      </c>
      <c r="D416" s="2" t="s">
        <v>32</v>
      </c>
      <c r="F416" s="24">
        <v>1041856.0922</v>
      </c>
      <c r="G416" s="29"/>
      <c r="H416" s="25">
        <v>10.4435</v>
      </c>
      <c r="J416" s="24">
        <v>1465373.2955926403</v>
      </c>
      <c r="K416" s="1"/>
      <c r="L416" s="25">
        <v>14.688809833809541</v>
      </c>
      <c r="N416" s="26">
        <f>J416-F416</f>
        <v>423517.20339264034</v>
      </c>
      <c r="P416" s="27">
        <f>N416/F416</f>
        <v>0.40650259336520717</v>
      </c>
      <c r="Q416" s="27"/>
      <c r="R416" s="27">
        <f>P416</f>
        <v>0.40650259336520717</v>
      </c>
      <c r="S416" s="28"/>
      <c r="T416" s="23"/>
      <c r="U416" s="9"/>
    </row>
    <row r="417" spans="2:24" x14ac:dyDescent="0.3">
      <c r="B417" s="1">
        <f>MAX(B$19:B416)+1</f>
        <v>299</v>
      </c>
      <c r="D417" s="2" t="s">
        <v>33</v>
      </c>
      <c r="F417" s="30">
        <f>SUM(F413:F416)</f>
        <v>3019046.6633396712</v>
      </c>
      <c r="G417" s="1"/>
      <c r="H417" s="31">
        <v>30.262734042289701</v>
      </c>
      <c r="I417" s="1"/>
      <c r="J417" s="30">
        <f>SUM(J413:J416)</f>
        <v>3079405.4557094323</v>
      </c>
      <c r="K417" s="1"/>
      <c r="L417" s="31">
        <v>30.867766784174933</v>
      </c>
      <c r="N417" s="32">
        <f>SUM(N413:N416)</f>
        <v>60358.792369761213</v>
      </c>
      <c r="P417" s="39">
        <f>N417/F417</f>
        <v>1.9992666262068397E-2</v>
      </c>
      <c r="Q417" s="34"/>
      <c r="R417" s="39">
        <f>(N413+N416+N415)/(F413+F416+F415)</f>
        <v>4.0301302892657931E-2</v>
      </c>
      <c r="S417" s="34"/>
      <c r="T417" s="23"/>
      <c r="U417" s="9"/>
      <c r="V417" s="40"/>
      <c r="X417" s="9"/>
    </row>
    <row r="418" spans="2:24" ht="9.75" customHeight="1" x14ac:dyDescent="0.3">
      <c r="F418" s="24"/>
      <c r="G418" s="1"/>
      <c r="H418" s="25"/>
      <c r="I418" s="1"/>
      <c r="J418" s="24"/>
      <c r="K418" s="1"/>
      <c r="L418" s="25"/>
      <c r="N418" s="26"/>
      <c r="Q418" s="34"/>
      <c r="S418" s="34"/>
      <c r="T418" s="23"/>
    </row>
    <row r="419" spans="2:24" x14ac:dyDescent="0.3">
      <c r="B419" s="1">
        <f>MAX(B$19:B418)+1</f>
        <v>300</v>
      </c>
      <c r="D419" s="2" t="s">
        <v>34</v>
      </c>
      <c r="F419" s="30">
        <v>3442563.8667323114</v>
      </c>
      <c r="G419" s="34"/>
      <c r="H419" s="31">
        <v>34.508043876099237</v>
      </c>
      <c r="I419" s="34"/>
      <c r="J419" s="30">
        <v>3337977.0579782827</v>
      </c>
      <c r="K419" s="34"/>
      <c r="L419" s="31">
        <v>33.459672277180736</v>
      </c>
      <c r="M419" s="34"/>
      <c r="N419" s="32">
        <v>-104586.80875402897</v>
      </c>
      <c r="P419" s="33">
        <v>-3.0380499186875791E-2</v>
      </c>
      <c r="Q419" s="34"/>
      <c r="R419" s="33">
        <v>-5.4438114569861341E-2</v>
      </c>
      <c r="S419" s="34"/>
      <c r="T419" s="23"/>
    </row>
    <row r="420" spans="2:24" x14ac:dyDescent="0.3">
      <c r="B420" s="1">
        <f>MAX(B$19:B419)+1</f>
        <v>301</v>
      </c>
      <c r="D420" s="2" t="s">
        <v>35</v>
      </c>
      <c r="F420" s="34"/>
      <c r="G420" s="34"/>
      <c r="H420" s="34"/>
      <c r="I420" s="34"/>
      <c r="J420" s="34"/>
      <c r="K420" s="34"/>
      <c r="L420" s="34"/>
      <c r="M420" s="34"/>
      <c r="N420" s="26"/>
      <c r="P420" s="33">
        <v>-5.2896675859497012E-2</v>
      </c>
      <c r="Q420" s="34"/>
      <c r="R420" s="33">
        <v>-0.22944143136803627</v>
      </c>
      <c r="S420" s="37"/>
      <c r="T420" s="23"/>
    </row>
    <row r="421" spans="2:24" x14ac:dyDescent="0.3">
      <c r="B421" s="1">
        <f>MAX(B$19:B420)+1</f>
        <v>302</v>
      </c>
      <c r="D421" s="2" t="s">
        <v>36</v>
      </c>
      <c r="F421" s="30">
        <v>3049444.8820123114</v>
      </c>
      <c r="G421" s="34"/>
      <c r="H421" s="31">
        <v>30.567443876099237</v>
      </c>
      <c r="I421" s="34"/>
      <c r="J421" s="30">
        <v>3079405.4557094323</v>
      </c>
      <c r="K421" s="34"/>
      <c r="L421" s="31">
        <v>30.867766784174933</v>
      </c>
      <c r="M421" s="34"/>
      <c r="N421" s="32">
        <v>29960.573697120897</v>
      </c>
      <c r="P421" s="39">
        <v>9.8249271117666782E-3</v>
      </c>
      <c r="Q421" s="34"/>
      <c r="R421" s="39">
        <v>1.960659431854072E-2</v>
      </c>
      <c r="S421" s="37"/>
      <c r="T421" s="23"/>
    </row>
    <row r="422" spans="2:24" x14ac:dyDescent="0.3">
      <c r="B422" s="1">
        <f>MAX(B$19:B421)+1</f>
        <v>303</v>
      </c>
      <c r="D422" s="2" t="s">
        <v>37</v>
      </c>
      <c r="F422" s="34"/>
      <c r="G422" s="34"/>
      <c r="H422" s="34"/>
      <c r="I422" s="34"/>
      <c r="J422" s="34"/>
      <c r="K422" s="34"/>
      <c r="L422" s="34"/>
      <c r="M422" s="34"/>
      <c r="N422" s="26"/>
      <c r="P422" s="41">
        <v>1.8913648823686041E-2</v>
      </c>
      <c r="Q422" s="34"/>
      <c r="R422" s="41">
        <v>0.47773885579249747</v>
      </c>
      <c r="S422" s="37"/>
      <c r="T422" s="23"/>
    </row>
    <row r="423" spans="2:24" ht="9" customHeight="1" x14ac:dyDescent="0.3">
      <c r="F423" s="1"/>
      <c r="G423" s="1"/>
      <c r="H423" s="1"/>
      <c r="I423" s="1"/>
      <c r="J423" s="1"/>
      <c r="K423" s="1"/>
      <c r="L423" s="1"/>
      <c r="M423" s="1"/>
      <c r="N423" s="47"/>
      <c r="O423" s="1"/>
      <c r="P423" s="20"/>
      <c r="Q423" s="1"/>
      <c r="S423" s="1"/>
      <c r="T423" s="23"/>
    </row>
    <row r="424" spans="2:24" ht="14.15" x14ac:dyDescent="0.3">
      <c r="D424" s="6" t="s">
        <v>90</v>
      </c>
      <c r="F424" s="2" t="s">
        <v>66</v>
      </c>
      <c r="I424" s="1"/>
      <c r="J424" s="1"/>
      <c r="K424" s="1"/>
      <c r="L424" s="1"/>
      <c r="M424" s="1"/>
      <c r="N424" s="1"/>
      <c r="O424" s="1"/>
      <c r="P424" s="27"/>
      <c r="Q424" s="27"/>
      <c r="R424" s="27"/>
      <c r="S424" s="1"/>
      <c r="T424" s="23"/>
    </row>
    <row r="425" spans="2:24" x14ac:dyDescent="0.3">
      <c r="B425" s="1">
        <f>MAX(B$19:B424)+1</f>
        <v>304</v>
      </c>
      <c r="D425" s="2" t="s">
        <v>29</v>
      </c>
      <c r="F425" s="24">
        <v>89197.835131999993</v>
      </c>
      <c r="G425" s="29"/>
      <c r="H425" s="25">
        <v>0.8941134943444945</v>
      </c>
      <c r="I425" s="25"/>
      <c r="J425" s="24">
        <v>51349.991920576955</v>
      </c>
      <c r="K425" s="1"/>
      <c r="L425" s="25">
        <v>0.51472909227812969</v>
      </c>
      <c r="M425" s="25"/>
      <c r="N425" s="26">
        <f>J425-F425</f>
        <v>-37847.843211423038</v>
      </c>
      <c r="O425" s="25"/>
      <c r="P425" s="27">
        <f>N425/F425</f>
        <v>-0.42431347302783373</v>
      </c>
      <c r="Q425" s="27"/>
      <c r="R425" s="27">
        <f>P425</f>
        <v>-0.42431347302783373</v>
      </c>
      <c r="S425" s="28"/>
      <c r="T425" s="23"/>
    </row>
    <row r="426" spans="2:24" outlineLevel="1" x14ac:dyDescent="0.3">
      <c r="B426" s="1">
        <f>MAX(B$19:B425)+1</f>
        <v>305</v>
      </c>
      <c r="D426" s="2" t="s">
        <v>30</v>
      </c>
      <c r="F426" s="24">
        <v>1521358.3</v>
      </c>
      <c r="G426" s="29"/>
      <c r="H426" s="25">
        <v>15.25</v>
      </c>
      <c r="I426" s="25"/>
      <c r="J426" s="24">
        <v>1521358.3</v>
      </c>
      <c r="K426" s="29"/>
      <c r="L426" s="25">
        <v>15.25</v>
      </c>
      <c r="M426" s="25"/>
      <c r="N426" s="26">
        <f>J426-F426</f>
        <v>0</v>
      </c>
      <c r="O426" s="25"/>
      <c r="P426" s="27">
        <f>IFERROR(N426/F426,"100.0%")</f>
        <v>0</v>
      </c>
      <c r="Q426" s="27"/>
      <c r="R426" s="27">
        <v>0</v>
      </c>
      <c r="S426" s="28"/>
      <c r="T426" s="23"/>
    </row>
    <row r="427" spans="2:24" outlineLevel="1" x14ac:dyDescent="0.3">
      <c r="B427" s="1">
        <f>MAX(B$19:B426)+1</f>
        <v>306</v>
      </c>
      <c r="D427" s="2" t="s">
        <v>31</v>
      </c>
      <c r="F427" s="24">
        <v>366634.43600767123</v>
      </c>
      <c r="G427" s="29"/>
      <c r="H427" s="25">
        <v>3.6751205479452058</v>
      </c>
      <c r="I427" s="25"/>
      <c r="J427" s="24">
        <v>454616.80296962394</v>
      </c>
      <c r="K427" s="29"/>
      <c r="L427" s="25">
        <v>4.5570502657308047</v>
      </c>
      <c r="N427" s="26">
        <f>J427-F427</f>
        <v>87982.366961952706</v>
      </c>
      <c r="P427" s="27">
        <f>N427/F427</f>
        <v>0.23997300395457621</v>
      </c>
      <c r="Q427" s="27"/>
      <c r="R427" s="27">
        <f>P427</f>
        <v>0.23997300395457621</v>
      </c>
      <c r="S427" s="28"/>
      <c r="T427" s="23"/>
    </row>
    <row r="428" spans="2:24" x14ac:dyDescent="0.3">
      <c r="B428" s="1">
        <f>MAX(B$19:B427)+1</f>
        <v>307</v>
      </c>
      <c r="D428" s="2" t="s">
        <v>32</v>
      </c>
      <c r="F428" s="24">
        <v>1041856.0922</v>
      </c>
      <c r="G428" s="29"/>
      <c r="H428" s="25">
        <v>10.4435</v>
      </c>
      <c r="J428" s="24">
        <v>1057176.9600894987</v>
      </c>
      <c r="K428" s="1"/>
      <c r="L428" s="25">
        <v>10.59707541699076</v>
      </c>
      <c r="N428" s="26">
        <f>J428-F428</f>
        <v>15320.86788949871</v>
      </c>
      <c r="P428" s="27">
        <f>N428/F428</f>
        <v>1.4705359026261411E-2</v>
      </c>
      <c r="Q428" s="27"/>
      <c r="R428" s="27">
        <f>P428</f>
        <v>1.4705359026261411E-2</v>
      </c>
      <c r="S428" s="28"/>
      <c r="T428" s="23"/>
      <c r="U428" s="9"/>
    </row>
    <row r="429" spans="2:24" x14ac:dyDescent="0.3">
      <c r="B429" s="1">
        <f>MAX(B$19:B428)+1</f>
        <v>308</v>
      </c>
      <c r="D429" s="2" t="s">
        <v>33</v>
      </c>
      <c r="F429" s="30">
        <f>SUM(F425:F428)</f>
        <v>3019046.6633396712</v>
      </c>
      <c r="G429" s="1"/>
      <c r="H429" s="31">
        <v>30.262734042289701</v>
      </c>
      <c r="I429" s="1"/>
      <c r="J429" s="30">
        <f>SUM(J425:J428)</f>
        <v>3084502.0549796997</v>
      </c>
      <c r="K429" s="1"/>
      <c r="L429" s="31">
        <v>30.918854774999694</v>
      </c>
      <c r="N429" s="32">
        <f>SUM(N425:N428)</f>
        <v>65455.391640028378</v>
      </c>
      <c r="P429" s="39">
        <f>N429/F429</f>
        <v>2.1680814819742329E-2</v>
      </c>
      <c r="Q429" s="34"/>
      <c r="R429" s="39">
        <f>(N425+N428+N427)/(F425+F428+F427)</f>
        <v>4.3704280037317279E-2</v>
      </c>
      <c r="S429" s="34"/>
      <c r="T429" s="23"/>
      <c r="U429" s="9"/>
      <c r="V429" s="40"/>
      <c r="X429" s="9"/>
    </row>
    <row r="430" spans="2:24" ht="9.75" customHeight="1" x14ac:dyDescent="0.3">
      <c r="F430" s="24"/>
      <c r="G430" s="1"/>
      <c r="H430" s="25"/>
      <c r="I430" s="1"/>
      <c r="J430" s="24"/>
      <c r="K430" s="1"/>
      <c r="L430" s="25"/>
      <c r="N430" s="26"/>
      <c r="Q430" s="34"/>
      <c r="S430" s="34"/>
      <c r="T430" s="23"/>
    </row>
    <row r="431" spans="2:24" x14ac:dyDescent="0.3">
      <c r="B431" s="1">
        <f>MAX(B$19:B430)+1</f>
        <v>309</v>
      </c>
      <c r="D431" s="2" t="s">
        <v>34</v>
      </c>
      <c r="F431" s="30">
        <v>3034367.53122917</v>
      </c>
      <c r="G431" s="34"/>
      <c r="H431" s="31">
        <v>30.416309459280459</v>
      </c>
      <c r="I431" s="34"/>
      <c r="J431" s="30">
        <v>3343073.6572485496</v>
      </c>
      <c r="K431" s="34"/>
      <c r="L431" s="31">
        <v>33.510760268005498</v>
      </c>
      <c r="M431" s="34"/>
      <c r="N431" s="32">
        <v>308706.12601937988</v>
      </c>
      <c r="P431" s="39">
        <v>0.10173656382828758</v>
      </c>
      <c r="Q431" s="34"/>
      <c r="R431" s="39">
        <v>0.20403452910104636</v>
      </c>
      <c r="S431" s="34"/>
      <c r="T431" s="23"/>
    </row>
    <row r="432" spans="2:24" x14ac:dyDescent="0.3">
      <c r="B432" s="1">
        <f>MAX(B$19:B431)+1</f>
        <v>310</v>
      </c>
      <c r="D432" s="2" t="s">
        <v>35</v>
      </c>
      <c r="F432" s="34"/>
      <c r="G432" s="34"/>
      <c r="H432" s="34"/>
      <c r="I432" s="34"/>
      <c r="J432" s="34"/>
      <c r="K432" s="34"/>
      <c r="L432" s="34"/>
      <c r="M432" s="34"/>
      <c r="N432" s="26"/>
      <c r="P432" s="39">
        <v>0.15613372353957705</v>
      </c>
      <c r="Q432" s="34"/>
      <c r="R432" s="39">
        <v>0.67723622385829163</v>
      </c>
      <c r="S432" s="37"/>
      <c r="T432" s="23"/>
    </row>
    <row r="433" spans="2:24" x14ac:dyDescent="0.3">
      <c r="B433" s="1">
        <f>MAX(B$19:B432)+1</f>
        <v>311</v>
      </c>
      <c r="D433" s="2" t="s">
        <v>36</v>
      </c>
      <c r="F433" s="30">
        <v>2641248.54650917</v>
      </c>
      <c r="G433" s="34"/>
      <c r="H433" s="31">
        <v>26.475709459280459</v>
      </c>
      <c r="I433" s="34"/>
      <c r="J433" s="30">
        <v>3084502.0549796997</v>
      </c>
      <c r="K433" s="34"/>
      <c r="L433" s="31">
        <v>30.918854774999694</v>
      </c>
      <c r="M433" s="34"/>
      <c r="N433" s="32">
        <v>443253.50847052969</v>
      </c>
      <c r="P433" s="39">
        <v>0.16781968855462684</v>
      </c>
      <c r="Q433" s="34"/>
      <c r="R433" s="39">
        <v>0.39580084731713949</v>
      </c>
      <c r="S433" s="37"/>
      <c r="T433" s="23"/>
    </row>
    <row r="434" spans="2:24" x14ac:dyDescent="0.3">
      <c r="B434" s="1">
        <f>MAX(B$19:B433)+1</f>
        <v>312</v>
      </c>
      <c r="D434" s="2" t="s">
        <v>37</v>
      </c>
      <c r="F434" s="34"/>
      <c r="G434" s="34"/>
      <c r="H434" s="34"/>
      <c r="I434" s="34"/>
      <c r="J434" s="34"/>
      <c r="K434" s="34"/>
      <c r="L434" s="34"/>
      <c r="M434" s="34"/>
      <c r="N434" s="26"/>
      <c r="P434" s="41">
        <v>0.27981911440781165</v>
      </c>
      <c r="Q434" s="34"/>
      <c r="R434" s="41">
        <v>7.0679362185601358</v>
      </c>
      <c r="S434" s="37"/>
      <c r="T434" s="23"/>
    </row>
    <row r="435" spans="2:24" x14ac:dyDescent="0.3">
      <c r="F435" s="34"/>
      <c r="G435" s="34"/>
      <c r="H435" s="34"/>
      <c r="I435" s="34"/>
      <c r="J435" s="34"/>
      <c r="K435" s="34"/>
      <c r="L435" s="34"/>
      <c r="M435" s="34"/>
      <c r="N435" s="26"/>
      <c r="Q435" s="34"/>
      <c r="S435" s="37"/>
      <c r="T435" s="23"/>
    </row>
    <row r="436" spans="2:24" ht="14.15" x14ac:dyDescent="0.3">
      <c r="D436" s="6" t="s">
        <v>91</v>
      </c>
      <c r="F436" s="2" t="s">
        <v>68</v>
      </c>
      <c r="I436" s="1"/>
      <c r="J436" s="1"/>
      <c r="K436" s="1"/>
      <c r="L436" s="1"/>
      <c r="M436" s="1"/>
      <c r="N436" s="1"/>
      <c r="O436" s="1"/>
      <c r="P436" s="27"/>
      <c r="Q436" s="27"/>
      <c r="R436" s="27"/>
      <c r="S436" s="1"/>
      <c r="T436" s="23"/>
    </row>
    <row r="437" spans="2:24" x14ac:dyDescent="0.3">
      <c r="B437" s="1">
        <f>MAX(B$19:B436)+1</f>
        <v>313</v>
      </c>
      <c r="D437" s="2" t="s">
        <v>29</v>
      </c>
      <c r="F437" s="24">
        <v>98867.548546000005</v>
      </c>
      <c r="G437" s="29"/>
      <c r="H437" s="25">
        <v>0.99104199463899856</v>
      </c>
      <c r="I437" s="25"/>
      <c r="J437" s="24">
        <v>64629.038435032548</v>
      </c>
      <c r="K437" s="1"/>
      <c r="L437" s="25">
        <v>0.64783735517073771</v>
      </c>
      <c r="M437" s="25"/>
      <c r="N437" s="26">
        <f>J437-F437</f>
        <v>-34238.510110967458</v>
      </c>
      <c r="O437" s="25"/>
      <c r="P437" s="27">
        <f>N437/F437</f>
        <v>-0.34630685816021162</v>
      </c>
      <c r="Q437" s="27"/>
      <c r="R437" s="27">
        <f>P437</f>
        <v>-0.34630685816021162</v>
      </c>
      <c r="S437" s="28"/>
      <c r="T437" s="23"/>
    </row>
    <row r="438" spans="2:24" outlineLevel="1" x14ac:dyDescent="0.3">
      <c r="B438" s="1">
        <f>MAX(B$19:B437)+1</f>
        <v>314</v>
      </c>
      <c r="D438" s="2" t="s">
        <v>30</v>
      </c>
      <c r="F438" s="24">
        <v>1521358.4524999999</v>
      </c>
      <c r="G438" s="29"/>
      <c r="H438" s="25">
        <v>15.25</v>
      </c>
      <c r="I438" s="25"/>
      <c r="J438" s="24">
        <v>1521358.4524999999</v>
      </c>
      <c r="K438" s="29"/>
      <c r="L438" s="25">
        <v>15.25</v>
      </c>
      <c r="M438" s="25"/>
      <c r="N438" s="26">
        <f>J438-F438</f>
        <v>0</v>
      </c>
      <c r="O438" s="25"/>
      <c r="P438" s="27">
        <f>IFERROR(N438/F438,"100.0%")</f>
        <v>0</v>
      </c>
      <c r="Q438" s="27"/>
      <c r="R438" s="27">
        <v>0</v>
      </c>
      <c r="S438" s="28"/>
      <c r="T438" s="23"/>
    </row>
    <row r="439" spans="2:24" outlineLevel="1" x14ac:dyDescent="0.3">
      <c r="B439" s="1">
        <f>MAX(B$19:B438)+1</f>
        <v>315</v>
      </c>
      <c r="D439" s="2" t="s">
        <v>31</v>
      </c>
      <c r="F439" s="24">
        <v>366634.47275887674</v>
      </c>
      <c r="G439" s="29"/>
      <c r="H439" s="25">
        <v>3.6751205479452058</v>
      </c>
      <c r="I439" s="25"/>
      <c r="J439" s="24">
        <v>44421.334311144936</v>
      </c>
      <c r="K439" s="29"/>
      <c r="L439" s="25">
        <v>0.44527661915031841</v>
      </c>
      <c r="N439" s="26">
        <f>J439-F439</f>
        <v>-322213.13844773179</v>
      </c>
      <c r="P439" s="27">
        <f>N439/F439</f>
        <v>-0.8788402684098956</v>
      </c>
      <c r="Q439" s="27"/>
      <c r="R439" s="27">
        <f>P439</f>
        <v>-0.8788402684098956</v>
      </c>
      <c r="S439" s="28"/>
      <c r="T439" s="23"/>
    </row>
    <row r="440" spans="2:24" x14ac:dyDescent="0.3">
      <c r="B440" s="1">
        <f>MAX(B$19:B439)+1</f>
        <v>316</v>
      </c>
      <c r="D440" s="2" t="s">
        <v>32</v>
      </c>
      <c r="F440" s="24">
        <v>1041856.1966349999</v>
      </c>
      <c r="G440" s="29"/>
      <c r="H440" s="25">
        <v>10.4435</v>
      </c>
      <c r="J440" s="24">
        <v>1465373.4424807387</v>
      </c>
      <c r="K440" s="1"/>
      <c r="L440" s="25">
        <v>14.688809833809541</v>
      </c>
      <c r="N440" s="26">
        <f>J440-F440</f>
        <v>423517.2458457388</v>
      </c>
      <c r="P440" s="27">
        <f>N440/F440</f>
        <v>0.40650259336520728</v>
      </c>
      <c r="Q440" s="27"/>
      <c r="R440" s="27">
        <f>P440</f>
        <v>0.40650259336520728</v>
      </c>
      <c r="S440" s="28"/>
      <c r="T440" s="23"/>
      <c r="U440" s="9"/>
    </row>
    <row r="441" spans="2:24" x14ac:dyDescent="0.3">
      <c r="B441" s="1">
        <f>MAX(B$19:B440)+1</f>
        <v>317</v>
      </c>
      <c r="D441" s="2" t="s">
        <v>33</v>
      </c>
      <c r="F441" s="30">
        <f>SUM(F437:F440)</f>
        <v>3028716.6704398766</v>
      </c>
      <c r="G441" s="1"/>
      <c r="H441" s="31">
        <v>30.359662542584203</v>
      </c>
      <c r="I441" s="1"/>
      <c r="J441" s="30">
        <f>SUM(J437:J440)</f>
        <v>3095782.2677269159</v>
      </c>
      <c r="K441" s="1"/>
      <c r="L441" s="31">
        <v>31.031923808130596</v>
      </c>
      <c r="N441" s="32">
        <f>SUM(N437:N440)</f>
        <v>67065.597287039564</v>
      </c>
      <c r="P441" s="39">
        <f>N441/F441</f>
        <v>2.2143239062800572E-2</v>
      </c>
      <c r="Q441" s="34"/>
      <c r="R441" s="39">
        <f>(N437+N440+N439)/(F437+F440+F439)</f>
        <v>4.4492142935140443E-2</v>
      </c>
      <c r="S441" s="34"/>
      <c r="T441" s="23"/>
      <c r="U441" s="9"/>
      <c r="V441" s="40"/>
      <c r="X441" s="9"/>
    </row>
    <row r="442" spans="2:24" ht="9.75" customHeight="1" x14ac:dyDescent="0.3">
      <c r="F442" s="24"/>
      <c r="G442" s="1"/>
      <c r="H442" s="25"/>
      <c r="I442" s="1"/>
      <c r="J442" s="24"/>
      <c r="K442" s="1"/>
      <c r="L442" s="25"/>
      <c r="N442" s="26"/>
      <c r="Q442" s="34"/>
      <c r="S442" s="34"/>
      <c r="T442" s="23"/>
    </row>
    <row r="443" spans="2:24" x14ac:dyDescent="0.3">
      <c r="B443" s="1">
        <f>MAX(B$19:B442)+1</f>
        <v>318</v>
      </c>
      <c r="D443" s="2" t="s">
        <v>34</v>
      </c>
      <c r="F443" s="30">
        <v>3452233.9162856154</v>
      </c>
      <c r="G443" s="34"/>
      <c r="H443" s="31">
        <v>34.604972376393746</v>
      </c>
      <c r="I443" s="34"/>
      <c r="J443" s="30">
        <v>3354353.895914821</v>
      </c>
      <c r="K443" s="34"/>
      <c r="L443" s="31">
        <v>33.623829301136396</v>
      </c>
      <c r="M443" s="34"/>
      <c r="N443" s="32">
        <v>-97880.020370794184</v>
      </c>
      <c r="P443" s="39">
        <v>-2.8352661709582783E-2</v>
      </c>
      <c r="Q443" s="34"/>
      <c r="R443" s="39">
        <v>-5.0692042136624191E-2</v>
      </c>
      <c r="S443" s="34"/>
      <c r="T443" s="23"/>
    </row>
    <row r="444" spans="2:24" x14ac:dyDescent="0.3">
      <c r="B444" s="1">
        <f>MAX(B$19:B443)+1</f>
        <v>319</v>
      </c>
      <c r="D444" s="2" t="s">
        <v>35</v>
      </c>
      <c r="F444" s="34"/>
      <c r="G444" s="34"/>
      <c r="H444" s="34"/>
      <c r="I444" s="34"/>
      <c r="J444" s="34"/>
      <c r="K444" s="34"/>
      <c r="L444" s="34"/>
      <c r="M444" s="34"/>
      <c r="N444" s="26"/>
      <c r="P444" s="39">
        <v>-4.9263660765948014E-2</v>
      </c>
      <c r="Q444" s="34"/>
      <c r="R444" s="39">
        <v>-0.21026765919602411</v>
      </c>
      <c r="S444" s="37"/>
      <c r="T444" s="23"/>
    </row>
    <row r="445" spans="2:24" x14ac:dyDescent="0.3">
      <c r="B445" s="1">
        <f>MAX(B$19:B444)+1</f>
        <v>320</v>
      </c>
      <c r="D445" s="2" t="s">
        <v>36</v>
      </c>
      <c r="F445" s="30">
        <v>3059114.8921596152</v>
      </c>
      <c r="G445" s="34"/>
      <c r="H445" s="31">
        <v>30.664372376393743</v>
      </c>
      <c r="I445" s="34"/>
      <c r="J445" s="30">
        <v>3095782.2677269159</v>
      </c>
      <c r="K445" s="34"/>
      <c r="L445" s="31">
        <v>31.031923808130596</v>
      </c>
      <c r="M445" s="34"/>
      <c r="N445" s="32">
        <v>36667.375567300769</v>
      </c>
      <c r="P445" s="39">
        <v>1.1986269512556633E-2</v>
      </c>
      <c r="Q445" s="34"/>
      <c r="R445" s="39">
        <v>2.3844722494166339E-2</v>
      </c>
      <c r="S445" s="37"/>
      <c r="T445" s="23"/>
    </row>
    <row r="446" spans="2:24" x14ac:dyDescent="0.3">
      <c r="B446" s="1">
        <f>MAX(B$19:B445)+1</f>
        <v>321</v>
      </c>
      <c r="D446" s="2" t="s">
        <v>37</v>
      </c>
      <c r="F446" s="34"/>
      <c r="G446" s="34"/>
      <c r="H446" s="34"/>
      <c r="I446" s="34"/>
      <c r="J446" s="34"/>
      <c r="K446" s="34"/>
      <c r="L446" s="34"/>
      <c r="M446" s="34"/>
      <c r="N446" s="26"/>
      <c r="P446" s="41">
        <v>2.3007104179093098E-2</v>
      </c>
      <c r="Q446" s="34"/>
      <c r="R446" s="41">
        <v>0.50657443041058936</v>
      </c>
      <c r="S446" s="37"/>
      <c r="T446" s="23"/>
    </row>
    <row r="447" spans="2:24" x14ac:dyDescent="0.3">
      <c r="F447" s="34"/>
      <c r="G447" s="34"/>
      <c r="H447" s="34"/>
      <c r="I447" s="34"/>
      <c r="J447" s="34"/>
      <c r="K447" s="34"/>
      <c r="L447" s="34"/>
      <c r="M447" s="34"/>
      <c r="N447" s="26"/>
      <c r="Q447" s="34"/>
      <c r="S447" s="37"/>
      <c r="T447" s="23"/>
    </row>
    <row r="448" spans="2:24" ht="14.15" x14ac:dyDescent="0.3">
      <c r="D448" s="6" t="s">
        <v>92</v>
      </c>
      <c r="F448" s="2" t="s">
        <v>68</v>
      </c>
      <c r="I448" s="1"/>
      <c r="J448" s="1"/>
      <c r="K448" s="1"/>
      <c r="L448" s="1"/>
      <c r="M448" s="1"/>
      <c r="N448" s="1"/>
      <c r="O448" s="1"/>
      <c r="P448" s="27"/>
      <c r="Q448" s="27"/>
      <c r="R448" s="27"/>
      <c r="S448" s="1"/>
      <c r="T448" s="23"/>
    </row>
    <row r="449" spans="2:24" x14ac:dyDescent="0.3">
      <c r="B449" s="1">
        <f>MAX(B$19:B448)+1</f>
        <v>322</v>
      </c>
      <c r="D449" s="2" t="s">
        <v>29</v>
      </c>
      <c r="F449" s="24">
        <v>98867.548546000005</v>
      </c>
      <c r="G449" s="29"/>
      <c r="H449" s="25">
        <v>0.99104199463899856</v>
      </c>
      <c r="I449" s="25"/>
      <c r="J449" s="24">
        <v>69211.559985094733</v>
      </c>
      <c r="K449" s="1"/>
      <c r="L449" s="25">
        <v>0.6937722586273235</v>
      </c>
      <c r="M449" s="25"/>
      <c r="N449" s="26">
        <f>J449-F449</f>
        <v>-29655.988560905273</v>
      </c>
      <c r="O449" s="25"/>
      <c r="P449" s="27">
        <f>N449/F449</f>
        <v>-0.29995675018792706</v>
      </c>
      <c r="Q449" s="27"/>
      <c r="R449" s="27">
        <f>P449</f>
        <v>-0.29995675018792706</v>
      </c>
      <c r="S449" s="28"/>
      <c r="T449" s="23"/>
    </row>
    <row r="450" spans="2:24" outlineLevel="1" x14ac:dyDescent="0.3">
      <c r="B450" s="1">
        <f>MAX(B$19:B449)+1</f>
        <v>323</v>
      </c>
      <c r="D450" s="2" t="s">
        <v>30</v>
      </c>
      <c r="F450" s="24">
        <v>1521358.4524999999</v>
      </c>
      <c r="G450" s="29"/>
      <c r="H450" s="25">
        <v>15.25</v>
      </c>
      <c r="I450" s="25"/>
      <c r="J450" s="24">
        <v>1521358.4524999999</v>
      </c>
      <c r="K450" s="29"/>
      <c r="L450" s="25">
        <v>15.25</v>
      </c>
      <c r="M450" s="25"/>
      <c r="N450" s="26">
        <f>J450-F450</f>
        <v>0</v>
      </c>
      <c r="O450" s="25"/>
      <c r="P450" s="27">
        <f>IFERROR(N450/F450,"100.0%")</f>
        <v>0</v>
      </c>
      <c r="Q450" s="27"/>
      <c r="R450" s="27">
        <v>0</v>
      </c>
      <c r="S450" s="28"/>
      <c r="T450" s="23"/>
    </row>
    <row r="451" spans="2:24" outlineLevel="1" x14ac:dyDescent="0.3">
      <c r="B451" s="1">
        <f>MAX(B$19:B450)+1</f>
        <v>324</v>
      </c>
      <c r="D451" s="2" t="s">
        <v>31</v>
      </c>
      <c r="F451" s="24">
        <v>366634.47275887674</v>
      </c>
      <c r="G451" s="29"/>
      <c r="H451" s="25">
        <v>3.6751205479452058</v>
      </c>
      <c r="I451" s="25"/>
      <c r="J451" s="24">
        <v>454616.84854012658</v>
      </c>
      <c r="K451" s="29"/>
      <c r="L451" s="25">
        <v>4.5570502657308047</v>
      </c>
      <c r="N451" s="26">
        <f>J451-F451</f>
        <v>87982.375781249837</v>
      </c>
      <c r="P451" s="27">
        <f>N451/F451</f>
        <v>0.23997300395457605</v>
      </c>
      <c r="Q451" s="27"/>
      <c r="R451" s="27">
        <f>P451</f>
        <v>0.23997300395457605</v>
      </c>
      <c r="S451" s="28"/>
      <c r="T451" s="23"/>
    </row>
    <row r="452" spans="2:24" x14ac:dyDescent="0.3">
      <c r="B452" s="1">
        <f>MAX(B$19:B451)+1</f>
        <v>325</v>
      </c>
      <c r="D452" s="2" t="s">
        <v>32</v>
      </c>
      <c r="F452" s="24">
        <v>1041856.1966349999</v>
      </c>
      <c r="G452" s="29"/>
      <c r="H452" s="25">
        <v>10.4435</v>
      </c>
      <c r="J452" s="24">
        <v>1057177.0660602527</v>
      </c>
      <c r="K452" s="1"/>
      <c r="L452" s="25">
        <v>10.597075416990759</v>
      </c>
      <c r="N452" s="26">
        <f>J452-F452</f>
        <v>15320.869425252778</v>
      </c>
      <c r="P452" s="27">
        <f>N452/F452</f>
        <v>1.4705359026261314E-2</v>
      </c>
      <c r="Q452" s="27"/>
      <c r="R452" s="27">
        <f>P452</f>
        <v>1.4705359026261314E-2</v>
      </c>
      <c r="S452" s="28"/>
      <c r="T452" s="23"/>
      <c r="U452" s="9"/>
    </row>
    <row r="453" spans="2:24" x14ac:dyDescent="0.3">
      <c r="B453" s="1">
        <f>MAX(B$19:B452)+1</f>
        <v>326</v>
      </c>
      <c r="D453" s="2" t="s">
        <v>33</v>
      </c>
      <c r="F453" s="30">
        <f>SUM(F449:F452)</f>
        <v>3028716.6704398766</v>
      </c>
      <c r="G453" s="1"/>
      <c r="H453" s="31">
        <v>30.359662542584203</v>
      </c>
      <c r="I453" s="1"/>
      <c r="J453" s="30">
        <f>SUM(J449:J452)</f>
        <v>3102363.9270854741</v>
      </c>
      <c r="K453" s="1"/>
      <c r="L453" s="31">
        <v>31.09789794134889</v>
      </c>
      <c r="N453" s="32">
        <f>SUM(N449:N452)</f>
        <v>73647.256645597343</v>
      </c>
      <c r="P453" s="39">
        <f>N453/F453</f>
        <v>2.4316324258518762E-2</v>
      </c>
      <c r="Q453" s="34"/>
      <c r="R453" s="39">
        <f>(N449+N452+N451)/(F449+F452+F451)</f>
        <v>4.8858496785357287E-2</v>
      </c>
      <c r="S453" s="34"/>
      <c r="T453" s="23"/>
      <c r="U453" s="9"/>
      <c r="V453" s="40"/>
      <c r="X453" s="9"/>
    </row>
    <row r="454" spans="2:24" ht="9.75" customHeight="1" x14ac:dyDescent="0.3">
      <c r="F454" s="24"/>
      <c r="G454" s="1"/>
      <c r="H454" s="25"/>
      <c r="I454" s="1"/>
      <c r="J454" s="24"/>
      <c r="K454" s="1"/>
      <c r="L454" s="25"/>
      <c r="N454" s="26"/>
      <c r="Q454" s="34"/>
      <c r="S454" s="34"/>
      <c r="T454" s="23"/>
    </row>
    <row r="455" spans="2:24" x14ac:dyDescent="0.3">
      <c r="B455" s="1">
        <f>MAX(B$19:B454)+1</f>
        <v>327</v>
      </c>
      <c r="D455" s="2" t="s">
        <v>34</v>
      </c>
      <c r="F455" s="30">
        <v>3044037.5398651296</v>
      </c>
      <c r="G455" s="34"/>
      <c r="H455" s="31">
        <v>30.513237959574969</v>
      </c>
      <c r="I455" s="34"/>
      <c r="J455" s="30">
        <v>3360935.5552733792</v>
      </c>
      <c r="K455" s="34"/>
      <c r="L455" s="31">
        <v>33.689803434354687</v>
      </c>
      <c r="M455" s="34"/>
      <c r="N455" s="32">
        <v>316898.01540824963</v>
      </c>
      <c r="P455" s="39">
        <v>0.10410450306808314</v>
      </c>
      <c r="Q455" s="34"/>
      <c r="R455" s="39">
        <v>0.20811871525510703</v>
      </c>
      <c r="S455" s="34"/>
      <c r="T455" s="23"/>
    </row>
    <row r="456" spans="2:24" x14ac:dyDescent="0.3">
      <c r="B456" s="1">
        <f>MAX(B$19:B455)+1</f>
        <v>328</v>
      </c>
      <c r="D456" s="2" t="s">
        <v>35</v>
      </c>
      <c r="F456" s="34"/>
      <c r="G456" s="34"/>
      <c r="H456" s="34"/>
      <c r="I456" s="34"/>
      <c r="J456" s="34"/>
      <c r="K456" s="34"/>
      <c r="L456" s="34"/>
      <c r="M456" s="34"/>
      <c r="N456" s="26"/>
      <c r="P456" s="39">
        <v>0.15949686431749469</v>
      </c>
      <c r="Q456" s="34"/>
      <c r="R456" s="39">
        <v>0.68076614258286938</v>
      </c>
      <c r="S456" s="37"/>
      <c r="T456" s="23"/>
    </row>
    <row r="457" spans="2:24" x14ac:dyDescent="0.3">
      <c r="B457" s="1">
        <f>MAX(B$19:B456)+1</f>
        <v>329</v>
      </c>
      <c r="D457" s="2" t="s">
        <v>36</v>
      </c>
      <c r="F457" s="30">
        <v>2650918.5157391289</v>
      </c>
      <c r="G457" s="34"/>
      <c r="H457" s="31">
        <v>26.572637959574958</v>
      </c>
      <c r="I457" s="34"/>
      <c r="J457" s="30">
        <v>3102363.9270854741</v>
      </c>
      <c r="K457" s="34"/>
      <c r="L457" s="31">
        <v>31.09789794134889</v>
      </c>
      <c r="M457" s="34"/>
      <c r="N457" s="32">
        <v>451445.41134634457</v>
      </c>
      <c r="P457" s="39">
        <v>0.17029773215057598</v>
      </c>
      <c r="Q457" s="34"/>
      <c r="R457" s="39">
        <v>0.39966481291112449</v>
      </c>
      <c r="S457" s="37"/>
      <c r="T457" s="23"/>
    </row>
    <row r="458" spans="2:24" x14ac:dyDescent="0.3">
      <c r="B458" s="1">
        <f>MAX(B$19:B457)+1</f>
        <v>330</v>
      </c>
      <c r="D458" s="2" t="s">
        <v>37</v>
      </c>
      <c r="F458" s="34"/>
      <c r="G458" s="34"/>
      <c r="H458" s="34"/>
      <c r="I458" s="34"/>
      <c r="J458" s="34"/>
      <c r="K458" s="34"/>
      <c r="L458" s="34"/>
      <c r="M458" s="34"/>
      <c r="N458" s="26"/>
      <c r="P458" s="41">
        <v>0.28326138561390024</v>
      </c>
      <c r="Q458" s="34"/>
      <c r="R458" s="41">
        <v>6.2368985665336387</v>
      </c>
      <c r="S458" s="37"/>
      <c r="T458" s="23"/>
    </row>
    <row r="459" spans="2:24" x14ac:dyDescent="0.3">
      <c r="F459" s="34"/>
      <c r="G459" s="34"/>
      <c r="H459" s="34"/>
      <c r="I459" s="34"/>
      <c r="J459" s="34"/>
      <c r="K459" s="34"/>
      <c r="L459" s="34"/>
      <c r="M459" s="34"/>
      <c r="N459" s="26"/>
      <c r="Q459" s="34"/>
      <c r="S459" s="37"/>
      <c r="T459" s="23"/>
    </row>
    <row r="460" spans="2:24" ht="14.15" x14ac:dyDescent="0.3">
      <c r="D460" s="6" t="s">
        <v>93</v>
      </c>
      <c r="F460" s="2" t="s">
        <v>94</v>
      </c>
      <c r="N460" s="37"/>
      <c r="T460" s="23"/>
      <c r="U460" s="10"/>
      <c r="V460" s="10"/>
    </row>
    <row r="461" spans="2:24" x14ac:dyDescent="0.3">
      <c r="B461" s="1">
        <f>MAX(B$19:B460)+1</f>
        <v>331</v>
      </c>
      <c r="D461" s="2" t="s">
        <v>29</v>
      </c>
      <c r="F461" s="24">
        <v>601901.70037600002</v>
      </c>
      <c r="G461" s="29"/>
      <c r="H461" s="25">
        <v>0.86191770832208625</v>
      </c>
      <c r="I461" s="25"/>
      <c r="J461" s="24">
        <v>301953.45416904421</v>
      </c>
      <c r="K461" s="29"/>
      <c r="L461" s="25">
        <v>0.43239457385606372</v>
      </c>
      <c r="M461" s="25"/>
      <c r="N461" s="26">
        <f>J461-F461</f>
        <v>-299948.24620695581</v>
      </c>
      <c r="O461" s="25"/>
      <c r="P461" s="27">
        <f>N461/F461</f>
        <v>-0.49833427288805149</v>
      </c>
      <c r="Q461" s="27"/>
      <c r="R461" s="27">
        <f>P461</f>
        <v>-0.49833427288805149</v>
      </c>
      <c r="S461" s="42"/>
      <c r="T461" s="23"/>
      <c r="V461" s="25"/>
    </row>
    <row r="462" spans="2:24" outlineLevel="1" x14ac:dyDescent="0.3">
      <c r="B462" s="1">
        <f>MAX(B$19:B461)+1</f>
        <v>332</v>
      </c>
      <c r="D462" s="2" t="s">
        <v>30</v>
      </c>
      <c r="F462" s="24">
        <v>10649509.625</v>
      </c>
      <c r="G462" s="29"/>
      <c r="H462" s="25">
        <v>15.25</v>
      </c>
      <c r="I462" s="25"/>
      <c r="J462" s="24">
        <v>10649509.625</v>
      </c>
      <c r="K462" s="29"/>
      <c r="L462" s="25">
        <v>15.25</v>
      </c>
      <c r="N462" s="26">
        <f>J462-F462</f>
        <v>0</v>
      </c>
      <c r="P462" s="27">
        <f>N462/F462</f>
        <v>0</v>
      </c>
      <c r="Q462" s="27"/>
      <c r="R462" s="27">
        <f t="shared" ref="R462:R463" si="0">P462</f>
        <v>0</v>
      </c>
      <c r="S462" s="42"/>
      <c r="T462" s="23"/>
      <c r="V462" s="25"/>
    </row>
    <row r="463" spans="2:24" outlineLevel="1" x14ac:dyDescent="0.3">
      <c r="B463" s="1">
        <f>MAX(B$19:B462)+1</f>
        <v>333</v>
      </c>
      <c r="D463" s="2" t="s">
        <v>31</v>
      </c>
      <c r="F463" s="24">
        <v>2566441.419565754</v>
      </c>
      <c r="G463" s="29"/>
      <c r="H463" s="25">
        <v>3.6751205479452063</v>
      </c>
      <c r="I463" s="25"/>
      <c r="J463" s="24">
        <v>310949.35353631317</v>
      </c>
      <c r="K463" s="29"/>
      <c r="L463" s="25">
        <v>0.44527661915031841</v>
      </c>
      <c r="N463" s="26">
        <f>J463-F463</f>
        <v>-2255492.0660294406</v>
      </c>
      <c r="P463" s="27">
        <f>N463/F463</f>
        <v>-0.8788402684098956</v>
      </c>
      <c r="Q463" s="27"/>
      <c r="R463" s="27">
        <f t="shared" si="0"/>
        <v>-0.8788402684098956</v>
      </c>
      <c r="S463" s="42"/>
      <c r="T463" s="23"/>
      <c r="V463" s="25"/>
    </row>
    <row r="464" spans="2:24" x14ac:dyDescent="0.3">
      <c r="B464" s="1">
        <f>MAX(B$19:B463)+1</f>
        <v>334</v>
      </c>
      <c r="D464" s="2" t="s">
        <v>32</v>
      </c>
      <c r="F464" s="24">
        <v>7292993.6897499999</v>
      </c>
      <c r="G464" s="29"/>
      <c r="H464" s="25">
        <v>10.4435</v>
      </c>
      <c r="J464" s="24">
        <v>10257614.538029468</v>
      </c>
      <c r="K464" s="29"/>
      <c r="L464" s="25">
        <v>14.688809833809543</v>
      </c>
      <c r="N464" s="26">
        <f>J464-F464</f>
        <v>2964620.8482794678</v>
      </c>
      <c r="P464" s="27">
        <f>N464/F464</f>
        <v>0.40650259336520739</v>
      </c>
      <c r="Q464" s="27"/>
      <c r="R464" s="27">
        <f>P464</f>
        <v>0.40650259336520739</v>
      </c>
      <c r="S464" s="28"/>
      <c r="T464" s="23"/>
      <c r="U464" s="9"/>
    </row>
    <row r="465" spans="2:24" x14ac:dyDescent="0.3">
      <c r="B465" s="1">
        <f>MAX(B$19:B464)+1</f>
        <v>335</v>
      </c>
      <c r="D465" s="2" t="s">
        <v>33</v>
      </c>
      <c r="F465" s="30">
        <f>SUM(F461:F464)</f>
        <v>21110846.434691753</v>
      </c>
      <c r="G465" s="29"/>
      <c r="H465" s="31">
        <v>30.230538256267291</v>
      </c>
      <c r="J465" s="30">
        <f>SUM(J461:J464)</f>
        <v>21520026.970734827</v>
      </c>
      <c r="K465" s="29"/>
      <c r="L465" s="31">
        <v>30.816481026815929</v>
      </c>
      <c r="N465" s="32">
        <f>SUM(N461:N464)</f>
        <v>409180.53604307119</v>
      </c>
      <c r="P465" s="39">
        <f>N465/F465</f>
        <v>1.9382478921861655E-2</v>
      </c>
      <c r="Q465" s="34"/>
      <c r="R465" s="39">
        <f>(N461+N464+N463)/(F461+F464+F463)</f>
        <v>3.911359929296912E-2</v>
      </c>
      <c r="S465" s="34"/>
      <c r="T465" s="23"/>
      <c r="U465" s="9"/>
      <c r="V465" s="40"/>
      <c r="X465" s="43"/>
    </row>
    <row r="466" spans="2:24" ht="9.75" customHeight="1" x14ac:dyDescent="0.3">
      <c r="F466" s="24"/>
      <c r="G466" s="29"/>
      <c r="H466" s="25"/>
      <c r="I466" s="1"/>
      <c r="J466" s="24"/>
      <c r="K466" s="1"/>
      <c r="L466" s="25"/>
      <c r="N466" s="26"/>
      <c r="Q466" s="34"/>
      <c r="S466" s="34"/>
      <c r="T466" s="23"/>
      <c r="X466" s="43"/>
    </row>
    <row r="467" spans="2:24" x14ac:dyDescent="0.3">
      <c r="B467" s="1">
        <f>MAX(B$19:B466)+1</f>
        <v>336</v>
      </c>
      <c r="D467" s="2" t="s">
        <v>34</v>
      </c>
      <c r="F467" s="30">
        <v>24075467.282971222</v>
      </c>
      <c r="G467" s="34"/>
      <c r="H467" s="31">
        <v>34.475848090076838</v>
      </c>
      <c r="I467" s="34"/>
      <c r="J467" s="30">
        <v>23330028.445807323</v>
      </c>
      <c r="K467" s="34"/>
      <c r="L467" s="31">
        <v>33.408386519821718</v>
      </c>
      <c r="M467" s="34"/>
      <c r="N467" s="32">
        <v>-745438.83716389607</v>
      </c>
      <c r="P467" s="33">
        <v>-3.0962590607375298E-2</v>
      </c>
      <c r="Q467" s="34"/>
      <c r="R467" s="33">
        <v>-5.5522209748763526E-2</v>
      </c>
      <c r="S467" s="34"/>
      <c r="T467" s="23"/>
    </row>
    <row r="468" spans="2:24" x14ac:dyDescent="0.3">
      <c r="B468" s="1">
        <f>MAX(B$19:B467)+1</f>
        <v>337</v>
      </c>
      <c r="D468" s="2" t="s">
        <v>35</v>
      </c>
      <c r="F468" s="34"/>
      <c r="G468" s="34"/>
      <c r="H468" s="34"/>
      <c r="I468" s="34"/>
      <c r="J468" s="34"/>
      <c r="K468" s="34"/>
      <c r="L468" s="34"/>
      <c r="M468" s="34"/>
      <c r="N468" s="26"/>
      <c r="P468" s="33">
        <v>-5.3947516370571824E-2</v>
      </c>
      <c r="Q468" s="34"/>
      <c r="R468" s="33">
        <v>-0.23527718083059135</v>
      </c>
      <c r="S468" s="37"/>
      <c r="T468" s="23"/>
    </row>
    <row r="469" spans="2:24" x14ac:dyDescent="0.3">
      <c r="B469" s="1">
        <f>MAX(B$19:B468)+1</f>
        <v>338</v>
      </c>
      <c r="D469" s="2" t="s">
        <v>36</v>
      </c>
      <c r="F469" s="30">
        <v>21323633.995871224</v>
      </c>
      <c r="G469" s="34"/>
      <c r="H469" s="31">
        <v>30.535248090076838</v>
      </c>
      <c r="I469" s="34"/>
      <c r="J469" s="30">
        <v>21520026.970734827</v>
      </c>
      <c r="K469" s="34"/>
      <c r="L469" s="31">
        <v>30.816481026815929</v>
      </c>
      <c r="M469" s="34"/>
      <c r="N469" s="32">
        <v>196392.97486360389</v>
      </c>
      <c r="P469" s="39">
        <v>9.210108131739194E-3</v>
      </c>
      <c r="Q469" s="34"/>
      <c r="R469" s="39">
        <v>1.8398977568552941E-2</v>
      </c>
      <c r="S469" s="37"/>
      <c r="T469" s="23"/>
    </row>
    <row r="470" spans="2:24" x14ac:dyDescent="0.3">
      <c r="B470" s="1">
        <f>MAX(B$19:B469)+1</f>
        <v>339</v>
      </c>
      <c r="D470" s="2" t="s">
        <v>37</v>
      </c>
      <c r="F470" s="34"/>
      <c r="G470" s="34"/>
      <c r="H470" s="34"/>
      <c r="I470" s="34"/>
      <c r="J470" s="34"/>
      <c r="K470" s="34"/>
      <c r="L470" s="34"/>
      <c r="M470" s="34"/>
      <c r="N470" s="26"/>
      <c r="P470" s="41">
        <v>1.7747391066119372E-2</v>
      </c>
      <c r="Q470" s="34"/>
      <c r="R470" s="41">
        <v>0.47152062059053568</v>
      </c>
      <c r="S470" s="37"/>
      <c r="T470" s="23"/>
    </row>
    <row r="471" spans="2:24" ht="9.75" customHeight="1" x14ac:dyDescent="0.3"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20"/>
      <c r="Q471" s="1"/>
      <c r="R471" s="20"/>
      <c r="S471" s="1"/>
    </row>
    <row r="472" spans="2:24" ht="14.15" x14ac:dyDescent="0.3">
      <c r="D472" s="6" t="s">
        <v>95</v>
      </c>
      <c r="F472" s="2" t="s">
        <v>94</v>
      </c>
      <c r="N472" s="37"/>
      <c r="T472" s="23"/>
      <c r="U472" s="10"/>
      <c r="V472" s="10"/>
    </row>
    <row r="473" spans="2:24" x14ac:dyDescent="0.3">
      <c r="B473" s="1">
        <f>MAX(B$19:B472)+1</f>
        <v>340</v>
      </c>
      <c r="D473" s="2" t="s">
        <v>29</v>
      </c>
      <c r="F473" s="24">
        <v>601901.70037600002</v>
      </c>
      <c r="G473" s="29"/>
      <c r="H473" s="25">
        <v>0.86191770832208625</v>
      </c>
      <c r="I473" s="25"/>
      <c r="J473" s="24">
        <v>323652.52861881885</v>
      </c>
      <c r="K473" s="29"/>
      <c r="L473" s="25">
        <v>0.46346744922886413</v>
      </c>
      <c r="M473" s="25"/>
      <c r="N473" s="26">
        <f>J473-F473</f>
        <v>-278249.17175718118</v>
      </c>
      <c r="O473" s="25"/>
      <c r="P473" s="27">
        <f>N473/F473</f>
        <v>-0.46228341203117151</v>
      </c>
      <c r="Q473" s="27"/>
      <c r="R473" s="27">
        <f>P473</f>
        <v>-0.46228341203117151</v>
      </c>
      <c r="S473" s="42"/>
      <c r="T473" s="23"/>
      <c r="V473" s="25"/>
    </row>
    <row r="474" spans="2:24" outlineLevel="1" x14ac:dyDescent="0.3">
      <c r="B474" s="1">
        <f>MAX(B$19:B473)+1</f>
        <v>341</v>
      </c>
      <c r="D474" s="2" t="s">
        <v>30</v>
      </c>
      <c r="F474" s="24">
        <v>10649509.625</v>
      </c>
      <c r="G474" s="29"/>
      <c r="H474" s="25">
        <v>15.25</v>
      </c>
      <c r="I474" s="25"/>
      <c r="J474" s="24">
        <v>10649509.625</v>
      </c>
      <c r="K474" s="29"/>
      <c r="L474" s="25">
        <v>15.25</v>
      </c>
      <c r="M474" s="25"/>
      <c r="N474" s="26">
        <f>J474-F474</f>
        <v>0</v>
      </c>
      <c r="O474" s="25"/>
      <c r="P474" s="27">
        <f>IFERROR(N474/F474,"100.0%")</f>
        <v>0</v>
      </c>
      <c r="Q474" s="27"/>
      <c r="R474" s="27">
        <v>0</v>
      </c>
      <c r="S474" s="42"/>
      <c r="T474" s="23"/>
      <c r="V474" s="25"/>
    </row>
    <row r="475" spans="2:24" outlineLevel="1" x14ac:dyDescent="0.3">
      <c r="B475" s="1">
        <f>MAX(B$19:B474)+1</f>
        <v>342</v>
      </c>
      <c r="D475" s="2" t="s">
        <v>31</v>
      </c>
      <c r="F475" s="24">
        <v>2566441.419565754</v>
      </c>
      <c r="G475" s="29"/>
      <c r="H475" s="25">
        <v>3.6751205479452063</v>
      </c>
      <c r="I475" s="25"/>
      <c r="J475" s="24">
        <v>3182318.0764923943</v>
      </c>
      <c r="K475" s="29"/>
      <c r="L475" s="25">
        <v>4.5570502657308047</v>
      </c>
      <c r="N475" s="26">
        <f>J475-F475</f>
        <v>615876.65692664031</v>
      </c>
      <c r="P475" s="27">
        <f>N475/F475</f>
        <v>0.23997300395457599</v>
      </c>
      <c r="Q475" s="27"/>
      <c r="R475" s="27">
        <f>P475</f>
        <v>0.23997300395457599</v>
      </c>
      <c r="S475" s="42"/>
      <c r="T475" s="23"/>
      <c r="V475" s="25"/>
    </row>
    <row r="476" spans="2:24" x14ac:dyDescent="0.3">
      <c r="B476" s="1">
        <f>MAX(B$19:B475)+1</f>
        <v>343</v>
      </c>
      <c r="D476" s="2" t="s">
        <v>32</v>
      </c>
      <c r="F476" s="24">
        <v>7292993.6897499999</v>
      </c>
      <c r="G476" s="29"/>
      <c r="H476" s="25">
        <v>10.4435</v>
      </c>
      <c r="J476" s="24">
        <v>7400239.7803340331</v>
      </c>
      <c r="K476" s="29"/>
      <c r="L476" s="25">
        <v>10.597075416990762</v>
      </c>
      <c r="N476" s="26">
        <f>J476-F476</f>
        <v>107246.09058403317</v>
      </c>
      <c r="P476" s="27">
        <f>N476/F476</f>
        <v>1.4705359026261479E-2</v>
      </c>
      <c r="Q476" s="27"/>
      <c r="R476" s="27">
        <f>P476</f>
        <v>1.4705359026261479E-2</v>
      </c>
      <c r="S476" s="28"/>
      <c r="T476" s="23"/>
      <c r="U476" s="9"/>
    </row>
    <row r="477" spans="2:24" x14ac:dyDescent="0.3">
      <c r="B477" s="1">
        <f>MAX(B$19:B476)+1</f>
        <v>344</v>
      </c>
      <c r="D477" s="2" t="s">
        <v>33</v>
      </c>
      <c r="F477" s="30">
        <f>SUM(F473:F476)</f>
        <v>21110846.434691753</v>
      </c>
      <c r="G477" s="29"/>
      <c r="H477" s="31">
        <v>30.230538256267291</v>
      </c>
      <c r="J477" s="30">
        <f>SUM(J473:J476)</f>
        <v>21555720.010445245</v>
      </c>
      <c r="K477" s="29"/>
      <c r="L477" s="31">
        <v>30.867593131950429</v>
      </c>
      <c r="N477" s="32">
        <f>SUM(N473:N476)</f>
        <v>444873.5757534923</v>
      </c>
      <c r="P477" s="39">
        <f>N477/F477</f>
        <v>2.1073223052886465E-2</v>
      </c>
      <c r="Q477" s="34"/>
      <c r="R477" s="39">
        <f>(N473+N476+N475)/(F473+F476+F475)</f>
        <v>4.2525499737408858E-2</v>
      </c>
      <c r="S477" s="34"/>
      <c r="T477" s="23"/>
      <c r="U477" s="9"/>
      <c r="V477" s="40"/>
      <c r="X477" s="43"/>
    </row>
    <row r="478" spans="2:24" ht="9.75" customHeight="1" x14ac:dyDescent="0.3">
      <c r="F478" s="24"/>
      <c r="G478" s="29"/>
      <c r="H478" s="25"/>
      <c r="I478" s="1"/>
      <c r="J478" s="24"/>
      <c r="K478" s="1"/>
      <c r="L478" s="25"/>
      <c r="N478" s="26"/>
      <c r="Q478" s="34"/>
      <c r="S478" s="34"/>
      <c r="T478" s="23"/>
      <c r="X478" s="43"/>
    </row>
    <row r="479" spans="2:24" x14ac:dyDescent="0.3">
      <c r="B479" s="1">
        <f>MAX(B$19:B478)+1</f>
        <v>345</v>
      </c>
      <c r="D479" s="2" t="s">
        <v>34</v>
      </c>
      <c r="F479" s="30">
        <v>21218092.525275789</v>
      </c>
      <c r="G479" s="34"/>
      <c r="H479" s="31">
        <v>30.384113673258057</v>
      </c>
      <c r="I479" s="34"/>
      <c r="J479" s="30">
        <v>23365721.485517748</v>
      </c>
      <c r="K479" s="34"/>
      <c r="L479" s="31">
        <v>33.459498624956233</v>
      </c>
      <c r="M479" s="34"/>
      <c r="N479" s="32">
        <v>2147628.9602419594</v>
      </c>
      <c r="P479" s="39">
        <v>0.10121687223691871</v>
      </c>
      <c r="Q479" s="34"/>
      <c r="R479" s="39">
        <v>0.20320879161442892</v>
      </c>
      <c r="S479" s="34"/>
      <c r="T479" s="23"/>
    </row>
    <row r="480" spans="2:24" x14ac:dyDescent="0.3">
      <c r="B480" s="1">
        <f>MAX(B$19:B479)+1</f>
        <v>346</v>
      </c>
      <c r="D480" s="2" t="s">
        <v>35</v>
      </c>
      <c r="F480" s="34"/>
      <c r="G480" s="34"/>
      <c r="H480" s="34"/>
      <c r="I480" s="34"/>
      <c r="J480" s="34"/>
      <c r="K480" s="34"/>
      <c r="L480" s="34"/>
      <c r="M480" s="34"/>
      <c r="N480" s="26"/>
      <c r="P480" s="39">
        <v>0.15542421821133776</v>
      </c>
      <c r="Q480" s="34"/>
      <c r="R480" s="39">
        <v>0.67783976638282806</v>
      </c>
      <c r="S480" s="37"/>
      <c r="T480" s="23"/>
    </row>
    <row r="481" spans="2:24" x14ac:dyDescent="0.3">
      <c r="B481" s="1">
        <f>MAX(B$19:B480)+1</f>
        <v>347</v>
      </c>
      <c r="D481" s="2" t="s">
        <v>36</v>
      </c>
      <c r="F481" s="30">
        <v>18466259.238175787</v>
      </c>
      <c r="G481" s="34"/>
      <c r="H481" s="31">
        <v>26.443513673258057</v>
      </c>
      <c r="I481" s="34"/>
      <c r="J481" s="30">
        <v>21555720.010445245</v>
      </c>
      <c r="K481" s="34"/>
      <c r="L481" s="31">
        <v>30.867593131950429</v>
      </c>
      <c r="M481" s="34"/>
      <c r="N481" s="32">
        <v>3089460.7722694594</v>
      </c>
      <c r="P481" s="39">
        <v>0.16730301099004044</v>
      </c>
      <c r="Q481" s="34"/>
      <c r="R481" s="39">
        <v>0.39523599004142518</v>
      </c>
      <c r="S481" s="37"/>
      <c r="T481" s="23"/>
    </row>
    <row r="482" spans="2:24" x14ac:dyDescent="0.3">
      <c r="B482" s="1">
        <f>MAX(B$19:B481)+1</f>
        <v>348</v>
      </c>
      <c r="D482" s="2" t="s">
        <v>37</v>
      </c>
      <c r="F482" s="34"/>
      <c r="G482" s="34"/>
      <c r="H482" s="34"/>
      <c r="I482" s="34"/>
      <c r="J482" s="34"/>
      <c r="K482" s="34"/>
      <c r="L482" s="34"/>
      <c r="M482" s="34"/>
      <c r="N482" s="26"/>
      <c r="P482" s="41">
        <v>0.27918446954113779</v>
      </c>
      <c r="Q482" s="34"/>
      <c r="R482" s="41">
        <v>7.4174978083728762</v>
      </c>
      <c r="S482" s="37"/>
      <c r="T482" s="23"/>
    </row>
    <row r="483" spans="2:24" x14ac:dyDescent="0.3">
      <c r="F483" s="34"/>
      <c r="G483" s="34"/>
      <c r="H483" s="34"/>
      <c r="I483" s="34"/>
      <c r="J483" s="34"/>
      <c r="K483" s="34"/>
      <c r="L483" s="34"/>
      <c r="M483" s="34"/>
      <c r="N483" s="26"/>
      <c r="P483" s="44"/>
      <c r="Q483" s="46"/>
      <c r="R483" s="44"/>
      <c r="S483" s="37"/>
      <c r="T483" s="23"/>
    </row>
    <row r="484" spans="2:24" ht="14.15" x14ac:dyDescent="0.3">
      <c r="D484" s="6" t="s">
        <v>96</v>
      </c>
      <c r="F484" s="2" t="s">
        <v>97</v>
      </c>
      <c r="N484" s="37"/>
      <c r="T484" s="23"/>
      <c r="U484" s="10"/>
      <c r="V484" s="10"/>
    </row>
    <row r="485" spans="2:24" x14ac:dyDescent="0.3">
      <c r="B485" s="1">
        <f>MAX(B$19:B484)+1</f>
        <v>349</v>
      </c>
      <c r="D485" s="2" t="s">
        <v>29</v>
      </c>
      <c r="F485" s="24">
        <v>6325520.9663999993</v>
      </c>
      <c r="G485" s="29"/>
      <c r="H485" s="25">
        <v>4.5083880945593044</v>
      </c>
      <c r="I485" s="25"/>
      <c r="J485" s="24">
        <v>266915.5941917561</v>
      </c>
      <c r="K485" s="29"/>
      <c r="L485" s="25">
        <v>0.19023873187652959</v>
      </c>
      <c r="M485" s="25"/>
      <c r="N485" s="26">
        <f>J485-F485</f>
        <v>-6058605.3722082432</v>
      </c>
      <c r="O485" s="25"/>
      <c r="P485" s="27">
        <f>N485/F485</f>
        <v>-0.95780338163298129</v>
      </c>
      <c r="Q485" s="27"/>
      <c r="R485" s="27">
        <f>P485</f>
        <v>-0.95780338163298129</v>
      </c>
      <c r="S485" s="42"/>
      <c r="T485" s="23"/>
      <c r="V485" s="25"/>
    </row>
    <row r="486" spans="2:24" outlineLevel="1" x14ac:dyDescent="0.3">
      <c r="B486" s="1">
        <f>MAX(B$19:B485)+1</f>
        <v>350</v>
      </c>
      <c r="D486" s="2" t="s">
        <v>31</v>
      </c>
      <c r="F486" s="24">
        <v>6587242.5053808214</v>
      </c>
      <c r="G486" s="29"/>
      <c r="H486" s="25">
        <v>4.6949248678462023</v>
      </c>
      <c r="I486" s="25"/>
      <c r="J486" s="24">
        <v>10474871.592094952</v>
      </c>
      <c r="K486" s="29"/>
      <c r="L486" s="25">
        <v>7.4657544617570171</v>
      </c>
      <c r="N486" s="26">
        <f>J486-F486</f>
        <v>3887629.0867141308</v>
      </c>
      <c r="P486" s="27">
        <f>N486/F486</f>
        <v>0.59017549202697517</v>
      </c>
      <c r="Q486" s="27"/>
      <c r="R486" s="27">
        <f>P486</f>
        <v>0.59017549202697517</v>
      </c>
      <c r="S486" s="42"/>
      <c r="T486" s="23"/>
      <c r="V486" s="25"/>
    </row>
    <row r="487" spans="2:24" x14ac:dyDescent="0.3">
      <c r="B487" s="1">
        <f>MAX(B$19:B486)+1</f>
        <v>351</v>
      </c>
      <c r="D487" s="2" t="s">
        <v>32</v>
      </c>
      <c r="F487" s="24">
        <v>14652675.030400001</v>
      </c>
      <c r="G487" s="29"/>
      <c r="H487" s="25">
        <v>10.4434</v>
      </c>
      <c r="J487" s="24">
        <v>14868290.24626139</v>
      </c>
      <c r="K487" s="29"/>
      <c r="L487" s="25">
        <v>10.597075416990762</v>
      </c>
      <c r="N487" s="26">
        <f>J487-F487</f>
        <v>215615.21586138941</v>
      </c>
      <c r="P487" s="27">
        <f>N487/F487</f>
        <v>1.4715075261960777E-2</v>
      </c>
      <c r="Q487" s="27"/>
      <c r="R487" s="27">
        <f>P487</f>
        <v>1.4715075261960777E-2</v>
      </c>
      <c r="S487" s="28"/>
      <c r="T487" s="23"/>
      <c r="U487" s="9"/>
    </row>
    <row r="488" spans="2:24" x14ac:dyDescent="0.3">
      <c r="B488" s="1">
        <f>MAX(B$19:B487)+1</f>
        <v>352</v>
      </c>
      <c r="D488" s="2" t="s">
        <v>33</v>
      </c>
      <c r="F488" s="30">
        <f>SUM(F485:F487)</f>
        <v>27565438.502180822</v>
      </c>
      <c r="G488" s="29"/>
      <c r="H488" s="31">
        <v>19.646712962405509</v>
      </c>
      <c r="J488" s="30">
        <f>SUM(J485:J487)</f>
        <v>25610077.432548098</v>
      </c>
      <c r="K488" s="29"/>
      <c r="L488" s="31">
        <v>18.253068610624307</v>
      </c>
      <c r="N488" s="32">
        <f>SUM(N485:N487)</f>
        <v>-1955361.069632723</v>
      </c>
      <c r="P488" s="33">
        <f>N488/F488</f>
        <v>-7.0935242676369026E-2</v>
      </c>
      <c r="Q488" s="34"/>
      <c r="R488" s="33">
        <f>(N485+N487+N486)/(F485+F487+F486)</f>
        <v>-7.093524267636904E-2</v>
      </c>
      <c r="S488" s="34"/>
      <c r="T488" s="23"/>
      <c r="U488" s="9"/>
      <c r="V488" s="40"/>
      <c r="X488" s="43"/>
    </row>
    <row r="489" spans="2:24" ht="9.75" customHeight="1" x14ac:dyDescent="0.3">
      <c r="F489" s="24"/>
      <c r="G489" s="29"/>
      <c r="H489" s="25"/>
      <c r="I489" s="1"/>
      <c r="J489" s="24"/>
      <c r="K489" s="1"/>
      <c r="L489" s="25"/>
      <c r="N489" s="26"/>
      <c r="Q489" s="34"/>
      <c r="S489" s="34"/>
      <c r="T489" s="23"/>
      <c r="X489" s="43"/>
    </row>
    <row r="490" spans="2:24" x14ac:dyDescent="0.3">
      <c r="B490" s="1">
        <f>MAX(B$19:B489)+1</f>
        <v>353</v>
      </c>
      <c r="D490" s="2" t="s">
        <v>34</v>
      </c>
      <c r="F490" s="30">
        <v>27781053.71804221</v>
      </c>
      <c r="G490" s="34"/>
      <c r="H490" s="31">
        <v>19.800388379396267</v>
      </c>
      <c r="I490" s="34"/>
      <c r="J490" s="30">
        <v>29246665.985942848</v>
      </c>
      <c r="K490" s="34"/>
      <c r="L490" s="31">
        <v>20.844974103630108</v>
      </c>
      <c r="M490" s="34"/>
      <c r="N490" s="32">
        <v>1465612.2679006355</v>
      </c>
      <c r="P490" s="39">
        <v>5.2755819947491907E-2</v>
      </c>
      <c r="Q490" s="34"/>
      <c r="R490" s="39">
        <v>5.2755819947491907E-2</v>
      </c>
      <c r="S490" s="34"/>
      <c r="T490" s="23"/>
    </row>
    <row r="491" spans="2:24" x14ac:dyDescent="0.3">
      <c r="B491" s="1">
        <f>MAX(B$19:B490)+1</f>
        <v>354</v>
      </c>
      <c r="D491" s="2" t="s">
        <v>35</v>
      </c>
      <c r="F491" s="34"/>
      <c r="G491" s="34"/>
      <c r="H491" s="34"/>
      <c r="I491" s="34"/>
      <c r="J491" s="34"/>
      <c r="K491" s="34"/>
      <c r="L491" s="34"/>
      <c r="M491" s="34"/>
      <c r="N491" s="26"/>
      <c r="P491" s="39">
        <v>0.11350105429434544</v>
      </c>
      <c r="Q491" s="34"/>
      <c r="R491" s="39">
        <v>0.11350105429434544</v>
      </c>
      <c r="S491" s="37"/>
      <c r="T491" s="23"/>
    </row>
    <row r="492" spans="2:24" x14ac:dyDescent="0.3">
      <c r="B492" s="1">
        <f>MAX(B$19:B491)+1</f>
        <v>355</v>
      </c>
      <c r="D492" s="2" t="s">
        <v>36</v>
      </c>
      <c r="F492" s="30">
        <v>22252171.24444221</v>
      </c>
      <c r="G492" s="34"/>
      <c r="H492" s="31">
        <v>15.859788379396267</v>
      </c>
      <c r="I492" s="34"/>
      <c r="J492" s="30">
        <v>25610077.432548098</v>
      </c>
      <c r="K492" s="34"/>
      <c r="L492" s="31">
        <v>18.253068610624307</v>
      </c>
      <c r="M492" s="34"/>
      <c r="N492" s="32">
        <v>3357906.1881058868</v>
      </c>
      <c r="P492" s="39">
        <v>0.15090240638627886</v>
      </c>
      <c r="Q492" s="34"/>
      <c r="R492" s="39">
        <v>0.15090240638627886</v>
      </c>
      <c r="S492" s="37"/>
      <c r="T492" s="23"/>
    </row>
    <row r="493" spans="2:24" x14ac:dyDescent="0.3">
      <c r="B493" s="1">
        <f>MAX(B$19:B492)+1</f>
        <v>356</v>
      </c>
      <c r="D493" s="2" t="s">
        <v>37</v>
      </c>
      <c r="F493" s="34"/>
      <c r="G493" s="34"/>
      <c r="H493" s="34"/>
      <c r="I493" s="34"/>
      <c r="J493" s="34"/>
      <c r="K493" s="34"/>
      <c r="L493" s="34"/>
      <c r="M493" s="34"/>
      <c r="N493" s="26"/>
      <c r="P493" s="41">
        <v>0.45476168818717144</v>
      </c>
      <c r="Q493" s="34"/>
      <c r="R493" s="41">
        <v>0.45476168818717144</v>
      </c>
      <c r="S493" s="37"/>
      <c r="T493" s="23"/>
    </row>
    <row r="494" spans="2:24" ht="9.75" customHeight="1" x14ac:dyDescent="0.3"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20"/>
      <c r="Q494" s="1"/>
      <c r="R494" s="20"/>
      <c r="S494" s="1"/>
    </row>
    <row r="495" spans="2:24" x14ac:dyDescent="0.3">
      <c r="B495" s="48" t="s">
        <v>98</v>
      </c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/>
      <c r="Q495" s="49"/>
      <c r="R495" s="50"/>
    </row>
    <row r="496" spans="2:24" x14ac:dyDescent="0.3">
      <c r="B496" s="51" t="s">
        <v>99</v>
      </c>
      <c r="C496" s="52"/>
      <c r="D496" s="53" t="s">
        <v>100</v>
      </c>
      <c r="E496" s="54"/>
      <c r="F496" s="55"/>
      <c r="G496" s="49"/>
      <c r="H496" s="49"/>
      <c r="I496" s="49"/>
      <c r="J496" s="49"/>
      <c r="K496" s="49"/>
      <c r="L496" s="49"/>
      <c r="M496" s="49"/>
      <c r="N496" s="49"/>
      <c r="O496" s="49"/>
      <c r="P496" s="50"/>
      <c r="Q496" s="49"/>
      <c r="R496" s="50"/>
    </row>
    <row r="497" spans="2:6" x14ac:dyDescent="0.3">
      <c r="B497" s="51" t="s">
        <v>101</v>
      </c>
      <c r="C497" s="53"/>
      <c r="D497" s="53" t="s">
        <v>102</v>
      </c>
      <c r="E497" s="56"/>
      <c r="F497" s="56"/>
    </row>
    <row r="498" spans="2:6" x14ac:dyDescent="0.3">
      <c r="B498" s="51" t="s">
        <v>103</v>
      </c>
      <c r="C498" s="53"/>
      <c r="D498" s="52" t="s">
        <v>104</v>
      </c>
      <c r="E498" s="54"/>
      <c r="F498" s="54"/>
    </row>
  </sheetData>
  <mergeCells count="5">
    <mergeCell ref="B10:R10"/>
    <mergeCell ref="B11:R11"/>
    <mergeCell ref="F13:H13"/>
    <mergeCell ref="J13:N13"/>
    <mergeCell ref="P13:R13"/>
  </mergeCells>
  <printOptions horizontalCentered="1"/>
  <pageMargins left="0.15" right="0.15" top="0.75" bottom="0.75" header="0.3" footer="0.3"/>
  <pageSetup scale="43" fitToHeight="0" orientation="portrait" blackAndWhite="1" r:id="rId1"/>
  <headerFooter>
    <oddHeader xml:space="preserve">&amp;R&amp;"Arial,Regular"&amp;10Filed: 2025-02-28
EB-2025-0064
Phase 3 Exhibit 8
Tab 2
Schedule 14
Attachment 10
Page &amp;P of 12
</oddHeader>
  </headerFooter>
  <rowBreaks count="5" manualBreakCount="5">
    <brk id="102" min="1" max="19" man="1"/>
    <brk id="198" min="1" max="19" man="1"/>
    <brk id="294" min="1" max="19" man="1"/>
    <brk id="387" min="1" max="19" man="1"/>
    <brk id="483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1BFB3-4945-4E17-9DDB-91937386AA75}">
  <dimension ref="A2:U226"/>
  <sheetViews>
    <sheetView view="pageBreakPreview" zoomScale="70" zoomScaleNormal="80" zoomScaleSheetLayoutView="70" zoomScalePageLayoutView="90" workbookViewId="0"/>
  </sheetViews>
  <sheetFormatPr defaultColWidth="9.15234375" defaultRowHeight="12.45" outlineLevelRow="1" outlineLevelCol="1" x14ac:dyDescent="0.3"/>
  <cols>
    <col min="1" max="1" width="3.53515625" style="2" customWidth="1"/>
    <col min="2" max="2" width="5.15234375" style="1" customWidth="1"/>
    <col min="3" max="3" width="1.69140625" style="2" customWidth="1"/>
    <col min="4" max="4" width="46.3828125" style="2" bestFit="1" customWidth="1"/>
    <col min="5" max="5" width="1.69140625" style="2" customWidth="1"/>
    <col min="6" max="6" width="18" style="2" customWidth="1"/>
    <col min="7" max="7" width="1.69140625" style="2" customWidth="1"/>
    <col min="8" max="8" width="18" style="2" customWidth="1"/>
    <col min="9" max="9" width="1.69140625" style="2" customWidth="1"/>
    <col min="10" max="10" width="18" style="2" customWidth="1"/>
    <col min="11" max="11" width="1.69140625" style="2" customWidth="1"/>
    <col min="12" max="12" width="18" style="2" customWidth="1"/>
    <col min="13" max="13" width="1.69140625" style="2" customWidth="1"/>
    <col min="14" max="14" width="18" style="2" customWidth="1"/>
    <col min="15" max="15" width="1.69140625" style="2" customWidth="1" outlineLevel="1"/>
    <col min="16" max="16" width="18" style="2" customWidth="1" outlineLevel="1"/>
    <col min="17" max="17" width="1.69140625" style="2" customWidth="1"/>
    <col min="18" max="18" width="18" style="2" customWidth="1"/>
    <col min="19" max="19" width="5.53515625" style="2" customWidth="1"/>
    <col min="20" max="20" width="5.3828125" style="5" customWidth="1"/>
    <col min="21" max="21" width="7.15234375" style="2" bestFit="1" customWidth="1"/>
    <col min="22" max="16384" width="9.15234375" style="2"/>
  </cols>
  <sheetData>
    <row r="2" spans="2:21" x14ac:dyDescent="0.3">
      <c r="P2" s="4"/>
      <c r="Q2" s="4"/>
      <c r="R2" s="4"/>
      <c r="S2" s="4"/>
    </row>
    <row r="3" spans="2:21" x14ac:dyDescent="0.3">
      <c r="D3" s="6"/>
      <c r="E3" s="6"/>
      <c r="F3" s="6"/>
      <c r="G3" s="6"/>
      <c r="H3" s="6"/>
      <c r="I3" s="6"/>
      <c r="J3" s="6"/>
      <c r="K3" s="6"/>
      <c r="L3" s="6"/>
      <c r="M3" s="6"/>
      <c r="N3" s="6"/>
      <c r="P3" s="4"/>
      <c r="Q3" s="4"/>
      <c r="R3" s="4"/>
      <c r="S3" s="4"/>
    </row>
    <row r="4" spans="2:21" x14ac:dyDescent="0.3">
      <c r="D4" s="6"/>
      <c r="E4" s="6"/>
      <c r="F4" s="6"/>
      <c r="G4" s="6"/>
      <c r="H4" s="6"/>
      <c r="I4" s="6"/>
      <c r="J4" s="6"/>
      <c r="K4" s="6"/>
      <c r="L4" s="6"/>
      <c r="M4" s="6"/>
      <c r="N4" s="6"/>
      <c r="P4" s="4" t="s">
        <v>0</v>
      </c>
      <c r="Q4" s="4"/>
      <c r="R4" s="4"/>
      <c r="S4" s="4"/>
    </row>
    <row r="5" spans="2:21" x14ac:dyDescent="0.3">
      <c r="D5" s="6"/>
      <c r="E5" s="6"/>
      <c r="F5" s="6"/>
      <c r="G5" s="6"/>
      <c r="H5" s="6"/>
      <c r="I5" s="6"/>
      <c r="J5" s="6"/>
      <c r="K5" s="6"/>
      <c r="L5" s="6"/>
      <c r="M5" s="6"/>
      <c r="N5" s="6"/>
      <c r="P5" s="4"/>
      <c r="Q5" s="4"/>
      <c r="R5" s="4"/>
      <c r="S5" s="4"/>
    </row>
    <row r="6" spans="2:2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4"/>
      <c r="Q6" s="4"/>
      <c r="R6" s="4"/>
      <c r="S6" s="4"/>
    </row>
    <row r="7" spans="2:21" x14ac:dyDescent="0.3">
      <c r="D7" s="6"/>
      <c r="E7" s="6"/>
      <c r="F7" s="6"/>
      <c r="G7" s="6"/>
      <c r="H7" s="6"/>
      <c r="I7" s="6"/>
      <c r="J7" s="6"/>
      <c r="K7" s="6"/>
      <c r="L7" s="6"/>
      <c r="M7" s="6"/>
      <c r="N7" s="6"/>
      <c r="P7" s="4"/>
      <c r="Q7" s="4"/>
      <c r="R7" s="4"/>
      <c r="S7" s="4"/>
    </row>
    <row r="8" spans="2:21" x14ac:dyDescent="0.3">
      <c r="D8" s="6"/>
      <c r="E8" s="6"/>
      <c r="F8" s="6"/>
      <c r="G8" s="6"/>
      <c r="H8" s="6"/>
      <c r="I8" s="6"/>
      <c r="J8" s="6"/>
      <c r="K8" s="6"/>
      <c r="L8" s="6"/>
      <c r="M8" s="6"/>
      <c r="N8" s="6"/>
      <c r="P8" s="8"/>
      <c r="Q8" s="8"/>
      <c r="R8" s="8"/>
      <c r="S8" s="8"/>
      <c r="U8" s="9"/>
    </row>
    <row r="9" spans="2:21" x14ac:dyDescent="0.3"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6"/>
      <c r="P9" s="12"/>
      <c r="Q9" s="12"/>
      <c r="R9" s="8"/>
      <c r="S9" s="12"/>
    </row>
    <row r="10" spans="2:21" x14ac:dyDescent="0.3">
      <c r="B10" s="69" t="s">
        <v>1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1"/>
    </row>
    <row r="11" spans="2:21" x14ac:dyDescent="0.3">
      <c r="B11" s="69" t="s">
        <v>105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</row>
    <row r="12" spans="2:21" ht="12.75" customHeight="1" x14ac:dyDescent="0.3"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6"/>
      <c r="R12" s="16"/>
      <c r="T12" s="18"/>
    </row>
    <row r="13" spans="2:21" x14ac:dyDescent="0.3">
      <c r="F13" s="70" t="s">
        <v>106</v>
      </c>
      <c r="G13" s="70"/>
      <c r="H13" s="70"/>
      <c r="J13" s="70" t="s">
        <v>4</v>
      </c>
      <c r="K13" s="70"/>
      <c r="L13" s="70"/>
      <c r="M13" s="70"/>
      <c r="N13" s="70"/>
      <c r="P13" s="70" t="s">
        <v>5</v>
      </c>
      <c r="Q13" s="70"/>
      <c r="R13" s="70"/>
      <c r="S13" s="1"/>
    </row>
    <row r="14" spans="2:21" x14ac:dyDescent="0.3">
      <c r="F14" s="1" t="s">
        <v>6</v>
      </c>
      <c r="G14" s="1"/>
      <c r="H14" s="1"/>
      <c r="J14" s="1" t="s">
        <v>6</v>
      </c>
      <c r="K14" s="1"/>
      <c r="L14" s="1"/>
      <c r="N14" s="1" t="s">
        <v>7</v>
      </c>
      <c r="P14" s="1" t="s">
        <v>8</v>
      </c>
      <c r="Q14" s="1"/>
      <c r="R14" s="1" t="s">
        <v>9</v>
      </c>
      <c r="S14" s="1"/>
    </row>
    <row r="15" spans="2:21" x14ac:dyDescent="0.3">
      <c r="B15" s="1" t="s">
        <v>10</v>
      </c>
      <c r="F15" s="1" t="s">
        <v>11</v>
      </c>
      <c r="G15" s="1"/>
      <c r="H15" s="1" t="s">
        <v>12</v>
      </c>
      <c r="J15" s="1" t="s">
        <v>11</v>
      </c>
      <c r="K15" s="1"/>
      <c r="L15" s="1" t="s">
        <v>12</v>
      </c>
      <c r="N15" s="1" t="s">
        <v>13</v>
      </c>
      <c r="P15" s="1" t="s">
        <v>14</v>
      </c>
      <c r="R15" s="1" t="s">
        <v>14</v>
      </c>
      <c r="S15" s="1"/>
    </row>
    <row r="16" spans="2:21" ht="14.15" x14ac:dyDescent="0.3">
      <c r="B16" s="19" t="s">
        <v>15</v>
      </c>
      <c r="D16" s="21" t="s">
        <v>16</v>
      </c>
      <c r="F16" s="19" t="s">
        <v>17</v>
      </c>
      <c r="G16" s="1"/>
      <c r="H16" s="19" t="s">
        <v>18</v>
      </c>
      <c r="J16" s="19" t="s">
        <v>17</v>
      </c>
      <c r="K16" s="1"/>
      <c r="L16" s="19" t="s">
        <v>18</v>
      </c>
      <c r="N16" s="19" t="s">
        <v>17</v>
      </c>
      <c r="P16" s="19" t="s">
        <v>19</v>
      </c>
      <c r="Q16" s="1"/>
      <c r="R16" s="19" t="s">
        <v>19</v>
      </c>
      <c r="S16" s="1"/>
      <c r="U16" s="6"/>
    </row>
    <row r="17" spans="2:21" x14ac:dyDescent="0.3">
      <c r="F17" s="1" t="s">
        <v>20</v>
      </c>
      <c r="G17" s="1"/>
      <c r="H17" s="1" t="s">
        <v>21</v>
      </c>
      <c r="I17" s="1"/>
      <c r="J17" s="1" t="s">
        <v>22</v>
      </c>
      <c r="K17" s="1"/>
      <c r="L17" s="1" t="s">
        <v>23</v>
      </c>
      <c r="M17" s="1"/>
      <c r="N17" s="1" t="s">
        <v>24</v>
      </c>
      <c r="O17" s="1"/>
      <c r="P17" s="1" t="s">
        <v>25</v>
      </c>
      <c r="Q17" s="1"/>
      <c r="R17" s="1" t="s">
        <v>26</v>
      </c>
      <c r="S17" s="1"/>
    </row>
    <row r="18" spans="2:21" ht="9.75" customHeight="1" x14ac:dyDescent="0.3"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2:21" x14ac:dyDescent="0.3">
      <c r="D19" s="6" t="s">
        <v>107</v>
      </c>
      <c r="F19" s="13" t="s">
        <v>108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23"/>
    </row>
    <row r="20" spans="2:21" x14ac:dyDescent="0.3">
      <c r="B20" s="1">
        <f>1</f>
        <v>1</v>
      </c>
      <c r="D20" s="2" t="s">
        <v>29</v>
      </c>
      <c r="F20" s="24">
        <v>543.68087780000008</v>
      </c>
      <c r="G20" s="29"/>
      <c r="H20" s="25">
        <v>24.712767172727276</v>
      </c>
      <c r="I20" s="25"/>
      <c r="J20" s="24">
        <v>496.36706974271476</v>
      </c>
      <c r="K20" s="1"/>
      <c r="L20" s="25">
        <v>22.562139533759762</v>
      </c>
      <c r="M20" s="25"/>
      <c r="N20" s="26">
        <f>J20-F20</f>
        <v>-47.313808057285314</v>
      </c>
      <c r="O20" s="25"/>
      <c r="P20" s="27">
        <f>N20/F20</f>
        <v>-8.7024962600745173E-2</v>
      </c>
      <c r="Q20" s="27"/>
      <c r="R20" s="27">
        <f>P20</f>
        <v>-8.7024962600745173E-2</v>
      </c>
      <c r="S20" s="28"/>
      <c r="T20" s="23"/>
    </row>
    <row r="21" spans="2:21" outlineLevel="1" x14ac:dyDescent="0.3">
      <c r="B21" s="1">
        <f>MAX(B$19:B20)+1</f>
        <v>2</v>
      </c>
      <c r="D21" s="2" t="s">
        <v>30</v>
      </c>
      <c r="F21" s="24">
        <v>335.5</v>
      </c>
      <c r="G21" s="29"/>
      <c r="H21" s="25">
        <v>15.25</v>
      </c>
      <c r="I21" s="25"/>
      <c r="J21" s="24">
        <v>335.5</v>
      </c>
      <c r="K21" s="29"/>
      <c r="L21" s="25">
        <v>15.25</v>
      </c>
      <c r="M21" s="25"/>
      <c r="N21" s="26">
        <f>J21-F21</f>
        <v>0</v>
      </c>
      <c r="O21" s="25"/>
      <c r="P21" s="27">
        <f>IFERROR(N21/F21,"100.0%")</f>
        <v>0</v>
      </c>
      <c r="Q21" s="27"/>
      <c r="R21" s="27">
        <v>0</v>
      </c>
      <c r="S21" s="28"/>
      <c r="T21" s="23"/>
    </row>
    <row r="22" spans="2:21" outlineLevel="1" x14ac:dyDescent="0.3">
      <c r="B22" s="1">
        <f>MAX(B$19:B21)+1</f>
        <v>3</v>
      </c>
      <c r="D22" s="2" t="s">
        <v>31</v>
      </c>
      <c r="F22" s="24">
        <v>173.09819999999996</v>
      </c>
      <c r="G22" s="29"/>
      <c r="H22" s="25">
        <v>7.8680999999999983</v>
      </c>
      <c r="I22" s="25"/>
      <c r="J22" s="24">
        <v>100.30666624814056</v>
      </c>
      <c r="K22" s="29"/>
      <c r="L22" s="25">
        <v>4.5593939203700256</v>
      </c>
      <c r="N22" s="26">
        <f>J22-F22</f>
        <v>-72.791533751859404</v>
      </c>
      <c r="P22" s="27">
        <f>N22/F22</f>
        <v>-0.42052160999859861</v>
      </c>
      <c r="Q22" s="27"/>
      <c r="R22" s="27">
        <f>P22</f>
        <v>-0.42052160999859861</v>
      </c>
      <c r="S22" s="28"/>
      <c r="T22" s="23"/>
    </row>
    <row r="23" spans="2:21" x14ac:dyDescent="0.3">
      <c r="B23" s="1">
        <f>MAX(B$19:B22)+1</f>
        <v>4</v>
      </c>
      <c r="D23" s="2" t="s">
        <v>32</v>
      </c>
      <c r="F23" s="24">
        <v>354.96178254437189</v>
      </c>
      <c r="G23" s="29"/>
      <c r="H23" s="25">
        <v>16.134626479289633</v>
      </c>
      <c r="J23" s="24">
        <v>295.50098793463462</v>
      </c>
      <c r="K23" s="1"/>
      <c r="L23" s="25">
        <v>13.431863087937938</v>
      </c>
      <c r="N23" s="26">
        <f>J23-F23</f>
        <v>-59.460794609737263</v>
      </c>
      <c r="P23" s="27">
        <f>N23/F23</f>
        <v>-0.16751322968777457</v>
      </c>
      <c r="Q23" s="27"/>
      <c r="R23" s="27">
        <f>P23</f>
        <v>-0.16751322968777457</v>
      </c>
      <c r="S23" s="28"/>
      <c r="T23" s="23"/>
      <c r="U23" s="9"/>
    </row>
    <row r="24" spans="2:21" x14ac:dyDescent="0.3">
      <c r="B24" s="1">
        <f>MAX(B$19:B23)+1</f>
        <v>5</v>
      </c>
      <c r="D24" s="2" t="s">
        <v>109</v>
      </c>
      <c r="F24" s="30">
        <f>SUM(F20:F23)</f>
        <v>1407.2408603443719</v>
      </c>
      <c r="G24" s="1"/>
      <c r="H24" s="31">
        <v>63.965493652016903</v>
      </c>
      <c r="I24" s="1"/>
      <c r="J24" s="30">
        <f>SUM(J20:J23)</f>
        <v>1227.6747239254901</v>
      </c>
      <c r="K24" s="1"/>
      <c r="L24" s="31">
        <v>55.80339654206773</v>
      </c>
      <c r="N24" s="32">
        <f>SUM(N20:N23)</f>
        <v>-179.56613641888197</v>
      </c>
      <c r="P24" s="33">
        <f>N24/F24</f>
        <v>-0.12760156521815291</v>
      </c>
      <c r="Q24" s="34"/>
      <c r="R24" s="33">
        <f>(N20+N22+N23)/(F20+F22+F23)</f>
        <v>-0.16754622601697183</v>
      </c>
      <c r="S24" s="34"/>
      <c r="T24" s="23"/>
      <c r="U24" s="57"/>
    </row>
    <row r="25" spans="2:21" ht="9.75" customHeight="1" x14ac:dyDescent="0.3">
      <c r="F25" s="24"/>
      <c r="G25" s="1"/>
      <c r="H25" s="25"/>
      <c r="I25" s="1"/>
      <c r="J25" s="24"/>
      <c r="K25" s="1"/>
      <c r="L25" s="25"/>
      <c r="N25" s="37"/>
      <c r="P25" s="34"/>
      <c r="Q25" s="34"/>
      <c r="R25" s="34"/>
      <c r="S25" s="34"/>
      <c r="T25" s="23"/>
    </row>
    <row r="26" spans="2:21" x14ac:dyDescent="0.3">
      <c r="B26" s="1">
        <f>MAX(B$19:B25)+1</f>
        <v>6</v>
      </c>
      <c r="D26" s="2" t="s">
        <v>110</v>
      </c>
      <c r="F26" s="30">
        <f>SUM(F20:F22)+J23</f>
        <v>1347.7800657346347</v>
      </c>
      <c r="G26" s="1"/>
      <c r="H26" s="31">
        <v>61.262730260665208</v>
      </c>
      <c r="I26" s="1"/>
      <c r="J26" s="30">
        <f>SUM(J20:J23)</f>
        <v>1227.6747239254901</v>
      </c>
      <c r="K26" s="29"/>
      <c r="L26" s="31">
        <v>55.80339654206773</v>
      </c>
      <c r="N26" s="32">
        <f>N20+N21+N22</f>
        <v>-120.10534180914472</v>
      </c>
      <c r="P26" s="33">
        <f>N26/F26</f>
        <v>-8.9113457649842062E-2</v>
      </c>
      <c r="Q26" s="34"/>
      <c r="R26" s="33">
        <f>(N26-N21)/(F26-F21)</f>
        <v>-0.11864833248690078</v>
      </c>
      <c r="S26" s="34"/>
      <c r="T26" s="23"/>
    </row>
    <row r="27" spans="2:21" x14ac:dyDescent="0.3">
      <c r="B27" s="1">
        <f>MAX(B$19:B26)+1</f>
        <v>7</v>
      </c>
      <c r="D27" s="2" t="s">
        <v>111</v>
      </c>
      <c r="F27" s="34"/>
      <c r="G27" s="34"/>
      <c r="H27" s="34"/>
      <c r="I27" s="34"/>
      <c r="J27" s="34"/>
      <c r="K27" s="34"/>
      <c r="L27" s="34"/>
      <c r="M27" s="34"/>
      <c r="N27" s="37"/>
      <c r="P27" s="27">
        <v>-0.11413829690527444</v>
      </c>
      <c r="Q27" s="34"/>
      <c r="R27" s="27">
        <v>-0.16756256638765521</v>
      </c>
      <c r="S27" s="37"/>
      <c r="T27" s="23"/>
    </row>
    <row r="28" spans="2:21" ht="9.75" customHeight="1" x14ac:dyDescent="0.3">
      <c r="F28" s="1"/>
      <c r="G28" s="1"/>
      <c r="H28" s="1"/>
      <c r="I28" s="1"/>
      <c r="J28" s="1"/>
      <c r="K28" s="1"/>
      <c r="L28" s="1"/>
      <c r="M28" s="1"/>
      <c r="N28" s="47"/>
      <c r="O28" s="1"/>
      <c r="P28" s="1"/>
      <c r="Q28" s="1"/>
      <c r="R28" s="24"/>
      <c r="S28" s="1"/>
      <c r="T28" s="23"/>
    </row>
    <row r="29" spans="2:21" x14ac:dyDescent="0.3">
      <c r="D29" s="6" t="s">
        <v>112</v>
      </c>
      <c r="F29" s="13" t="s">
        <v>108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3"/>
    </row>
    <row r="30" spans="2:21" x14ac:dyDescent="0.3">
      <c r="B30" s="1">
        <f>MAX(B$19:B29)+1</f>
        <v>8</v>
      </c>
      <c r="D30" s="2" t="s">
        <v>29</v>
      </c>
      <c r="F30" s="24">
        <v>543.68087780000008</v>
      </c>
      <c r="G30" s="29"/>
      <c r="H30" s="25">
        <v>24.712767172727276</v>
      </c>
      <c r="I30" s="25"/>
      <c r="J30" s="24">
        <v>491.31784703372495</v>
      </c>
      <c r="K30" s="1"/>
      <c r="L30" s="25">
        <v>22.332629410623859</v>
      </c>
      <c r="M30" s="25"/>
      <c r="N30" s="26">
        <f>J30-F30</f>
        <v>-52.363030766275131</v>
      </c>
      <c r="O30" s="25"/>
      <c r="P30" s="27">
        <f>N30/F30</f>
        <v>-9.6312070010925663E-2</v>
      </c>
      <c r="Q30" s="27"/>
      <c r="R30" s="27">
        <f>P30</f>
        <v>-9.6312070010925663E-2</v>
      </c>
      <c r="S30" s="28"/>
      <c r="T30" s="23"/>
    </row>
    <row r="31" spans="2:21" outlineLevel="1" x14ac:dyDescent="0.3">
      <c r="B31" s="1">
        <f>MAX(B$19:B30)+1</f>
        <v>9</v>
      </c>
      <c r="D31" s="2" t="s">
        <v>30</v>
      </c>
      <c r="F31" s="24">
        <v>335.5</v>
      </c>
      <c r="G31" s="29"/>
      <c r="H31" s="25">
        <v>15.25</v>
      </c>
      <c r="I31" s="25"/>
      <c r="J31" s="24">
        <v>335.5</v>
      </c>
      <c r="K31" s="29"/>
      <c r="L31" s="25">
        <v>15.25</v>
      </c>
      <c r="M31" s="25"/>
      <c r="N31" s="26">
        <f>J31-F31</f>
        <v>0</v>
      </c>
      <c r="O31" s="25"/>
      <c r="P31" s="27">
        <f>IFERROR(N31/F31,"100.0%")</f>
        <v>0</v>
      </c>
      <c r="Q31" s="27"/>
      <c r="R31" s="27">
        <v>0</v>
      </c>
      <c r="S31" s="28"/>
      <c r="T31" s="23"/>
    </row>
    <row r="32" spans="2:21" outlineLevel="1" x14ac:dyDescent="0.3">
      <c r="B32" s="1">
        <f>MAX(B$19:B31)+1</f>
        <v>10</v>
      </c>
      <c r="D32" s="2" t="s">
        <v>31</v>
      </c>
      <c r="F32" s="24">
        <v>173.09819999999996</v>
      </c>
      <c r="G32" s="29"/>
      <c r="H32" s="25">
        <v>7.8680999999999983</v>
      </c>
      <c r="I32" s="25"/>
      <c r="J32" s="24">
        <v>228.37595130910023</v>
      </c>
      <c r="K32" s="29"/>
      <c r="L32" s="25">
        <v>10.380725059504556</v>
      </c>
      <c r="N32" s="26">
        <f>J32-F32</f>
        <v>55.277751309100267</v>
      </c>
      <c r="P32" s="27">
        <f>N32/F32</f>
        <v>0.31934330518226234</v>
      </c>
      <c r="Q32" s="27"/>
      <c r="R32" s="27">
        <f>P32</f>
        <v>0.31934330518226234</v>
      </c>
      <c r="S32" s="28"/>
      <c r="T32" s="23"/>
    </row>
    <row r="33" spans="2:21" x14ac:dyDescent="0.3">
      <c r="B33" s="1">
        <f>MAX(B$19:B32)+1</f>
        <v>11</v>
      </c>
      <c r="D33" s="2" t="s">
        <v>32</v>
      </c>
      <c r="F33" s="24">
        <v>354.96178254437189</v>
      </c>
      <c r="G33" s="29"/>
      <c r="H33" s="25">
        <v>16.134626479289633</v>
      </c>
      <c r="J33" s="24">
        <v>233.13565917379674</v>
      </c>
      <c r="K33" s="1"/>
      <c r="L33" s="25">
        <v>10.59707541699076</v>
      </c>
      <c r="N33" s="26">
        <f>J33-F33</f>
        <v>-121.82612337057515</v>
      </c>
      <c r="P33" s="27">
        <f>N33/F33</f>
        <v>-0.34320912662012087</v>
      </c>
      <c r="Q33" s="27"/>
      <c r="R33" s="27">
        <f>P33</f>
        <v>-0.34320912662012087</v>
      </c>
      <c r="S33" s="28"/>
      <c r="T33" s="23"/>
      <c r="U33" s="9"/>
    </row>
    <row r="34" spans="2:21" x14ac:dyDescent="0.3">
      <c r="B34" s="1">
        <f>MAX(B$19:B33)+1</f>
        <v>12</v>
      </c>
      <c r="D34" s="2" t="s">
        <v>109</v>
      </c>
      <c r="F34" s="30">
        <f>SUM(F30:F33)</f>
        <v>1407.2408603443719</v>
      </c>
      <c r="G34" s="1"/>
      <c r="H34" s="31">
        <v>63.965493652016903</v>
      </c>
      <c r="I34" s="1"/>
      <c r="J34" s="30">
        <f>SUM(J30:J33)</f>
        <v>1288.3294575166219</v>
      </c>
      <c r="K34" s="1"/>
      <c r="L34" s="31">
        <v>58.560429887119184</v>
      </c>
      <c r="N34" s="32">
        <f>SUM(N30:N33)</f>
        <v>-118.91140282775001</v>
      </c>
      <c r="P34" s="33">
        <f>N34/F34</f>
        <v>-8.4499680316737463E-2</v>
      </c>
      <c r="Q34" s="34"/>
      <c r="R34" s="33">
        <f>(N30+N32+N33)/(F30+F32+F33)</f>
        <v>-0.11095163693725495</v>
      </c>
      <c r="S34" s="34"/>
      <c r="T34" s="23"/>
      <c r="U34" s="9"/>
    </row>
    <row r="35" spans="2:21" ht="9.75" customHeight="1" x14ac:dyDescent="0.3">
      <c r="F35" s="24"/>
      <c r="G35" s="1"/>
      <c r="H35" s="25"/>
      <c r="I35" s="1"/>
      <c r="J35" s="24"/>
      <c r="K35" s="1"/>
      <c r="L35" s="25"/>
      <c r="N35" s="37"/>
      <c r="P35" s="34"/>
      <c r="Q35" s="34"/>
      <c r="R35" s="34"/>
      <c r="S35" s="34"/>
      <c r="T35" s="23"/>
    </row>
    <row r="36" spans="2:21" x14ac:dyDescent="0.3">
      <c r="B36" s="1">
        <f>MAX(B$19:B35)+1</f>
        <v>13</v>
      </c>
      <c r="D36" s="2" t="s">
        <v>110</v>
      </c>
      <c r="F36" s="30">
        <f>SUM(F30:F32)+J33</f>
        <v>1285.4147369737968</v>
      </c>
      <c r="G36" s="1"/>
      <c r="H36" s="31">
        <v>58.427942589718043</v>
      </c>
      <c r="I36" s="1"/>
      <c r="J36" s="30">
        <f>SUM(J30:J33)</f>
        <v>1288.3294575166219</v>
      </c>
      <c r="K36" s="29"/>
      <c r="L36" s="31">
        <v>58.560429887119184</v>
      </c>
      <c r="N36" s="32">
        <f>N30+N31+N32</f>
        <v>2.9147205428251368</v>
      </c>
      <c r="P36" s="58">
        <f>N36/F36</f>
        <v>2.2675331618549456E-3</v>
      </c>
      <c r="Q36" s="34"/>
      <c r="R36" s="58">
        <f>(N36-N31)/(F36-F31)</f>
        <v>3.0684022779883862E-3</v>
      </c>
      <c r="S36" s="34"/>
      <c r="T36" s="23"/>
    </row>
    <row r="37" spans="2:21" x14ac:dyDescent="0.3">
      <c r="B37" s="1">
        <f>MAX(B$19:B36)+1</f>
        <v>14</v>
      </c>
      <c r="D37" s="2" t="s">
        <v>111</v>
      </c>
      <c r="F37" s="34"/>
      <c r="G37" s="34"/>
      <c r="H37" s="34"/>
      <c r="I37" s="34"/>
      <c r="J37" s="34"/>
      <c r="K37" s="34"/>
      <c r="L37" s="34"/>
      <c r="M37" s="34"/>
      <c r="N37" s="37"/>
      <c r="P37" s="46">
        <v>2.7699120930152056E-3</v>
      </c>
      <c r="Q37" s="34"/>
      <c r="R37" s="46">
        <v>4.0664140920117524E-3</v>
      </c>
      <c r="S37" s="37"/>
      <c r="T37" s="23"/>
    </row>
    <row r="38" spans="2:21" ht="9.75" customHeight="1" x14ac:dyDescent="0.3">
      <c r="F38" s="1"/>
      <c r="G38" s="1"/>
      <c r="H38" s="1"/>
      <c r="I38" s="1"/>
      <c r="J38" s="1"/>
      <c r="K38" s="1"/>
      <c r="L38" s="1"/>
      <c r="M38" s="1"/>
      <c r="N38" s="59"/>
      <c r="O38" s="1"/>
      <c r="P38" s="1"/>
      <c r="Q38" s="1"/>
      <c r="R38" s="24"/>
      <c r="S38" s="1"/>
      <c r="T38" s="23"/>
    </row>
    <row r="39" spans="2:21" x14ac:dyDescent="0.3">
      <c r="D39" s="6" t="s">
        <v>113</v>
      </c>
      <c r="F39" s="13" t="s">
        <v>114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3"/>
    </row>
    <row r="40" spans="2:21" x14ac:dyDescent="0.3">
      <c r="B40" s="1">
        <f>MAX(B$19:B39)+1</f>
        <v>15</v>
      </c>
      <c r="D40" s="2" t="s">
        <v>29</v>
      </c>
      <c r="F40" s="24">
        <v>4147.6476000000002</v>
      </c>
      <c r="G40" s="29"/>
      <c r="H40" s="25">
        <v>10.369119</v>
      </c>
      <c r="I40" s="25"/>
      <c r="J40" s="24">
        <v>3306.022483502109</v>
      </c>
      <c r="K40" s="1"/>
      <c r="L40" s="25">
        <v>8.2650562087552721</v>
      </c>
      <c r="M40" s="25"/>
      <c r="N40" s="26">
        <f>J40-F40</f>
        <v>-841.62511649789121</v>
      </c>
      <c r="O40" s="25"/>
      <c r="P40" s="27">
        <f>N40/F40</f>
        <v>-0.20291625462536672</v>
      </c>
      <c r="Q40" s="27"/>
      <c r="R40" s="27">
        <f>P40</f>
        <v>-0.20291625462536672</v>
      </c>
      <c r="S40" s="28"/>
      <c r="T40" s="23"/>
    </row>
    <row r="41" spans="2:21" outlineLevel="1" x14ac:dyDescent="0.3">
      <c r="B41" s="1">
        <f>MAX(B$19:B40)+1</f>
        <v>16</v>
      </c>
      <c r="D41" s="2" t="s">
        <v>30</v>
      </c>
      <c r="F41" s="24">
        <v>6100</v>
      </c>
      <c r="G41" s="29"/>
      <c r="H41" s="25">
        <v>15.25</v>
      </c>
      <c r="I41" s="25"/>
      <c r="J41" s="24">
        <v>6100</v>
      </c>
      <c r="K41" s="29"/>
      <c r="L41" s="25">
        <v>15.25</v>
      </c>
      <c r="M41" s="25"/>
      <c r="N41" s="26">
        <f>J41-F41</f>
        <v>0</v>
      </c>
      <c r="O41" s="25"/>
      <c r="P41" s="27">
        <f>IFERROR(N41/F41,"100.0%")</f>
        <v>0</v>
      </c>
      <c r="Q41" s="27"/>
      <c r="R41" s="27">
        <v>0</v>
      </c>
      <c r="S41" s="28"/>
      <c r="T41" s="23"/>
    </row>
    <row r="42" spans="2:21" outlineLevel="1" x14ac:dyDescent="0.3">
      <c r="B42" s="1">
        <f>MAX(B$19:B41)+1</f>
        <v>17</v>
      </c>
      <c r="D42" s="2" t="s">
        <v>31</v>
      </c>
      <c r="F42" s="24">
        <v>3147.24</v>
      </c>
      <c r="G42" s="29"/>
      <c r="H42" s="25">
        <v>7.8681000000000001</v>
      </c>
      <c r="I42" s="25"/>
      <c r="J42" s="24">
        <v>1821.7706351691495</v>
      </c>
      <c r="K42" s="29"/>
      <c r="L42" s="25">
        <v>4.5544265879228742</v>
      </c>
      <c r="N42" s="26">
        <f>J42-F42</f>
        <v>-1325.4693648308503</v>
      </c>
      <c r="P42" s="27">
        <f>N42/F42</f>
        <v>-0.42115293553426186</v>
      </c>
      <c r="Q42" s="27"/>
      <c r="R42" s="27">
        <f>P42</f>
        <v>-0.42115293553426186</v>
      </c>
      <c r="S42" s="28"/>
      <c r="T42" s="23"/>
    </row>
    <row r="43" spans="2:21" x14ac:dyDescent="0.3">
      <c r="B43" s="1">
        <f>MAX(B$19:B42)+1</f>
        <v>18</v>
      </c>
      <c r="D43" s="2" t="s">
        <v>32</v>
      </c>
      <c r="F43" s="24">
        <v>6453.8505917158536</v>
      </c>
      <c r="G43" s="29"/>
      <c r="H43" s="25">
        <v>16.134626479289636</v>
      </c>
      <c r="J43" s="24">
        <v>5372.7452351751745</v>
      </c>
      <c r="K43" s="1"/>
      <c r="L43" s="25">
        <v>13.431863087937938</v>
      </c>
      <c r="N43" s="26">
        <f>J43-F43</f>
        <v>-1081.1053565406792</v>
      </c>
      <c r="P43" s="27">
        <f>N43/F43</f>
        <v>-0.16751322968777482</v>
      </c>
      <c r="Q43" s="27"/>
      <c r="R43" s="27">
        <f>P43</f>
        <v>-0.16751322968777482</v>
      </c>
      <c r="S43" s="28"/>
      <c r="T43" s="23"/>
      <c r="U43" s="9"/>
    </row>
    <row r="44" spans="2:21" x14ac:dyDescent="0.3">
      <c r="B44" s="1">
        <f>MAX(B$19:B43)+1</f>
        <v>19</v>
      </c>
      <c r="D44" s="2" t="s">
        <v>109</v>
      </c>
      <c r="F44" s="30">
        <f>SUM(F40:F43)</f>
        <v>19848.738191715853</v>
      </c>
      <c r="G44" s="1"/>
      <c r="H44" s="31">
        <v>49.621845479289632</v>
      </c>
      <c r="I44" s="1"/>
      <c r="J44" s="30">
        <f>SUM(J40:J43)</f>
        <v>16600.538353846434</v>
      </c>
      <c r="K44" s="1"/>
      <c r="L44" s="31">
        <v>41.501345884616086</v>
      </c>
      <c r="N44" s="32">
        <f>SUM(N40:N43)</f>
        <v>-3248.1998378694207</v>
      </c>
      <c r="P44" s="33">
        <f>N44/F44</f>
        <v>-0.16364767404837363</v>
      </c>
      <c r="Q44" s="34"/>
      <c r="R44" s="33">
        <f>(N40+N42+N43)/(F40+F42+F43)</f>
        <v>-0.23625439604534668</v>
      </c>
      <c r="S44" s="34"/>
      <c r="T44" s="23"/>
      <c r="U44" s="9"/>
    </row>
    <row r="45" spans="2:21" ht="9.75" customHeight="1" x14ac:dyDescent="0.3">
      <c r="F45" s="24"/>
      <c r="G45" s="1"/>
      <c r="H45" s="25"/>
      <c r="I45" s="1"/>
      <c r="J45" s="24"/>
      <c r="K45" s="1"/>
      <c r="L45" s="25"/>
      <c r="N45" s="26"/>
      <c r="P45" s="34"/>
      <c r="Q45" s="34"/>
      <c r="R45" s="34"/>
      <c r="S45" s="34"/>
      <c r="T45" s="23"/>
    </row>
    <row r="46" spans="2:21" x14ac:dyDescent="0.3">
      <c r="B46" s="1">
        <f>MAX(B$19:B45)+1</f>
        <v>20</v>
      </c>
      <c r="D46" s="2" t="s">
        <v>110</v>
      </c>
      <c r="F46" s="30">
        <f>SUM(F40:F42)+J43</f>
        <v>18767.632835175173</v>
      </c>
      <c r="G46" s="1"/>
      <c r="H46" s="31">
        <v>46.91908208793793</v>
      </c>
      <c r="I46" s="1"/>
      <c r="J46" s="30">
        <f>SUM(J40:J43)</f>
        <v>16600.538353846434</v>
      </c>
      <c r="K46" s="29"/>
      <c r="L46" s="31">
        <v>41.501345884616086</v>
      </c>
      <c r="N46" s="32">
        <f>N40+N41+N42</f>
        <v>-2167.0944813287415</v>
      </c>
      <c r="P46" s="33">
        <f>N46/F46</f>
        <v>-0.11546978248994044</v>
      </c>
      <c r="Q46" s="34"/>
      <c r="R46" s="33">
        <f>(N46-N41)/(F46-F41)</f>
        <v>-0.17107335755037095</v>
      </c>
      <c r="S46" s="34"/>
      <c r="T46" s="23"/>
    </row>
    <row r="47" spans="2:21" x14ac:dyDescent="0.3">
      <c r="B47" s="1">
        <f>MAX(B$19:B46)+1</f>
        <v>21</v>
      </c>
      <c r="D47" s="2" t="s">
        <v>111</v>
      </c>
      <c r="F47" s="34"/>
      <c r="G47" s="34"/>
      <c r="H47" s="34"/>
      <c r="I47" s="34"/>
      <c r="J47" s="34"/>
      <c r="K47" s="34"/>
      <c r="L47" s="34"/>
      <c r="M47" s="34"/>
      <c r="N47" s="26"/>
      <c r="P47" s="27">
        <v>-0.16178519342922604</v>
      </c>
      <c r="Q47" s="34"/>
      <c r="R47" s="27">
        <v>-0.29707030459643291</v>
      </c>
      <c r="S47" s="37"/>
      <c r="T47" s="23"/>
    </row>
    <row r="48" spans="2:21" ht="9.75" customHeight="1" x14ac:dyDescent="0.3">
      <c r="F48" s="1"/>
      <c r="G48" s="1"/>
      <c r="H48" s="1"/>
      <c r="I48" s="1"/>
      <c r="J48" s="1"/>
      <c r="K48" s="1"/>
      <c r="L48" s="1"/>
      <c r="M48" s="1"/>
      <c r="N48" s="38"/>
      <c r="O48" s="1"/>
      <c r="P48" s="1"/>
      <c r="Q48" s="1"/>
      <c r="R48" s="24"/>
      <c r="S48" s="1"/>
      <c r="T48" s="23"/>
    </row>
    <row r="49" spans="2:21" x14ac:dyDescent="0.3">
      <c r="D49" s="6" t="s">
        <v>115</v>
      </c>
      <c r="F49" s="13" t="s">
        <v>114</v>
      </c>
      <c r="G49" s="1"/>
      <c r="H49" s="1"/>
      <c r="I49" s="1"/>
      <c r="J49" s="1"/>
      <c r="K49" s="1"/>
      <c r="L49" s="1"/>
      <c r="M49" s="1"/>
      <c r="N49" s="38"/>
      <c r="O49" s="1"/>
      <c r="P49" s="1"/>
      <c r="Q49" s="1"/>
      <c r="R49" s="1"/>
      <c r="S49" s="1"/>
      <c r="T49" s="23"/>
    </row>
    <row r="50" spans="2:21" x14ac:dyDescent="0.3">
      <c r="B50" s="1">
        <f>MAX(B$19:B49)+1</f>
        <v>22</v>
      </c>
      <c r="D50" s="2" t="s">
        <v>29</v>
      </c>
      <c r="F50" s="24">
        <v>4147.6476000000002</v>
      </c>
      <c r="G50" s="29"/>
      <c r="H50" s="25">
        <v>10.369119</v>
      </c>
      <c r="I50" s="25"/>
      <c r="J50" s="24">
        <v>3008.7452440327329</v>
      </c>
      <c r="K50" s="1"/>
      <c r="L50" s="25">
        <v>7.5218631100818323</v>
      </c>
      <c r="M50" s="25"/>
      <c r="N50" s="26">
        <f>J50-F50</f>
        <v>-1138.9023559672673</v>
      </c>
      <c r="O50" s="25"/>
      <c r="P50" s="27">
        <f>N50/F50</f>
        <v>-0.27458995213751219</v>
      </c>
      <c r="Q50" s="27"/>
      <c r="R50" s="27">
        <f>P50</f>
        <v>-0.27458995213751219</v>
      </c>
      <c r="S50" s="28"/>
      <c r="T50" s="23"/>
    </row>
    <row r="51" spans="2:21" outlineLevel="1" x14ac:dyDescent="0.3">
      <c r="B51" s="1">
        <f>MAX(B$19:B50)+1</f>
        <v>23</v>
      </c>
      <c r="D51" s="2" t="s">
        <v>30</v>
      </c>
      <c r="F51" s="24">
        <v>6100</v>
      </c>
      <c r="G51" s="29"/>
      <c r="H51" s="25">
        <v>15.25</v>
      </c>
      <c r="I51" s="25"/>
      <c r="J51" s="24">
        <v>6100</v>
      </c>
      <c r="K51" s="29"/>
      <c r="L51" s="25">
        <v>15.25</v>
      </c>
      <c r="M51" s="25"/>
      <c r="N51" s="26">
        <f>J51-F51</f>
        <v>0</v>
      </c>
      <c r="O51" s="25"/>
      <c r="P51" s="27">
        <f>IFERROR(N51/F51,"100.0%")</f>
        <v>0</v>
      </c>
      <c r="Q51" s="27"/>
      <c r="R51" s="27">
        <v>0</v>
      </c>
      <c r="S51" s="28"/>
      <c r="T51" s="23"/>
    </row>
    <row r="52" spans="2:21" outlineLevel="1" x14ac:dyDescent="0.3">
      <c r="B52" s="1">
        <f>MAX(B$19:B51)+1</f>
        <v>24</v>
      </c>
      <c r="D52" s="2" t="s">
        <v>31</v>
      </c>
      <c r="F52" s="24">
        <v>3147.24</v>
      </c>
      <c r="G52" s="29"/>
      <c r="H52" s="25">
        <v>7.8681000000000001</v>
      </c>
      <c r="I52" s="25"/>
      <c r="J52" s="24">
        <v>4488.3133675281852</v>
      </c>
      <c r="K52" s="29"/>
      <c r="L52" s="25">
        <v>11.220783418820462</v>
      </c>
      <c r="N52" s="26">
        <f>J52-F52</f>
        <v>1341.0733675281854</v>
      </c>
      <c r="P52" s="27">
        <f>N52/F52</f>
        <v>0.42611093133290928</v>
      </c>
      <c r="Q52" s="27"/>
      <c r="R52" s="27">
        <f>P52</f>
        <v>0.42611093133290928</v>
      </c>
      <c r="S52" s="28"/>
      <c r="T52" s="23"/>
    </row>
    <row r="53" spans="2:21" x14ac:dyDescent="0.3">
      <c r="B53" s="1">
        <f>MAX(B$19:B52)+1</f>
        <v>25</v>
      </c>
      <c r="D53" s="2" t="s">
        <v>32</v>
      </c>
      <c r="F53" s="24">
        <v>6453.8505917158536</v>
      </c>
      <c r="G53" s="29"/>
      <c r="H53" s="25">
        <v>16.134626479289636</v>
      </c>
      <c r="J53" s="24">
        <v>4238.8301667963042</v>
      </c>
      <c r="K53" s="1"/>
      <c r="L53" s="25">
        <v>10.59707541699076</v>
      </c>
      <c r="N53" s="26">
        <f>J53-F53</f>
        <v>-2215.0204249195494</v>
      </c>
      <c r="P53" s="27">
        <f>N53/F53</f>
        <v>-0.34320912662012104</v>
      </c>
      <c r="Q53" s="27"/>
      <c r="R53" s="27">
        <f>P53</f>
        <v>-0.34320912662012104</v>
      </c>
      <c r="S53" s="28"/>
      <c r="T53" s="23"/>
      <c r="U53" s="9"/>
    </row>
    <row r="54" spans="2:21" x14ac:dyDescent="0.3">
      <c r="B54" s="1">
        <f>MAX(B$19:B53)+1</f>
        <v>26</v>
      </c>
      <c r="D54" s="2" t="s">
        <v>109</v>
      </c>
      <c r="F54" s="30">
        <f>SUM(F50:F53)</f>
        <v>19848.738191715853</v>
      </c>
      <c r="G54" s="1"/>
      <c r="H54" s="31">
        <v>49.621845479289632</v>
      </c>
      <c r="I54" s="1"/>
      <c r="J54" s="30">
        <f>SUM(J50:J53)</f>
        <v>17835.888778357221</v>
      </c>
      <c r="K54" s="1"/>
      <c r="L54" s="31">
        <v>44.589721945893054</v>
      </c>
      <c r="N54" s="32">
        <f>SUM(N50:N53)</f>
        <v>-2012.8494133586314</v>
      </c>
      <c r="P54" s="33">
        <f>N54/F54</f>
        <v>-0.10140943942717337</v>
      </c>
      <c r="Q54" s="34"/>
      <c r="R54" s="33">
        <f>(N50+N52+N53)/(F50+F52+F53)</f>
        <v>-0.14640248328908112</v>
      </c>
      <c r="S54" s="34"/>
      <c r="T54" s="23"/>
      <c r="U54" s="9"/>
    </row>
    <row r="55" spans="2:21" ht="9.75" customHeight="1" x14ac:dyDescent="0.3">
      <c r="F55" s="24"/>
      <c r="G55" s="1"/>
      <c r="H55" s="25"/>
      <c r="I55" s="1"/>
      <c r="J55" s="24"/>
      <c r="K55" s="1"/>
      <c r="L55" s="25"/>
      <c r="N55" s="37"/>
      <c r="P55" s="34"/>
      <c r="Q55" s="34"/>
      <c r="R55" s="34"/>
      <c r="S55" s="34"/>
      <c r="T55" s="23"/>
    </row>
    <row r="56" spans="2:21" x14ac:dyDescent="0.3">
      <c r="B56" s="1">
        <f>MAX(B$19:B55)+1</f>
        <v>27</v>
      </c>
      <c r="D56" s="2" t="s">
        <v>110</v>
      </c>
      <c r="F56" s="30">
        <f>SUM(F50:F52)+J53</f>
        <v>17633.717766796304</v>
      </c>
      <c r="G56" s="1"/>
      <c r="H56" s="31">
        <v>44.084294416990758</v>
      </c>
      <c r="I56" s="1"/>
      <c r="J56" s="30">
        <f>SUM(J50:J53)</f>
        <v>17835.888778357221</v>
      </c>
      <c r="K56" s="29"/>
      <c r="L56" s="31">
        <v>44.589721945893054</v>
      </c>
      <c r="N56" s="32">
        <f>N50+N51+N52</f>
        <v>202.17101156091803</v>
      </c>
      <c r="P56" s="58">
        <f>N56/F56</f>
        <v>1.1465024802744616E-2</v>
      </c>
      <c r="Q56" s="34"/>
      <c r="R56" s="58">
        <f>(N56-N51)/(F56-F51)</f>
        <v>1.75286941859229E-2</v>
      </c>
      <c r="S56" s="34"/>
      <c r="T56" s="23"/>
    </row>
    <row r="57" spans="2:21" x14ac:dyDescent="0.3">
      <c r="B57" s="1">
        <f>MAX(B$19:B56)+1</f>
        <v>28</v>
      </c>
      <c r="D57" s="2" t="s">
        <v>111</v>
      </c>
      <c r="F57" s="34"/>
      <c r="G57" s="34"/>
      <c r="H57" s="34"/>
      <c r="I57" s="34"/>
      <c r="J57" s="34"/>
      <c r="K57" s="34"/>
      <c r="L57" s="34"/>
      <c r="M57" s="34"/>
      <c r="N57" s="37"/>
      <c r="P57" s="46">
        <v>1.5093147296056332E-2</v>
      </c>
      <c r="Q57" s="34"/>
      <c r="R57" s="46">
        <v>2.771406807706242E-2</v>
      </c>
      <c r="S57" s="37"/>
      <c r="T57" s="23"/>
    </row>
    <row r="58" spans="2:21" ht="9.75" customHeight="1" x14ac:dyDescent="0.3">
      <c r="F58" s="1"/>
      <c r="G58" s="1"/>
      <c r="H58" s="1"/>
      <c r="I58" s="1"/>
      <c r="J58" s="1"/>
      <c r="K58" s="1"/>
      <c r="L58" s="1"/>
      <c r="M58" s="1"/>
      <c r="N58" s="47"/>
      <c r="O58" s="1"/>
      <c r="P58" s="1"/>
      <c r="Q58" s="1"/>
      <c r="R58" s="24"/>
      <c r="S58" s="1"/>
      <c r="T58" s="23"/>
    </row>
    <row r="59" spans="2:21" x14ac:dyDescent="0.3">
      <c r="D59" s="6" t="s">
        <v>116</v>
      </c>
      <c r="F59" s="13" t="s">
        <v>117</v>
      </c>
      <c r="N59" s="37"/>
      <c r="T59" s="23"/>
      <c r="U59" s="10"/>
    </row>
    <row r="60" spans="2:21" x14ac:dyDescent="0.3">
      <c r="B60" s="1">
        <f>MAX(B$19:B59)+1</f>
        <v>29</v>
      </c>
      <c r="D60" s="2" t="s">
        <v>29</v>
      </c>
      <c r="F60" s="24">
        <v>5864.6144344199993</v>
      </c>
      <c r="G60" s="29"/>
      <c r="H60" s="25">
        <v>9.7743573906999988</v>
      </c>
      <c r="I60" s="25"/>
      <c r="J60" s="24">
        <v>4797.0339254795563</v>
      </c>
      <c r="K60" s="29"/>
      <c r="L60" s="25">
        <v>7.9950565424659263</v>
      </c>
      <c r="M60" s="25"/>
      <c r="N60" s="26">
        <f>J60-F60</f>
        <v>-1067.580508940443</v>
      </c>
      <c r="O60" s="25"/>
      <c r="P60" s="27">
        <f>N60/F60</f>
        <v>-0.18203762939208892</v>
      </c>
      <c r="Q60" s="27"/>
      <c r="R60" s="27">
        <f>P60</f>
        <v>-0.18203762939208892</v>
      </c>
      <c r="S60" s="42"/>
      <c r="T60" s="23"/>
    </row>
    <row r="61" spans="2:21" outlineLevel="1" x14ac:dyDescent="0.3">
      <c r="B61" s="1">
        <f>MAX(B$19:B60)+1</f>
        <v>30</v>
      </c>
      <c r="D61" s="2" t="str">
        <f>$D$21</f>
        <v>Federal Carbon Charge</v>
      </c>
      <c r="F61" s="24">
        <v>9150</v>
      </c>
      <c r="G61" s="29"/>
      <c r="H61" s="25">
        <v>15.25</v>
      </c>
      <c r="I61" s="25"/>
      <c r="J61" s="24">
        <v>9150</v>
      </c>
      <c r="K61" s="29"/>
      <c r="L61" s="25">
        <v>15.25</v>
      </c>
      <c r="M61" s="25"/>
      <c r="N61" s="26">
        <f>J61-F61</f>
        <v>0</v>
      </c>
      <c r="O61" s="25"/>
      <c r="P61" s="27">
        <f>IFERROR(N61/F61,"100.0%")</f>
        <v>0</v>
      </c>
      <c r="Q61" s="27"/>
      <c r="R61" s="27">
        <v>0</v>
      </c>
      <c r="S61" s="42"/>
      <c r="T61" s="23"/>
    </row>
    <row r="62" spans="2:21" outlineLevel="1" x14ac:dyDescent="0.3">
      <c r="B62" s="1">
        <f>MAX(B$19:B61)+1</f>
        <v>31</v>
      </c>
      <c r="D62" s="2" t="str">
        <f>$D$22</f>
        <v>Gas Supply Transportation</v>
      </c>
      <c r="F62" s="24">
        <v>3726</v>
      </c>
      <c r="G62" s="29"/>
      <c r="H62" s="25">
        <v>6.21</v>
      </c>
      <c r="I62" s="25"/>
      <c r="J62" s="24">
        <v>2732.6559527537243</v>
      </c>
      <c r="K62" s="29"/>
      <c r="L62" s="25">
        <v>4.5544265879228742</v>
      </c>
      <c r="N62" s="26">
        <f>J62-F62</f>
        <v>-993.34404724627575</v>
      </c>
      <c r="P62" s="27">
        <f>N62/F62</f>
        <v>-0.26659797295927962</v>
      </c>
      <c r="Q62" s="27"/>
      <c r="R62" s="27">
        <f>P62</f>
        <v>-0.26659797295927962</v>
      </c>
      <c r="S62" s="42"/>
      <c r="T62" s="23"/>
    </row>
    <row r="63" spans="2:21" x14ac:dyDescent="0.3">
      <c r="B63" s="1">
        <f>MAX(B$19:B62)+1</f>
        <v>32</v>
      </c>
      <c r="D63" s="2" t="str">
        <f>$D$23</f>
        <v>Gas Supply Commodity</v>
      </c>
      <c r="F63" s="24">
        <v>9680.77588757378</v>
      </c>
      <c r="G63" s="29"/>
      <c r="H63" s="25">
        <v>16.134626479289633</v>
      </c>
      <c r="J63" s="24">
        <v>8059.1178527627626</v>
      </c>
      <c r="K63" s="29"/>
      <c r="L63" s="25">
        <v>13.431863087937938</v>
      </c>
      <c r="N63" s="26">
        <f>J63-F63</f>
        <v>-1621.6580348110174</v>
      </c>
      <c r="P63" s="27">
        <f>N63/F63</f>
        <v>-0.16751322968777468</v>
      </c>
      <c r="Q63" s="27"/>
      <c r="R63" s="27">
        <f>P63</f>
        <v>-0.16751322968777468</v>
      </c>
      <c r="S63" s="28"/>
      <c r="T63" s="23"/>
      <c r="U63" s="9"/>
    </row>
    <row r="64" spans="2:21" x14ac:dyDescent="0.3">
      <c r="B64" s="1">
        <f>MAX(B$19:B63)+1</f>
        <v>33</v>
      </c>
      <c r="D64" s="2" t="s">
        <v>33</v>
      </c>
      <c r="F64" s="30">
        <f>SUM(F60:F63)</f>
        <v>28421.390321993778</v>
      </c>
      <c r="G64" s="29"/>
      <c r="H64" s="31">
        <v>47.368983869989627</v>
      </c>
      <c r="J64" s="30">
        <f>SUM(J60:J63)</f>
        <v>24738.807730996043</v>
      </c>
      <c r="K64" s="29"/>
      <c r="L64" s="31">
        <v>41.231346218326735</v>
      </c>
      <c r="N64" s="32">
        <f>SUM(N60:N63)</f>
        <v>-3682.5825909977361</v>
      </c>
      <c r="P64" s="33">
        <f>N64/F64</f>
        <v>-0.12957081090251887</v>
      </c>
      <c r="Q64" s="34"/>
      <c r="R64" s="33">
        <f>(N60+N62+N63)/(F60+F62+F63)</f>
        <v>-0.19109065456449867</v>
      </c>
      <c r="S64" s="34"/>
      <c r="T64" s="23"/>
      <c r="U64" s="9"/>
    </row>
    <row r="65" spans="2:21" ht="9.75" customHeight="1" x14ac:dyDescent="0.3">
      <c r="F65" s="24"/>
      <c r="G65" s="29"/>
      <c r="H65" s="25"/>
      <c r="I65" s="1"/>
      <c r="J65" s="24"/>
      <c r="K65" s="1"/>
      <c r="L65" s="25"/>
      <c r="N65" s="26"/>
      <c r="P65" s="34"/>
      <c r="Q65" s="34"/>
      <c r="R65" s="34"/>
      <c r="S65" s="34"/>
      <c r="T65" s="23"/>
    </row>
    <row r="66" spans="2:21" x14ac:dyDescent="0.3">
      <c r="B66" s="1">
        <f>MAX(B$19:B65)+1</f>
        <v>34</v>
      </c>
      <c r="D66" s="2" t="s">
        <v>110</v>
      </c>
      <c r="F66" s="30">
        <f>SUM(F60:F62)+J63</f>
        <v>26799.732287182764</v>
      </c>
      <c r="G66" s="1"/>
      <c r="H66" s="31">
        <v>44.666220478637939</v>
      </c>
      <c r="I66" s="1"/>
      <c r="J66" s="30">
        <f>SUM(J60:J63)</f>
        <v>24738.807730996043</v>
      </c>
      <c r="K66" s="29"/>
      <c r="L66" s="31">
        <v>41.231346218326735</v>
      </c>
      <c r="N66" s="32">
        <f>N60+N61+N62</f>
        <v>-2060.9245561867187</v>
      </c>
      <c r="P66" s="33">
        <f>N66/F66</f>
        <v>-7.6900938192295903E-2</v>
      </c>
      <c r="Q66" s="34"/>
      <c r="R66" s="33">
        <f>(N66-N61)/(F66-F61)</f>
        <v>-0.11676803492840297</v>
      </c>
      <c r="S66" s="34"/>
      <c r="T66" s="23"/>
    </row>
    <row r="67" spans="2:21" x14ac:dyDescent="0.3">
      <c r="B67" s="1">
        <f>MAX(B$19:B66)+1</f>
        <v>35</v>
      </c>
      <c r="D67" s="2" t="s">
        <v>111</v>
      </c>
      <c r="F67" s="34"/>
      <c r="G67" s="34"/>
      <c r="H67" s="34"/>
      <c r="I67" s="34"/>
      <c r="J67" s="34"/>
      <c r="K67" s="34"/>
      <c r="L67" s="34"/>
      <c r="M67" s="34"/>
      <c r="N67" s="26"/>
      <c r="P67" s="27">
        <v>-0.10997102381027141</v>
      </c>
      <c r="Q67" s="27"/>
      <c r="R67" s="27">
        <v>-0.21488973102601364</v>
      </c>
      <c r="S67" s="37"/>
      <c r="T67" s="23"/>
    </row>
    <row r="68" spans="2:21" ht="9.75" customHeight="1" x14ac:dyDescent="0.3">
      <c r="I68" s="1"/>
      <c r="J68" s="1"/>
      <c r="K68" s="1"/>
      <c r="L68" s="1"/>
      <c r="M68" s="1"/>
      <c r="N68" s="26"/>
      <c r="T68" s="23"/>
    </row>
    <row r="69" spans="2:21" x14ac:dyDescent="0.3">
      <c r="D69" s="6" t="s">
        <v>118</v>
      </c>
      <c r="F69" s="13" t="s">
        <v>117</v>
      </c>
      <c r="N69" s="37"/>
      <c r="T69" s="23"/>
      <c r="U69" s="10"/>
    </row>
    <row r="70" spans="2:21" x14ac:dyDescent="0.3">
      <c r="B70" s="1">
        <f>MAX(B$19:B69)+1</f>
        <v>36</v>
      </c>
      <c r="D70" s="2" t="s">
        <v>29</v>
      </c>
      <c r="F70" s="24">
        <v>5864.6144344199993</v>
      </c>
      <c r="G70" s="29"/>
      <c r="H70" s="25">
        <v>9.7743573906999988</v>
      </c>
      <c r="I70" s="25"/>
      <c r="J70" s="24">
        <v>4349.8386573533135</v>
      </c>
      <c r="K70" s="29"/>
      <c r="L70" s="25">
        <v>7.2497310955888556</v>
      </c>
      <c r="M70" s="25"/>
      <c r="N70" s="26">
        <f>J70-F70</f>
        <v>-1514.7757770666858</v>
      </c>
      <c r="O70" s="25"/>
      <c r="P70" s="27">
        <f>N70/F70</f>
        <v>-0.25829076983753912</v>
      </c>
      <c r="Q70" s="27"/>
      <c r="R70" s="27">
        <f>P70</f>
        <v>-0.25829076983753912</v>
      </c>
      <c r="S70" s="42"/>
      <c r="T70" s="23"/>
    </row>
    <row r="71" spans="2:21" outlineLevel="1" x14ac:dyDescent="0.3">
      <c r="B71" s="1">
        <f>MAX(B$19:B70)+1</f>
        <v>37</v>
      </c>
      <c r="D71" s="2" t="str">
        <f>$D$21</f>
        <v>Federal Carbon Charge</v>
      </c>
      <c r="F71" s="24">
        <v>9150</v>
      </c>
      <c r="G71" s="29"/>
      <c r="H71" s="25">
        <v>15.25</v>
      </c>
      <c r="I71" s="25"/>
      <c r="J71" s="24">
        <v>9150</v>
      </c>
      <c r="K71" s="29"/>
      <c r="L71" s="25">
        <v>15.25</v>
      </c>
      <c r="M71" s="25"/>
      <c r="N71" s="26">
        <f>J71-F71</f>
        <v>0</v>
      </c>
      <c r="O71" s="25"/>
      <c r="P71" s="27">
        <f>IFERROR(N71/F71,"100.0%")</f>
        <v>0</v>
      </c>
      <c r="Q71" s="27"/>
      <c r="R71" s="27">
        <v>0</v>
      </c>
      <c r="S71" s="42"/>
      <c r="T71" s="23"/>
    </row>
    <row r="72" spans="2:21" outlineLevel="1" x14ac:dyDescent="0.3">
      <c r="B72" s="1">
        <f>MAX(B$19:B71)+1</f>
        <v>38</v>
      </c>
      <c r="D72" s="2" t="str">
        <f>$D$22</f>
        <v>Gas Supply Transportation</v>
      </c>
      <c r="F72" s="24">
        <v>3726</v>
      </c>
      <c r="G72" s="29"/>
      <c r="H72" s="25">
        <v>6.21</v>
      </c>
      <c r="I72" s="25"/>
      <c r="J72" s="24">
        <v>6732.4700512922773</v>
      </c>
      <c r="K72" s="29"/>
      <c r="L72" s="25">
        <v>11.220783418820462</v>
      </c>
      <c r="N72" s="26">
        <f>J72-F72</f>
        <v>3006.4700512922773</v>
      </c>
      <c r="P72" s="27">
        <f>N72/F72</f>
        <v>0.80688943942358493</v>
      </c>
      <c r="Q72" s="27"/>
      <c r="R72" s="27">
        <f>P72</f>
        <v>0.80688943942358493</v>
      </c>
      <c r="S72" s="42"/>
      <c r="T72" s="23"/>
    </row>
    <row r="73" spans="2:21" x14ac:dyDescent="0.3">
      <c r="B73" s="1">
        <f>MAX(B$19:B72)+1</f>
        <v>39</v>
      </c>
      <c r="D73" s="2" t="str">
        <f>$D$23</f>
        <v>Gas Supply Commodity</v>
      </c>
      <c r="F73" s="24">
        <v>9680.77588757378</v>
      </c>
      <c r="G73" s="29"/>
      <c r="H73" s="25">
        <v>16.134626479289633</v>
      </c>
      <c r="J73" s="24">
        <v>6358.2452501944554</v>
      </c>
      <c r="K73" s="29"/>
      <c r="L73" s="25">
        <v>10.597075416990759</v>
      </c>
      <c r="N73" s="26">
        <f>J73-F73</f>
        <v>-3322.5306373793246</v>
      </c>
      <c r="P73" s="27">
        <f>N73/F73</f>
        <v>-0.3432091266201211</v>
      </c>
      <c r="Q73" s="27"/>
      <c r="R73" s="27">
        <f>P73</f>
        <v>-0.3432091266201211</v>
      </c>
      <c r="S73" s="28"/>
      <c r="T73" s="23"/>
      <c r="U73" s="9"/>
    </row>
    <row r="74" spans="2:21" x14ac:dyDescent="0.3">
      <c r="B74" s="1">
        <f>MAX(B$19:B73)+1</f>
        <v>40</v>
      </c>
      <c r="D74" s="2" t="s">
        <v>33</v>
      </c>
      <c r="F74" s="30">
        <f>SUM(F70:F73)</f>
        <v>28421.390321993778</v>
      </c>
      <c r="G74" s="29"/>
      <c r="H74" s="31">
        <v>47.368983869989627</v>
      </c>
      <c r="J74" s="30">
        <f>SUM(J70:J73)</f>
        <v>26590.55395884005</v>
      </c>
      <c r="K74" s="29"/>
      <c r="L74" s="31">
        <v>44.317589931400079</v>
      </c>
      <c r="N74" s="32">
        <f>SUM(N70:N73)</f>
        <v>-1830.8363631537331</v>
      </c>
      <c r="P74" s="33">
        <f>N74/F74</f>
        <v>-6.4417551091332362E-2</v>
      </c>
      <c r="Q74" s="34"/>
      <c r="R74" s="33">
        <f>(N70+N72+N73)/(F70+F72+F73)</f>
        <v>-9.5002816743546631E-2</v>
      </c>
      <c r="S74" s="34"/>
      <c r="T74" s="23"/>
      <c r="U74" s="9"/>
    </row>
    <row r="75" spans="2:21" ht="9.75" customHeight="1" x14ac:dyDescent="0.3">
      <c r="F75" s="24"/>
      <c r="G75" s="29"/>
      <c r="H75" s="25"/>
      <c r="I75" s="1"/>
      <c r="J75" s="24"/>
      <c r="K75" s="1"/>
      <c r="L75" s="25"/>
      <c r="N75" s="26"/>
      <c r="P75" s="34"/>
      <c r="Q75" s="34"/>
      <c r="R75" s="34"/>
      <c r="S75" s="34"/>
      <c r="T75" s="23"/>
    </row>
    <row r="76" spans="2:21" x14ac:dyDescent="0.3">
      <c r="B76" s="1">
        <f>MAX(B$19:B75)+1</f>
        <v>41</v>
      </c>
      <c r="D76" s="2" t="s">
        <v>110</v>
      </c>
      <c r="F76" s="30">
        <f>SUM(F70:F72)+J73</f>
        <v>25098.859684614457</v>
      </c>
      <c r="G76" s="1"/>
      <c r="H76" s="31">
        <v>41.83143280769076</v>
      </c>
      <c r="I76" s="1"/>
      <c r="J76" s="30">
        <f>SUM(J70:J73)</f>
        <v>26590.55395884005</v>
      </c>
      <c r="K76" s="29"/>
      <c r="L76" s="31">
        <v>44.317589931400079</v>
      </c>
      <c r="N76" s="32">
        <f>N70+N71+N72</f>
        <v>1491.6942742255915</v>
      </c>
      <c r="P76" s="58">
        <f>N76/F76</f>
        <v>5.9432750848836237E-2</v>
      </c>
      <c r="Q76" s="34"/>
      <c r="R76" s="58">
        <f>(N76-N71)/(F76-F71)</f>
        <v>9.3529838729761908E-2</v>
      </c>
      <c r="S76" s="34"/>
      <c r="T76" s="23"/>
    </row>
    <row r="77" spans="2:21" x14ac:dyDescent="0.3">
      <c r="B77" s="1">
        <f>MAX(B$19:B76)+1</f>
        <v>42</v>
      </c>
      <c r="D77" s="2" t="s">
        <v>111</v>
      </c>
      <c r="F77" s="34"/>
      <c r="G77" s="34"/>
      <c r="H77" s="34"/>
      <c r="I77" s="34"/>
      <c r="J77" s="34"/>
      <c r="K77" s="34"/>
      <c r="L77" s="34"/>
      <c r="M77" s="34"/>
      <c r="N77" s="26"/>
      <c r="P77" s="46">
        <v>7.959687124696764E-2</v>
      </c>
      <c r="Q77" s="34"/>
      <c r="R77" s="46">
        <v>0.15553688290001655</v>
      </c>
      <c r="S77" s="37"/>
      <c r="T77" s="23"/>
    </row>
    <row r="78" spans="2:21" x14ac:dyDescent="0.3">
      <c r="F78" s="34"/>
      <c r="G78" s="34"/>
      <c r="H78" s="34"/>
      <c r="I78" s="34"/>
      <c r="J78" s="34"/>
      <c r="K78" s="34"/>
      <c r="L78" s="34"/>
      <c r="M78" s="34"/>
      <c r="N78" s="26"/>
      <c r="P78" s="46"/>
      <c r="Q78" s="46"/>
      <c r="R78" s="46"/>
      <c r="S78" s="37"/>
      <c r="T78" s="23"/>
    </row>
    <row r="79" spans="2:21" x14ac:dyDescent="0.3">
      <c r="D79" s="6" t="s">
        <v>119</v>
      </c>
      <c r="F79" s="13" t="s">
        <v>120</v>
      </c>
      <c r="N79" s="26"/>
      <c r="R79" s="60"/>
      <c r="T79" s="23"/>
    </row>
    <row r="80" spans="2:21" x14ac:dyDescent="0.3">
      <c r="B80" s="1">
        <f>MAX(B$19:B79)+1</f>
        <v>43</v>
      </c>
      <c r="D80" s="2" t="s">
        <v>29</v>
      </c>
      <c r="F80" s="24">
        <v>8330.1790182299992</v>
      </c>
      <c r="G80" s="29"/>
      <c r="H80" s="25">
        <v>8.957181740032258</v>
      </c>
      <c r="I80" s="25"/>
      <c r="J80" s="24">
        <v>7243.3583848648432</v>
      </c>
      <c r="K80" s="29"/>
      <c r="L80" s="25">
        <v>7.7885574030804765</v>
      </c>
      <c r="M80" s="25"/>
      <c r="N80" s="26">
        <f>J80-F80</f>
        <v>-1086.820633365156</v>
      </c>
      <c r="O80" s="25"/>
      <c r="P80" s="27">
        <f>N80/F80</f>
        <v>-0.13046786041293074</v>
      </c>
      <c r="Q80" s="27"/>
      <c r="R80" s="27">
        <f>P80</f>
        <v>-0.13046786041293074</v>
      </c>
      <c r="S80" s="28"/>
      <c r="T80" s="23"/>
    </row>
    <row r="81" spans="2:21" outlineLevel="1" x14ac:dyDescent="0.3">
      <c r="B81" s="1">
        <f>MAX(B$19:B80)+1</f>
        <v>44</v>
      </c>
      <c r="D81" s="2" t="str">
        <f>$D$21</f>
        <v>Federal Carbon Charge</v>
      </c>
      <c r="F81" s="24">
        <v>14182.5</v>
      </c>
      <c r="G81" s="29"/>
      <c r="H81" s="25">
        <v>15.25</v>
      </c>
      <c r="I81" s="25"/>
      <c r="J81" s="24">
        <v>14182.5</v>
      </c>
      <c r="K81" s="29"/>
      <c r="L81" s="25">
        <v>15.25</v>
      </c>
      <c r="M81" s="25"/>
      <c r="N81" s="26">
        <f>J81-F81</f>
        <v>0</v>
      </c>
      <c r="O81" s="25"/>
      <c r="P81" s="27">
        <f>IFERROR(N81/F81,"100.0%")</f>
        <v>0</v>
      </c>
      <c r="Q81" s="27"/>
      <c r="R81" s="27">
        <v>0</v>
      </c>
      <c r="S81" s="28"/>
      <c r="T81" s="23"/>
    </row>
    <row r="82" spans="2:21" outlineLevel="1" x14ac:dyDescent="0.3">
      <c r="B82" s="1">
        <f>MAX(B$19:B81)+1</f>
        <v>45</v>
      </c>
      <c r="D82" s="2" t="str">
        <f>$D$22</f>
        <v>Gas Supply Transportation</v>
      </c>
      <c r="F82" s="24">
        <v>5775.3</v>
      </c>
      <c r="G82" s="29"/>
      <c r="H82" s="25">
        <v>6.21</v>
      </c>
      <c r="I82" s="25"/>
      <c r="J82" s="24">
        <v>4235.6167267682731</v>
      </c>
      <c r="K82" s="29"/>
      <c r="L82" s="25">
        <v>4.5544265879228742</v>
      </c>
      <c r="N82" s="26">
        <f>J82-F82</f>
        <v>-1539.6832732317271</v>
      </c>
      <c r="P82" s="27">
        <f>N82/F82</f>
        <v>-0.26659797295927951</v>
      </c>
      <c r="Q82" s="27"/>
      <c r="R82" s="27">
        <f>P82</f>
        <v>-0.26659797295927951</v>
      </c>
      <c r="S82" s="28"/>
      <c r="T82" s="23"/>
    </row>
    <row r="83" spans="2:21" x14ac:dyDescent="0.3">
      <c r="B83" s="1">
        <f>MAX(B$19:B82)+1</f>
        <v>46</v>
      </c>
      <c r="D83" s="2" t="str">
        <f>$D$23</f>
        <v>Gas Supply Commodity</v>
      </c>
      <c r="F83" s="24">
        <v>15005.202625739357</v>
      </c>
      <c r="G83" s="29"/>
      <c r="H83" s="25">
        <v>16.134626479289633</v>
      </c>
      <c r="J83" s="24">
        <v>12491.632671782281</v>
      </c>
      <c r="K83" s="29"/>
      <c r="L83" s="25">
        <v>13.431863087937938</v>
      </c>
      <c r="N83" s="26">
        <f>J83-F83</f>
        <v>-2513.569953957076</v>
      </c>
      <c r="P83" s="27">
        <f>N83/F83</f>
        <v>-0.16751322968777463</v>
      </c>
      <c r="Q83" s="27"/>
      <c r="R83" s="27">
        <f>P83</f>
        <v>-0.16751322968777463</v>
      </c>
      <c r="S83" s="28"/>
      <c r="T83" s="23"/>
      <c r="U83" s="9"/>
    </row>
    <row r="84" spans="2:21" x14ac:dyDescent="0.3">
      <c r="B84" s="1">
        <f>MAX(B$19:B83)+1</f>
        <v>47</v>
      </c>
      <c r="D84" s="2" t="s">
        <v>33</v>
      </c>
      <c r="F84" s="30">
        <f>SUM(F80:F83)</f>
        <v>43293.181643969358</v>
      </c>
      <c r="G84" s="29"/>
      <c r="H84" s="31">
        <v>46.551808219321892</v>
      </c>
      <c r="J84" s="30">
        <f>SUM(J80:J83)</f>
        <v>38153.107783415398</v>
      </c>
      <c r="K84" s="29"/>
      <c r="L84" s="31">
        <v>41.024847078941292</v>
      </c>
      <c r="N84" s="32">
        <f>SUM(N80:N83)</f>
        <v>-5140.0738605539591</v>
      </c>
      <c r="P84" s="33">
        <f>N84/F84</f>
        <v>-0.11872709894191756</v>
      </c>
      <c r="Q84" s="34"/>
      <c r="R84" s="33">
        <f>(N80+N82+N83)/(F80+F82+F83)</f>
        <v>-0.17657002757332513</v>
      </c>
      <c r="S84" s="34"/>
      <c r="T84" s="23"/>
      <c r="U84" s="9"/>
    </row>
    <row r="85" spans="2:21" ht="9.75" customHeight="1" x14ac:dyDescent="0.3">
      <c r="F85" s="24"/>
      <c r="G85" s="29"/>
      <c r="H85" s="25"/>
      <c r="I85" s="1"/>
      <c r="J85" s="24"/>
      <c r="K85" s="1"/>
      <c r="L85" s="25"/>
      <c r="N85" s="26"/>
      <c r="P85" s="34"/>
      <c r="Q85" s="34"/>
      <c r="R85" s="34"/>
      <c r="S85" s="34"/>
    </row>
    <row r="86" spans="2:21" x14ac:dyDescent="0.3">
      <c r="B86" s="1">
        <f>MAX(B$19:B85)+1</f>
        <v>48</v>
      </c>
      <c r="D86" s="2" t="s">
        <v>110</v>
      </c>
      <c r="F86" s="30">
        <f>SUM(F80:F82)+J83</f>
        <v>40779.61169001228</v>
      </c>
      <c r="G86" s="1"/>
      <c r="H86" s="31">
        <v>43.849044827970189</v>
      </c>
      <c r="I86" s="1"/>
      <c r="J86" s="30">
        <f>SUM(J80:J83)</f>
        <v>38153.107783415398</v>
      </c>
      <c r="K86" s="29"/>
      <c r="L86" s="31">
        <v>41.024847078941292</v>
      </c>
      <c r="N86" s="32">
        <f>N80+N81+N82</f>
        <v>-2626.5039065968831</v>
      </c>
      <c r="P86" s="33">
        <f>N86/F86</f>
        <v>-6.4407280936423561E-2</v>
      </c>
      <c r="Q86" s="34"/>
      <c r="R86" s="33">
        <f>(N86-N81)/(F86-F81)</f>
        <v>-9.8751471107412961E-2</v>
      </c>
      <c r="S86" s="34"/>
    </row>
    <row r="87" spans="2:21" x14ac:dyDescent="0.3">
      <c r="B87" s="1">
        <f>MAX(B$19:B86)+1</f>
        <v>49</v>
      </c>
      <c r="D87" s="2" t="s">
        <v>111</v>
      </c>
      <c r="F87" s="34"/>
      <c r="G87" s="34"/>
      <c r="H87" s="34"/>
      <c r="I87" s="34"/>
      <c r="J87" s="34"/>
      <c r="K87" s="34"/>
      <c r="L87" s="34"/>
      <c r="M87" s="34"/>
      <c r="N87" s="26"/>
      <c r="P87" s="27">
        <v>-9.2848764660927188E-2</v>
      </c>
      <c r="Q87" s="34"/>
      <c r="R87" s="27">
        <v>-0.18620451692582543</v>
      </c>
      <c r="S87" s="37"/>
    </row>
    <row r="88" spans="2:21" ht="9.75" customHeight="1" x14ac:dyDescent="0.3">
      <c r="N88" s="26"/>
    </row>
    <row r="89" spans="2:21" x14ac:dyDescent="0.3">
      <c r="D89" s="6" t="s">
        <v>121</v>
      </c>
      <c r="F89" s="13" t="s">
        <v>120</v>
      </c>
      <c r="N89" s="26"/>
      <c r="R89" s="60"/>
      <c r="T89" s="23"/>
    </row>
    <row r="90" spans="2:21" x14ac:dyDescent="0.3">
      <c r="B90" s="1">
        <f>MAX(B$19:B89)+1</f>
        <v>50</v>
      </c>
      <c r="D90" s="2" t="s">
        <v>29</v>
      </c>
      <c r="F90" s="24">
        <v>8330.1790182299992</v>
      </c>
      <c r="G90" s="29"/>
      <c r="H90" s="2">
        <v>8.957181740032258</v>
      </c>
      <c r="I90" s="25"/>
      <c r="J90" s="24">
        <v>6550.2057192691664</v>
      </c>
      <c r="K90" s="29"/>
      <c r="L90" s="25">
        <v>7.0432319562034049</v>
      </c>
      <c r="M90" s="25"/>
      <c r="N90" s="26">
        <f>J90-F90</f>
        <v>-1779.9732989608328</v>
      </c>
      <c r="O90" s="25"/>
      <c r="P90" s="27">
        <f>N90/F90</f>
        <v>-0.21367767668203635</v>
      </c>
      <c r="Q90" s="27"/>
      <c r="R90" s="27">
        <f>P90</f>
        <v>-0.21367767668203635</v>
      </c>
      <c r="S90" s="28"/>
      <c r="T90" s="23"/>
    </row>
    <row r="91" spans="2:21" outlineLevel="1" x14ac:dyDescent="0.3">
      <c r="B91" s="1">
        <f>MAX(B$19:B90)+1</f>
        <v>51</v>
      </c>
      <c r="D91" s="2" t="str">
        <f>$D$21</f>
        <v>Federal Carbon Charge</v>
      </c>
      <c r="F91" s="24">
        <v>14182.5</v>
      </c>
      <c r="G91" s="29"/>
      <c r="H91" s="25">
        <v>15.25</v>
      </c>
      <c r="I91" s="25"/>
      <c r="J91" s="24">
        <v>14182.5</v>
      </c>
      <c r="K91" s="29"/>
      <c r="L91" s="25">
        <v>15.25</v>
      </c>
      <c r="M91" s="25"/>
      <c r="N91" s="26">
        <f>J91-F91</f>
        <v>0</v>
      </c>
      <c r="O91" s="25"/>
      <c r="P91" s="27">
        <f>IFERROR(N91/F91,"100.0%")</f>
        <v>0</v>
      </c>
      <c r="Q91" s="27"/>
      <c r="R91" s="27">
        <v>0</v>
      </c>
      <c r="S91" s="28"/>
      <c r="T91" s="23"/>
    </row>
    <row r="92" spans="2:21" outlineLevel="1" x14ac:dyDescent="0.3">
      <c r="B92" s="1">
        <f>MAX(B$19:B91)+1</f>
        <v>52</v>
      </c>
      <c r="D92" s="2" t="str">
        <f>$D$22</f>
        <v>Gas Supply Transportation</v>
      </c>
      <c r="F92" s="24">
        <v>5775.3</v>
      </c>
      <c r="G92" s="29"/>
      <c r="H92" s="25">
        <v>6.21</v>
      </c>
      <c r="I92" s="25"/>
      <c r="J92" s="24">
        <v>10435.32857950303</v>
      </c>
      <c r="K92" s="29"/>
      <c r="L92" s="25">
        <v>11.220783418820462</v>
      </c>
      <c r="N92" s="26">
        <f>J92-F92</f>
        <v>4660.0285795030295</v>
      </c>
      <c r="P92" s="27">
        <f>N92/F92</f>
        <v>0.80688943942358482</v>
      </c>
      <c r="Q92" s="27"/>
      <c r="R92" s="27">
        <f>P92</f>
        <v>0.80688943942358482</v>
      </c>
      <c r="S92" s="28"/>
      <c r="T92" s="23"/>
    </row>
    <row r="93" spans="2:21" x14ac:dyDescent="0.3">
      <c r="B93" s="1">
        <f>MAX(B$19:B92)+1</f>
        <v>53</v>
      </c>
      <c r="D93" s="2" t="str">
        <f>$D$23</f>
        <v>Gas Supply Commodity</v>
      </c>
      <c r="F93" s="24">
        <v>15005.202625739357</v>
      </c>
      <c r="G93" s="29"/>
      <c r="H93" s="25">
        <v>16.134626479289633</v>
      </c>
      <c r="J93" s="24">
        <v>9855.2801378014065</v>
      </c>
      <c r="K93" s="29"/>
      <c r="L93" s="25">
        <v>10.59707541699076</v>
      </c>
      <c r="N93" s="26">
        <f>J93-F93</f>
        <v>-5149.9224879379508</v>
      </c>
      <c r="P93" s="27">
        <f>N93/F93</f>
        <v>-0.34320912662012099</v>
      </c>
      <c r="Q93" s="27"/>
      <c r="R93" s="27">
        <f>P93</f>
        <v>-0.34320912662012099</v>
      </c>
      <c r="S93" s="28"/>
      <c r="T93" s="23"/>
      <c r="U93" s="9"/>
    </row>
    <row r="94" spans="2:21" x14ac:dyDescent="0.3">
      <c r="B94" s="1">
        <f>MAX(B$19:B93)+1</f>
        <v>54</v>
      </c>
      <c r="D94" s="2" t="s">
        <v>7</v>
      </c>
      <c r="F94" s="30">
        <f>SUM(F90:F93)</f>
        <v>43293.181643969358</v>
      </c>
      <c r="G94" s="29"/>
      <c r="H94" s="31">
        <v>46.551808219321892</v>
      </c>
      <c r="J94" s="30">
        <f>SUM(J90:J93)</f>
        <v>41023.314436573601</v>
      </c>
      <c r="K94" s="29"/>
      <c r="L94" s="31">
        <v>44.111090792014622</v>
      </c>
      <c r="N94" s="32">
        <f>SUM(N90:N93)</f>
        <v>-2269.8672073957541</v>
      </c>
      <c r="P94" s="33">
        <f>N94/F94</f>
        <v>-5.2430131517301908E-2</v>
      </c>
      <c r="Q94" s="34"/>
      <c r="R94" s="33">
        <f>(N90+N92+N93)/(F90+F92+F93)</f>
        <v>-7.7973687980129644E-2</v>
      </c>
      <c r="S94" s="34"/>
      <c r="T94" s="23"/>
      <c r="U94" s="9"/>
    </row>
    <row r="95" spans="2:21" ht="9.75" customHeight="1" x14ac:dyDescent="0.3">
      <c r="F95" s="24"/>
      <c r="G95" s="29"/>
      <c r="H95" s="25"/>
      <c r="I95" s="1"/>
      <c r="J95" s="24"/>
      <c r="K95" s="1"/>
      <c r="L95" s="25"/>
      <c r="N95" s="26"/>
      <c r="P95" s="34"/>
      <c r="Q95" s="34"/>
      <c r="R95" s="34"/>
      <c r="S95" s="34"/>
    </row>
    <row r="96" spans="2:21" x14ac:dyDescent="0.3">
      <c r="B96" s="1">
        <f>MAX(B$19:B95)+1</f>
        <v>55</v>
      </c>
      <c r="D96" s="2" t="s">
        <v>122</v>
      </c>
      <c r="F96" s="30">
        <f>SUM(F90:F92)+J93</f>
        <v>38143.259156031403</v>
      </c>
      <c r="G96" s="1"/>
      <c r="H96" s="31">
        <v>41.014257157023017</v>
      </c>
      <c r="I96" s="1"/>
      <c r="J96" s="30">
        <f>SUM(J90:J93)</f>
        <v>41023.314436573601</v>
      </c>
      <c r="K96" s="29"/>
      <c r="L96" s="31">
        <v>44.111090792014622</v>
      </c>
      <c r="N96" s="32">
        <f>N90+N91+N92</f>
        <v>2880.0552805421967</v>
      </c>
      <c r="P96" s="58">
        <f>N96/F96</f>
        <v>7.550627146885501E-2</v>
      </c>
      <c r="Q96" s="34"/>
      <c r="R96" s="58">
        <f>(N96-N91)/(F96-F91)</f>
        <v>0.12019883267418216</v>
      </c>
      <c r="S96" s="34"/>
    </row>
    <row r="97" spans="2:21" x14ac:dyDescent="0.3">
      <c r="B97" s="1">
        <f>MAX(B$19:B96)+1</f>
        <v>56</v>
      </c>
      <c r="D97" s="2" t="s">
        <v>111</v>
      </c>
      <c r="F97" s="34"/>
      <c r="G97" s="34"/>
      <c r="H97" s="34"/>
      <c r="I97" s="34"/>
      <c r="J97" s="34"/>
      <c r="K97" s="34"/>
      <c r="L97" s="34"/>
      <c r="M97" s="34"/>
      <c r="N97" s="26"/>
      <c r="P97" s="34">
        <v>0.10181198447178447</v>
      </c>
      <c r="Q97" s="34"/>
      <c r="R97" s="46">
        <v>0.20417989894706862</v>
      </c>
      <c r="S97" s="37"/>
    </row>
    <row r="98" spans="2:21" x14ac:dyDescent="0.3">
      <c r="F98" s="34"/>
      <c r="G98" s="34"/>
      <c r="H98" s="34"/>
      <c r="I98" s="34"/>
      <c r="J98" s="34"/>
      <c r="K98" s="34"/>
      <c r="L98" s="34"/>
      <c r="M98" s="34"/>
      <c r="N98" s="26"/>
      <c r="P98" s="34"/>
      <c r="Q98" s="34"/>
      <c r="R98" s="46"/>
      <c r="S98" s="37"/>
    </row>
    <row r="99" spans="2:21" x14ac:dyDescent="0.3">
      <c r="D99" s="6" t="s">
        <v>123</v>
      </c>
      <c r="F99" s="13" t="s">
        <v>124</v>
      </c>
      <c r="N99" s="26"/>
      <c r="R99" s="60"/>
      <c r="T99" s="23"/>
    </row>
    <row r="100" spans="2:21" x14ac:dyDescent="0.3">
      <c r="B100" s="1">
        <f>MAX(B$19:B99)+1</f>
        <v>57</v>
      </c>
      <c r="D100" s="2" t="s">
        <v>29</v>
      </c>
      <c r="F100" s="24">
        <v>19249.419224820002</v>
      </c>
      <c r="G100" s="29"/>
      <c r="H100" s="25">
        <v>7.6997676899280014</v>
      </c>
      <c r="I100" s="25"/>
      <c r="J100" s="24">
        <v>18881.932232593012</v>
      </c>
      <c r="K100" s="29"/>
      <c r="L100" s="25">
        <v>7.5527728930372042</v>
      </c>
      <c r="M100" s="25"/>
      <c r="N100" s="26">
        <f>J100-F100</f>
        <v>-367.48699222698997</v>
      </c>
      <c r="O100" s="25"/>
      <c r="P100" s="27">
        <f>N100/F100</f>
        <v>-1.9090809334816505E-2</v>
      </c>
      <c r="Q100" s="27"/>
      <c r="R100" s="27">
        <f>P100</f>
        <v>-1.9090809334816505E-2</v>
      </c>
      <c r="S100" s="28"/>
      <c r="T100" s="23"/>
    </row>
    <row r="101" spans="2:21" outlineLevel="1" x14ac:dyDescent="0.3">
      <c r="B101" s="1">
        <f>MAX(B$19:B100)+1</f>
        <v>58</v>
      </c>
      <c r="D101" s="2" t="str">
        <f>$D$21</f>
        <v>Federal Carbon Charge</v>
      </c>
      <c r="F101" s="24">
        <v>38125</v>
      </c>
      <c r="G101" s="29"/>
      <c r="H101" s="25">
        <v>15.25</v>
      </c>
      <c r="I101" s="25"/>
      <c r="J101" s="24">
        <v>38125</v>
      </c>
      <c r="K101" s="29"/>
      <c r="L101" s="25">
        <v>15.25</v>
      </c>
      <c r="M101" s="25"/>
      <c r="N101" s="26">
        <f>J101-F101</f>
        <v>0</v>
      </c>
      <c r="O101" s="25"/>
      <c r="P101" s="27">
        <f>IFERROR(N101/F101,"100.0%")</f>
        <v>0</v>
      </c>
      <c r="Q101" s="27"/>
      <c r="R101" s="27">
        <v>0</v>
      </c>
      <c r="S101" s="28"/>
      <c r="T101" s="23"/>
    </row>
    <row r="102" spans="2:21" outlineLevel="1" x14ac:dyDescent="0.3">
      <c r="B102" s="1">
        <f>MAX(B$19:B101)+1</f>
        <v>59</v>
      </c>
      <c r="D102" s="2" t="str">
        <f>$D$22</f>
        <v>Gas Supply Transportation</v>
      </c>
      <c r="F102" s="24">
        <v>15525</v>
      </c>
      <c r="G102" s="29"/>
      <c r="H102" s="25">
        <v>6.21</v>
      </c>
      <c r="I102" s="25"/>
      <c r="J102" s="24">
        <v>11386.066469807185</v>
      </c>
      <c r="K102" s="29"/>
      <c r="L102" s="25">
        <v>4.5544265879228742</v>
      </c>
      <c r="N102" s="26">
        <f>J102-F102</f>
        <v>-4138.9335301928149</v>
      </c>
      <c r="P102" s="27">
        <f>N102/F102</f>
        <v>-0.26659797295927956</v>
      </c>
      <c r="Q102" s="27"/>
      <c r="R102" s="27">
        <f>P102</f>
        <v>-0.26659797295927956</v>
      </c>
      <c r="S102" s="28"/>
      <c r="T102" s="23"/>
    </row>
    <row r="103" spans="2:21" x14ac:dyDescent="0.3">
      <c r="B103" s="1">
        <f>MAX(B$19:B102)+1</f>
        <v>60</v>
      </c>
      <c r="D103" s="2" t="str">
        <f>$D$23</f>
        <v>Gas Supply Commodity</v>
      </c>
      <c r="F103" s="24">
        <v>40336.566198224078</v>
      </c>
      <c r="G103" s="29"/>
      <c r="H103" s="25">
        <v>16.134626479289633</v>
      </c>
      <c r="J103" s="24">
        <v>33579.657719844843</v>
      </c>
      <c r="K103" s="29"/>
      <c r="L103" s="25">
        <v>13.431863087937938</v>
      </c>
      <c r="N103" s="26">
        <f>J103-F103</f>
        <v>-6756.908478379235</v>
      </c>
      <c r="P103" s="27">
        <f>N103/F103</f>
        <v>-0.1675132296877746</v>
      </c>
      <c r="Q103" s="27"/>
      <c r="R103" s="27">
        <f>P103</f>
        <v>-0.1675132296877746</v>
      </c>
      <c r="S103" s="28"/>
      <c r="T103" s="23"/>
      <c r="U103" s="9"/>
    </row>
    <row r="104" spans="2:21" x14ac:dyDescent="0.3">
      <c r="B104" s="1">
        <f>MAX(B$19:B103)+1</f>
        <v>61</v>
      </c>
      <c r="D104" s="2" t="s">
        <v>7</v>
      </c>
      <c r="F104" s="30">
        <f>SUM(F100:F103)</f>
        <v>113235.98542304407</v>
      </c>
      <c r="G104" s="29"/>
      <c r="H104" s="31">
        <v>45.294394169217625</v>
      </c>
      <c r="J104" s="30">
        <f>SUM(J100:J103)</f>
        <v>101972.65642224503</v>
      </c>
      <c r="K104" s="29"/>
      <c r="L104" s="31">
        <v>40.789062568898011</v>
      </c>
      <c r="N104" s="32">
        <f>SUM(N100:N103)</f>
        <v>-11263.32900079904</v>
      </c>
      <c r="P104" s="33">
        <f>N104/F104</f>
        <v>-9.9467752752976868E-2</v>
      </c>
      <c r="Q104" s="34"/>
      <c r="R104" s="33">
        <f>(N100+N102+N103)/(F100+F102+F103)</f>
        <v>-0.14995581455044321</v>
      </c>
      <c r="S104" s="34"/>
      <c r="T104" s="23"/>
      <c r="U104" s="9"/>
    </row>
    <row r="105" spans="2:21" ht="9.75" customHeight="1" x14ac:dyDescent="0.3">
      <c r="F105" s="24"/>
      <c r="G105" s="29"/>
      <c r="H105" s="25"/>
      <c r="I105" s="1"/>
      <c r="J105" s="24"/>
      <c r="K105" s="1"/>
      <c r="L105" s="25"/>
      <c r="N105" s="26"/>
      <c r="P105" s="34"/>
      <c r="Q105" s="34"/>
      <c r="R105" s="34"/>
      <c r="S105" s="34"/>
    </row>
    <row r="106" spans="2:21" x14ac:dyDescent="0.3">
      <c r="B106" s="1">
        <f>MAX(B$19:B105)+1</f>
        <v>62</v>
      </c>
      <c r="D106" s="2" t="s">
        <v>122</v>
      </c>
      <c r="F106" s="30">
        <f>SUM(F100:F102)+J103</f>
        <v>106479.07694466485</v>
      </c>
      <c r="G106" s="1"/>
      <c r="H106" s="31">
        <v>42.591630777865944</v>
      </c>
      <c r="I106" s="1"/>
      <c r="J106" s="30">
        <f>SUM(J100:J103)</f>
        <v>101972.65642224503</v>
      </c>
      <c r="K106" s="29"/>
      <c r="L106" s="31">
        <v>40.789062568898011</v>
      </c>
      <c r="N106" s="32">
        <f>N100+N101+N102</f>
        <v>-4506.4205224198049</v>
      </c>
      <c r="P106" s="33">
        <f>N106/F106</f>
        <v>-4.2322122352372628E-2</v>
      </c>
      <c r="Q106" s="34"/>
      <c r="R106" s="33">
        <f>(N106-N101)/(F106-F101)</f>
        <v>-6.5927604085238678E-2</v>
      </c>
      <c r="S106" s="34"/>
    </row>
    <row r="107" spans="2:21" x14ac:dyDescent="0.3">
      <c r="B107" s="1">
        <f>MAX(B$19:B106)+1</f>
        <v>63</v>
      </c>
      <c r="D107" s="2" t="s">
        <v>111</v>
      </c>
      <c r="F107" s="34"/>
      <c r="G107" s="34"/>
      <c r="H107" s="34"/>
      <c r="I107" s="34"/>
      <c r="J107" s="34"/>
      <c r="K107" s="34"/>
      <c r="L107" s="34"/>
      <c r="M107" s="34"/>
      <c r="N107" s="26"/>
      <c r="P107" s="27">
        <v>-6.1816960551113742E-2</v>
      </c>
      <c r="Q107" s="34"/>
      <c r="R107" s="27">
        <v>-0.12959010165735202</v>
      </c>
      <c r="S107" s="37"/>
    </row>
    <row r="108" spans="2:21" ht="9.75" customHeight="1" x14ac:dyDescent="0.3">
      <c r="N108" s="26"/>
    </row>
    <row r="109" spans="2:21" x14ac:dyDescent="0.3">
      <c r="D109" s="6" t="s">
        <v>125</v>
      </c>
      <c r="F109" s="13" t="s">
        <v>124</v>
      </c>
      <c r="N109" s="26"/>
      <c r="R109" s="60"/>
      <c r="T109" s="23"/>
    </row>
    <row r="110" spans="2:21" x14ac:dyDescent="0.3">
      <c r="B110" s="1">
        <f>MAX(B$19:B109)+1</f>
        <v>64</v>
      </c>
      <c r="D110" s="2" t="s">
        <v>29</v>
      </c>
      <c r="F110" s="24">
        <v>19249.419224820002</v>
      </c>
      <c r="G110" s="29"/>
      <c r="H110" s="25">
        <v>7.6997676899280014</v>
      </c>
      <c r="I110" s="25"/>
      <c r="J110" s="24">
        <v>17018.618615400334</v>
      </c>
      <c r="K110" s="29"/>
      <c r="L110" s="25">
        <v>6.8074474461601335</v>
      </c>
      <c r="M110" s="25"/>
      <c r="N110" s="26">
        <f>J110-F110</f>
        <v>-2230.800609419668</v>
      </c>
      <c r="O110" s="25"/>
      <c r="P110" s="27">
        <f>N110/F110</f>
        <v>-0.11588924233845439</v>
      </c>
      <c r="Q110" s="27"/>
      <c r="R110" s="27">
        <f>P110</f>
        <v>-0.11588924233845439</v>
      </c>
      <c r="S110" s="28"/>
      <c r="T110" s="23"/>
    </row>
    <row r="111" spans="2:21" outlineLevel="1" x14ac:dyDescent="0.3">
      <c r="B111" s="1">
        <f>MAX(B$19:B110)+1</f>
        <v>65</v>
      </c>
      <c r="D111" s="2" t="str">
        <f>$D$21</f>
        <v>Federal Carbon Charge</v>
      </c>
      <c r="F111" s="24">
        <v>38125</v>
      </c>
      <c r="G111" s="29"/>
      <c r="H111" s="25">
        <v>15.25</v>
      </c>
      <c r="I111" s="25"/>
      <c r="J111" s="24">
        <v>38125</v>
      </c>
      <c r="K111" s="29"/>
      <c r="L111" s="25">
        <v>15.25</v>
      </c>
      <c r="M111" s="25"/>
      <c r="N111" s="26">
        <f>J111-F111</f>
        <v>0</v>
      </c>
      <c r="O111" s="25"/>
      <c r="P111" s="27">
        <f>IFERROR(N111/F111,"100.0%")</f>
        <v>0</v>
      </c>
      <c r="Q111" s="27"/>
      <c r="R111" s="27">
        <v>0</v>
      </c>
      <c r="S111" s="28"/>
      <c r="T111" s="23"/>
    </row>
    <row r="112" spans="2:21" outlineLevel="1" x14ac:dyDescent="0.3">
      <c r="B112" s="1">
        <f>MAX(B$19:B111)+1</f>
        <v>66</v>
      </c>
      <c r="D112" s="2" t="str">
        <f>$D$22</f>
        <v>Gas Supply Transportation</v>
      </c>
      <c r="F112" s="24">
        <v>15525</v>
      </c>
      <c r="G112" s="29"/>
      <c r="H112" s="25">
        <v>6.21</v>
      </c>
      <c r="I112" s="25"/>
      <c r="J112" s="24">
        <v>28051.958547051152</v>
      </c>
      <c r="K112" s="29"/>
      <c r="L112" s="25">
        <v>11.220783418820462</v>
      </c>
      <c r="N112" s="26">
        <f>J112-F112</f>
        <v>12526.958547051152</v>
      </c>
      <c r="P112" s="27">
        <f>N112/F112</f>
        <v>0.80688943942358471</v>
      </c>
      <c r="Q112" s="27"/>
      <c r="R112" s="27">
        <f>P112</f>
        <v>0.80688943942358471</v>
      </c>
      <c r="S112" s="28"/>
      <c r="T112" s="23"/>
    </row>
    <row r="113" spans="2:21" x14ac:dyDescent="0.3">
      <c r="B113" s="1">
        <f>MAX(B$19:B112)+1</f>
        <v>67</v>
      </c>
      <c r="D113" s="2" t="str">
        <f>$D$23</f>
        <v>Gas Supply Commodity</v>
      </c>
      <c r="F113" s="24">
        <v>40336.566198224078</v>
      </c>
      <c r="G113" s="29"/>
      <c r="H113" s="25">
        <v>16.134626479289633</v>
      </c>
      <c r="J113" s="24">
        <v>26492.688542476903</v>
      </c>
      <c r="K113" s="29"/>
      <c r="L113" s="25">
        <v>10.597075416990762</v>
      </c>
      <c r="N113" s="26">
        <f>J113-F113</f>
        <v>-13843.877655747176</v>
      </c>
      <c r="P113" s="27">
        <f>N113/F113</f>
        <v>-0.34320912662012087</v>
      </c>
      <c r="Q113" s="27"/>
      <c r="R113" s="27">
        <f>P113</f>
        <v>-0.34320912662012087</v>
      </c>
      <c r="S113" s="28"/>
      <c r="T113" s="23"/>
      <c r="U113" s="9"/>
    </row>
    <row r="114" spans="2:21" x14ac:dyDescent="0.3">
      <c r="B114" s="1">
        <f>MAX(B$19:B113)+1</f>
        <v>68</v>
      </c>
      <c r="D114" s="2" t="s">
        <v>7</v>
      </c>
      <c r="F114" s="30">
        <f>SUM(F110:F113)</f>
        <v>113235.98542304407</v>
      </c>
      <c r="G114" s="29"/>
      <c r="H114" s="31">
        <v>45.294394169217625</v>
      </c>
      <c r="J114" s="30">
        <f>SUM(J110:J113)</f>
        <v>109688.26570492839</v>
      </c>
      <c r="K114" s="29"/>
      <c r="L114" s="31">
        <v>43.875306281971355</v>
      </c>
      <c r="N114" s="32">
        <f>SUM(N110:N113)</f>
        <v>-3547.7197181156916</v>
      </c>
      <c r="P114" s="33">
        <f>N114/F114</f>
        <v>-3.1330320523653192E-2</v>
      </c>
      <c r="Q114" s="34"/>
      <c r="R114" s="33">
        <f>(N110+N112+N113)/(F110+F112+F113)</f>
        <v>-4.7233033864940488E-2</v>
      </c>
      <c r="S114" s="34"/>
      <c r="T114" s="23"/>
      <c r="U114" s="9"/>
    </row>
    <row r="115" spans="2:21" ht="9.75" customHeight="1" x14ac:dyDescent="0.3">
      <c r="F115" s="24"/>
      <c r="G115" s="29"/>
      <c r="H115" s="25"/>
      <c r="I115" s="1"/>
      <c r="J115" s="24"/>
      <c r="K115" s="1"/>
      <c r="L115" s="25"/>
      <c r="N115" s="26"/>
      <c r="P115" s="34"/>
      <c r="Q115" s="34"/>
      <c r="R115" s="34"/>
      <c r="S115" s="34"/>
    </row>
    <row r="116" spans="2:21" x14ac:dyDescent="0.3">
      <c r="B116" s="1">
        <f>MAX(B$19:B115)+1</f>
        <v>69</v>
      </c>
      <c r="D116" s="2" t="s">
        <v>122</v>
      </c>
      <c r="F116" s="30">
        <f>SUM(F110:F112)+J113</f>
        <v>99392.107767296897</v>
      </c>
      <c r="G116" s="1"/>
      <c r="H116" s="31">
        <v>39.756843106918758</v>
      </c>
      <c r="I116" s="1"/>
      <c r="J116" s="30">
        <f>SUM(J110:J113)</f>
        <v>109688.26570492839</v>
      </c>
      <c r="K116" s="29"/>
      <c r="L116" s="31">
        <v>43.875306281971355</v>
      </c>
      <c r="N116" s="32">
        <f>N110+N111+N112</f>
        <v>10296.157937631484</v>
      </c>
      <c r="P116" s="58">
        <f>N116/F116</f>
        <v>0.10359130286015769</v>
      </c>
      <c r="Q116" s="34"/>
      <c r="R116" s="58">
        <f>(N116-N111)/(F116-F111)</f>
        <v>0.1680535986248621</v>
      </c>
      <c r="S116" s="34"/>
    </row>
    <row r="117" spans="2:21" x14ac:dyDescent="0.3">
      <c r="B117" s="1">
        <f>MAX(B$19:B116)+1</f>
        <v>70</v>
      </c>
      <c r="D117" s="2" t="s">
        <v>111</v>
      </c>
      <c r="F117" s="34"/>
      <c r="G117" s="34"/>
      <c r="H117" s="34"/>
      <c r="I117" s="34"/>
      <c r="J117" s="34"/>
      <c r="K117" s="34"/>
      <c r="L117" s="34"/>
      <c r="M117" s="34"/>
      <c r="N117" s="26"/>
      <c r="P117" s="34">
        <v>0.14123785960322116</v>
      </c>
      <c r="Q117" s="34"/>
      <c r="R117" s="46">
        <v>0.29608425294081336</v>
      </c>
      <c r="S117" s="37"/>
    </row>
    <row r="118" spans="2:21" ht="9.75" customHeight="1" x14ac:dyDescent="0.3">
      <c r="N118" s="26"/>
    </row>
    <row r="119" spans="2:21" x14ac:dyDescent="0.3">
      <c r="D119" s="6" t="s">
        <v>126</v>
      </c>
      <c r="F119" s="13" t="s">
        <v>127</v>
      </c>
      <c r="N119" s="26"/>
    </row>
    <row r="120" spans="2:21" x14ac:dyDescent="0.3">
      <c r="B120" s="1">
        <f>MAX(B$19:B119)+1</f>
        <v>71</v>
      </c>
      <c r="D120" s="2" t="s">
        <v>29</v>
      </c>
      <c r="F120" s="24">
        <v>94660.608000000022</v>
      </c>
      <c r="G120" s="29"/>
      <c r="H120" s="25">
        <v>3.1553536000000006</v>
      </c>
      <c r="I120" s="25"/>
      <c r="J120" s="24">
        <v>87478.161694154129</v>
      </c>
      <c r="K120" s="29"/>
      <c r="L120" s="25">
        <v>2.915938723138471</v>
      </c>
      <c r="M120" s="25"/>
      <c r="N120" s="26">
        <f>J120-F120</f>
        <v>-7182.4463058458932</v>
      </c>
      <c r="O120" s="25"/>
      <c r="P120" s="27">
        <f>N120/F120</f>
        <v>-7.5875767730605448E-2</v>
      </c>
      <c r="Q120" s="27"/>
      <c r="R120" s="27">
        <f>P120</f>
        <v>-7.5875767730605448E-2</v>
      </c>
      <c r="S120" s="28"/>
    </row>
    <row r="121" spans="2:21" outlineLevel="1" x14ac:dyDescent="0.3">
      <c r="B121" s="1">
        <f>MAX(B$19:B120)+1</f>
        <v>72</v>
      </c>
      <c r="D121" s="2" t="str">
        <f>$D$21</f>
        <v>Federal Carbon Charge</v>
      </c>
      <c r="F121" s="24">
        <v>457500</v>
      </c>
      <c r="G121" s="29"/>
      <c r="H121" s="25">
        <v>15.25</v>
      </c>
      <c r="I121" s="25"/>
      <c r="J121" s="24">
        <v>457500</v>
      </c>
      <c r="K121" s="29"/>
      <c r="L121" s="25">
        <v>15.25</v>
      </c>
      <c r="N121" s="26">
        <f>J121-F121</f>
        <v>0</v>
      </c>
      <c r="P121" s="27">
        <f>N121/F121</f>
        <v>0</v>
      </c>
      <c r="Q121" s="27"/>
      <c r="R121" s="27">
        <f t="shared" ref="R121:R122" si="0">P121</f>
        <v>0</v>
      </c>
      <c r="S121" s="28"/>
    </row>
    <row r="122" spans="2:21" outlineLevel="1" x14ac:dyDescent="0.3">
      <c r="B122" s="1">
        <f>MAX(B$19:B121)+1</f>
        <v>73</v>
      </c>
      <c r="D122" s="2" t="str">
        <f>$D$22</f>
        <v>Gas Supply Transportation</v>
      </c>
      <c r="F122" s="24">
        <v>67877.706399999995</v>
      </c>
      <c r="G122" s="29"/>
      <c r="H122" s="25">
        <v>2.2625902133333331</v>
      </c>
      <c r="I122" s="25"/>
      <c r="J122" s="24">
        <v>97060.607801787512</v>
      </c>
      <c r="K122" s="29"/>
      <c r="L122" s="25">
        <v>3.2353535933929174</v>
      </c>
      <c r="N122" s="26">
        <f>J122-F122</f>
        <v>29182.901401787516</v>
      </c>
      <c r="P122" s="27">
        <f>N122/F122</f>
        <v>0.42993352235289317</v>
      </c>
      <c r="Q122" s="27"/>
      <c r="R122" s="27">
        <f t="shared" si="0"/>
        <v>0.42993352235289317</v>
      </c>
      <c r="S122" s="28"/>
    </row>
    <row r="123" spans="2:21" x14ac:dyDescent="0.3">
      <c r="B123" s="1">
        <f>MAX(B$19:B122)+1</f>
        <v>74</v>
      </c>
      <c r="D123" s="2" t="str">
        <f>$D$23</f>
        <v>Gas Supply Commodity</v>
      </c>
      <c r="F123" s="24">
        <v>471078.79437868891</v>
      </c>
      <c r="G123" s="29"/>
      <c r="H123" s="25">
        <v>15.702626479289631</v>
      </c>
      <c r="J123" s="24">
        <v>402955.89263813815</v>
      </c>
      <c r="K123" s="29"/>
      <c r="L123" s="25">
        <v>13.431863087937938</v>
      </c>
      <c r="N123" s="26">
        <f>J123-F123</f>
        <v>-68122.901740550762</v>
      </c>
      <c r="P123" s="27">
        <f>N123/F123</f>
        <v>-0.14461041879501033</v>
      </c>
      <c r="Q123" s="27"/>
      <c r="R123" s="27">
        <f>P123</f>
        <v>-0.14461041879501033</v>
      </c>
      <c r="S123" s="28"/>
      <c r="U123" s="9"/>
    </row>
    <row r="124" spans="2:21" x14ac:dyDescent="0.3">
      <c r="B124" s="1">
        <f>MAX(B$19:B123)+1</f>
        <v>75</v>
      </c>
      <c r="D124" s="2" t="s">
        <v>33</v>
      </c>
      <c r="F124" s="30">
        <f>SUM(F120:F123)</f>
        <v>1091117.1087786891</v>
      </c>
      <c r="G124" s="29"/>
      <c r="H124" s="31">
        <v>36.370570292622965</v>
      </c>
      <c r="J124" s="30">
        <f>SUM(J120:J123)</f>
        <v>1044994.6621340798</v>
      </c>
      <c r="K124" s="29"/>
      <c r="L124" s="31">
        <v>34.833155404469331</v>
      </c>
      <c r="N124" s="32">
        <f>SUM(N120:N123)</f>
        <v>-46122.446644609139</v>
      </c>
      <c r="P124" s="33">
        <f>N124/F124</f>
        <v>-4.2270849089915741E-2</v>
      </c>
      <c r="Q124" s="34"/>
      <c r="R124" s="33">
        <f>(N120+N122+N123)/(F120+F122+F123)</f>
        <v>-7.2792299964107951E-2</v>
      </c>
      <c r="S124" s="34"/>
      <c r="T124" s="23"/>
      <c r="U124" s="9"/>
    </row>
    <row r="125" spans="2:21" ht="9.75" customHeight="1" x14ac:dyDescent="0.3">
      <c r="F125" s="24"/>
      <c r="G125" s="29"/>
      <c r="H125" s="25"/>
      <c r="I125" s="1"/>
      <c r="J125" s="24"/>
      <c r="K125" s="1"/>
      <c r="L125" s="25"/>
      <c r="N125" s="26"/>
      <c r="P125" s="34"/>
      <c r="Q125" s="34"/>
      <c r="R125" s="34"/>
      <c r="S125" s="34"/>
    </row>
    <row r="126" spans="2:21" x14ac:dyDescent="0.3">
      <c r="B126" s="1">
        <f>MAX(B$19:B125)+1</f>
        <v>76</v>
      </c>
      <c r="D126" s="2" t="s">
        <v>110</v>
      </c>
      <c r="F126" s="30">
        <f>SUM(F120:F122)+J123</f>
        <v>1022994.2070381382</v>
      </c>
      <c r="G126" s="1"/>
      <c r="H126" s="31">
        <v>34.099806901271272</v>
      </c>
      <c r="I126" s="1"/>
      <c r="J126" s="30">
        <f>SUM(J120:J123)</f>
        <v>1044994.6621340798</v>
      </c>
      <c r="K126" s="29"/>
      <c r="L126" s="31">
        <v>34.833155404469331</v>
      </c>
      <c r="N126" s="32">
        <f>N120+N121+N122</f>
        <v>22000.455095941623</v>
      </c>
      <c r="P126" s="58">
        <f>N126/F126</f>
        <v>2.1505942990272892E-2</v>
      </c>
      <c r="Q126" s="34"/>
      <c r="R126" s="58">
        <f>(N126-N121)/(F126-F121)</f>
        <v>3.8904828417557713E-2</v>
      </c>
      <c r="S126" s="34"/>
    </row>
    <row r="127" spans="2:21" x14ac:dyDescent="0.3">
      <c r="B127" s="1">
        <f>MAX(B$19:B126)+1</f>
        <v>77</v>
      </c>
      <c r="D127" s="2" t="s">
        <v>111</v>
      </c>
      <c r="F127" s="34"/>
      <c r="G127" s="34"/>
      <c r="H127" s="34"/>
      <c r="I127" s="34"/>
      <c r="J127" s="34"/>
      <c r="K127" s="34"/>
      <c r="L127" s="34"/>
      <c r="M127" s="34"/>
      <c r="N127" s="26"/>
      <c r="P127" s="34">
        <v>3.5482412271943327E-2</v>
      </c>
      <c r="Q127" s="34"/>
      <c r="R127" s="46">
        <v>0.13535550172988389</v>
      </c>
      <c r="S127" s="37"/>
    </row>
    <row r="128" spans="2:21" ht="9.75" customHeight="1" x14ac:dyDescent="0.3">
      <c r="N128" s="26"/>
    </row>
    <row r="129" spans="2:21" x14ac:dyDescent="0.3">
      <c r="D129" s="6" t="s">
        <v>128</v>
      </c>
      <c r="F129" s="13" t="s">
        <v>127</v>
      </c>
      <c r="N129" s="26"/>
    </row>
    <row r="130" spans="2:21" x14ac:dyDescent="0.3">
      <c r="B130" s="1">
        <f>MAX(B$19:B129)+1</f>
        <v>78</v>
      </c>
      <c r="D130" s="2" t="s">
        <v>29</v>
      </c>
      <c r="F130" s="24">
        <v>94660.608000000022</v>
      </c>
      <c r="G130" s="29"/>
      <c r="H130" s="25">
        <v>3.1553536000000006</v>
      </c>
      <c r="I130" s="25"/>
      <c r="J130" s="24">
        <v>96001.793843704188</v>
      </c>
      <c r="K130" s="29"/>
      <c r="L130" s="25">
        <v>3.2000597947901395</v>
      </c>
      <c r="M130" s="25"/>
      <c r="N130" s="26">
        <f>J130-F130</f>
        <v>1341.1858437041665</v>
      </c>
      <c r="O130" s="25"/>
      <c r="P130" s="27">
        <f>N130/F130</f>
        <v>1.4168362870690268E-2</v>
      </c>
      <c r="Q130" s="27"/>
      <c r="R130" s="27">
        <f>P130</f>
        <v>1.4168362870690268E-2</v>
      </c>
      <c r="S130" s="28"/>
    </row>
    <row r="131" spans="2:21" outlineLevel="1" x14ac:dyDescent="0.3">
      <c r="B131" s="1">
        <f>MAX(B$19:B130)+1</f>
        <v>79</v>
      </c>
      <c r="D131" s="2" t="str">
        <f>$D$21</f>
        <v>Federal Carbon Charge</v>
      </c>
      <c r="F131" s="24">
        <v>457500</v>
      </c>
      <c r="G131" s="29"/>
      <c r="H131" s="25">
        <v>15.25</v>
      </c>
      <c r="I131" s="25"/>
      <c r="J131" s="24">
        <v>457500</v>
      </c>
      <c r="K131" s="29"/>
      <c r="L131" s="25">
        <v>15.25</v>
      </c>
      <c r="N131" s="26">
        <f>J131-F131</f>
        <v>0</v>
      </c>
      <c r="P131" s="27">
        <f>N131/F131</f>
        <v>0</v>
      </c>
      <c r="Q131" s="27"/>
      <c r="R131" s="27">
        <f t="shared" ref="R131:R132" si="1">P131</f>
        <v>0</v>
      </c>
      <c r="S131" s="28"/>
    </row>
    <row r="132" spans="2:21" outlineLevel="1" x14ac:dyDescent="0.3">
      <c r="B132" s="1">
        <f>MAX(B$19:B131)+1</f>
        <v>80</v>
      </c>
      <c r="D132" s="2" t="str">
        <f>$D$22</f>
        <v>Gas Supply Transportation</v>
      </c>
      <c r="F132" s="24">
        <v>67877.706399999995</v>
      </c>
      <c r="G132" s="29"/>
      <c r="H132" s="25">
        <v>2.2625902133333331</v>
      </c>
      <c r="I132" s="25"/>
      <c r="J132" s="24">
        <v>181745.56865435367</v>
      </c>
      <c r="K132" s="29"/>
      <c r="L132" s="25">
        <v>6.0581856218117887</v>
      </c>
      <c r="N132" s="26">
        <f>J132-F132</f>
        <v>113867.86225435368</v>
      </c>
      <c r="P132" s="27">
        <f>N132/F132</f>
        <v>1.6775443410438171</v>
      </c>
      <c r="Q132" s="27"/>
      <c r="R132" s="27">
        <f t="shared" si="1"/>
        <v>1.6775443410438171</v>
      </c>
      <c r="S132" s="28"/>
    </row>
    <row r="133" spans="2:21" x14ac:dyDescent="0.3">
      <c r="B133" s="1">
        <f>MAX(B$19:B132)+1</f>
        <v>81</v>
      </c>
      <c r="D133" s="2" t="str">
        <f>$D$23</f>
        <v>Gas Supply Commodity</v>
      </c>
      <c r="F133" s="24">
        <v>471078.79437868891</v>
      </c>
      <c r="G133" s="29"/>
      <c r="H133" s="25">
        <v>15.702626479289631</v>
      </c>
      <c r="J133" s="24">
        <v>317912.26250972284</v>
      </c>
      <c r="K133" s="29"/>
      <c r="L133" s="25">
        <v>10.597075416990762</v>
      </c>
      <c r="N133" s="26">
        <f>J133-F133</f>
        <v>-153166.53186896606</v>
      </c>
      <c r="P133" s="27">
        <f>N133/F133</f>
        <v>-0.32513994197293283</v>
      </c>
      <c r="Q133" s="27"/>
      <c r="R133" s="27">
        <f>P133</f>
        <v>-0.32513994197293283</v>
      </c>
      <c r="S133" s="28"/>
      <c r="U133" s="9"/>
    </row>
    <row r="134" spans="2:21" x14ac:dyDescent="0.3">
      <c r="B134" s="1">
        <f>MAX(B$19:B133)+1</f>
        <v>82</v>
      </c>
      <c r="D134" s="2" t="s">
        <v>33</v>
      </c>
      <c r="F134" s="30">
        <f>SUM(F130:F133)</f>
        <v>1091117.1087786891</v>
      </c>
      <c r="G134" s="29"/>
      <c r="H134" s="31">
        <v>36.370570292622965</v>
      </c>
      <c r="J134" s="30">
        <f>SUM(J130:J133)</f>
        <v>1053159.6250077807</v>
      </c>
      <c r="K134" s="29"/>
      <c r="L134" s="31">
        <v>35.105320833592693</v>
      </c>
      <c r="N134" s="32">
        <f>SUM(N130:N133)</f>
        <v>-37957.48377090822</v>
      </c>
      <c r="P134" s="33">
        <f>N134/F134</f>
        <v>-3.4787726693603818E-2</v>
      </c>
      <c r="Q134" s="34"/>
      <c r="R134" s="33">
        <f>(N130+N132+N133)/(F130+F132+F133)</f>
        <v>-5.9906027228450495E-2</v>
      </c>
      <c r="S134" s="34"/>
      <c r="T134" s="23"/>
      <c r="U134" s="9"/>
    </row>
    <row r="135" spans="2:21" ht="9.75" customHeight="1" x14ac:dyDescent="0.3">
      <c r="F135" s="24"/>
      <c r="G135" s="29"/>
      <c r="H135" s="25"/>
      <c r="I135" s="1"/>
      <c r="J135" s="24"/>
      <c r="K135" s="1"/>
      <c r="L135" s="25"/>
      <c r="N135" s="26"/>
      <c r="P135" s="34"/>
      <c r="Q135" s="34"/>
      <c r="R135" s="34"/>
      <c r="S135" s="34"/>
    </row>
    <row r="136" spans="2:21" x14ac:dyDescent="0.3">
      <c r="B136" s="1">
        <f>MAX(B$19:B135)+1</f>
        <v>83</v>
      </c>
      <c r="D136" s="2" t="s">
        <v>110</v>
      </c>
      <c r="F136" s="30">
        <f>SUM(F130:F132)+J133</f>
        <v>937950.57690972288</v>
      </c>
      <c r="G136" s="1"/>
      <c r="H136" s="31">
        <v>31.2650192303241</v>
      </c>
      <c r="I136" s="1"/>
      <c r="J136" s="30">
        <f>SUM(J130:J133)</f>
        <v>1053159.6250077807</v>
      </c>
      <c r="K136" s="29"/>
      <c r="L136" s="31">
        <v>35.105320833592693</v>
      </c>
      <c r="N136" s="32">
        <f>N130+N131+N132</f>
        <v>115209.04809805784</v>
      </c>
      <c r="P136" s="58">
        <f>N136/F136</f>
        <v>0.12283061702210205</v>
      </c>
      <c r="Q136" s="34"/>
      <c r="R136" s="58">
        <f>(N136-N131)/(F136-F131)</f>
        <v>0.239793755351668</v>
      </c>
      <c r="S136" s="34"/>
    </row>
    <row r="137" spans="2:21" x14ac:dyDescent="0.3">
      <c r="B137" s="1">
        <f>MAX(B$19:B136)+1</f>
        <v>84</v>
      </c>
      <c r="D137" s="2" t="s">
        <v>111</v>
      </c>
      <c r="F137" s="34"/>
      <c r="G137" s="34"/>
      <c r="H137" s="34"/>
      <c r="I137" s="34"/>
      <c r="J137" s="34"/>
      <c r="K137" s="34"/>
      <c r="L137" s="34"/>
      <c r="M137" s="34"/>
      <c r="N137" s="26"/>
      <c r="P137" s="34">
        <v>0.18580956276797761</v>
      </c>
      <c r="Q137" s="34"/>
      <c r="R137" s="46">
        <v>0.26456848003559869</v>
      </c>
      <c r="S137" s="37"/>
    </row>
    <row r="138" spans="2:21" ht="9.75" customHeight="1" x14ac:dyDescent="0.3">
      <c r="N138" s="26"/>
    </row>
    <row r="139" spans="2:21" x14ac:dyDescent="0.3">
      <c r="D139" s="6" t="s">
        <v>129</v>
      </c>
      <c r="F139" s="13" t="s">
        <v>130</v>
      </c>
      <c r="N139" s="26"/>
    </row>
    <row r="140" spans="2:21" x14ac:dyDescent="0.3">
      <c r="B140" s="1">
        <f>MAX(B$19:B139)+1</f>
        <v>85</v>
      </c>
      <c r="D140" s="2" t="s">
        <v>29</v>
      </c>
      <c r="F140" s="24">
        <v>367582.51200000005</v>
      </c>
      <c r="G140" s="29"/>
      <c r="H140" s="25">
        <v>2.4505500800000002</v>
      </c>
      <c r="I140" s="25"/>
      <c r="J140" s="24">
        <v>359267.66377511021</v>
      </c>
      <c r="K140" s="29"/>
      <c r="L140" s="25">
        <v>2.3951177585007351</v>
      </c>
      <c r="M140" s="25"/>
      <c r="N140" s="26">
        <f>J140-F140</f>
        <v>-8314.8482248898363</v>
      </c>
      <c r="O140" s="25"/>
      <c r="P140" s="27">
        <f>N140/F140</f>
        <v>-2.2620358568336447E-2</v>
      </c>
      <c r="Q140" s="27"/>
      <c r="R140" s="27">
        <f>P140</f>
        <v>-2.2620358568336447E-2</v>
      </c>
      <c r="S140" s="28"/>
    </row>
    <row r="141" spans="2:21" outlineLevel="1" x14ac:dyDescent="0.3">
      <c r="B141" s="1">
        <f>MAX(B$19:B140)+1</f>
        <v>86</v>
      </c>
      <c r="D141" s="2" t="str">
        <f>$D$21</f>
        <v>Federal Carbon Charge</v>
      </c>
      <c r="F141" s="24">
        <v>2287500</v>
      </c>
      <c r="G141" s="29"/>
      <c r="H141" s="25">
        <v>15.25</v>
      </c>
      <c r="I141" s="25"/>
      <c r="J141" s="24">
        <v>2287500</v>
      </c>
      <c r="K141" s="29"/>
      <c r="L141" s="25">
        <v>15.25</v>
      </c>
      <c r="M141" s="25"/>
      <c r="N141" s="26">
        <f>J141-F141</f>
        <v>0</v>
      </c>
      <c r="O141" s="25"/>
      <c r="P141" s="27">
        <f>IFERROR(N141/F141,"100.0%")</f>
        <v>0</v>
      </c>
      <c r="Q141" s="27"/>
      <c r="R141" s="27">
        <v>0</v>
      </c>
      <c r="S141" s="28"/>
    </row>
    <row r="142" spans="2:21" outlineLevel="1" x14ac:dyDescent="0.3">
      <c r="B142" s="1">
        <f>MAX(B$19:B141)+1</f>
        <v>87</v>
      </c>
      <c r="D142" s="2" t="str">
        <f>$D$22</f>
        <v>Gas Supply Transportation</v>
      </c>
      <c r="F142" s="24">
        <v>290904.45599999995</v>
      </c>
      <c r="G142" s="29"/>
      <c r="H142" s="25">
        <v>1.9393630399999997</v>
      </c>
      <c r="I142" s="25"/>
      <c r="J142" s="24">
        <v>485303.03900893754</v>
      </c>
      <c r="K142" s="29"/>
      <c r="L142" s="25">
        <v>3.2353535933929174</v>
      </c>
      <c r="N142" s="26">
        <f>J142-F142</f>
        <v>194398.5830089376</v>
      </c>
      <c r="P142" s="27">
        <f>N142/F142</f>
        <v>0.6682557760783755</v>
      </c>
      <c r="Q142" s="27"/>
      <c r="R142" s="27">
        <f>P142</f>
        <v>0.6682557760783755</v>
      </c>
      <c r="S142" s="28"/>
    </row>
    <row r="143" spans="2:21" x14ac:dyDescent="0.3">
      <c r="B143" s="1">
        <f>MAX(B$19:B142)+1</f>
        <v>88</v>
      </c>
      <c r="D143" s="2" t="str">
        <f>$D$23</f>
        <v>Gas Supply Commodity</v>
      </c>
      <c r="F143" s="24">
        <v>2355393.9718934447</v>
      </c>
      <c r="G143" s="29"/>
      <c r="H143" s="25">
        <v>15.702626479289631</v>
      </c>
      <c r="J143" s="24">
        <v>2014779.4631906906</v>
      </c>
      <c r="K143" s="29"/>
      <c r="L143" s="25">
        <v>13.431863087937938</v>
      </c>
      <c r="N143" s="26">
        <f>J143-F143</f>
        <v>-340614.50870275404</v>
      </c>
      <c r="P143" s="27">
        <f>N143/F143</f>
        <v>-0.14461041879501044</v>
      </c>
      <c r="Q143" s="27"/>
      <c r="R143" s="27">
        <f>P143</f>
        <v>-0.14461041879501044</v>
      </c>
      <c r="S143" s="28"/>
      <c r="U143" s="9"/>
    </row>
    <row r="144" spans="2:21" x14ac:dyDescent="0.3">
      <c r="B144" s="1">
        <f>MAX(B$19:B143)+1</f>
        <v>89</v>
      </c>
      <c r="D144" s="2" t="s">
        <v>33</v>
      </c>
      <c r="F144" s="30">
        <f>SUM(F140:F143)</f>
        <v>5301380.939893445</v>
      </c>
      <c r="G144" s="29"/>
      <c r="H144" s="31">
        <v>35.342539599289637</v>
      </c>
      <c r="J144" s="30">
        <f>SUM(J140:J143)</f>
        <v>5146850.1659747381</v>
      </c>
      <c r="K144" s="29"/>
      <c r="L144" s="31">
        <v>34.312334439831588</v>
      </c>
      <c r="N144" s="32">
        <f>SUM(N140:N143)</f>
        <v>-154530.77391870628</v>
      </c>
      <c r="P144" s="33">
        <f>N144/F144</f>
        <v>-2.9149154846777013E-2</v>
      </c>
      <c r="Q144" s="34"/>
      <c r="R144" s="33">
        <f>(N140+N142+N143)/(F140+F142+F143)</f>
        <v>-5.1273018742462234E-2</v>
      </c>
      <c r="S144" s="34"/>
      <c r="T144" s="23"/>
      <c r="U144" s="9"/>
    </row>
    <row r="145" spans="2:21" ht="9.75" customHeight="1" x14ac:dyDescent="0.3">
      <c r="F145" s="24"/>
      <c r="G145" s="29"/>
      <c r="H145" s="25"/>
      <c r="I145" s="1"/>
      <c r="J145" s="24"/>
      <c r="K145" s="1"/>
      <c r="L145" s="25"/>
      <c r="N145" s="26"/>
      <c r="P145" s="34"/>
      <c r="Q145" s="34"/>
      <c r="R145" s="34"/>
      <c r="S145" s="34"/>
    </row>
    <row r="146" spans="2:21" x14ac:dyDescent="0.3">
      <c r="B146" s="1">
        <f>MAX(B$19:B145)+1</f>
        <v>90</v>
      </c>
      <c r="D146" s="2" t="s">
        <v>110</v>
      </c>
      <c r="F146" s="30">
        <f>SUM(F140:F142)+J143</f>
        <v>4960766.43119069</v>
      </c>
      <c r="G146" s="1"/>
      <c r="H146" s="31">
        <v>33.071776207937937</v>
      </c>
      <c r="I146" s="1"/>
      <c r="J146" s="30">
        <f>SUM(J140:J143)</f>
        <v>5146850.1659747381</v>
      </c>
      <c r="K146" s="29"/>
      <c r="L146" s="31">
        <v>34.312334439831588</v>
      </c>
      <c r="N146" s="32">
        <f>N140+N141+N142</f>
        <v>186083.73478404776</v>
      </c>
      <c r="P146" s="58">
        <f>N146/F146</f>
        <v>3.7511085709266839E-2</v>
      </c>
      <c r="Q146" s="34"/>
      <c r="R146" s="58">
        <f>(N146-N141)/(F146-F141)</f>
        <v>6.9609124108577863E-2</v>
      </c>
      <c r="S146" s="34"/>
    </row>
    <row r="147" spans="2:21" x14ac:dyDescent="0.3">
      <c r="B147" s="1">
        <f>MAX(B$19:B146)+1</f>
        <v>91</v>
      </c>
      <c r="D147" s="2" t="s">
        <v>111</v>
      </c>
      <c r="F147" s="34"/>
      <c r="G147" s="34"/>
      <c r="H147" s="34"/>
      <c r="I147" s="34"/>
      <c r="J147" s="34"/>
      <c r="K147" s="34"/>
      <c r="L147" s="34"/>
      <c r="M147" s="34"/>
      <c r="N147" s="26"/>
      <c r="P147" s="34">
        <v>6.3165158843312239E-2</v>
      </c>
      <c r="Q147" s="34"/>
      <c r="R147" s="46">
        <v>0.28259288919450232</v>
      </c>
      <c r="S147" s="37"/>
    </row>
    <row r="148" spans="2:21" ht="9.75" customHeight="1" x14ac:dyDescent="0.3">
      <c r="N148" s="26"/>
    </row>
    <row r="149" spans="2:21" x14ac:dyDescent="0.3">
      <c r="D149" s="6" t="s">
        <v>131</v>
      </c>
      <c r="F149" s="13" t="s">
        <v>130</v>
      </c>
      <c r="N149" s="26"/>
    </row>
    <row r="150" spans="2:21" x14ac:dyDescent="0.3">
      <c r="B150" s="1">
        <f>MAX(B$19:B149)+1</f>
        <v>92</v>
      </c>
      <c r="D150" s="2" t="s">
        <v>29</v>
      </c>
      <c r="F150" s="24">
        <v>367582.51200000005</v>
      </c>
      <c r="G150" s="29"/>
      <c r="H150" s="25">
        <v>2.4505500800000002</v>
      </c>
      <c r="I150" s="25"/>
      <c r="J150" s="24">
        <v>333002.04643725744</v>
      </c>
      <c r="K150" s="29"/>
      <c r="L150" s="25">
        <v>2.2200136429150494</v>
      </c>
      <c r="M150" s="25"/>
      <c r="N150" s="26">
        <f>J150-F150</f>
        <v>-34580.465562742611</v>
      </c>
      <c r="O150" s="25"/>
      <c r="P150" s="27">
        <f>N150/F150</f>
        <v>-9.4075382897276155E-2</v>
      </c>
      <c r="Q150" s="27"/>
      <c r="R150" s="27">
        <f>P150</f>
        <v>-9.4075382897276155E-2</v>
      </c>
      <c r="S150" s="28"/>
    </row>
    <row r="151" spans="2:21" outlineLevel="1" x14ac:dyDescent="0.3">
      <c r="B151" s="1">
        <f>MAX(B$19:B150)+1</f>
        <v>93</v>
      </c>
      <c r="D151" s="2" t="str">
        <f>$D$21</f>
        <v>Federal Carbon Charge</v>
      </c>
      <c r="F151" s="24">
        <v>2287500</v>
      </c>
      <c r="G151" s="29"/>
      <c r="H151" s="25">
        <v>15.25</v>
      </c>
      <c r="I151" s="25"/>
      <c r="J151" s="24">
        <v>2287500</v>
      </c>
      <c r="K151" s="29"/>
      <c r="L151" s="25">
        <v>15.25</v>
      </c>
      <c r="M151" s="25"/>
      <c r="N151" s="26">
        <f>J151-F151</f>
        <v>0</v>
      </c>
      <c r="O151" s="25"/>
      <c r="P151" s="27">
        <f>IFERROR(N151/F151,"100.0%")</f>
        <v>0</v>
      </c>
      <c r="Q151" s="27"/>
      <c r="R151" s="27">
        <v>0</v>
      </c>
      <c r="S151" s="28"/>
    </row>
    <row r="152" spans="2:21" outlineLevel="1" x14ac:dyDescent="0.3">
      <c r="B152" s="1">
        <f>MAX(B$19:B151)+1</f>
        <v>94</v>
      </c>
      <c r="D152" s="2" t="str">
        <f>$D$22</f>
        <v>Gas Supply Transportation</v>
      </c>
      <c r="F152" s="24">
        <v>290904.45599999995</v>
      </c>
      <c r="G152" s="29"/>
      <c r="H152" s="25">
        <v>1.9393630399999997</v>
      </c>
      <c r="I152" s="25"/>
      <c r="J152" s="24">
        <v>908727.8432717683</v>
      </c>
      <c r="K152" s="29"/>
      <c r="L152" s="25">
        <v>6.0581856218117887</v>
      </c>
      <c r="N152" s="26">
        <f>J152-F152</f>
        <v>617823.38727176841</v>
      </c>
      <c r="P152" s="27">
        <f>N152/F152</f>
        <v>2.123801731217787</v>
      </c>
      <c r="Q152" s="27"/>
      <c r="R152" s="27">
        <f>P152</f>
        <v>2.123801731217787</v>
      </c>
      <c r="S152" s="28"/>
    </row>
    <row r="153" spans="2:21" x14ac:dyDescent="0.3">
      <c r="B153" s="1">
        <f>MAX(B$19:B152)+1</f>
        <v>95</v>
      </c>
      <c r="D153" s="2" t="str">
        <f>$D$23</f>
        <v>Gas Supply Commodity</v>
      </c>
      <c r="F153" s="24">
        <v>2355393.9718934447</v>
      </c>
      <c r="G153" s="29"/>
      <c r="H153" s="25">
        <v>15.702626479289631</v>
      </c>
      <c r="J153" s="24">
        <v>1589561.3125486141</v>
      </c>
      <c r="K153" s="29"/>
      <c r="L153" s="25">
        <v>10.59707541699076</v>
      </c>
      <c r="N153" s="26">
        <f>J153-F153</f>
        <v>-765832.65934483055</v>
      </c>
      <c r="P153" s="27">
        <f>N153/F153</f>
        <v>-0.32513994197293289</v>
      </c>
      <c r="Q153" s="27"/>
      <c r="R153" s="27">
        <f>P153</f>
        <v>-0.32513994197293289</v>
      </c>
      <c r="S153" s="28"/>
      <c r="U153" s="9"/>
    </row>
    <row r="154" spans="2:21" x14ac:dyDescent="0.3">
      <c r="B154" s="1">
        <f>MAX(B$19:B153)+1</f>
        <v>96</v>
      </c>
      <c r="D154" s="2" t="s">
        <v>33</v>
      </c>
      <c r="F154" s="30">
        <f>SUM(F150:F153)</f>
        <v>5301380.939893445</v>
      </c>
      <c r="G154" s="29"/>
      <c r="H154" s="31">
        <v>35.342539599289637</v>
      </c>
      <c r="J154" s="30">
        <f>SUM(J150:J153)</f>
        <v>5118791.2022576397</v>
      </c>
      <c r="K154" s="29"/>
      <c r="L154" s="31">
        <v>29.586384886538625</v>
      </c>
      <c r="N154" s="32">
        <f>SUM(N150:N153)</f>
        <v>-182589.73763580481</v>
      </c>
      <c r="P154" s="33">
        <f>N154/F154</f>
        <v>-3.4441919889551413E-2</v>
      </c>
      <c r="Q154" s="34"/>
      <c r="R154" s="33">
        <f>(N150+N152+N153)/(F150+F152+F153)</f>
        <v>-6.058292987587633E-2</v>
      </c>
      <c r="S154" s="34"/>
      <c r="T154" s="23"/>
      <c r="U154" s="9"/>
    </row>
    <row r="155" spans="2:21" ht="9.75" customHeight="1" x14ac:dyDescent="0.3">
      <c r="F155" s="24"/>
      <c r="G155" s="29"/>
      <c r="H155" s="25"/>
      <c r="I155" s="1"/>
      <c r="J155" s="24"/>
      <c r="K155" s="1"/>
      <c r="L155" s="25"/>
      <c r="N155" s="26"/>
      <c r="P155" s="34"/>
      <c r="Q155" s="34"/>
      <c r="R155" s="34"/>
      <c r="S155" s="34"/>
    </row>
    <row r="156" spans="2:21" x14ac:dyDescent="0.3">
      <c r="B156" s="1">
        <f>MAX(B$19:B155)+1</f>
        <v>97</v>
      </c>
      <c r="D156" s="2" t="s">
        <v>110</v>
      </c>
      <c r="F156" s="30">
        <f>SUM(F150:F152)+J153</f>
        <v>4535548.2805486135</v>
      </c>
      <c r="G156" s="1"/>
      <c r="H156" s="31">
        <v>25.698098741811787</v>
      </c>
      <c r="I156" s="1"/>
      <c r="J156" s="30">
        <f>SUM(J150:J153)</f>
        <v>5118791.2022576397</v>
      </c>
      <c r="K156" s="29"/>
      <c r="L156" s="31">
        <v>29.586384886538625</v>
      </c>
      <c r="N156" s="32">
        <f>N150+N151+N152</f>
        <v>583242.92170902574</v>
      </c>
      <c r="P156" s="58">
        <f>N156/F156</f>
        <v>0.12859369708627102</v>
      </c>
      <c r="Q156" s="34"/>
      <c r="R156" s="58">
        <f>(N156-N151)/(F156-F151)</f>
        <v>0.25944412615848766</v>
      </c>
      <c r="S156" s="34"/>
    </row>
    <row r="157" spans="2:21" x14ac:dyDescent="0.3">
      <c r="B157" s="1">
        <f>MAX(B$19:B156)+1</f>
        <v>98</v>
      </c>
      <c r="D157" s="2" t="s">
        <v>111</v>
      </c>
      <c r="F157" s="34"/>
      <c r="G157" s="34"/>
      <c r="H157" s="34"/>
      <c r="I157" s="34"/>
      <c r="J157" s="34"/>
      <c r="K157" s="34"/>
      <c r="L157" s="34"/>
      <c r="M157" s="34"/>
      <c r="N157" s="26"/>
      <c r="P157" s="34">
        <v>0.19797878539326444</v>
      </c>
      <c r="Q157" s="34"/>
      <c r="R157" s="46">
        <v>0.88573191278255603</v>
      </c>
      <c r="S157" s="37"/>
    </row>
    <row r="158" spans="2:21" ht="9.75" customHeight="1" x14ac:dyDescent="0.3">
      <c r="N158" s="26"/>
    </row>
    <row r="159" spans="2:21" x14ac:dyDescent="0.3">
      <c r="D159" s="6" t="s">
        <v>132</v>
      </c>
      <c r="F159" s="13" t="s">
        <v>127</v>
      </c>
      <c r="N159" s="26"/>
    </row>
    <row r="160" spans="2:21" x14ac:dyDescent="0.3">
      <c r="B160" s="1">
        <f>MAX(B$19:B159)+1</f>
        <v>99</v>
      </c>
      <c r="D160" s="2" t="s">
        <v>29</v>
      </c>
      <c r="F160" s="24">
        <v>94660.608000000022</v>
      </c>
      <c r="G160" s="29"/>
      <c r="H160" s="25">
        <v>3.1553536000000006</v>
      </c>
      <c r="I160" s="25"/>
      <c r="J160" s="61">
        <v>64042.308292524896</v>
      </c>
      <c r="K160" s="29"/>
      <c r="L160" s="25">
        <v>2.1347436097508297</v>
      </c>
      <c r="M160" s="25"/>
      <c r="N160" s="26">
        <f>J160-F160</f>
        <v>-30618.299707475126</v>
      </c>
      <c r="O160" s="25"/>
      <c r="P160" s="27">
        <f>N160/F160</f>
        <v>-0.32345344440926388</v>
      </c>
      <c r="Q160" s="27"/>
      <c r="R160" s="27">
        <f>P160</f>
        <v>-0.32345344440926388</v>
      </c>
      <c r="S160" s="28"/>
    </row>
    <row r="161" spans="2:21" outlineLevel="1" x14ac:dyDescent="0.3">
      <c r="B161" s="1">
        <f>MAX(B$19:B160)+1</f>
        <v>100</v>
      </c>
      <c r="D161" s="2" t="str">
        <f>$D$21</f>
        <v>Federal Carbon Charge</v>
      </c>
      <c r="F161" s="24">
        <v>457500</v>
      </c>
      <c r="G161" s="29"/>
      <c r="H161" s="25">
        <v>15.25</v>
      </c>
      <c r="I161" s="25"/>
      <c r="J161" s="61">
        <v>457500</v>
      </c>
      <c r="K161" s="29"/>
      <c r="L161" s="25">
        <v>15.25</v>
      </c>
      <c r="M161" s="25"/>
      <c r="N161" s="26">
        <f>J161-F161</f>
        <v>0</v>
      </c>
      <c r="O161" s="25"/>
      <c r="P161" s="27">
        <f>IFERROR(N161/F161,"100.0%")</f>
        <v>0</v>
      </c>
      <c r="Q161" s="27"/>
      <c r="R161" s="27">
        <v>0</v>
      </c>
      <c r="S161" s="28"/>
    </row>
    <row r="162" spans="2:21" outlineLevel="1" x14ac:dyDescent="0.3">
      <c r="B162" s="1">
        <f>MAX(B$19:B161)+1</f>
        <v>101</v>
      </c>
      <c r="D162" s="2" t="str">
        <f>$D$22</f>
        <v>Gas Supply Transportation</v>
      </c>
      <c r="F162" s="24">
        <v>67877.706399999995</v>
      </c>
      <c r="G162" s="29"/>
      <c r="H162" s="25">
        <v>2.2625902133333331</v>
      </c>
      <c r="I162" s="25"/>
      <c r="J162" s="61">
        <v>0</v>
      </c>
      <c r="K162" s="29"/>
      <c r="L162" s="25">
        <v>0</v>
      </c>
      <c r="N162" s="26">
        <f>J162-F162</f>
        <v>-67877.706399999995</v>
      </c>
      <c r="P162" s="27">
        <f>N162/F162</f>
        <v>-1</v>
      </c>
      <c r="Q162" s="27"/>
      <c r="R162" s="27">
        <f>P162</f>
        <v>-1</v>
      </c>
      <c r="S162" s="28"/>
    </row>
    <row r="163" spans="2:21" x14ac:dyDescent="0.3">
      <c r="B163" s="1">
        <f>MAX(B$19:B162)+1</f>
        <v>102</v>
      </c>
      <c r="D163" s="2" t="str">
        <f>$D$23</f>
        <v>Gas Supply Commodity</v>
      </c>
      <c r="F163" s="24">
        <v>471078.79437868891</v>
      </c>
      <c r="G163" s="29"/>
      <c r="H163" s="25">
        <v>15.702626479289631</v>
      </c>
      <c r="J163" s="61">
        <v>402955.89263813815</v>
      </c>
      <c r="K163" s="29"/>
      <c r="L163" s="25">
        <v>13.431863087937938</v>
      </c>
      <c r="N163" s="26">
        <f>J163-F163</f>
        <v>-68122.901740550762</v>
      </c>
      <c r="P163" s="27">
        <f>N163/F163</f>
        <v>-0.14461041879501033</v>
      </c>
      <c r="Q163" s="27"/>
      <c r="R163" s="27">
        <f>P163</f>
        <v>-0.14461041879501033</v>
      </c>
      <c r="S163" s="28"/>
      <c r="U163" s="9"/>
    </row>
    <row r="164" spans="2:21" x14ac:dyDescent="0.3">
      <c r="B164" s="1">
        <f>MAX(B$19:B163)+1</f>
        <v>103</v>
      </c>
      <c r="D164" s="2" t="s">
        <v>33</v>
      </c>
      <c r="F164" s="30">
        <f>SUM(F160:F163)</f>
        <v>1091117.1087786891</v>
      </c>
      <c r="G164" s="29"/>
      <c r="H164" s="31">
        <v>36.370570292622965</v>
      </c>
      <c r="J164" s="62">
        <f>SUM(J160:J163)</f>
        <v>924498.20093066304</v>
      </c>
      <c r="K164" s="29"/>
      <c r="L164" s="31">
        <v>33.079046195070291</v>
      </c>
      <c r="N164" s="32">
        <f>SUM(N160:N163)</f>
        <v>-166618.90784802588</v>
      </c>
      <c r="P164" s="33">
        <f>N164/F164</f>
        <v>-0.15270488062874021</v>
      </c>
      <c r="Q164" s="34"/>
      <c r="R164" s="33">
        <f>(N160+N162+N163)/(F160+F162+F163)</f>
        <v>-0.26296466042273942</v>
      </c>
      <c r="S164" s="34"/>
      <c r="T164" s="23"/>
      <c r="U164" s="9"/>
    </row>
    <row r="165" spans="2:21" ht="9.75" customHeight="1" x14ac:dyDescent="0.3">
      <c r="F165" s="24"/>
      <c r="G165" s="29"/>
      <c r="H165" s="25"/>
      <c r="I165" s="1"/>
      <c r="J165" s="24"/>
      <c r="K165" s="1"/>
      <c r="L165" s="25"/>
      <c r="N165" s="26"/>
      <c r="P165" s="34"/>
      <c r="Q165" s="34"/>
      <c r="R165" s="34"/>
      <c r="S165" s="34"/>
    </row>
    <row r="166" spans="2:21" x14ac:dyDescent="0.3">
      <c r="B166" s="1">
        <f>MAX(B$19:B165)+1</f>
        <v>104</v>
      </c>
      <c r="D166" s="2" t="s">
        <v>110</v>
      </c>
      <c r="F166" s="30">
        <f>SUM(F160:F162)+J163</f>
        <v>1022994.2070381382</v>
      </c>
      <c r="G166" s="1"/>
      <c r="H166" s="31">
        <v>36.3622463986528</v>
      </c>
      <c r="I166" s="1"/>
      <c r="J166" s="30">
        <f>SUM(J160:J163)</f>
        <v>924498.20093066304</v>
      </c>
      <c r="K166" s="29"/>
      <c r="L166" s="31">
        <v>33.079046195070291</v>
      </c>
      <c r="N166" s="32">
        <f>N160+N161+N162</f>
        <v>-98496.006107475114</v>
      </c>
      <c r="P166" s="33">
        <f>N166/F166</f>
        <v>-9.6282076115219967E-2</v>
      </c>
      <c r="Q166" s="34"/>
      <c r="R166" s="33">
        <f>(N166-N161)/(F166-F161)</f>
        <v>-0.17417686137469543</v>
      </c>
      <c r="S166" s="34"/>
    </row>
    <row r="167" spans="2:21" x14ac:dyDescent="0.3">
      <c r="B167" s="1">
        <f>MAX(B$19:B166)+1</f>
        <v>105</v>
      </c>
      <c r="D167" s="2" t="s">
        <v>111</v>
      </c>
      <c r="F167" s="34"/>
      <c r="G167" s="34"/>
      <c r="H167" s="34"/>
      <c r="I167" s="34"/>
      <c r="J167" s="34"/>
      <c r="K167" s="34"/>
      <c r="L167" s="34"/>
      <c r="M167" s="34"/>
      <c r="N167" s="26">
        <v>-98496.006107475114</v>
      </c>
      <c r="P167" s="27">
        <v>-0.15885470916871958</v>
      </c>
      <c r="Q167" s="34"/>
      <c r="R167" s="27">
        <v>-0.6059863883236819</v>
      </c>
      <c r="S167" s="37"/>
    </row>
    <row r="168" spans="2:21" ht="9.75" customHeight="1" x14ac:dyDescent="0.3">
      <c r="N168" s="26"/>
    </row>
    <row r="169" spans="2:21" x14ac:dyDescent="0.3">
      <c r="D169" s="6" t="s">
        <v>133</v>
      </c>
      <c r="F169" s="13" t="s">
        <v>130</v>
      </c>
      <c r="N169" s="26"/>
    </row>
    <row r="170" spans="2:21" x14ac:dyDescent="0.3">
      <c r="B170" s="1">
        <f>MAX(B$19:B169)+1</f>
        <v>106</v>
      </c>
      <c r="D170" s="2" t="s">
        <v>29</v>
      </c>
      <c r="F170" s="24">
        <v>367582.51200000005</v>
      </c>
      <c r="G170" s="29"/>
      <c r="H170" s="25">
        <v>2.4505500800000002</v>
      </c>
      <c r="I170" s="25"/>
      <c r="J170" s="61">
        <v>171093.79877265485</v>
      </c>
      <c r="K170" s="29"/>
      <c r="L170" s="25">
        <v>1.1406253251510323</v>
      </c>
      <c r="M170" s="25"/>
      <c r="N170" s="26">
        <f>J170-F170</f>
        <v>-196488.7132273452</v>
      </c>
      <c r="O170" s="25"/>
      <c r="P170" s="27">
        <f>N170/F170</f>
        <v>-0.53454314830773331</v>
      </c>
      <c r="Q170" s="27"/>
      <c r="R170" s="27">
        <f>P170</f>
        <v>-0.53454314830773331</v>
      </c>
      <c r="S170" s="28"/>
    </row>
    <row r="171" spans="2:21" outlineLevel="1" x14ac:dyDescent="0.3">
      <c r="B171" s="1">
        <f>MAX(B$19:B170)+1</f>
        <v>107</v>
      </c>
      <c r="D171" s="2" t="str">
        <f>$D$21</f>
        <v>Federal Carbon Charge</v>
      </c>
      <c r="F171" s="24">
        <v>2287500</v>
      </c>
      <c r="G171" s="29"/>
      <c r="H171" s="25">
        <v>15.25</v>
      </c>
      <c r="I171" s="25"/>
      <c r="J171" s="61">
        <v>2287500</v>
      </c>
      <c r="K171" s="29"/>
      <c r="L171" s="25">
        <v>15.25</v>
      </c>
      <c r="M171" s="25"/>
      <c r="N171" s="26">
        <f>J171-F171</f>
        <v>0</v>
      </c>
      <c r="O171" s="25"/>
      <c r="P171" s="27">
        <f>IFERROR(N171/F171,"100.0%")</f>
        <v>0</v>
      </c>
      <c r="Q171" s="27"/>
      <c r="R171" s="27">
        <v>0</v>
      </c>
      <c r="S171" s="28"/>
    </row>
    <row r="172" spans="2:21" outlineLevel="1" x14ac:dyDescent="0.3">
      <c r="B172" s="1">
        <f>MAX(B$19:B171)+1</f>
        <v>108</v>
      </c>
      <c r="D172" s="2" t="str">
        <f>$D$22</f>
        <v>Gas Supply Transportation</v>
      </c>
      <c r="F172" s="24">
        <v>290904.45599999995</v>
      </c>
      <c r="G172" s="29"/>
      <c r="H172" s="25">
        <v>1.9393630399999997</v>
      </c>
      <c r="I172" s="25"/>
      <c r="J172" s="61">
        <v>0</v>
      </c>
      <c r="K172" s="29"/>
      <c r="L172" s="25">
        <v>0</v>
      </c>
      <c r="N172" s="26">
        <f>J172-F172</f>
        <v>-290904.45599999995</v>
      </c>
      <c r="P172" s="27">
        <f>N172/F172</f>
        <v>-1</v>
      </c>
      <c r="Q172" s="27"/>
      <c r="R172" s="27">
        <f>P172</f>
        <v>-1</v>
      </c>
      <c r="S172" s="28"/>
    </row>
    <row r="173" spans="2:21" x14ac:dyDescent="0.3">
      <c r="B173" s="1">
        <f>MAX(B$19:B172)+1</f>
        <v>109</v>
      </c>
      <c r="D173" s="2" t="str">
        <f>$D$23</f>
        <v>Gas Supply Commodity</v>
      </c>
      <c r="F173" s="24">
        <v>2355393.9718934447</v>
      </c>
      <c r="G173" s="29"/>
      <c r="H173" s="25">
        <v>15.702626479289631</v>
      </c>
      <c r="J173" s="61">
        <v>2014779.4631906906</v>
      </c>
      <c r="K173" s="29"/>
      <c r="L173" s="25">
        <v>13.431863087937938</v>
      </c>
      <c r="N173" s="26">
        <f>J173-F173</f>
        <v>-340614.50870275404</v>
      </c>
      <c r="P173" s="27">
        <f>N173/F173</f>
        <v>-0.14461041879501044</v>
      </c>
      <c r="Q173" s="27"/>
      <c r="R173" s="27">
        <f>P173</f>
        <v>-0.14461041879501044</v>
      </c>
      <c r="S173" s="28"/>
      <c r="U173" s="9"/>
    </row>
    <row r="174" spans="2:21" x14ac:dyDescent="0.3">
      <c r="B174" s="1">
        <f>MAX(B$19:B173)+1</f>
        <v>110</v>
      </c>
      <c r="D174" s="2" t="s">
        <v>33</v>
      </c>
      <c r="F174" s="30">
        <f>SUM(F170:F173)</f>
        <v>5301380.939893445</v>
      </c>
      <c r="G174" s="29"/>
      <c r="H174" s="31">
        <v>35.342539599289637</v>
      </c>
      <c r="J174" s="30">
        <f>SUM(J170:J173)</f>
        <v>4473373.2619633451</v>
      </c>
      <c r="K174" s="29"/>
      <c r="L174" s="31">
        <v>32.084927910470491</v>
      </c>
      <c r="N174" s="32">
        <f>SUM(N170:N173)</f>
        <v>-828007.67793009919</v>
      </c>
      <c r="P174" s="33">
        <f>N174/F174</f>
        <v>-0.15618716846006198</v>
      </c>
      <c r="Q174" s="34"/>
      <c r="R174" s="33">
        <f>(N170+N172+N173)/(F170+F172+F173)</f>
        <v>-0.27473138270663516</v>
      </c>
      <c r="S174" s="34"/>
      <c r="T174" s="23"/>
      <c r="U174" s="9"/>
    </row>
    <row r="175" spans="2:21" ht="9.75" customHeight="1" x14ac:dyDescent="0.3">
      <c r="F175" s="24"/>
      <c r="G175" s="29"/>
      <c r="H175" s="25"/>
      <c r="I175" s="1"/>
      <c r="J175" s="24"/>
      <c r="K175" s="1"/>
      <c r="L175" s="25"/>
      <c r="N175" s="26"/>
      <c r="P175" s="34"/>
      <c r="Q175" s="34"/>
      <c r="R175" s="34"/>
      <c r="S175" s="34"/>
    </row>
    <row r="176" spans="2:21" x14ac:dyDescent="0.3">
      <c r="B176" s="1">
        <f>MAX(B$19:B175)+1</f>
        <v>111</v>
      </c>
      <c r="D176" s="2" t="s">
        <v>110</v>
      </c>
      <c r="F176" s="30">
        <f>SUM(F170:F172)+J173</f>
        <v>4960766.43119069</v>
      </c>
      <c r="G176" s="1"/>
      <c r="H176" s="31">
        <v>35.334215705319458</v>
      </c>
      <c r="I176" s="1"/>
      <c r="J176" s="30">
        <f>SUM(J170:J173)</f>
        <v>4473373.2619633451</v>
      </c>
      <c r="K176" s="29"/>
      <c r="L176" s="31">
        <v>32.084927910470491</v>
      </c>
      <c r="N176" s="32">
        <f>N170+N171+N172</f>
        <v>-487393.16922734515</v>
      </c>
      <c r="P176" s="33">
        <f>N176/F176</f>
        <v>-9.8249570099263953E-2</v>
      </c>
      <c r="Q176" s="34"/>
      <c r="R176" s="33">
        <f>(N176-N171)/(F176-F171)</f>
        <v>-0.18232120956617748</v>
      </c>
      <c r="S176" s="34"/>
    </row>
    <row r="177" spans="2:21" x14ac:dyDescent="0.3">
      <c r="B177" s="1">
        <f>MAX(B$19:B176)+1</f>
        <v>112</v>
      </c>
      <c r="D177" s="2" t="s">
        <v>111</v>
      </c>
      <c r="F177" s="34"/>
      <c r="G177" s="34"/>
      <c r="H177" s="34"/>
      <c r="I177" s="34"/>
      <c r="J177" s="34"/>
      <c r="K177" s="34"/>
      <c r="L177" s="34"/>
      <c r="M177" s="34"/>
      <c r="N177" s="26">
        <v>-487393.16922734515</v>
      </c>
      <c r="P177" s="27">
        <v>-0.16544308393809065</v>
      </c>
      <c r="Q177" s="34"/>
      <c r="R177" s="27">
        <v>-0.74017132139712316</v>
      </c>
      <c r="S177" s="37"/>
    </row>
    <row r="178" spans="2:21" ht="9.75" customHeight="1" x14ac:dyDescent="0.3">
      <c r="N178" s="26"/>
    </row>
    <row r="179" spans="2:21" x14ac:dyDescent="0.3">
      <c r="D179" s="6" t="s">
        <v>134</v>
      </c>
      <c r="F179" s="13" t="s">
        <v>135</v>
      </c>
      <c r="G179" s="34"/>
      <c r="H179" s="34"/>
      <c r="I179" s="34"/>
      <c r="J179" s="34"/>
      <c r="K179" s="34"/>
      <c r="L179" s="34"/>
      <c r="M179" s="34"/>
      <c r="N179" s="26"/>
      <c r="P179" s="27"/>
      <c r="Q179" s="34"/>
      <c r="R179" s="27"/>
      <c r="S179" s="37"/>
    </row>
    <row r="180" spans="2:21" x14ac:dyDescent="0.3">
      <c r="B180" s="1">
        <f>MAX(B$19:B178)+1</f>
        <v>113</v>
      </c>
      <c r="D180" s="2" t="s">
        <v>29</v>
      </c>
      <c r="F180" s="24">
        <v>81607.585900449107</v>
      </c>
      <c r="H180" s="25">
        <v>3.5871466329867743</v>
      </c>
      <c r="J180" s="24">
        <v>16026.815890828002</v>
      </c>
      <c r="K180" s="29"/>
      <c r="L180" s="25">
        <v>0.70447542377265937</v>
      </c>
      <c r="M180" s="25"/>
      <c r="N180" s="26">
        <f>J180-F180</f>
        <v>-65580.770009621105</v>
      </c>
      <c r="O180" s="25"/>
      <c r="P180" s="27">
        <f>N180/F180</f>
        <v>-0.80361119969436812</v>
      </c>
      <c r="Q180" s="27"/>
      <c r="R180" s="27">
        <f>P180</f>
        <v>-0.80361119969436812</v>
      </c>
      <c r="S180" s="28"/>
    </row>
    <row r="181" spans="2:21" outlineLevel="1" x14ac:dyDescent="0.3">
      <c r="B181" s="1">
        <f>MAX(B$19:B180)+1</f>
        <v>114</v>
      </c>
      <c r="D181" s="2" t="str">
        <f>$D$21</f>
        <v>Federal Carbon Charge</v>
      </c>
      <c r="F181" s="24">
        <v>346937.5</v>
      </c>
      <c r="G181" s="29"/>
      <c r="H181" s="25">
        <v>15.25</v>
      </c>
      <c r="I181" s="25"/>
      <c r="J181" s="24">
        <v>346937.5</v>
      </c>
      <c r="K181" s="29"/>
      <c r="L181" s="25">
        <v>15.25</v>
      </c>
      <c r="M181" s="25"/>
      <c r="N181" s="26">
        <f>J181-F181</f>
        <v>0</v>
      </c>
      <c r="O181" s="25"/>
      <c r="P181" s="27">
        <f>IFERROR(N181/F181,"100.0%")</f>
        <v>0</v>
      </c>
      <c r="Q181" s="27"/>
      <c r="R181" s="27">
        <v>0</v>
      </c>
      <c r="S181" s="28"/>
    </row>
    <row r="182" spans="2:21" outlineLevel="1" x14ac:dyDescent="0.3">
      <c r="B182" s="1">
        <f>MAX(B$19:B181)+1</f>
        <v>115</v>
      </c>
      <c r="D182" s="2" t="str">
        <f>$D$22</f>
        <v>Gas Supply Transportation</v>
      </c>
      <c r="F182" s="24">
        <v>20788.95</v>
      </c>
      <c r="G182" s="29"/>
      <c r="H182" s="25">
        <v>0.91380000000000006</v>
      </c>
      <c r="I182" s="25"/>
      <c r="J182" s="24">
        <v>39153.869100518896</v>
      </c>
      <c r="K182" s="29"/>
      <c r="L182" s="25">
        <v>1.7210491912315999</v>
      </c>
      <c r="N182" s="26">
        <f>J182-F182</f>
        <v>18364.919100518895</v>
      </c>
      <c r="P182" s="27">
        <f>N182/F182</f>
        <v>0.88339810815451936</v>
      </c>
      <c r="Q182" s="27"/>
      <c r="R182" s="27">
        <f>P182</f>
        <v>0.88339810815451936</v>
      </c>
      <c r="S182" s="28"/>
    </row>
    <row r="183" spans="2:21" x14ac:dyDescent="0.3">
      <c r="B183" s="1">
        <f>MAX(B$19:B182)+1</f>
        <v>116</v>
      </c>
      <c r="D183" s="2" t="str">
        <f>$D$23</f>
        <v>Gas Supply Commodity</v>
      </c>
      <c r="F183" s="24">
        <v>233466.50690430589</v>
      </c>
      <c r="H183" s="25">
        <v>10.262264039749709</v>
      </c>
      <c r="J183" s="24">
        <v>305574.88525058812</v>
      </c>
      <c r="K183" s="29"/>
      <c r="L183" s="25">
        <v>13.431863087937939</v>
      </c>
      <c r="N183" s="26">
        <f>J183-F183</f>
        <v>72108.378346282232</v>
      </c>
      <c r="P183" s="27">
        <f>N183/F183</f>
        <v>0.30885962745756196</v>
      </c>
      <c r="Q183" s="27"/>
      <c r="R183" s="27">
        <f>P183</f>
        <v>0.30885962745756196</v>
      </c>
      <c r="S183" s="28"/>
      <c r="U183" s="9"/>
    </row>
    <row r="184" spans="2:21" x14ac:dyDescent="0.3">
      <c r="B184" s="1">
        <f>MAX(B$19:B183)+1</f>
        <v>117</v>
      </c>
      <c r="D184" s="2" t="s">
        <v>33</v>
      </c>
      <c r="F184" s="30">
        <f>SUM(F180:F183)</f>
        <v>682800.54280475504</v>
      </c>
      <c r="H184" s="31">
        <v>30.013210672736484</v>
      </c>
      <c r="J184" s="30">
        <f>SUM(J180:J183)</f>
        <v>707693.07024193509</v>
      </c>
      <c r="K184" s="29"/>
      <c r="L184" s="31">
        <v>31.107387702942201</v>
      </c>
      <c r="N184" s="32">
        <f>SUM(N180:N183)</f>
        <v>24892.527437180019</v>
      </c>
      <c r="P184" s="58">
        <f>N184/F184</f>
        <v>3.6456513837743051E-2</v>
      </c>
      <c r="Q184" s="34"/>
      <c r="R184" s="58">
        <f>(N180+N182+N183)/(F180+F182+F183)</f>
        <v>7.4115113200027269E-2</v>
      </c>
      <c r="S184" s="34"/>
      <c r="T184" s="23"/>
      <c r="U184" s="9"/>
    </row>
    <row r="185" spans="2:21" x14ac:dyDescent="0.3">
      <c r="F185" s="24"/>
      <c r="G185" s="29"/>
      <c r="H185" s="25"/>
      <c r="I185" s="1"/>
      <c r="J185" s="24"/>
      <c r="K185" s="1"/>
      <c r="L185" s="25"/>
      <c r="N185" s="26"/>
      <c r="P185" s="34"/>
      <c r="Q185" s="34"/>
      <c r="R185" s="34"/>
      <c r="S185" s="34"/>
    </row>
    <row r="186" spans="2:21" x14ac:dyDescent="0.3">
      <c r="B186" s="1">
        <f>MAX(B$19:B185)+1</f>
        <v>118</v>
      </c>
      <c r="D186" s="2" t="s">
        <v>110</v>
      </c>
      <c r="F186" s="30">
        <f>SUM(F180:F182)+J183</f>
        <v>754908.92115103721</v>
      </c>
      <c r="G186" s="1"/>
      <c r="H186" s="31">
        <v>33.182809720924709</v>
      </c>
      <c r="I186" s="1"/>
      <c r="J186" s="30">
        <f>SUM(J180:J183)</f>
        <v>707693.07024193509</v>
      </c>
      <c r="K186" s="29"/>
      <c r="L186" s="31">
        <v>31.107387702942201</v>
      </c>
      <c r="N186" s="32">
        <f>N180+N181+N182</f>
        <v>-47215.850909102213</v>
      </c>
      <c r="P186" s="33">
        <f>N186/F186</f>
        <v>-6.2545095952913743E-2</v>
      </c>
      <c r="Q186" s="34"/>
      <c r="R186" s="33">
        <f>(N186-N181)/(F186-F181)</f>
        <v>-0.11573323145010736</v>
      </c>
      <c r="S186" s="34"/>
    </row>
    <row r="187" spans="2:21" x14ac:dyDescent="0.3">
      <c r="B187" s="1">
        <f>MAX(B$19:B186)+1</f>
        <v>119</v>
      </c>
      <c r="D187" s="2" t="s">
        <v>111</v>
      </c>
      <c r="F187" s="34"/>
      <c r="G187" s="34"/>
      <c r="H187" s="34"/>
      <c r="I187" s="34"/>
      <c r="J187" s="34"/>
      <c r="K187" s="34"/>
      <c r="L187" s="34"/>
      <c r="M187" s="34"/>
      <c r="N187" s="26"/>
      <c r="P187" s="27">
        <v>-0.10507962258964731</v>
      </c>
      <c r="Q187" s="34"/>
      <c r="R187" s="27">
        <v>-0.46110789289791926</v>
      </c>
      <c r="S187" s="34"/>
    </row>
    <row r="188" spans="2:21" x14ac:dyDescent="0.3">
      <c r="N188" s="26"/>
    </row>
    <row r="189" spans="2:21" collapsed="1" x14ac:dyDescent="0.3">
      <c r="D189" s="6" t="s">
        <v>136</v>
      </c>
      <c r="F189" s="13" t="s">
        <v>135</v>
      </c>
      <c r="N189" s="26"/>
    </row>
    <row r="190" spans="2:21" x14ac:dyDescent="0.3">
      <c r="B190" s="1">
        <f>MAX(B$19:B189)+1</f>
        <v>120</v>
      </c>
      <c r="D190" s="2" t="s">
        <v>29</v>
      </c>
      <c r="F190" s="24">
        <v>81607.585900449107</v>
      </c>
      <c r="H190" s="25">
        <v>3.5871466329867743</v>
      </c>
      <c r="J190" s="24">
        <v>81607.585900449107</v>
      </c>
      <c r="K190" s="29"/>
      <c r="L190" s="25">
        <v>3.5871466329867743</v>
      </c>
      <c r="M190" s="25"/>
      <c r="N190" s="26">
        <f>J190-F190</f>
        <v>0</v>
      </c>
      <c r="O190" s="25"/>
      <c r="P190" s="28">
        <f>N190/F190</f>
        <v>0</v>
      </c>
      <c r="Q190" s="28"/>
      <c r="R190" s="28">
        <f>P190</f>
        <v>0</v>
      </c>
      <c r="S190" s="28"/>
    </row>
    <row r="191" spans="2:21" outlineLevel="1" x14ac:dyDescent="0.3">
      <c r="B191" s="1">
        <f>MAX(B$19:B190)+1</f>
        <v>121</v>
      </c>
      <c r="D191" s="2" t="str">
        <f>$D$21</f>
        <v>Federal Carbon Charge</v>
      </c>
      <c r="F191" s="24">
        <v>346937.5</v>
      </c>
      <c r="G191" s="29"/>
      <c r="H191" s="25">
        <v>15.25</v>
      </c>
      <c r="I191" s="25"/>
      <c r="J191" s="24">
        <v>346937.5</v>
      </c>
      <c r="K191" s="29"/>
      <c r="L191" s="25">
        <v>15.25</v>
      </c>
      <c r="M191" s="25"/>
      <c r="N191" s="26">
        <f>J191-F191</f>
        <v>0</v>
      </c>
      <c r="O191" s="25"/>
      <c r="P191" s="42">
        <f>IFERROR(N191/F191,"100.0%")</f>
        <v>0</v>
      </c>
      <c r="Q191" s="28"/>
      <c r="R191" s="42">
        <v>0</v>
      </c>
      <c r="S191" s="28"/>
    </row>
    <row r="192" spans="2:21" outlineLevel="1" x14ac:dyDescent="0.3">
      <c r="B192" s="1">
        <f>MAX(B$19:B191)+1</f>
        <v>122</v>
      </c>
      <c r="D192" s="2" t="str">
        <f>$D$22</f>
        <v>Gas Supply Transportation</v>
      </c>
      <c r="F192" s="24">
        <v>20788.95</v>
      </c>
      <c r="G192" s="29"/>
      <c r="H192" s="25">
        <v>0.91380000000000006</v>
      </c>
      <c r="I192" s="25"/>
      <c r="J192" s="24">
        <v>103672.8935453758</v>
      </c>
      <c r="K192" s="29"/>
      <c r="L192" s="25">
        <v>4.5570502657308047</v>
      </c>
      <c r="N192" s="26">
        <f>J192-F192</f>
        <v>82883.943545375805</v>
      </c>
      <c r="P192" s="28">
        <f>N192/F192</f>
        <v>3.9869230310032879</v>
      </c>
      <c r="Q192" s="28"/>
      <c r="R192" s="28">
        <f>P192</f>
        <v>3.9869230310032879</v>
      </c>
      <c r="S192" s="28"/>
    </row>
    <row r="193" spans="2:21" x14ac:dyDescent="0.3">
      <c r="B193" s="1">
        <f>MAX(B$19:B192)+1</f>
        <v>123</v>
      </c>
      <c r="D193" s="2" t="str">
        <f>$D$23</f>
        <v>Gas Supply Commodity</v>
      </c>
      <c r="F193" s="24">
        <v>233466.50690430589</v>
      </c>
      <c r="H193" s="25">
        <v>10.262264039749709</v>
      </c>
      <c r="J193" s="24">
        <v>241083.4657365398</v>
      </c>
      <c r="K193" s="29"/>
      <c r="L193" s="25">
        <v>10.59707541699076</v>
      </c>
      <c r="N193" s="26">
        <f>J193-F193</f>
        <v>7616.9588322339114</v>
      </c>
      <c r="P193" s="28">
        <f>N193/F193</f>
        <v>3.2625488483262306E-2</v>
      </c>
      <c r="Q193" s="28"/>
      <c r="R193" s="28">
        <f>P193</f>
        <v>3.2625488483262306E-2</v>
      </c>
      <c r="S193" s="28"/>
      <c r="U193" s="9"/>
    </row>
    <row r="194" spans="2:21" x14ac:dyDescent="0.3">
      <c r="B194" s="1">
        <f>MAX(B$19:B193)+1</f>
        <v>124</v>
      </c>
      <c r="D194" s="2" t="s">
        <v>33</v>
      </c>
      <c r="F194" s="30">
        <f>SUM(F190:F193)</f>
        <v>682800.54280475504</v>
      </c>
      <c r="H194" s="31">
        <v>30.013210672736484</v>
      </c>
      <c r="J194" s="30">
        <f>SUM(J190:J193)</f>
        <v>773301.44518236467</v>
      </c>
      <c r="K194" s="29"/>
      <c r="L194" s="31">
        <v>33.991272315708336</v>
      </c>
      <c r="N194" s="32">
        <f>SUM(N190:N193)</f>
        <v>90500.902377609716</v>
      </c>
      <c r="P194" s="58">
        <f>N194/F194</f>
        <v>0.13254368838937522</v>
      </c>
      <c r="Q194" s="34"/>
      <c r="R194" s="33">
        <f>(N190+N192+N193)/(F190+F192+F193)</f>
        <v>0.26945775760812124</v>
      </c>
      <c r="S194" s="34"/>
      <c r="T194" s="23"/>
      <c r="U194" s="9"/>
    </row>
    <row r="195" spans="2:21" x14ac:dyDescent="0.3">
      <c r="F195" s="24"/>
      <c r="G195" s="29"/>
      <c r="H195" s="25"/>
      <c r="I195" s="1"/>
      <c r="J195" s="24"/>
      <c r="K195" s="1"/>
      <c r="L195" s="25"/>
      <c r="N195" s="26"/>
      <c r="P195" s="34"/>
      <c r="Q195" s="34"/>
      <c r="R195" s="34"/>
      <c r="S195" s="34"/>
    </row>
    <row r="196" spans="2:21" x14ac:dyDescent="0.3">
      <c r="B196" s="1">
        <f>MAX(B$19:B195)+1</f>
        <v>125</v>
      </c>
      <c r="D196" s="2" t="s">
        <v>110</v>
      </c>
      <c r="F196" s="30">
        <f>SUM(F190:F192)+J193</f>
        <v>690417.50163698895</v>
      </c>
      <c r="G196" s="1"/>
      <c r="H196" s="31">
        <v>30.348022049977537</v>
      </c>
      <c r="I196" s="1"/>
      <c r="J196" s="30">
        <f>SUM(J190:J193)</f>
        <v>773301.44518236467</v>
      </c>
      <c r="K196" s="29"/>
      <c r="L196" s="31">
        <v>33.991272315708336</v>
      </c>
      <c r="N196" s="32">
        <f>N190+N191+N192</f>
        <v>82883.943545375805</v>
      </c>
      <c r="P196" s="58">
        <f>N196/F196</f>
        <v>0.12004901867182811</v>
      </c>
      <c r="Q196" s="34"/>
      <c r="R196" s="58">
        <f>(N196-N191)/(F196-F191)</f>
        <v>0.24130646078479037</v>
      </c>
      <c r="S196" s="34"/>
    </row>
    <row r="197" spans="2:21" x14ac:dyDescent="0.3">
      <c r="B197" s="1">
        <f>MAX(B$19:B196)+1</f>
        <v>126</v>
      </c>
      <c r="D197" s="2" t="s">
        <v>111</v>
      </c>
      <c r="F197" s="34"/>
      <c r="G197" s="34"/>
      <c r="H197" s="34"/>
      <c r="I197" s="34"/>
      <c r="J197" s="34"/>
      <c r="K197" s="34"/>
      <c r="L197" s="34"/>
      <c r="M197" s="34"/>
      <c r="N197" s="26"/>
      <c r="P197" s="46">
        <v>6.7608867349728957E-2</v>
      </c>
      <c r="Q197" s="34"/>
      <c r="R197" s="46">
        <v>0.29667961871724385</v>
      </c>
      <c r="S197" s="34"/>
    </row>
    <row r="198" spans="2:21" x14ac:dyDescent="0.3">
      <c r="N198" s="26"/>
    </row>
    <row r="199" spans="2:21" x14ac:dyDescent="0.3">
      <c r="D199" s="6" t="s">
        <v>137</v>
      </c>
      <c r="F199" s="13" t="s">
        <v>138</v>
      </c>
      <c r="N199" s="26"/>
    </row>
    <row r="200" spans="2:21" x14ac:dyDescent="0.3">
      <c r="B200" s="1">
        <f>MAX(B$19:B199)+1</f>
        <v>127</v>
      </c>
      <c r="D200" s="2" t="s">
        <v>29</v>
      </c>
      <c r="F200" s="24">
        <v>339465.23999999987</v>
      </c>
      <c r="H200" s="25">
        <v>1.2572786666666662</v>
      </c>
      <c r="J200" s="61">
        <v>244133.10467003146</v>
      </c>
      <c r="L200" s="25">
        <v>0.90419668396307962</v>
      </c>
      <c r="M200" s="25"/>
      <c r="N200" s="26">
        <f>J200-F200</f>
        <v>-95332.135329968412</v>
      </c>
      <c r="O200" s="25"/>
      <c r="P200" s="27">
        <f>N200/F200</f>
        <v>-0.28083032987403495</v>
      </c>
      <c r="Q200" s="27"/>
      <c r="R200" s="27">
        <f>P200</f>
        <v>-0.28083032987403495</v>
      </c>
      <c r="S200" s="28"/>
    </row>
    <row r="201" spans="2:21" outlineLevel="1" x14ac:dyDescent="0.3">
      <c r="B201" s="1">
        <f>MAX(B$19:B200)+1</f>
        <v>128</v>
      </c>
      <c r="D201" s="2" t="str">
        <f>$D$21</f>
        <v>Federal Carbon Charge</v>
      </c>
      <c r="F201" s="24">
        <v>4117500</v>
      </c>
      <c r="G201" s="29"/>
      <c r="H201" s="25">
        <v>15.25</v>
      </c>
      <c r="I201" s="25"/>
      <c r="J201" s="61">
        <v>4117500</v>
      </c>
      <c r="K201" s="29"/>
      <c r="L201" s="25">
        <v>15.25</v>
      </c>
      <c r="M201" s="25"/>
      <c r="N201" s="26">
        <f>J201-F201</f>
        <v>0</v>
      </c>
      <c r="O201" s="25"/>
      <c r="P201" s="27">
        <f>IFERROR(N201/F201,"100.0%")</f>
        <v>0</v>
      </c>
      <c r="Q201" s="27"/>
      <c r="R201" s="27">
        <v>0</v>
      </c>
      <c r="S201" s="28"/>
    </row>
    <row r="202" spans="2:21" outlineLevel="1" x14ac:dyDescent="0.3">
      <c r="B202" s="1">
        <f>MAX(B$19:B201)+1</f>
        <v>129</v>
      </c>
      <c r="D202" s="2" t="str">
        <f>$D$22</f>
        <v>Gas Supply Transportation</v>
      </c>
      <c r="F202" s="24">
        <v>1115631.3599999999</v>
      </c>
      <c r="G202" s="29"/>
      <c r="H202" s="25">
        <v>4.1319679999999996</v>
      </c>
      <c r="I202" s="25"/>
      <c r="J202" s="61">
        <v>0</v>
      </c>
      <c r="K202" s="29"/>
      <c r="L202" s="25">
        <v>0</v>
      </c>
      <c r="N202" s="26">
        <f>J202-F202</f>
        <v>-1115631.3599999999</v>
      </c>
      <c r="P202" s="27">
        <f>N202/F202</f>
        <v>-1</v>
      </c>
      <c r="Q202" s="27"/>
      <c r="R202" s="27">
        <f>P202</f>
        <v>-1</v>
      </c>
      <c r="S202" s="28"/>
    </row>
    <row r="203" spans="2:21" x14ac:dyDescent="0.3">
      <c r="B203" s="1">
        <f>MAX(B$19:B202)+1</f>
        <v>130</v>
      </c>
      <c r="D203" s="2" t="str">
        <f>$D$23</f>
        <v>Gas Supply Commodity</v>
      </c>
      <c r="F203" s="24">
        <v>4239709.1494082008</v>
      </c>
      <c r="H203" s="25">
        <v>15.702626479289632</v>
      </c>
      <c r="J203" s="61">
        <v>3626603.0337432432</v>
      </c>
      <c r="L203" s="25">
        <v>13.431863087937938</v>
      </c>
      <c r="N203" s="26">
        <f>J203-F203</f>
        <v>-613106.11566495756</v>
      </c>
      <c r="P203" s="27">
        <f>N203/F203</f>
        <v>-0.14461041879501046</v>
      </c>
      <c r="Q203" s="27"/>
      <c r="R203" s="27">
        <f>P203</f>
        <v>-0.14461041879501046</v>
      </c>
      <c r="S203" s="28"/>
      <c r="U203" s="9"/>
    </row>
    <row r="204" spans="2:21" x14ac:dyDescent="0.3">
      <c r="B204" s="1">
        <f>MAX(B$19:B203)+1</f>
        <v>131</v>
      </c>
      <c r="D204" s="2" t="s">
        <v>33</v>
      </c>
      <c r="F204" s="30">
        <f>SUM(F200:F203)</f>
        <v>9812305.7494082004</v>
      </c>
      <c r="H204" s="31">
        <v>36.341873145956299</v>
      </c>
      <c r="J204" s="62">
        <f>SUM(J200:J203)</f>
        <v>7988236.1384132747</v>
      </c>
      <c r="K204" s="29"/>
      <c r="L204" s="31">
        <v>31.848499269282541</v>
      </c>
      <c r="N204" s="32">
        <f>SUM(N200:N203)</f>
        <v>-1824069.6109949257</v>
      </c>
      <c r="P204" s="33">
        <f>N204/F204</f>
        <v>-0.18589612447664902</v>
      </c>
      <c r="Q204" s="34"/>
      <c r="R204" s="33">
        <f>(N200+N202+N203)/(F200+F202+F203)</f>
        <v>-0.32030409662076387</v>
      </c>
      <c r="S204" s="34"/>
      <c r="T204" s="23"/>
      <c r="U204" s="9"/>
    </row>
    <row r="205" spans="2:21" x14ac:dyDescent="0.3">
      <c r="F205" s="24"/>
      <c r="G205" s="29"/>
      <c r="H205" s="25"/>
      <c r="I205" s="1"/>
      <c r="J205" s="61"/>
      <c r="K205" s="1"/>
      <c r="L205" s="25"/>
      <c r="N205" s="26"/>
      <c r="P205" s="57"/>
      <c r="Q205" s="34"/>
      <c r="R205" s="57"/>
      <c r="S205" s="34"/>
    </row>
    <row r="206" spans="2:21" x14ac:dyDescent="0.3">
      <c r="B206" s="1">
        <f>B204+1</f>
        <v>132</v>
      </c>
      <c r="D206" s="2" t="s">
        <v>110</v>
      </c>
      <c r="F206" s="30">
        <f>SUM(F200:F202)+J203</f>
        <v>9199199.6337432433</v>
      </c>
      <c r="H206" s="31">
        <v>4.0875242908484397</v>
      </c>
      <c r="J206" s="32">
        <f>SUM(J200:J203)</f>
        <v>7988236.1384132747</v>
      </c>
      <c r="K206" s="29"/>
      <c r="L206" s="31">
        <v>3.5829561677942858</v>
      </c>
      <c r="N206" s="32">
        <f>J206-F206</f>
        <v>-1210963.4953299686</v>
      </c>
      <c r="P206" s="33">
        <f>N206/F206</f>
        <v>-0.13163791889982235</v>
      </c>
      <c r="Q206" s="34"/>
      <c r="R206" s="33">
        <f>(N206-N201)/(F206-F201)</f>
        <v>-0.23829891229481381</v>
      </c>
      <c r="S206" s="34"/>
      <c r="T206" s="23"/>
      <c r="U206" s="9"/>
    </row>
    <row r="207" spans="2:21" x14ac:dyDescent="0.3">
      <c r="B207" s="1">
        <f>B206+1</f>
        <v>133</v>
      </c>
      <c r="D207" s="2" t="s">
        <v>111</v>
      </c>
      <c r="F207" s="24"/>
      <c r="H207" s="25"/>
      <c r="J207" s="63"/>
      <c r="K207" s="29"/>
      <c r="L207" s="25"/>
      <c r="N207" s="32"/>
      <c r="P207" s="57">
        <v>-0.21730686469032556</v>
      </c>
      <c r="Q207" s="34"/>
      <c r="R207" s="57">
        <v>-0.83222206369664298</v>
      </c>
      <c r="S207" s="34"/>
      <c r="T207" s="23"/>
      <c r="U207" s="9"/>
    </row>
    <row r="208" spans="2:21" x14ac:dyDescent="0.3">
      <c r="B208" s="1">
        <f>MAX(B$19:B205)+1</f>
        <v>132</v>
      </c>
      <c r="D208" s="2" t="s">
        <v>79</v>
      </c>
      <c r="F208" s="30">
        <f>SUM(F200:F201)+J203+J202</f>
        <v>8083568.2737432439</v>
      </c>
      <c r="G208" s="1"/>
      <c r="H208" s="31">
        <v>32.201581251986134</v>
      </c>
      <c r="I208" s="1"/>
      <c r="J208" s="62">
        <f>SUM(J200:J203)</f>
        <v>7988236.1384132747</v>
      </c>
      <c r="K208" s="29"/>
      <c r="L208" s="31">
        <v>31.848499269282541</v>
      </c>
      <c r="N208" s="32">
        <f>J208-F208</f>
        <v>-95332.135329969227</v>
      </c>
      <c r="P208" s="33">
        <f>N208/F208</f>
        <v>-1.1793323455883171E-2</v>
      </c>
      <c r="Q208" s="34"/>
      <c r="R208" s="33">
        <f>(N208-N201)/(F208-F201)</f>
        <v>-2.4036937528559767E-2</v>
      </c>
      <c r="S208" s="34"/>
    </row>
    <row r="209" spans="2:21" x14ac:dyDescent="0.3">
      <c r="B209" s="1">
        <f>MAX(B$19:B208)+1</f>
        <v>134</v>
      </c>
      <c r="D209" s="2" t="s">
        <v>80</v>
      </c>
      <c r="F209" s="34"/>
      <c r="G209" s="34"/>
      <c r="H209" s="34"/>
      <c r="I209" s="34"/>
      <c r="J209" s="61"/>
      <c r="K209" s="34"/>
      <c r="L209" s="34"/>
      <c r="M209" s="34"/>
      <c r="N209" s="26"/>
      <c r="P209" s="27">
        <v>-2.1389472476560853E-2</v>
      </c>
      <c r="Q209" s="27"/>
      <c r="R209" s="27">
        <v>-0.28083032987403506</v>
      </c>
      <c r="S209" s="34"/>
    </row>
    <row r="210" spans="2:21" x14ac:dyDescent="0.3">
      <c r="J210" s="61"/>
      <c r="N210" s="26"/>
    </row>
    <row r="211" spans="2:21" x14ac:dyDescent="0.3">
      <c r="D211" s="6" t="s">
        <v>139</v>
      </c>
      <c r="F211" s="13" t="s">
        <v>140</v>
      </c>
      <c r="J211" s="61"/>
      <c r="N211" s="26"/>
    </row>
    <row r="212" spans="2:21" x14ac:dyDescent="0.3">
      <c r="B212" s="1">
        <f>MAX(B$19:B211)+1</f>
        <v>135</v>
      </c>
      <c r="D212" s="2" t="s">
        <v>29</v>
      </c>
      <c r="F212" s="24">
        <v>2767122.2399999993</v>
      </c>
      <c r="H212" s="25">
        <v>1.1529675999999998</v>
      </c>
      <c r="J212" s="61">
        <v>1603882.5344837767</v>
      </c>
      <c r="L212" s="25">
        <v>0.66828438936824019</v>
      </c>
      <c r="M212" s="25"/>
      <c r="N212" s="26">
        <f>J212-F212</f>
        <v>-1163239.7055162226</v>
      </c>
      <c r="O212" s="25"/>
      <c r="P212" s="27">
        <f>N212/F212</f>
        <v>-0.42037886462009821</v>
      </c>
      <c r="Q212" s="27"/>
      <c r="R212" s="27">
        <f>P212</f>
        <v>-0.42037886462009821</v>
      </c>
      <c r="S212" s="28"/>
    </row>
    <row r="213" spans="2:21" outlineLevel="1" x14ac:dyDescent="0.3">
      <c r="B213" s="1">
        <f>MAX(B$19:B212)+1</f>
        <v>136</v>
      </c>
      <c r="D213" s="2" t="str">
        <f>$D$21</f>
        <v>Federal Carbon Charge</v>
      </c>
      <c r="F213" s="24">
        <v>36600000</v>
      </c>
      <c r="G213" s="29"/>
      <c r="H213" s="25">
        <v>15.25</v>
      </c>
      <c r="I213" s="25"/>
      <c r="J213" s="61">
        <v>36600000</v>
      </c>
      <c r="K213" s="29"/>
      <c r="L213" s="25">
        <v>15.25</v>
      </c>
      <c r="M213" s="25"/>
      <c r="N213" s="26">
        <f>J213-F213</f>
        <v>0</v>
      </c>
      <c r="O213" s="25"/>
      <c r="P213" s="27">
        <f>IFERROR(N213/F213,"100.0%")</f>
        <v>0</v>
      </c>
      <c r="Q213" s="27"/>
      <c r="R213" s="27">
        <v>0</v>
      </c>
      <c r="S213" s="28"/>
    </row>
    <row r="214" spans="2:21" outlineLevel="1" x14ac:dyDescent="0.3">
      <c r="B214" s="1">
        <f>MAX(B$19:B213)+1</f>
        <v>137</v>
      </c>
      <c r="D214" s="2" t="str">
        <f>$D$22</f>
        <v>Gas Supply Transportation</v>
      </c>
      <c r="F214" s="24">
        <v>9482866.5599999987</v>
      </c>
      <c r="G214" s="29"/>
      <c r="H214" s="25">
        <v>3.9511943999999994</v>
      </c>
      <c r="I214" s="25"/>
      <c r="J214" s="61">
        <v>0</v>
      </c>
      <c r="K214" s="29"/>
      <c r="L214" s="25">
        <v>0</v>
      </c>
      <c r="N214" s="26">
        <f>J214-F214</f>
        <v>-9482866.5599999987</v>
      </c>
      <c r="P214" s="27">
        <f>N214/F214</f>
        <v>-1</v>
      </c>
      <c r="Q214" s="27"/>
      <c r="R214" s="27">
        <f>P214</f>
        <v>-1</v>
      </c>
      <c r="S214" s="28"/>
    </row>
    <row r="215" spans="2:21" x14ac:dyDescent="0.3">
      <c r="B215" s="1">
        <f>MAX(B$19:B214)+1</f>
        <v>138</v>
      </c>
      <c r="D215" s="2" t="str">
        <f>$D$23</f>
        <v>Gas Supply Commodity</v>
      </c>
      <c r="F215" s="24">
        <v>37686303.550295115</v>
      </c>
      <c r="H215" s="25">
        <v>15.702626479289631</v>
      </c>
      <c r="J215" s="61">
        <v>32236471.41105105</v>
      </c>
      <c r="L215" s="25">
        <v>13.431863087937938</v>
      </c>
      <c r="N215" s="26">
        <f>J215-F215</f>
        <v>-5449832.1392440647</v>
      </c>
      <c r="P215" s="27">
        <f>N215/F215</f>
        <v>-0.14461041879501044</v>
      </c>
      <c r="Q215" s="27"/>
      <c r="R215" s="27">
        <f>P215</f>
        <v>-0.14461041879501044</v>
      </c>
      <c r="S215" s="28"/>
      <c r="U215" s="9"/>
    </row>
    <row r="216" spans="2:21" x14ac:dyDescent="0.3">
      <c r="B216" s="1">
        <f>MAX(B$19:B215)+1</f>
        <v>139</v>
      </c>
      <c r="D216" s="2" t="s">
        <v>33</v>
      </c>
      <c r="F216" s="30">
        <f>SUM(F212:F215)</f>
        <v>86536292.350295112</v>
      </c>
      <c r="H216" s="31">
        <v>36.056788479289629</v>
      </c>
      <c r="J216" s="62">
        <f>SUM(J212:J215)</f>
        <v>70440353.945534825</v>
      </c>
      <c r="K216" s="29"/>
      <c r="L216" s="31">
        <v>31.612586974687702</v>
      </c>
      <c r="N216" s="32">
        <f>SUM(N212:N215)</f>
        <v>-16095938.404760286</v>
      </c>
      <c r="P216" s="33">
        <f>N216/F216</f>
        <v>-0.18600217281790435</v>
      </c>
      <c r="Q216" s="34"/>
      <c r="R216" s="33">
        <f>(N212+N214+N215)/(F212+F214+F215)</f>
        <v>-0.3223294651483104</v>
      </c>
      <c r="S216" s="34"/>
      <c r="T216" s="23"/>
      <c r="U216" s="9"/>
    </row>
    <row r="217" spans="2:21" x14ac:dyDescent="0.3">
      <c r="F217" s="24"/>
      <c r="H217" s="25"/>
      <c r="J217" s="63"/>
      <c r="K217" s="29"/>
      <c r="L217" s="25"/>
      <c r="N217" s="26"/>
      <c r="P217" s="57"/>
      <c r="Q217" s="34"/>
      <c r="R217" s="57"/>
      <c r="S217" s="34"/>
      <c r="T217" s="23"/>
      <c r="U217" s="9"/>
    </row>
    <row r="218" spans="2:21" x14ac:dyDescent="0.3">
      <c r="B218" s="1">
        <f>B216+1</f>
        <v>140</v>
      </c>
      <c r="D218" s="2" t="s">
        <v>110</v>
      </c>
      <c r="F218" s="30">
        <f>SUM(F212:F214)+J215</f>
        <v>81086460.211051047</v>
      </c>
      <c r="H218" s="31">
        <v>36.048464585319465</v>
      </c>
      <c r="J218" s="32">
        <f>SUM(J212:J215)</f>
        <v>70440353.945534825</v>
      </c>
      <c r="K218" s="29"/>
      <c r="L218" s="31">
        <v>31.612586974687702</v>
      </c>
      <c r="N218" s="32">
        <f>J218-F218</f>
        <v>-10646106.265516222</v>
      </c>
      <c r="P218" s="33">
        <f>N218/F218</f>
        <v>-0.13129326693761992</v>
      </c>
      <c r="Q218" s="34"/>
      <c r="R218" s="33">
        <f>(N218-N213)/(F218-F213)</f>
        <v>-0.23931115703540698</v>
      </c>
      <c r="S218" s="34"/>
      <c r="T218" s="23"/>
      <c r="U218" s="9"/>
    </row>
    <row r="219" spans="2:21" x14ac:dyDescent="0.3">
      <c r="B219" s="1">
        <f>B218+1</f>
        <v>141</v>
      </c>
      <c r="D219" s="2" t="s">
        <v>111</v>
      </c>
      <c r="F219" s="24"/>
      <c r="H219" s="25"/>
      <c r="J219" s="63"/>
      <c r="K219" s="29"/>
      <c r="L219" s="25"/>
      <c r="N219" s="32"/>
      <c r="P219" s="57">
        <v>-0.21793467157389035</v>
      </c>
      <c r="Q219" s="34"/>
      <c r="R219" s="57">
        <v>-0.86907069380473423</v>
      </c>
      <c r="S219" s="34"/>
      <c r="T219" s="23"/>
      <c r="U219" s="9"/>
    </row>
    <row r="220" spans="2:21" x14ac:dyDescent="0.3">
      <c r="B220" s="1">
        <f>MAX(B$19:B219)+1</f>
        <v>142</v>
      </c>
      <c r="D220" s="2" t="s">
        <v>79</v>
      </c>
      <c r="F220" s="30">
        <f>SUM(F212:F213)+J215+J214</f>
        <v>71603593.651051044</v>
      </c>
      <c r="G220" s="1"/>
      <c r="H220" s="31">
        <v>32.097270185319459</v>
      </c>
      <c r="I220" s="1"/>
      <c r="J220" s="62">
        <f>SUM(J212:J215)</f>
        <v>70440353.945534825</v>
      </c>
      <c r="K220" s="29"/>
      <c r="L220" s="31">
        <v>31.612586974687702</v>
      </c>
      <c r="N220" s="32">
        <f>J220-F220</f>
        <v>-1163239.7055162191</v>
      </c>
      <c r="P220" s="33">
        <f>N220/F220</f>
        <v>-1.6245549227390549E-2</v>
      </c>
      <c r="Q220" s="34"/>
      <c r="R220" s="33">
        <f>(N220-N213)/(F220-F213)</f>
        <v>-3.323200803644602E-2</v>
      </c>
      <c r="S220" s="34"/>
    </row>
    <row r="221" spans="2:21" x14ac:dyDescent="0.3">
      <c r="B221" s="1">
        <f>MAX(B$19:B220)+1</f>
        <v>143</v>
      </c>
      <c r="D221" s="2" t="s">
        <v>80</v>
      </c>
      <c r="F221" s="34"/>
      <c r="G221" s="34"/>
      <c r="H221" s="34"/>
      <c r="I221" s="34"/>
      <c r="J221" s="34"/>
      <c r="K221" s="34"/>
      <c r="L221" s="34"/>
      <c r="M221" s="34"/>
      <c r="N221" s="26"/>
      <c r="P221" s="27">
        <v>-2.9548507468353441E-2</v>
      </c>
      <c r="Q221" s="27"/>
      <c r="R221" s="27">
        <v>-0.42037886462009832</v>
      </c>
      <c r="S221" s="34"/>
    </row>
    <row r="223" spans="2:21" x14ac:dyDescent="0.3">
      <c r="B223" s="64" t="s">
        <v>98</v>
      </c>
      <c r="C223" s="64"/>
      <c r="D223" s="54"/>
      <c r="P223" s="37"/>
    </row>
    <row r="224" spans="2:21" x14ac:dyDescent="0.3">
      <c r="B224" s="51" t="s">
        <v>99</v>
      </c>
      <c r="C224" s="52"/>
      <c r="D224" s="53" t="s">
        <v>100</v>
      </c>
    </row>
    <row r="225" spans="1:21" s="5" customFormat="1" x14ac:dyDescent="0.3">
      <c r="A225" s="2"/>
      <c r="B225" s="51" t="s">
        <v>101</v>
      </c>
      <c r="C225" s="53"/>
      <c r="D225" s="53" t="s">
        <v>102</v>
      </c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U225" s="2"/>
    </row>
    <row r="226" spans="1:21" s="5" customFormat="1" x14ac:dyDescent="0.3">
      <c r="A226" s="2"/>
      <c r="B226" s="51" t="s">
        <v>103</v>
      </c>
      <c r="C226" s="53"/>
      <c r="D226" s="52" t="s">
        <v>141</v>
      </c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U226" s="2"/>
    </row>
  </sheetData>
  <mergeCells count="5">
    <mergeCell ref="B10:R10"/>
    <mergeCell ref="B11:R11"/>
    <mergeCell ref="F13:H13"/>
    <mergeCell ref="J13:N13"/>
    <mergeCell ref="P13:R13"/>
  </mergeCells>
  <printOptions horizontalCentered="1"/>
  <pageMargins left="0.15" right="0.15" top="0.75" bottom="0.75" header="0.3" footer="0.3"/>
  <pageSetup scale="43" firstPageNumber="7" fitToHeight="3" orientation="portrait" blackAndWhite="1" useFirstPageNumber="1" r:id="rId1"/>
  <headerFooter>
    <oddHeader>&amp;RFiled: &amp;"Arial,Regular"&amp;10 2025-02-28
EB-2025-0064
Phase 3 Exhibit 8
Tab 2
Schedule 14
Attachment 10
Page &amp;P of 12</oddHeader>
  </headerFooter>
  <rowBreaks count="3" manualBreakCount="3">
    <brk id="1" min="1" max="19" man="1"/>
    <brk id="98" min="1" max="19" man="1"/>
    <brk id="177" min="1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FA2D3-88BF-4B68-A490-D9F838FCB9B0}">
  <dimension ref="B3:W226"/>
  <sheetViews>
    <sheetView view="pageBreakPreview" zoomScale="70" zoomScaleNormal="100" zoomScaleSheetLayoutView="70" workbookViewId="0"/>
  </sheetViews>
  <sheetFormatPr defaultColWidth="9.15234375" defaultRowHeight="12.45" outlineLevelRow="1" outlineLevelCol="1" x14ac:dyDescent="0.3"/>
  <cols>
    <col min="1" max="1" width="3.53515625" style="2" customWidth="1"/>
    <col min="2" max="2" width="5.15234375" style="1" customWidth="1"/>
    <col min="3" max="3" width="1.69140625" style="2" customWidth="1"/>
    <col min="4" max="4" width="46.3828125" style="2" bestFit="1" customWidth="1"/>
    <col min="5" max="5" width="1.69140625" style="2" customWidth="1"/>
    <col min="6" max="6" width="17" style="2" customWidth="1"/>
    <col min="7" max="7" width="1.69140625" style="2" customWidth="1"/>
    <col min="8" max="8" width="17" style="2" customWidth="1"/>
    <col min="9" max="9" width="1.69140625" style="2" customWidth="1"/>
    <col min="10" max="10" width="17" style="2" customWidth="1"/>
    <col min="11" max="11" width="1.69140625" style="2" customWidth="1"/>
    <col min="12" max="12" width="17" style="2" customWidth="1"/>
    <col min="13" max="13" width="1.69140625" style="2" customWidth="1"/>
    <col min="14" max="14" width="17" style="2" customWidth="1"/>
    <col min="15" max="15" width="1.69140625" style="2" customWidth="1" outlineLevel="1"/>
    <col min="16" max="16" width="17" style="2" customWidth="1" outlineLevel="1"/>
    <col min="17" max="17" width="1.69140625" style="2" customWidth="1"/>
    <col min="18" max="18" width="17" style="2" customWidth="1"/>
    <col min="19" max="19" width="5.53515625" style="2" customWidth="1"/>
    <col min="20" max="20" width="15" style="2" bestFit="1" customWidth="1"/>
    <col min="21" max="21" width="9.3828125" style="2" customWidth="1"/>
    <col min="22" max="22" width="3.53515625" style="2" customWidth="1"/>
    <col min="23" max="23" width="12.3828125" style="2" bestFit="1" customWidth="1"/>
    <col min="24" max="16384" width="9.15234375" style="2"/>
  </cols>
  <sheetData>
    <row r="3" spans="2:23" s="5" customFormat="1" x14ac:dyDescent="0.3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65"/>
      <c r="Q3" s="65"/>
      <c r="R3" s="65"/>
      <c r="S3" s="65"/>
      <c r="T3" s="2"/>
      <c r="U3" s="2"/>
      <c r="V3" s="2"/>
      <c r="W3" s="2"/>
    </row>
    <row r="4" spans="2:23" s="5" customForma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65"/>
      <c r="Q4" s="65"/>
      <c r="R4" s="65"/>
      <c r="S4" s="65"/>
      <c r="T4" s="2"/>
      <c r="U4" s="2"/>
      <c r="V4" s="2"/>
      <c r="W4" s="2"/>
    </row>
    <row r="5" spans="2:23" s="5" customFormat="1" x14ac:dyDescent="0.3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65"/>
      <c r="Q5" s="65"/>
      <c r="R5" s="65"/>
      <c r="S5" s="65"/>
      <c r="T5" s="2"/>
      <c r="U5" s="2"/>
      <c r="V5" s="2"/>
      <c r="W5" s="2"/>
    </row>
    <row r="6" spans="2:23" s="5" customFormat="1" ht="13.2" customHeight="1" x14ac:dyDescent="0.3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65"/>
      <c r="Q6" s="65"/>
      <c r="R6" s="65"/>
      <c r="S6" s="65"/>
      <c r="T6" s="2"/>
      <c r="U6" s="2"/>
      <c r="V6" s="2"/>
      <c r="W6" s="2"/>
    </row>
    <row r="7" spans="2:23" s="5" customFormat="1" x14ac:dyDescent="0.3"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65"/>
      <c r="Q7" s="65"/>
      <c r="R7" s="65"/>
      <c r="S7" s="65"/>
      <c r="T7" s="2"/>
      <c r="U7" s="2"/>
      <c r="V7" s="2"/>
      <c r="W7" s="2"/>
    </row>
    <row r="8" spans="2:23" s="5" customFormat="1" x14ac:dyDescent="0.3"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65"/>
      <c r="Q8" s="65"/>
      <c r="R8" s="65"/>
      <c r="S8" s="65"/>
      <c r="T8" s="2"/>
      <c r="U8" s="2"/>
      <c r="V8" s="2"/>
      <c r="W8" s="2"/>
    </row>
    <row r="9" spans="2:23" s="5" customFormat="1" x14ac:dyDescent="0.3"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2"/>
      <c r="Q9" s="12"/>
      <c r="R9" s="8"/>
      <c r="S9" s="12"/>
      <c r="T9" s="2"/>
      <c r="U9" s="2"/>
      <c r="V9" s="2"/>
      <c r="W9" s="2"/>
    </row>
    <row r="10" spans="2:23" s="5" customFormat="1" x14ac:dyDescent="0.3">
      <c r="B10" s="69" t="s">
        <v>1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10"/>
      <c r="T10" s="2"/>
      <c r="U10" s="2"/>
      <c r="V10" s="2"/>
      <c r="W10" s="2"/>
    </row>
    <row r="11" spans="2:23" s="5" customFormat="1" x14ac:dyDescent="0.3">
      <c r="B11" s="69" t="s">
        <v>142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"/>
      <c r="T11" s="2"/>
      <c r="U11" s="2"/>
      <c r="V11" s="2"/>
      <c r="W11" s="2"/>
    </row>
    <row r="12" spans="2:23" x14ac:dyDescent="0.3">
      <c r="M12" s="66"/>
      <c r="N12" s="66"/>
      <c r="O12" s="66"/>
      <c r="P12" s="71"/>
      <c r="Q12" s="71"/>
      <c r="R12" s="71"/>
    </row>
    <row r="13" spans="2:23" ht="12.75" customHeight="1" x14ac:dyDescent="0.3">
      <c r="F13" s="70" t="s">
        <v>3</v>
      </c>
      <c r="G13" s="70"/>
      <c r="H13" s="70"/>
      <c r="J13" s="70" t="s">
        <v>4</v>
      </c>
      <c r="K13" s="70"/>
      <c r="L13" s="70"/>
      <c r="M13" s="70"/>
      <c r="N13" s="70"/>
      <c r="P13" s="70" t="s">
        <v>5</v>
      </c>
      <c r="Q13" s="70"/>
      <c r="R13" s="70"/>
      <c r="S13" s="1"/>
    </row>
    <row r="14" spans="2:23" x14ac:dyDescent="0.3">
      <c r="F14" s="1" t="s">
        <v>6</v>
      </c>
      <c r="G14" s="1"/>
      <c r="H14" s="1"/>
      <c r="J14" s="1" t="s">
        <v>6</v>
      </c>
      <c r="K14" s="1"/>
      <c r="L14" s="1"/>
      <c r="N14" s="1" t="s">
        <v>7</v>
      </c>
      <c r="P14" s="1" t="s">
        <v>8</v>
      </c>
      <c r="Q14" s="1"/>
      <c r="R14" s="1" t="s">
        <v>9</v>
      </c>
      <c r="S14" s="1"/>
    </row>
    <row r="15" spans="2:23" x14ac:dyDescent="0.3">
      <c r="B15" s="1" t="s">
        <v>10</v>
      </c>
      <c r="F15" s="1" t="s">
        <v>11</v>
      </c>
      <c r="G15" s="1"/>
      <c r="H15" s="1" t="s">
        <v>12</v>
      </c>
      <c r="J15" s="1" t="s">
        <v>11</v>
      </c>
      <c r="K15" s="1"/>
      <c r="L15" s="1" t="s">
        <v>12</v>
      </c>
      <c r="N15" s="1" t="s">
        <v>13</v>
      </c>
      <c r="P15" s="1" t="s">
        <v>14</v>
      </c>
      <c r="R15" s="1" t="s">
        <v>14</v>
      </c>
      <c r="S15" s="1"/>
    </row>
    <row r="16" spans="2:23" ht="14.15" x14ac:dyDescent="0.3">
      <c r="B16" s="19" t="s">
        <v>15</v>
      </c>
      <c r="D16" s="21" t="s">
        <v>16</v>
      </c>
      <c r="F16" s="19" t="s">
        <v>17</v>
      </c>
      <c r="G16" s="1"/>
      <c r="H16" s="19" t="s">
        <v>18</v>
      </c>
      <c r="J16" s="19" t="s">
        <v>17</v>
      </c>
      <c r="K16" s="1"/>
      <c r="L16" s="19" t="s">
        <v>18</v>
      </c>
      <c r="N16" s="19" t="s">
        <v>17</v>
      </c>
      <c r="P16" s="19" t="s">
        <v>19</v>
      </c>
      <c r="Q16" s="1"/>
      <c r="R16" s="19" t="s">
        <v>19</v>
      </c>
      <c r="S16" s="1"/>
    </row>
    <row r="17" spans="2:23" x14ac:dyDescent="0.3">
      <c r="F17" s="1" t="s">
        <v>20</v>
      </c>
      <c r="G17" s="1"/>
      <c r="H17" s="1" t="s">
        <v>21</v>
      </c>
      <c r="I17" s="1"/>
      <c r="J17" s="1" t="s">
        <v>22</v>
      </c>
      <c r="K17" s="1"/>
      <c r="L17" s="1" t="s">
        <v>23</v>
      </c>
      <c r="M17" s="1"/>
      <c r="N17" s="1" t="s">
        <v>24</v>
      </c>
      <c r="O17" s="1"/>
      <c r="P17" s="1" t="s">
        <v>25</v>
      </c>
      <c r="Q17" s="1"/>
      <c r="R17" s="1" t="s">
        <v>26</v>
      </c>
      <c r="S17" s="1"/>
    </row>
    <row r="18" spans="2:23" ht="9" customHeight="1" x14ac:dyDescent="0.3"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2:23" x14ac:dyDescent="0.3">
      <c r="D19" s="6" t="s">
        <v>143</v>
      </c>
      <c r="F19" s="67" t="s">
        <v>108</v>
      </c>
      <c r="J19" s="29"/>
    </row>
    <row r="20" spans="2:23" x14ac:dyDescent="0.3">
      <c r="B20" s="1">
        <f>1</f>
        <v>1</v>
      </c>
      <c r="D20" s="2" t="s">
        <v>29</v>
      </c>
      <c r="F20" s="24">
        <v>453.19532400000003</v>
      </c>
      <c r="G20" s="29"/>
      <c r="H20" s="25">
        <v>20.599787454545456</v>
      </c>
      <c r="I20" s="25"/>
      <c r="J20" s="24">
        <v>495.90623809420993</v>
      </c>
      <c r="K20" s="1"/>
      <c r="L20" s="25">
        <v>22.541192640645903</v>
      </c>
      <c r="M20" s="25"/>
      <c r="N20" s="26">
        <f>J20-F20</f>
        <v>42.710914094209897</v>
      </c>
      <c r="O20" s="25"/>
      <c r="P20" s="28">
        <f>N20/F20</f>
        <v>9.4243942583595364E-2</v>
      </c>
      <c r="Q20" s="28"/>
      <c r="R20" s="28">
        <f>P20</f>
        <v>9.4243942583595364E-2</v>
      </c>
      <c r="S20" s="28"/>
      <c r="U20" s="9"/>
    </row>
    <row r="21" spans="2:23" outlineLevel="1" x14ac:dyDescent="0.3">
      <c r="B21" s="1">
        <f>MAX(B$19:B20)+1</f>
        <v>2</v>
      </c>
      <c r="D21" s="2" t="s">
        <v>30</v>
      </c>
      <c r="F21" s="24">
        <v>335.5</v>
      </c>
      <c r="G21" s="29"/>
      <c r="H21" s="25">
        <v>15.25</v>
      </c>
      <c r="I21" s="25"/>
      <c r="J21" s="24">
        <v>335.5</v>
      </c>
      <c r="K21" s="29"/>
      <c r="L21" s="25">
        <v>15.25</v>
      </c>
      <c r="M21" s="25"/>
      <c r="N21" s="26">
        <f>J21-F21</f>
        <v>0</v>
      </c>
      <c r="O21" s="25"/>
      <c r="P21" s="42">
        <f>IFERROR(N21/F21,"100.0%")</f>
        <v>0</v>
      </c>
      <c r="Q21" s="28"/>
      <c r="R21" s="42">
        <v>0</v>
      </c>
      <c r="S21" s="28"/>
      <c r="U21" s="9"/>
    </row>
    <row r="22" spans="2:23" outlineLevel="1" x14ac:dyDescent="0.3">
      <c r="B22" s="1">
        <f>MAX(B$19:B21)+1</f>
        <v>3</v>
      </c>
      <c r="D22" s="2" t="s">
        <v>31</v>
      </c>
      <c r="F22" s="26">
        <v>0</v>
      </c>
      <c r="G22" s="29"/>
      <c r="H22" s="26">
        <v>0</v>
      </c>
      <c r="I22" s="25"/>
      <c r="J22" s="24">
        <v>7.0517741424145939</v>
      </c>
      <c r="K22" s="29"/>
      <c r="L22" s="25">
        <v>0.32053518829157246</v>
      </c>
      <c r="M22" s="25"/>
      <c r="N22" s="26">
        <f>J22-F22</f>
        <v>7.0517741424145939</v>
      </c>
      <c r="O22" s="25"/>
      <c r="P22" s="42" t="str">
        <f>IFERROR(N22/F22,"100.0%")</f>
        <v>100.0%</v>
      </c>
      <c r="Q22" s="28"/>
      <c r="R22" s="42" t="str">
        <f>P22</f>
        <v>100.0%</v>
      </c>
      <c r="S22" s="28"/>
      <c r="U22" s="9"/>
    </row>
    <row r="23" spans="2:23" x14ac:dyDescent="0.3">
      <c r="B23" s="1">
        <f>MAX(B$19:B22)+1</f>
        <v>4</v>
      </c>
      <c r="D23" s="2" t="s">
        <v>32</v>
      </c>
      <c r="F23" s="24">
        <v>357.35151436497631</v>
      </c>
      <c r="G23" s="29"/>
      <c r="H23" s="25">
        <v>16.243250652953471</v>
      </c>
      <c r="J23" s="24">
        <v>345.27465687702818</v>
      </c>
      <c r="K23" s="1"/>
      <c r="L23" s="25">
        <v>15.694302585319464</v>
      </c>
      <c r="N23" s="26">
        <f>J23-F23</f>
        <v>-12.076857487948132</v>
      </c>
      <c r="P23" s="27">
        <f>N23/F23</f>
        <v>-3.3795456301364914E-2</v>
      </c>
      <c r="Q23" s="28"/>
      <c r="R23" s="27">
        <f>P23</f>
        <v>-3.3795456301364914E-2</v>
      </c>
      <c r="S23" s="28"/>
      <c r="T23" s="9"/>
    </row>
    <row r="24" spans="2:23" x14ac:dyDescent="0.3">
      <c r="B24" s="1">
        <f>MAX(B$19:B23)+1</f>
        <v>5</v>
      </c>
      <c r="D24" s="2" t="s">
        <v>33</v>
      </c>
      <c r="F24" s="30">
        <f>SUM(F20:F23)</f>
        <v>1146.0468383649763</v>
      </c>
      <c r="G24" s="1"/>
      <c r="H24" s="31">
        <v>52.093038107498927</v>
      </c>
      <c r="I24" s="1"/>
      <c r="J24" s="30">
        <f>SUM(J20:J23)</f>
        <v>1183.7326691136527</v>
      </c>
      <c r="K24" s="29"/>
      <c r="L24" s="31">
        <v>53.806030414256945</v>
      </c>
      <c r="N24" s="32">
        <f>SUM(N20:N23)</f>
        <v>37.685830748676359</v>
      </c>
      <c r="P24" s="58">
        <f>N24/F24</f>
        <v>3.2883325085073641E-2</v>
      </c>
      <c r="Q24" s="34"/>
      <c r="R24" s="58">
        <f>(N20+N22+N23)/(F20+F22+F23)</f>
        <v>4.6494328229933865E-2</v>
      </c>
      <c r="S24" s="34"/>
      <c r="T24" s="9"/>
      <c r="U24" s="40"/>
      <c r="W24" s="43"/>
    </row>
    <row r="25" spans="2:23" ht="9" customHeight="1" x14ac:dyDescent="0.3">
      <c r="F25" s="24"/>
      <c r="G25" s="1"/>
      <c r="H25" s="25"/>
      <c r="I25" s="1"/>
      <c r="J25" s="24"/>
      <c r="K25" s="1"/>
      <c r="L25" s="25"/>
      <c r="N25" s="37"/>
      <c r="P25" s="34"/>
      <c r="Q25" s="34"/>
      <c r="R25" s="34"/>
      <c r="S25" s="34"/>
    </row>
    <row r="26" spans="2:23" x14ac:dyDescent="0.3">
      <c r="B26" s="1">
        <f>MAX(B$19:B25)+1</f>
        <v>6</v>
      </c>
      <c r="D26" s="2" t="s">
        <v>110</v>
      </c>
      <c r="F26" s="30">
        <f>SUM(F20:F22)+J23</f>
        <v>1133.9699808770283</v>
      </c>
      <c r="G26" s="1"/>
      <c r="H26" s="31">
        <v>51.544090039864919</v>
      </c>
      <c r="I26" s="1"/>
      <c r="J26" s="30">
        <f>SUM(J20:J23)</f>
        <v>1183.7326691136527</v>
      </c>
      <c r="K26" s="29"/>
      <c r="L26" s="31">
        <v>53.806030414256945</v>
      </c>
      <c r="N26" s="32">
        <f>N20+N21+N22</f>
        <v>49.762688236624491</v>
      </c>
      <c r="P26" s="58">
        <f>N26/F26</f>
        <v>4.388360280766633E-2</v>
      </c>
      <c r="Q26" s="34"/>
      <c r="R26" s="58">
        <f>(N26-N21)/(F26-F21)</f>
        <v>6.2322553669413902E-2</v>
      </c>
      <c r="S26" s="34"/>
    </row>
    <row r="27" spans="2:23" x14ac:dyDescent="0.3">
      <c r="B27" s="1">
        <f>MAX(B$19:B26)+1</f>
        <v>7</v>
      </c>
      <c r="D27" s="2" t="s">
        <v>111</v>
      </c>
      <c r="F27" s="24"/>
      <c r="G27" s="1"/>
      <c r="H27" s="25"/>
      <c r="I27" s="1"/>
      <c r="J27" s="24"/>
      <c r="K27" s="1"/>
      <c r="L27" s="25"/>
      <c r="N27" s="26"/>
      <c r="P27" s="46">
        <v>6.3094945186494431E-2</v>
      </c>
      <c r="Q27" s="34"/>
      <c r="R27" s="46">
        <v>0.10980406372556585</v>
      </c>
      <c r="S27" s="34"/>
    </row>
    <row r="28" spans="2:23" ht="9" customHeight="1" x14ac:dyDescent="0.3">
      <c r="N28" s="37"/>
      <c r="P28" s="34"/>
    </row>
    <row r="29" spans="2:23" x14ac:dyDescent="0.3">
      <c r="D29" s="6" t="s">
        <v>144</v>
      </c>
      <c r="F29" s="13" t="s">
        <v>114</v>
      </c>
      <c r="J29" s="29"/>
    </row>
    <row r="30" spans="2:23" x14ac:dyDescent="0.3">
      <c r="B30" s="1">
        <f>MAX(B$19:B29)+1</f>
        <v>8</v>
      </c>
      <c r="D30" s="2" t="s">
        <v>29</v>
      </c>
      <c r="F30" s="24">
        <v>2658.3704000000002</v>
      </c>
      <c r="G30" s="29"/>
      <c r="H30" s="25">
        <v>6.6459260000000002</v>
      </c>
      <c r="I30" s="25"/>
      <c r="J30" s="24">
        <v>3109.3291476666886</v>
      </c>
      <c r="K30" s="1"/>
      <c r="L30" s="25">
        <v>7.7733228691667211</v>
      </c>
      <c r="M30" s="25"/>
      <c r="N30" s="26">
        <f>J30-F30</f>
        <v>450.9587476666884</v>
      </c>
      <c r="O30" s="25"/>
      <c r="P30" s="28">
        <f>N30/F30</f>
        <v>0.1696372889446438</v>
      </c>
      <c r="Q30" s="28"/>
      <c r="R30" s="28">
        <f>P30</f>
        <v>0.1696372889446438</v>
      </c>
      <c r="S30" s="28"/>
      <c r="U30" s="9"/>
    </row>
    <row r="31" spans="2:23" outlineLevel="1" x14ac:dyDescent="0.3">
      <c r="B31" s="1">
        <f>MAX(B$19:B30)+1</f>
        <v>9</v>
      </c>
      <c r="D31" s="2" t="s">
        <v>30</v>
      </c>
      <c r="F31" s="24">
        <v>6100</v>
      </c>
      <c r="G31" s="29"/>
      <c r="H31" s="25">
        <v>15.25</v>
      </c>
      <c r="I31" s="25"/>
      <c r="J31" s="24">
        <v>6100</v>
      </c>
      <c r="K31" s="29"/>
      <c r="L31" s="25">
        <v>15.25</v>
      </c>
      <c r="M31" s="25"/>
      <c r="N31" s="26">
        <f>J31-F31</f>
        <v>0</v>
      </c>
      <c r="O31" s="25"/>
      <c r="P31" s="42">
        <f>IFERROR(N31/F31,"100.0%")</f>
        <v>0</v>
      </c>
      <c r="Q31" s="28"/>
      <c r="R31" s="42">
        <v>0</v>
      </c>
      <c r="S31" s="28"/>
      <c r="U31" s="9"/>
    </row>
    <row r="32" spans="2:23" outlineLevel="1" x14ac:dyDescent="0.3">
      <c r="B32" s="1">
        <f>MAX(B$19:B31)+1</f>
        <v>10</v>
      </c>
      <c r="D32" s="2" t="s">
        <v>31</v>
      </c>
      <c r="F32" s="26">
        <v>0</v>
      </c>
      <c r="G32" s="29"/>
      <c r="H32" s="26">
        <v>0</v>
      </c>
      <c r="I32" s="25"/>
      <c r="J32" s="24">
        <v>127.24082105404263</v>
      </c>
      <c r="K32" s="29"/>
      <c r="L32" s="25">
        <v>0.31810205263510655</v>
      </c>
      <c r="M32" s="25"/>
      <c r="N32" s="26">
        <f>J32-F32</f>
        <v>127.24082105404263</v>
      </c>
      <c r="O32" s="25"/>
      <c r="P32" s="42" t="str">
        <f>IFERROR(N32/F32,"100.0%")</f>
        <v>100.0%</v>
      </c>
      <c r="Q32" s="28"/>
      <c r="R32" s="42" t="str">
        <f>P32</f>
        <v>100.0%</v>
      </c>
      <c r="S32" s="28"/>
      <c r="U32" s="9"/>
    </row>
    <row r="33" spans="2:23" x14ac:dyDescent="0.3">
      <c r="B33" s="1">
        <f>MAX(B$19:B32)+1</f>
        <v>11</v>
      </c>
      <c r="D33" s="2" t="s">
        <v>32</v>
      </c>
      <c r="F33" s="24">
        <v>6497.3002611813881</v>
      </c>
      <c r="G33" s="29"/>
      <c r="H33" s="25">
        <v>16.243250652953471</v>
      </c>
      <c r="J33" s="24">
        <v>6277.7210341277851</v>
      </c>
      <c r="K33" s="1"/>
      <c r="L33" s="25">
        <v>15.694302585319464</v>
      </c>
      <c r="N33" s="26">
        <f>J33-F33</f>
        <v>-219.57922705360306</v>
      </c>
      <c r="P33" s="27">
        <f>N33/F33</f>
        <v>-3.3795456301365011E-2</v>
      </c>
      <c r="Q33" s="28"/>
      <c r="R33" s="27">
        <f>P33</f>
        <v>-3.3795456301365011E-2</v>
      </c>
      <c r="S33" s="28"/>
      <c r="T33" s="9"/>
    </row>
    <row r="34" spans="2:23" x14ac:dyDescent="0.3">
      <c r="B34" s="1">
        <f>MAX(B$19:B33)+1</f>
        <v>12</v>
      </c>
      <c r="D34" s="2" t="s">
        <v>33</v>
      </c>
      <c r="F34" s="30">
        <f>SUM(F30:F33)</f>
        <v>15255.670661181388</v>
      </c>
      <c r="G34" s="1"/>
      <c r="H34" s="31">
        <v>38.139176652953473</v>
      </c>
      <c r="I34" s="1"/>
      <c r="J34" s="30">
        <f>SUM(J30:J33)</f>
        <v>15614.291002848517</v>
      </c>
      <c r="K34" s="29"/>
      <c r="L34" s="31">
        <v>39.035727507121294</v>
      </c>
      <c r="N34" s="32">
        <f>SUM(N30:N33)</f>
        <v>358.62034166712795</v>
      </c>
      <c r="P34" s="58">
        <f>N34/F34</f>
        <v>2.3507346850351885E-2</v>
      </c>
      <c r="Q34" s="34"/>
      <c r="R34" s="58">
        <f>(N30+N32+N33)/(F30+F32+F33)</f>
        <v>3.9169205068463428E-2</v>
      </c>
      <c r="S34" s="34"/>
      <c r="T34" s="9"/>
      <c r="U34" s="40"/>
      <c r="W34" s="43"/>
    </row>
    <row r="35" spans="2:23" ht="9" customHeight="1" x14ac:dyDescent="0.3">
      <c r="F35" s="24"/>
      <c r="G35" s="1"/>
      <c r="H35" s="25"/>
      <c r="I35" s="1"/>
      <c r="J35" s="24"/>
      <c r="K35" s="1"/>
      <c r="L35" s="25"/>
      <c r="N35" s="37"/>
      <c r="P35" s="34"/>
      <c r="Q35" s="34"/>
      <c r="R35" s="34"/>
      <c r="S35" s="34"/>
    </row>
    <row r="36" spans="2:23" x14ac:dyDescent="0.3">
      <c r="B36" s="1">
        <f>MAX(B$19:B35)+1</f>
        <v>13</v>
      </c>
      <c r="D36" s="2" t="s">
        <v>110</v>
      </c>
      <c r="F36" s="30">
        <f>SUM(F30:F32)+J33</f>
        <v>15036.091434127786</v>
      </c>
      <c r="G36" s="1"/>
      <c r="H36" s="31">
        <v>37.590228585319466</v>
      </c>
      <c r="I36" s="1"/>
      <c r="J36" s="30">
        <f>SUM(J30:J33)</f>
        <v>15614.291002848517</v>
      </c>
      <c r="K36" s="29"/>
      <c r="L36" s="31">
        <v>39.035727507121294</v>
      </c>
      <c r="N36" s="32">
        <f>N30+N31+N32</f>
        <v>578.19956872073101</v>
      </c>
      <c r="P36" s="58">
        <f>N36/F36</f>
        <v>3.8454113640754885E-2</v>
      </c>
      <c r="Q36" s="34"/>
      <c r="R36" s="58">
        <f>(N36-N31)/(F36-F31)</f>
        <v>6.4703855481215392E-2</v>
      </c>
      <c r="S36" s="34"/>
    </row>
    <row r="37" spans="2:23" x14ac:dyDescent="0.3">
      <c r="B37" s="1">
        <f>MAX(B$19:B36)+1</f>
        <v>14</v>
      </c>
      <c r="D37" s="2" t="s">
        <v>111</v>
      </c>
      <c r="F37" s="24"/>
      <c r="G37" s="1"/>
      <c r="H37" s="25"/>
      <c r="I37" s="1"/>
      <c r="J37" s="24"/>
      <c r="K37" s="1"/>
      <c r="L37" s="25"/>
      <c r="N37" s="26"/>
      <c r="P37" s="46">
        <v>6.6016797910343122E-2</v>
      </c>
      <c r="Q37" s="34"/>
      <c r="R37" s="46">
        <v>0.21750150720935313</v>
      </c>
      <c r="S37" s="34"/>
    </row>
    <row r="38" spans="2:23" ht="9" customHeight="1" x14ac:dyDescent="0.3">
      <c r="N38" s="37"/>
      <c r="P38" s="34"/>
    </row>
    <row r="39" spans="2:23" x14ac:dyDescent="0.3">
      <c r="D39" s="6" t="s">
        <v>145</v>
      </c>
      <c r="F39" s="13" t="s">
        <v>146</v>
      </c>
      <c r="H39" s="25"/>
      <c r="N39" s="37"/>
      <c r="P39" s="34"/>
    </row>
    <row r="40" spans="2:23" x14ac:dyDescent="0.3">
      <c r="B40" s="1">
        <f>MAX(B$19:B39)+1</f>
        <v>15</v>
      </c>
      <c r="D40" s="2" t="s">
        <v>29</v>
      </c>
      <c r="F40" s="24">
        <v>4932.9445600000008</v>
      </c>
      <c r="G40" s="29"/>
      <c r="H40" s="25">
        <v>8.2215742666666678</v>
      </c>
      <c r="I40" s="25"/>
      <c r="J40" s="24">
        <v>4987.7683122370718</v>
      </c>
      <c r="K40" s="29"/>
      <c r="L40" s="25">
        <v>8.3129471870617859</v>
      </c>
      <c r="M40" s="25"/>
      <c r="N40" s="26">
        <f>J40-F40</f>
        <v>54.823752237070948</v>
      </c>
      <c r="O40" s="25"/>
      <c r="P40" s="28">
        <f>N40/F40</f>
        <v>1.1113798578160168E-2</v>
      </c>
      <c r="Q40" s="28"/>
      <c r="R40" s="28">
        <f>P40</f>
        <v>1.1113798578160168E-2</v>
      </c>
      <c r="S40" s="28"/>
    </row>
    <row r="41" spans="2:23" outlineLevel="1" x14ac:dyDescent="0.3">
      <c r="B41" s="1">
        <f>MAX(B$19:B40)+1</f>
        <v>16</v>
      </c>
      <c r="D41" s="2" t="s">
        <v>30</v>
      </c>
      <c r="F41" s="24">
        <v>9150</v>
      </c>
      <c r="G41" s="29"/>
      <c r="H41" s="25">
        <v>15.25</v>
      </c>
      <c r="I41" s="25"/>
      <c r="J41" s="24">
        <v>9150</v>
      </c>
      <c r="K41" s="29"/>
      <c r="L41" s="25">
        <v>15.25</v>
      </c>
      <c r="M41" s="25"/>
      <c r="N41" s="26">
        <f>J41-F41</f>
        <v>0</v>
      </c>
      <c r="O41" s="25"/>
      <c r="P41" s="42">
        <f>IFERROR(N41/F41,"100.0%")</f>
        <v>0</v>
      </c>
      <c r="Q41" s="28"/>
      <c r="R41" s="42">
        <v>0</v>
      </c>
      <c r="S41" s="28"/>
    </row>
    <row r="42" spans="2:23" outlineLevel="1" x14ac:dyDescent="0.3">
      <c r="B42" s="1">
        <f>MAX(B$19:B41)+1</f>
        <v>17</v>
      </c>
      <c r="D42" s="2" t="s">
        <v>31</v>
      </c>
      <c r="F42" s="26">
        <v>0</v>
      </c>
      <c r="G42" s="29"/>
      <c r="H42" s="26">
        <v>0</v>
      </c>
      <c r="I42" s="25"/>
      <c r="J42" s="24">
        <v>190.86123158106392</v>
      </c>
      <c r="K42" s="29"/>
      <c r="L42" s="25">
        <v>0.31810205263510655</v>
      </c>
      <c r="M42" s="25"/>
      <c r="N42" s="26">
        <f>J42-F42</f>
        <v>190.86123158106392</v>
      </c>
      <c r="O42" s="25"/>
      <c r="P42" s="42" t="str">
        <f>IFERROR(N42/F42,"100.0%")</f>
        <v>100.0%</v>
      </c>
      <c r="Q42" s="28"/>
      <c r="R42" s="42">
        <v>1</v>
      </c>
      <c r="S42" s="28"/>
    </row>
    <row r="43" spans="2:23" x14ac:dyDescent="0.3">
      <c r="B43" s="1">
        <f>MAX(B$19:B42)+1</f>
        <v>18</v>
      </c>
      <c r="D43" s="2" t="s">
        <v>32</v>
      </c>
      <c r="F43" s="24">
        <v>9745.9503917720813</v>
      </c>
      <c r="G43" s="29"/>
      <c r="H43" s="25">
        <v>16.243250652953471</v>
      </c>
      <c r="J43" s="24">
        <v>9416.5815511916771</v>
      </c>
      <c r="K43" s="29"/>
      <c r="L43" s="25">
        <v>15.694302585319461</v>
      </c>
      <c r="N43" s="26">
        <f>J43-F43</f>
        <v>-329.36884058040414</v>
      </c>
      <c r="P43" s="27">
        <f>N43/F43</f>
        <v>-3.3795456301364962E-2</v>
      </c>
      <c r="Q43" s="28"/>
      <c r="R43" s="27">
        <f>P43</f>
        <v>-3.3795456301364962E-2</v>
      </c>
      <c r="S43" s="28"/>
      <c r="T43" s="9"/>
    </row>
    <row r="44" spans="2:23" x14ac:dyDescent="0.3">
      <c r="B44" s="1">
        <f>MAX(B$19:B43)+1</f>
        <v>19</v>
      </c>
      <c r="D44" s="2" t="s">
        <v>33</v>
      </c>
      <c r="F44" s="30">
        <f>SUM(F40:F43)</f>
        <v>23828.894951772083</v>
      </c>
      <c r="G44" s="29"/>
      <c r="H44" s="31">
        <v>39.714824919620142</v>
      </c>
      <c r="J44" s="30">
        <f>SUM(J40:J43)</f>
        <v>23745.211095009814</v>
      </c>
      <c r="K44" s="29"/>
      <c r="L44" s="31">
        <v>39.575351825016355</v>
      </c>
      <c r="N44" s="32">
        <f>SUM(N40:N43)</f>
        <v>-83.683856762269272</v>
      </c>
      <c r="P44" s="33">
        <f>N44/F44</f>
        <v>-3.5118647730681255E-3</v>
      </c>
      <c r="Q44" s="34"/>
      <c r="R44" s="33">
        <f>(N40+N42+N43)/(F40+F42+F43)</f>
        <v>-5.7009643462409745E-3</v>
      </c>
      <c r="S44" s="34"/>
      <c r="T44" s="9"/>
      <c r="U44" s="40"/>
      <c r="W44" s="43"/>
    </row>
    <row r="45" spans="2:23" ht="9" customHeight="1" x14ac:dyDescent="0.3">
      <c r="F45" s="24"/>
      <c r="G45" s="1"/>
      <c r="H45" s="25"/>
      <c r="I45" s="1"/>
      <c r="J45" s="24"/>
      <c r="K45" s="1"/>
      <c r="L45" s="25"/>
      <c r="N45" s="26"/>
      <c r="P45" s="34"/>
      <c r="Q45" s="34"/>
      <c r="R45" s="34"/>
      <c r="S45" s="34"/>
    </row>
    <row r="46" spans="2:23" x14ac:dyDescent="0.3">
      <c r="B46" s="1">
        <f>MAX(B$19:B45)+1</f>
        <v>20</v>
      </c>
      <c r="D46" s="2" t="s">
        <v>110</v>
      </c>
      <c r="F46" s="30">
        <f>SUM(F40:F42)+J43</f>
        <v>23499.526111191677</v>
      </c>
      <c r="G46" s="1"/>
      <c r="H46" s="31">
        <v>39.165876851986134</v>
      </c>
      <c r="I46" s="1"/>
      <c r="J46" s="30">
        <f>SUM(J40:J43)</f>
        <v>23745.211095009814</v>
      </c>
      <c r="K46" s="29"/>
      <c r="L46" s="31">
        <v>39.575351825016355</v>
      </c>
      <c r="N46" s="32">
        <f>N40+N41+N42</f>
        <v>245.68498381813487</v>
      </c>
      <c r="P46" s="58">
        <f>N46/F46</f>
        <v>1.0454890990381594E-2</v>
      </c>
      <c r="Q46" s="34"/>
      <c r="R46" s="58">
        <f>(N46-N41)/(F46-F41)</f>
        <v>1.7121470208449386E-2</v>
      </c>
      <c r="S46" s="34"/>
    </row>
    <row r="47" spans="2:23" x14ac:dyDescent="0.3">
      <c r="B47" s="1">
        <f>MAX(B$19:B46)+1</f>
        <v>21</v>
      </c>
      <c r="D47" s="2" t="s">
        <v>111</v>
      </c>
      <c r="F47" s="24"/>
      <c r="G47" s="1"/>
      <c r="H47" s="25"/>
      <c r="I47" s="1"/>
      <c r="J47" s="24"/>
      <c r="K47" s="1"/>
      <c r="L47" s="25"/>
      <c r="N47" s="26"/>
      <c r="P47" s="46">
        <v>1.7445569196938945E-2</v>
      </c>
      <c r="Q47" s="34"/>
      <c r="R47" s="46">
        <v>4.9804935131509936E-2</v>
      </c>
      <c r="S47" s="34"/>
    </row>
    <row r="48" spans="2:23" ht="9" customHeight="1" x14ac:dyDescent="0.3">
      <c r="N48" s="26"/>
      <c r="P48" s="34"/>
    </row>
    <row r="49" spans="2:23" x14ac:dyDescent="0.3">
      <c r="D49" s="6" t="s">
        <v>147</v>
      </c>
      <c r="F49" s="13" t="s">
        <v>148</v>
      </c>
      <c r="H49" s="25"/>
      <c r="N49" s="26"/>
      <c r="P49" s="34"/>
    </row>
    <row r="50" spans="2:23" x14ac:dyDescent="0.3">
      <c r="B50" s="1">
        <f>MAX(B$19:B49)+1</f>
        <v>22</v>
      </c>
      <c r="D50" s="2" t="s">
        <v>29</v>
      </c>
      <c r="F50" s="24">
        <v>5132.8581480000003</v>
      </c>
      <c r="G50" s="29"/>
      <c r="H50" s="25">
        <v>7.0313125315068508</v>
      </c>
      <c r="I50" s="25"/>
      <c r="J50" s="24">
        <v>5992.7976601471983</v>
      </c>
      <c r="K50" s="29"/>
      <c r="L50" s="25">
        <v>8.2093118632153406</v>
      </c>
      <c r="M50" s="25"/>
      <c r="N50" s="26">
        <f>J50-F50</f>
        <v>859.939512147198</v>
      </c>
      <c r="O50" s="25"/>
      <c r="P50" s="28">
        <f>N50/F50</f>
        <v>0.16753619277054643</v>
      </c>
      <c r="Q50" s="28"/>
      <c r="R50" s="28">
        <f>P50</f>
        <v>0.16753619277054643</v>
      </c>
      <c r="S50" s="28"/>
    </row>
    <row r="51" spans="2:23" outlineLevel="1" x14ac:dyDescent="0.3">
      <c r="B51" s="1">
        <f>MAX(B$19:B50)+1</f>
        <v>23</v>
      </c>
      <c r="D51" s="2" t="s">
        <v>30</v>
      </c>
      <c r="F51" s="24">
        <v>11132.5</v>
      </c>
      <c r="G51" s="29"/>
      <c r="H51" s="25">
        <v>15.25</v>
      </c>
      <c r="I51" s="25"/>
      <c r="J51" s="24">
        <v>11132.5</v>
      </c>
      <c r="K51" s="29"/>
      <c r="L51" s="25">
        <v>15.25</v>
      </c>
      <c r="M51" s="25"/>
      <c r="N51" s="26">
        <f>J51-F51</f>
        <v>0</v>
      </c>
      <c r="O51" s="25"/>
      <c r="P51" s="42">
        <f>IFERROR(N51/F51,"100.0%")</f>
        <v>0</v>
      </c>
      <c r="Q51" s="28"/>
      <c r="R51" s="42">
        <v>0</v>
      </c>
      <c r="S51" s="28"/>
    </row>
    <row r="52" spans="2:23" outlineLevel="1" x14ac:dyDescent="0.3">
      <c r="B52" s="1">
        <f>MAX(B$19:B51)+1</f>
        <v>24</v>
      </c>
      <c r="D52" s="2" t="s">
        <v>31</v>
      </c>
      <c r="F52" s="26">
        <v>0</v>
      </c>
      <c r="G52" s="29"/>
      <c r="H52" s="26">
        <v>0</v>
      </c>
      <c r="I52" s="25"/>
      <c r="J52" s="24">
        <v>232.21449842362779</v>
      </c>
      <c r="K52" s="29"/>
      <c r="L52" s="25">
        <v>0.31810205263510655</v>
      </c>
      <c r="M52" s="25"/>
      <c r="N52" s="26">
        <f>J52-F52</f>
        <v>232.21449842362779</v>
      </c>
      <c r="O52" s="25"/>
      <c r="P52" s="42" t="str">
        <f>IFERROR(N52/F52,"100.0%")</f>
        <v>100.0%</v>
      </c>
      <c r="Q52" s="28"/>
      <c r="R52" s="42">
        <v>1</v>
      </c>
      <c r="S52" s="28"/>
    </row>
    <row r="53" spans="2:23" x14ac:dyDescent="0.3">
      <c r="B53" s="1">
        <f>MAX(B$19:B52)+1</f>
        <v>25</v>
      </c>
      <c r="D53" s="2" t="s">
        <v>32</v>
      </c>
      <c r="F53" s="24">
        <v>11857.572976656034</v>
      </c>
      <c r="G53" s="29"/>
      <c r="H53" s="25">
        <v>16.243250652953474</v>
      </c>
      <c r="J53" s="24">
        <v>11456.840887283206</v>
      </c>
      <c r="K53" s="29"/>
      <c r="L53" s="25">
        <v>15.694302585319461</v>
      </c>
      <c r="N53" s="26">
        <f>J53-F53</f>
        <v>-400.73208937282834</v>
      </c>
      <c r="P53" s="27">
        <f>N53/F53</f>
        <v>-3.379545630136524E-2</v>
      </c>
      <c r="Q53" s="27"/>
      <c r="R53" s="27">
        <f>P53</f>
        <v>-3.379545630136524E-2</v>
      </c>
      <c r="S53" s="28"/>
      <c r="T53" s="9"/>
    </row>
    <row r="54" spans="2:23" x14ac:dyDescent="0.3">
      <c r="B54" s="1">
        <f>MAX(B$19:B53)+1</f>
        <v>26</v>
      </c>
      <c r="D54" s="2" t="s">
        <v>33</v>
      </c>
      <c r="F54" s="30">
        <f>SUM(F50:F53)</f>
        <v>28122.931124656032</v>
      </c>
      <c r="G54" s="29"/>
      <c r="H54" s="31">
        <v>38.52456318446032</v>
      </c>
      <c r="J54" s="30">
        <f>SUM(J50:J53)</f>
        <v>28814.353045854034</v>
      </c>
      <c r="K54" s="29"/>
      <c r="L54" s="31">
        <v>39.471716501169908</v>
      </c>
      <c r="N54" s="32">
        <f>SUM(N50:N53)</f>
        <v>691.42192119799756</v>
      </c>
      <c r="P54" s="58">
        <f>N54/F54</f>
        <v>2.4585699055807587E-2</v>
      </c>
      <c r="Q54" s="34"/>
      <c r="R54" s="58">
        <f>(N50+N52+N53)/(F50+F52+F53)</f>
        <v>4.0694783794781142E-2</v>
      </c>
      <c r="S54" s="34"/>
      <c r="T54" s="9"/>
      <c r="U54" s="40"/>
      <c r="W54" s="43"/>
    </row>
    <row r="55" spans="2:23" ht="9" customHeight="1" x14ac:dyDescent="0.3">
      <c r="F55" s="24"/>
      <c r="G55" s="1"/>
      <c r="H55" s="25"/>
      <c r="I55" s="1"/>
      <c r="J55" s="24"/>
      <c r="K55" s="1"/>
      <c r="L55" s="25"/>
      <c r="N55" s="26"/>
      <c r="P55" s="34"/>
      <c r="Q55" s="34"/>
      <c r="R55" s="34"/>
      <c r="S55" s="34"/>
    </row>
    <row r="56" spans="2:23" x14ac:dyDescent="0.3">
      <c r="B56" s="1">
        <f>MAX(B$19:B55)+1</f>
        <v>27</v>
      </c>
      <c r="D56" s="2" t="s">
        <v>110</v>
      </c>
      <c r="F56" s="30">
        <f>SUM(F50:F52)+J53</f>
        <v>27722.199035283207</v>
      </c>
      <c r="G56" s="1"/>
      <c r="H56" s="31">
        <v>37.975615116826312</v>
      </c>
      <c r="I56" s="1"/>
      <c r="J56" s="30">
        <f>SUM(J50:J53)</f>
        <v>28814.353045854034</v>
      </c>
      <c r="K56" s="29"/>
      <c r="L56" s="31">
        <v>39.471716501169908</v>
      </c>
      <c r="N56" s="32">
        <f>N50+N51+N52</f>
        <v>1092.1540105708259</v>
      </c>
      <c r="P56" s="58">
        <f>N56/F56</f>
        <v>3.9396370005885736E-2</v>
      </c>
      <c r="Q56" s="34"/>
      <c r="R56" s="58">
        <f>(N56-N51)/(F56-F51)</f>
        <v>6.5833262450874924E-2</v>
      </c>
      <c r="S56" s="34"/>
    </row>
    <row r="57" spans="2:23" x14ac:dyDescent="0.3">
      <c r="B57" s="1">
        <f>MAX(B$19:B56)+1</f>
        <v>28</v>
      </c>
      <c r="D57" s="2" t="s">
        <v>111</v>
      </c>
      <c r="F57" s="24"/>
      <c r="G57" s="1"/>
      <c r="H57" s="25"/>
      <c r="I57" s="1"/>
      <c r="J57" s="24"/>
      <c r="K57" s="1"/>
      <c r="L57" s="25"/>
      <c r="N57" s="26"/>
      <c r="P57" s="46">
        <v>6.7146016745110407E-2</v>
      </c>
      <c r="Q57" s="34"/>
      <c r="R57" s="46">
        <v>0.21277697124678574</v>
      </c>
      <c r="S57" s="34"/>
    </row>
    <row r="58" spans="2:23" ht="9" customHeight="1" x14ac:dyDescent="0.3">
      <c r="N58" s="26"/>
      <c r="P58" s="34"/>
    </row>
    <row r="59" spans="2:23" x14ac:dyDescent="0.3">
      <c r="D59" s="6" t="s">
        <v>149</v>
      </c>
      <c r="F59" s="13" t="s">
        <v>150</v>
      </c>
      <c r="H59" s="25"/>
      <c r="N59" s="26"/>
      <c r="P59" s="34"/>
    </row>
    <row r="60" spans="2:23" x14ac:dyDescent="0.3">
      <c r="B60" s="1">
        <f>MAX(B$19:B59)+1</f>
        <v>29</v>
      </c>
      <c r="D60" s="2" t="s">
        <v>29</v>
      </c>
      <c r="F60" s="24">
        <v>16761.703999999998</v>
      </c>
      <c r="G60" s="29"/>
      <c r="H60" s="25">
        <v>6.7046815999999998</v>
      </c>
      <c r="I60" s="25"/>
      <c r="J60" s="24">
        <v>19676.658781692782</v>
      </c>
      <c r="K60" s="29"/>
      <c r="L60" s="25">
        <v>7.8706635126771136</v>
      </c>
      <c r="M60" s="25"/>
      <c r="N60" s="26">
        <f>J60-F60</f>
        <v>2914.9547816927843</v>
      </c>
      <c r="O60" s="25"/>
      <c r="P60" s="28">
        <f>N60/F60</f>
        <v>0.17390563523212108</v>
      </c>
      <c r="Q60" s="28"/>
      <c r="R60" s="28">
        <f>P60</f>
        <v>0.17390563523212108</v>
      </c>
      <c r="S60" s="28"/>
    </row>
    <row r="61" spans="2:23" outlineLevel="1" x14ac:dyDescent="0.3">
      <c r="B61" s="1">
        <f>MAX(B$19:B60)+1</f>
        <v>30</v>
      </c>
      <c r="D61" s="2" t="s">
        <v>30</v>
      </c>
      <c r="F61" s="24">
        <v>38125</v>
      </c>
      <c r="G61" s="29"/>
      <c r="H61" s="25">
        <v>15.25</v>
      </c>
      <c r="I61" s="25"/>
      <c r="J61" s="24">
        <v>38125</v>
      </c>
      <c r="K61" s="29"/>
      <c r="L61" s="25">
        <v>15.25</v>
      </c>
      <c r="M61" s="25"/>
      <c r="N61" s="26">
        <f>J61-F61</f>
        <v>0</v>
      </c>
      <c r="O61" s="25"/>
      <c r="P61" s="42">
        <f>IFERROR(N61/F61,"100.0%")</f>
        <v>0</v>
      </c>
      <c r="Q61" s="28"/>
      <c r="R61" s="42">
        <v>0</v>
      </c>
      <c r="S61" s="28"/>
    </row>
    <row r="62" spans="2:23" outlineLevel="1" x14ac:dyDescent="0.3">
      <c r="B62" s="1">
        <f>MAX(B$19:B61)+1</f>
        <v>31</v>
      </c>
      <c r="D62" s="2" t="s">
        <v>31</v>
      </c>
      <c r="F62" s="26">
        <v>0</v>
      </c>
      <c r="G62" s="29"/>
      <c r="H62" s="26">
        <v>0</v>
      </c>
      <c r="I62" s="25"/>
      <c r="J62" s="24">
        <v>795.25513158776641</v>
      </c>
      <c r="K62" s="29"/>
      <c r="L62" s="25">
        <v>0.31810205263510655</v>
      </c>
      <c r="M62" s="25"/>
      <c r="N62" s="26">
        <f>J62-F62</f>
        <v>795.25513158776641</v>
      </c>
      <c r="O62" s="25"/>
      <c r="P62" s="42" t="str">
        <f>IFERROR(N62/F62,"100.0%")</f>
        <v>100.0%</v>
      </c>
      <c r="Q62" s="28"/>
      <c r="R62" s="42">
        <v>1</v>
      </c>
      <c r="S62" s="28"/>
    </row>
    <row r="63" spans="2:23" x14ac:dyDescent="0.3">
      <c r="B63" s="1">
        <f>MAX(B$19:B62)+1</f>
        <v>32</v>
      </c>
      <c r="D63" s="2" t="s">
        <v>32</v>
      </c>
      <c r="F63" s="24">
        <v>40608.126632383675</v>
      </c>
      <c r="G63" s="29"/>
      <c r="H63" s="25">
        <v>16.243250652953471</v>
      </c>
      <c r="J63" s="24">
        <v>39235.756463298654</v>
      </c>
      <c r="K63" s="29"/>
      <c r="L63" s="25">
        <v>15.694302585319461</v>
      </c>
      <c r="N63" s="26">
        <f>J63-F63</f>
        <v>-1372.3701690850212</v>
      </c>
      <c r="P63" s="27">
        <f>N63/F63</f>
        <v>-3.3795456301365059E-2</v>
      </c>
      <c r="Q63" s="27"/>
      <c r="R63" s="27">
        <f>P63</f>
        <v>-3.3795456301365059E-2</v>
      </c>
      <c r="S63" s="28"/>
      <c r="T63" s="9"/>
    </row>
    <row r="64" spans="2:23" x14ac:dyDescent="0.3">
      <c r="B64" s="1">
        <f>MAX(B$19:B63)+1</f>
        <v>33</v>
      </c>
      <c r="D64" s="2" t="s">
        <v>33</v>
      </c>
      <c r="F64" s="30">
        <f>SUM(F60:F63)</f>
        <v>95494.830632383673</v>
      </c>
      <c r="G64" s="29"/>
      <c r="H64" s="31">
        <v>38.197932252953471</v>
      </c>
      <c r="J64" s="30">
        <f>SUM(J60:J63)</f>
        <v>97832.67037657919</v>
      </c>
      <c r="K64" s="29"/>
      <c r="L64" s="31">
        <v>39.133068150631679</v>
      </c>
      <c r="N64" s="32">
        <f>SUM(N60:N63)</f>
        <v>2337.8397441955294</v>
      </c>
      <c r="P64" s="58">
        <f>N64/F64</f>
        <v>2.4481322483258423E-2</v>
      </c>
      <c r="Q64" s="34"/>
      <c r="R64" s="58">
        <f>(N60+N62+N63)/(F60+F62+F63)</f>
        <v>4.075033372812302E-2</v>
      </c>
      <c r="S64" s="34"/>
      <c r="T64" s="9"/>
      <c r="U64" s="40"/>
      <c r="W64" s="43"/>
    </row>
    <row r="65" spans="2:23" ht="9" customHeight="1" x14ac:dyDescent="0.3">
      <c r="F65" s="24"/>
      <c r="G65" s="1"/>
      <c r="H65" s="25"/>
      <c r="I65" s="1"/>
      <c r="J65" s="24"/>
      <c r="K65" s="1"/>
      <c r="L65" s="25"/>
      <c r="N65" s="26"/>
      <c r="P65" s="34"/>
      <c r="Q65" s="34"/>
      <c r="R65" s="34"/>
      <c r="S65" s="34"/>
    </row>
    <row r="66" spans="2:23" x14ac:dyDescent="0.3">
      <c r="B66" s="1">
        <f>MAX(B$19:B65)+1</f>
        <v>34</v>
      </c>
      <c r="D66" s="2" t="s">
        <v>110</v>
      </c>
      <c r="F66" s="30">
        <f>SUM(F60:F62)+J63</f>
        <v>94122.460463298659</v>
      </c>
      <c r="G66" s="1"/>
      <c r="H66" s="31">
        <v>37.648984185319463</v>
      </c>
      <c r="I66" s="1"/>
      <c r="J66" s="30">
        <f>SUM(J60:J63)</f>
        <v>97832.67037657919</v>
      </c>
      <c r="K66" s="29"/>
      <c r="L66" s="31">
        <v>39.133068150631679</v>
      </c>
      <c r="N66" s="32">
        <f>N60+N61+N62</f>
        <v>3710.2099132805506</v>
      </c>
      <c r="P66" s="58">
        <f>N66/F66</f>
        <v>3.9418964347274786E-2</v>
      </c>
      <c r="Q66" s="34"/>
      <c r="R66" s="58">
        <f>(N66-N61)/(F66-F61)</f>
        <v>6.6256753120300202E-2</v>
      </c>
      <c r="S66" s="34"/>
    </row>
    <row r="67" spans="2:23" x14ac:dyDescent="0.3">
      <c r="B67" s="1">
        <f>MAX(B$19:B66)+1</f>
        <v>35</v>
      </c>
      <c r="D67" s="2" t="s">
        <v>111</v>
      </c>
      <c r="F67" s="24"/>
      <c r="G67" s="1"/>
      <c r="H67" s="25"/>
      <c r="I67" s="1"/>
      <c r="J67" s="24"/>
      <c r="K67" s="1"/>
      <c r="L67" s="25"/>
      <c r="N67" s="26"/>
      <c r="P67" s="46">
        <v>6.7597608216382402E-2</v>
      </c>
      <c r="Q67" s="34"/>
      <c r="R67" s="46">
        <v>0.22135040168234382</v>
      </c>
      <c r="S67" s="34"/>
    </row>
    <row r="68" spans="2:23" ht="9" customHeight="1" x14ac:dyDescent="0.3">
      <c r="N68" s="26"/>
      <c r="P68" s="34"/>
    </row>
    <row r="69" spans="2:23" x14ac:dyDescent="0.3">
      <c r="D69" s="6" t="s">
        <v>151</v>
      </c>
      <c r="F69" s="13" t="s">
        <v>152</v>
      </c>
      <c r="H69" s="25"/>
      <c r="N69" s="26"/>
      <c r="P69" s="34"/>
    </row>
    <row r="70" spans="2:23" x14ac:dyDescent="0.3">
      <c r="B70" s="1">
        <f>MAX(B$19:B69)+1</f>
        <v>36</v>
      </c>
      <c r="D70" s="2" t="s">
        <v>29</v>
      </c>
      <c r="F70" s="24">
        <v>58953.62999999999</v>
      </c>
      <c r="G70" s="29"/>
      <c r="H70" s="25">
        <v>6.7375577142857139</v>
      </c>
      <c r="I70" s="25"/>
      <c r="J70" s="24">
        <v>43569.029597032655</v>
      </c>
      <c r="K70" s="29"/>
      <c r="L70" s="25">
        <v>4.9793176682323033</v>
      </c>
      <c r="M70" s="25"/>
      <c r="N70" s="26">
        <f>J70-F70</f>
        <v>-15384.600402967335</v>
      </c>
      <c r="O70" s="25"/>
      <c r="P70" s="27">
        <f>N70/F70</f>
        <v>-0.26096103671592974</v>
      </c>
      <c r="Q70" s="27"/>
      <c r="R70" s="27">
        <f>P70</f>
        <v>-0.26096103671592974</v>
      </c>
      <c r="S70" s="28"/>
    </row>
    <row r="71" spans="2:23" outlineLevel="1" x14ac:dyDescent="0.3">
      <c r="B71" s="1">
        <f>MAX(B$19:B70)+1</f>
        <v>37</v>
      </c>
      <c r="D71" s="2" t="s">
        <v>30</v>
      </c>
      <c r="F71" s="24">
        <v>133437.5</v>
      </c>
      <c r="G71" s="29"/>
      <c r="H71" s="25">
        <v>15.25</v>
      </c>
      <c r="I71" s="25"/>
      <c r="J71" s="24">
        <v>133437.5</v>
      </c>
      <c r="K71" s="29"/>
      <c r="L71" s="25">
        <v>15.25</v>
      </c>
      <c r="M71" s="25"/>
      <c r="N71" s="26">
        <f>J71-F71</f>
        <v>0</v>
      </c>
      <c r="O71" s="25"/>
      <c r="P71" s="42">
        <f>IFERROR(N71/F71,"100.0%")</f>
        <v>0</v>
      </c>
      <c r="Q71" s="28"/>
      <c r="R71" s="42">
        <v>0</v>
      </c>
      <c r="S71" s="28"/>
    </row>
    <row r="72" spans="2:23" outlineLevel="1" x14ac:dyDescent="0.3">
      <c r="B72" s="1">
        <f>MAX(B$19:B71)+1</f>
        <v>38</v>
      </c>
      <c r="D72" s="2" t="s">
        <v>31</v>
      </c>
      <c r="F72" s="26">
        <v>0</v>
      </c>
      <c r="G72" s="29"/>
      <c r="H72" s="26">
        <v>0</v>
      </c>
      <c r="I72" s="25"/>
      <c r="J72" s="24">
        <v>2385.4135870537793</v>
      </c>
      <c r="K72" s="29"/>
      <c r="L72" s="25">
        <v>0.27261869566328906</v>
      </c>
      <c r="M72" s="25"/>
      <c r="N72" s="26">
        <f>J72-F72</f>
        <v>2385.4135870537793</v>
      </c>
      <c r="O72" s="25"/>
      <c r="P72" s="42" t="str">
        <f>IFERROR(N72/F72,"100.0%")</f>
        <v>100.0%</v>
      </c>
      <c r="Q72" s="28"/>
      <c r="R72" s="42">
        <v>1</v>
      </c>
      <c r="S72" s="28"/>
    </row>
    <row r="73" spans="2:23" x14ac:dyDescent="0.3">
      <c r="B73" s="1">
        <f>MAX(B$19:B72)+1</f>
        <v>39</v>
      </c>
      <c r="D73" s="2" t="s">
        <v>32</v>
      </c>
      <c r="F73" s="24">
        <v>142128.44321334286</v>
      </c>
      <c r="G73" s="29"/>
      <c r="H73" s="25">
        <v>16.243250652953471</v>
      </c>
      <c r="J73" s="24">
        <v>137325.1476215453</v>
      </c>
      <c r="K73" s="29"/>
      <c r="L73" s="25">
        <v>15.694302585319464</v>
      </c>
      <c r="N73" s="26">
        <f>J73-F73</f>
        <v>-4803.2955917975632</v>
      </c>
      <c r="P73" s="27">
        <f>N73/F73</f>
        <v>-3.3795456301364983E-2</v>
      </c>
      <c r="Q73" s="27"/>
      <c r="R73" s="27">
        <f>P73</f>
        <v>-3.3795456301364983E-2</v>
      </c>
      <c r="S73" s="28"/>
      <c r="T73" s="9"/>
    </row>
    <row r="74" spans="2:23" x14ac:dyDescent="0.3">
      <c r="B74" s="1">
        <f>MAX(B$19:B73)+1</f>
        <v>40</v>
      </c>
      <c r="D74" s="2" t="s">
        <v>33</v>
      </c>
      <c r="F74" s="30">
        <f>SUM(F70:F73)</f>
        <v>334519.57321334287</v>
      </c>
      <c r="G74" s="29"/>
      <c r="H74" s="31">
        <v>38.230808367239185</v>
      </c>
      <c r="J74" s="30">
        <f>SUM(J70:J73)</f>
        <v>316717.09080563171</v>
      </c>
      <c r="K74" s="29"/>
      <c r="L74" s="31">
        <v>36.196238949215051</v>
      </c>
      <c r="N74" s="32">
        <f>SUM(N70:N73)</f>
        <v>-17802.482407711119</v>
      </c>
      <c r="P74" s="33">
        <f>N74/F74</f>
        <v>-5.3218059071112787E-2</v>
      </c>
      <c r="Q74" s="34"/>
      <c r="R74" s="33">
        <f>(N70+N72+N73)/(F70+F72+F73)</f>
        <v>-8.8533413860434715E-2</v>
      </c>
      <c r="S74" s="34"/>
      <c r="T74" s="9"/>
      <c r="U74" s="40"/>
      <c r="W74" s="43"/>
    </row>
    <row r="75" spans="2:23" ht="9" customHeight="1" x14ac:dyDescent="0.3">
      <c r="F75" s="24"/>
      <c r="G75" s="1"/>
      <c r="H75" s="25"/>
      <c r="I75" s="1"/>
      <c r="J75" s="24"/>
      <c r="K75" s="1"/>
      <c r="L75" s="25"/>
      <c r="N75" s="26"/>
      <c r="P75" s="34"/>
      <c r="Q75" s="34"/>
      <c r="R75" s="34"/>
      <c r="S75" s="34"/>
    </row>
    <row r="76" spans="2:23" x14ac:dyDescent="0.3">
      <c r="B76" s="1">
        <f>MAX(B$19:B75)+1</f>
        <v>41</v>
      </c>
      <c r="D76" s="2" t="s">
        <v>110</v>
      </c>
      <c r="F76" s="30">
        <f>SUM(F70:F72)+J73</f>
        <v>329716.27762154531</v>
      </c>
      <c r="G76" s="1"/>
      <c r="H76" s="31">
        <v>37.681860299605177</v>
      </c>
      <c r="I76" s="1"/>
      <c r="J76" s="30">
        <f>SUM(J70:J73)</f>
        <v>316717.09080563171</v>
      </c>
      <c r="K76" s="29"/>
      <c r="L76" s="31">
        <v>36.196238949215051</v>
      </c>
      <c r="N76" s="32">
        <f>N70+N71+N72</f>
        <v>-12999.186815913556</v>
      </c>
      <c r="P76" s="33">
        <f>N76/F76</f>
        <v>-3.942537174592961E-2</v>
      </c>
      <c r="Q76" s="57"/>
      <c r="R76" s="33">
        <f>(N76-N71)/(F76-F71)</f>
        <v>-6.6228183064080029E-2</v>
      </c>
      <c r="S76" s="34"/>
    </row>
    <row r="77" spans="2:23" x14ac:dyDescent="0.3">
      <c r="B77" s="1">
        <f>MAX(B$19:B76)+1</f>
        <v>42</v>
      </c>
      <c r="D77" s="2" t="s">
        <v>111</v>
      </c>
      <c r="F77" s="24"/>
      <c r="G77" s="1"/>
      <c r="H77" s="25"/>
      <c r="I77" s="1"/>
      <c r="J77" s="24"/>
      <c r="K77" s="1"/>
      <c r="L77" s="25"/>
      <c r="N77" s="26"/>
      <c r="P77" s="27">
        <v>-6.7566455979096135E-2</v>
      </c>
      <c r="Q77" s="27"/>
      <c r="R77" s="27">
        <v>-0.22049849713942238</v>
      </c>
      <c r="S77" s="34"/>
    </row>
    <row r="78" spans="2:23" ht="9" customHeight="1" x14ac:dyDescent="0.3">
      <c r="N78" s="26"/>
      <c r="P78" s="34"/>
    </row>
    <row r="79" spans="2:23" x14ac:dyDescent="0.3">
      <c r="D79" s="6" t="s">
        <v>153</v>
      </c>
      <c r="F79" s="13" t="s">
        <v>154</v>
      </c>
      <c r="H79" s="25"/>
      <c r="N79" s="26"/>
      <c r="P79" s="34"/>
    </row>
    <row r="80" spans="2:23" x14ac:dyDescent="0.3">
      <c r="B80" s="1">
        <f>MAX(B$19:B79)+1</f>
        <v>43</v>
      </c>
      <c r="D80" s="2" t="s">
        <v>29</v>
      </c>
      <c r="F80" s="24">
        <v>472900.76699999999</v>
      </c>
      <c r="G80" s="29"/>
      <c r="H80" s="25">
        <v>3.9408397249999996</v>
      </c>
      <c r="I80" s="25"/>
      <c r="J80" s="24">
        <v>301413.70411388337</v>
      </c>
      <c r="K80" s="29"/>
      <c r="L80" s="25">
        <v>2.5117808676156947</v>
      </c>
      <c r="M80" s="25"/>
      <c r="N80" s="26">
        <f>J80-F80</f>
        <v>-171487.06288611662</v>
      </c>
      <c r="O80" s="25"/>
      <c r="P80" s="27">
        <f>N80/F80</f>
        <v>-0.36262800750779206</v>
      </c>
      <c r="Q80" s="27"/>
      <c r="R80" s="27">
        <f>P80</f>
        <v>-0.36262800750779206</v>
      </c>
      <c r="S80" s="28"/>
    </row>
    <row r="81" spans="2:23" outlineLevel="1" x14ac:dyDescent="0.3">
      <c r="B81" s="1">
        <f>MAX(B$19:B80)+1</f>
        <v>44</v>
      </c>
      <c r="D81" s="2" t="s">
        <v>30</v>
      </c>
      <c r="F81" s="24">
        <v>1830000</v>
      </c>
      <c r="G81" s="29"/>
      <c r="H81" s="25">
        <v>15.25</v>
      </c>
      <c r="I81" s="25"/>
      <c r="J81" s="24">
        <v>1830000</v>
      </c>
      <c r="K81" s="29"/>
      <c r="L81" s="25">
        <v>15.25</v>
      </c>
      <c r="M81" s="25"/>
      <c r="N81" s="26">
        <f>J81-F81</f>
        <v>0</v>
      </c>
      <c r="O81" s="25"/>
      <c r="P81" s="27">
        <f>IFERROR(N81/F81,"100.0%")</f>
        <v>0</v>
      </c>
      <c r="Q81" s="27"/>
      <c r="R81" s="27">
        <v>0</v>
      </c>
      <c r="S81" s="28"/>
    </row>
    <row r="82" spans="2:23" outlineLevel="1" x14ac:dyDescent="0.3">
      <c r="B82" s="1">
        <f>MAX(B$19:B81)+1</f>
        <v>45</v>
      </c>
      <c r="D82" s="2" t="s">
        <v>31</v>
      </c>
      <c r="F82" s="26">
        <v>0</v>
      </c>
      <c r="G82" s="29"/>
      <c r="H82" s="26">
        <v>0</v>
      </c>
      <c r="I82" s="25"/>
      <c r="J82" s="24">
        <v>32714.243479594687</v>
      </c>
      <c r="K82" s="29"/>
      <c r="L82" s="25">
        <v>0.27261869566328906</v>
      </c>
      <c r="M82" s="25"/>
      <c r="N82" s="26">
        <f>J82-F82</f>
        <v>32714.243479594687</v>
      </c>
      <c r="O82" s="25"/>
      <c r="P82" s="27" t="str">
        <f>IFERROR(N82/F82,"100.0%")</f>
        <v>100.0%</v>
      </c>
      <c r="Q82" s="27"/>
      <c r="R82" s="27">
        <v>1</v>
      </c>
      <c r="S82" s="28"/>
    </row>
    <row r="83" spans="2:23" x14ac:dyDescent="0.3">
      <c r="B83" s="1">
        <f>MAX(B$19:B82)+1</f>
        <v>46</v>
      </c>
      <c r="D83" s="2" t="s">
        <v>32</v>
      </c>
      <c r="F83" s="24">
        <v>1949190.0783544164</v>
      </c>
      <c r="G83" s="29"/>
      <c r="H83" s="25">
        <v>16.243250652953471</v>
      </c>
      <c r="J83" s="24">
        <v>1883316.3102383355</v>
      </c>
      <c r="K83" s="29"/>
      <c r="L83" s="25">
        <v>15.694302585319464</v>
      </c>
      <c r="N83" s="26">
        <f>J83-F83</f>
        <v>-65873.768116080901</v>
      </c>
      <c r="P83" s="27">
        <f>N83/F83</f>
        <v>-3.3795456301364997E-2</v>
      </c>
      <c r="Q83" s="27"/>
      <c r="R83" s="27">
        <f>P83</f>
        <v>-3.3795456301364997E-2</v>
      </c>
      <c r="S83" s="28"/>
      <c r="T83" s="9"/>
    </row>
    <row r="84" spans="2:23" x14ac:dyDescent="0.3">
      <c r="B84" s="1">
        <f>MAX(B$19:B83)+1</f>
        <v>47</v>
      </c>
      <c r="D84" s="2" t="s">
        <v>33</v>
      </c>
      <c r="F84" s="30">
        <f>SUM(F80:F83)</f>
        <v>4252090.8453544164</v>
      </c>
      <c r="G84" s="29"/>
      <c r="H84" s="31">
        <v>35.434090377953467</v>
      </c>
      <c r="J84" s="30">
        <f>SUM(J80:J83)</f>
        <v>4047444.2578318138</v>
      </c>
      <c r="K84" s="29"/>
      <c r="L84" s="31">
        <v>33.728702148598451</v>
      </c>
      <c r="N84" s="32">
        <f>SUM(N80:N83)</f>
        <v>-204646.58752260284</v>
      </c>
      <c r="P84" s="33">
        <f>N84/F84</f>
        <v>-4.8128460789163906E-2</v>
      </c>
      <c r="Q84" s="34"/>
      <c r="R84" s="33">
        <f>(N80+N82+N83)/(F80+F82+F83)</f>
        <v>-8.4491705963513353E-2</v>
      </c>
      <c r="S84" s="34"/>
      <c r="T84" s="9"/>
      <c r="U84" s="40"/>
      <c r="W84" s="43"/>
    </row>
    <row r="85" spans="2:23" ht="9" customHeight="1" x14ac:dyDescent="0.3">
      <c r="F85" s="24"/>
      <c r="G85" s="1"/>
      <c r="H85" s="25"/>
      <c r="I85" s="1"/>
      <c r="J85" s="24"/>
      <c r="K85" s="1"/>
      <c r="L85" s="25"/>
      <c r="N85" s="26"/>
      <c r="P85" s="34"/>
      <c r="Q85" s="34"/>
      <c r="R85" s="34"/>
      <c r="S85" s="34"/>
    </row>
    <row r="86" spans="2:23" x14ac:dyDescent="0.3">
      <c r="B86" s="1">
        <f>MAX(B$19:B85)+1</f>
        <v>48</v>
      </c>
      <c r="D86" s="2" t="s">
        <v>110</v>
      </c>
      <c r="F86" s="30">
        <f>SUM(F80:F82)+J83</f>
        <v>4186217.0772383353</v>
      </c>
      <c r="G86" s="1"/>
      <c r="H86" s="31">
        <v>34.885142310319459</v>
      </c>
      <c r="I86" s="1"/>
      <c r="J86" s="30">
        <f>SUM(J80:J83)</f>
        <v>4047444.2578318138</v>
      </c>
      <c r="K86" s="29"/>
      <c r="L86" s="31">
        <v>33.728702148598451</v>
      </c>
      <c r="N86" s="32">
        <f>N80+N81+N82</f>
        <v>-138772.81940652194</v>
      </c>
      <c r="P86" s="33">
        <f>N86/F86</f>
        <v>-3.3149933901199156E-2</v>
      </c>
      <c r="Q86" s="34"/>
      <c r="R86" s="33">
        <f>(N86-N81)/(F86-F81)</f>
        <v>-5.8896449205424736E-2</v>
      </c>
      <c r="S86" s="34"/>
    </row>
    <row r="87" spans="2:23" x14ac:dyDescent="0.3">
      <c r="B87" s="1">
        <f>MAX(B$19:B86)+1</f>
        <v>49</v>
      </c>
      <c r="D87" s="2" t="s">
        <v>111</v>
      </c>
      <c r="F87" s="24"/>
      <c r="G87" s="1"/>
      <c r="H87" s="25"/>
      <c r="I87" s="1"/>
      <c r="J87" s="24"/>
      <c r="K87" s="1"/>
      <c r="L87" s="25"/>
      <c r="N87" s="26"/>
      <c r="P87" s="27">
        <v>-6.0260008331710233E-2</v>
      </c>
      <c r="Q87" s="34"/>
      <c r="R87" s="27">
        <v>-0.29345018889876717</v>
      </c>
      <c r="S87" s="34"/>
    </row>
    <row r="88" spans="2:23" ht="9" customHeight="1" outlineLevel="1" x14ac:dyDescent="0.3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2:23" x14ac:dyDescent="0.3">
      <c r="D89" s="6" t="s">
        <v>155</v>
      </c>
      <c r="F89" s="13" t="s">
        <v>156</v>
      </c>
      <c r="H89" s="25"/>
      <c r="N89" s="26"/>
    </row>
    <row r="90" spans="2:23" x14ac:dyDescent="0.3">
      <c r="B90" s="1">
        <f>MAX(B$19:B89)+1</f>
        <v>50</v>
      </c>
      <c r="D90" s="2" t="s">
        <v>29</v>
      </c>
      <c r="F90" s="24">
        <v>38917.769999999997</v>
      </c>
      <c r="G90" s="29"/>
      <c r="H90" s="25">
        <v>4.7173054545454542</v>
      </c>
      <c r="I90" s="25"/>
      <c r="J90" s="24">
        <v>14666.031619495805</v>
      </c>
      <c r="K90" s="29"/>
      <c r="L90" s="25">
        <v>1.7777008023631278</v>
      </c>
      <c r="M90" s="25"/>
      <c r="N90" s="26">
        <f>J90-F90</f>
        <v>-24251.73838050419</v>
      </c>
      <c r="O90" s="25"/>
      <c r="P90" s="27">
        <f>N90/F90</f>
        <v>-0.62315334050497218</v>
      </c>
      <c r="Q90" s="27"/>
      <c r="R90" s="27">
        <f>P90</f>
        <v>-0.62315334050497218</v>
      </c>
      <c r="S90" s="28"/>
    </row>
    <row r="91" spans="2:23" outlineLevel="1" x14ac:dyDescent="0.3">
      <c r="B91" s="1">
        <f>MAX(B$19:B90)+1</f>
        <v>51</v>
      </c>
      <c r="D91" s="2" t="s">
        <v>30</v>
      </c>
      <c r="F91" s="24">
        <v>125812.5</v>
      </c>
      <c r="G91" s="29"/>
      <c r="H91" s="25">
        <v>15.25</v>
      </c>
      <c r="I91" s="25"/>
      <c r="J91" s="24">
        <v>125812.5</v>
      </c>
      <c r="K91" s="29"/>
      <c r="L91" s="25">
        <v>15.25</v>
      </c>
      <c r="M91" s="25"/>
      <c r="N91" s="26">
        <f>J91-F91</f>
        <v>0</v>
      </c>
      <c r="O91" s="25"/>
      <c r="P91" s="27">
        <f>IFERROR(N91/F91,"100.0%")</f>
        <v>0</v>
      </c>
      <c r="Q91" s="27"/>
      <c r="R91" s="27">
        <v>0</v>
      </c>
      <c r="S91" s="28"/>
    </row>
    <row r="92" spans="2:23" outlineLevel="1" x14ac:dyDescent="0.3">
      <c r="B92" s="1">
        <f>MAX(B$19:B91)+1</f>
        <v>52</v>
      </c>
      <c r="D92" s="2" t="s">
        <v>31</v>
      </c>
      <c r="F92" s="26">
        <v>0</v>
      </c>
      <c r="G92" s="29"/>
      <c r="H92" s="26">
        <v>0</v>
      </c>
      <c r="I92" s="25"/>
      <c r="J92" s="24">
        <v>967.21413637493072</v>
      </c>
      <c r="K92" s="29"/>
      <c r="L92" s="25">
        <v>0.11723807713635524</v>
      </c>
      <c r="M92" s="25"/>
      <c r="N92" s="26">
        <f>J92-F92</f>
        <v>967.21413637493072</v>
      </c>
      <c r="O92" s="25"/>
      <c r="P92" s="27" t="str">
        <f>IFERROR(N92/F92,"100.0%")</f>
        <v>100.0%</v>
      </c>
      <c r="Q92" s="27"/>
      <c r="R92" s="27" t="str">
        <f>P92</f>
        <v>100.0%</v>
      </c>
      <c r="S92" s="28"/>
    </row>
    <row r="93" spans="2:23" x14ac:dyDescent="0.3">
      <c r="B93" s="1">
        <f>MAX(B$19:B92)+1</f>
        <v>53</v>
      </c>
      <c r="D93" s="2" t="s">
        <v>32</v>
      </c>
      <c r="F93" s="24">
        <v>134006.81788686613</v>
      </c>
      <c r="G93" s="29"/>
      <c r="H93" s="25">
        <v>16.243250652953471</v>
      </c>
      <c r="J93" s="24">
        <v>129477.99632888555</v>
      </c>
      <c r="K93" s="29"/>
      <c r="L93" s="25">
        <v>15.694302585319461</v>
      </c>
      <c r="N93" s="26">
        <f>J93-F93</f>
        <v>-4528.8215579805837</v>
      </c>
      <c r="P93" s="27">
        <f>N93/F93</f>
        <v>-3.3795456301365163E-2</v>
      </c>
      <c r="Q93" s="27"/>
      <c r="R93" s="27">
        <f>P93</f>
        <v>-3.3795456301365163E-2</v>
      </c>
      <c r="S93" s="28"/>
      <c r="T93" s="9"/>
    </row>
    <row r="94" spans="2:23" x14ac:dyDescent="0.3">
      <c r="B94" s="1">
        <f>MAX(B$19:B93)+1</f>
        <v>54</v>
      </c>
      <c r="D94" s="2" t="s">
        <v>33</v>
      </c>
      <c r="F94" s="30">
        <f>SUM(F90:F93)</f>
        <v>298737.08788686612</v>
      </c>
      <c r="G94" s="29"/>
      <c r="H94" s="31">
        <v>36.210556107498924</v>
      </c>
      <c r="J94" s="30">
        <f>SUM(J90:J93)</f>
        <v>270923.74208475626</v>
      </c>
      <c r="K94" s="29"/>
      <c r="L94" s="31">
        <v>32.83924146481894</v>
      </c>
      <c r="N94" s="32">
        <f>SUM(N90:N93)</f>
        <v>-27813.345802109841</v>
      </c>
      <c r="P94" s="33">
        <f>N94/F94</f>
        <v>-9.31030894049652E-2</v>
      </c>
      <c r="Q94" s="34"/>
      <c r="R94" s="33">
        <f>(N90+N92+N93)/(F90+F92+F93)</f>
        <v>-0.1608408968440416</v>
      </c>
      <c r="S94" s="34"/>
      <c r="T94" s="9"/>
      <c r="U94" s="40"/>
      <c r="W94" s="43"/>
    </row>
    <row r="95" spans="2:23" x14ac:dyDescent="0.3">
      <c r="F95" s="24"/>
      <c r="G95" s="1"/>
      <c r="H95" s="25"/>
      <c r="I95" s="1"/>
      <c r="J95" s="24"/>
      <c r="K95" s="1"/>
      <c r="L95" s="25"/>
      <c r="N95" s="26"/>
      <c r="P95" s="34"/>
      <c r="Q95" s="34"/>
      <c r="R95" s="34"/>
      <c r="S95" s="34"/>
    </row>
    <row r="96" spans="2:23" x14ac:dyDescent="0.3">
      <c r="B96" s="1">
        <f>MAX(B$19:B95)+1</f>
        <v>55</v>
      </c>
      <c r="D96" s="2" t="s">
        <v>110</v>
      </c>
      <c r="F96" s="30">
        <f>SUM(F90:F92)+J93</f>
        <v>294208.26632888557</v>
      </c>
      <c r="G96" s="1"/>
      <c r="H96" s="31">
        <v>35.661608039864916</v>
      </c>
      <c r="I96" s="1"/>
      <c r="J96" s="30">
        <f>SUM(J90:J93)</f>
        <v>270923.74208475626</v>
      </c>
      <c r="K96" s="29"/>
      <c r="L96" s="31">
        <v>32.83924146481894</v>
      </c>
      <c r="N96" s="32">
        <f>N90+N91+N92</f>
        <v>-23284.524244129258</v>
      </c>
      <c r="P96" s="33">
        <f>N96/F96</f>
        <v>-7.9142998035616946E-2</v>
      </c>
      <c r="Q96" s="34"/>
      <c r="R96" s="33">
        <f>(N96-N91)/(F96-F91)</f>
        <v>-0.13827262259464046</v>
      </c>
      <c r="S96" s="34"/>
    </row>
    <row r="97" spans="2:23" x14ac:dyDescent="0.3">
      <c r="B97" s="1">
        <f>MAX(B$19:B96)+1</f>
        <v>56</v>
      </c>
      <c r="D97" s="2" t="s">
        <v>111</v>
      </c>
      <c r="F97" s="24"/>
      <c r="G97" s="1"/>
      <c r="H97" s="25"/>
      <c r="I97" s="1"/>
      <c r="J97" s="24"/>
      <c r="K97" s="1"/>
      <c r="L97" s="25"/>
      <c r="N97" s="26"/>
      <c r="P97" s="27">
        <v>-0.14134939646568453</v>
      </c>
      <c r="Q97" s="34"/>
      <c r="R97" s="27">
        <v>-0.59830057693771399</v>
      </c>
      <c r="S97" s="34"/>
    </row>
    <row r="98" spans="2:23" x14ac:dyDescent="0.3">
      <c r="N98" s="26"/>
    </row>
    <row r="99" spans="2:23" x14ac:dyDescent="0.3">
      <c r="D99" s="6" t="s">
        <v>157</v>
      </c>
      <c r="F99" s="13" t="s">
        <v>158</v>
      </c>
      <c r="H99" s="25"/>
      <c r="N99" s="26"/>
    </row>
    <row r="100" spans="2:23" x14ac:dyDescent="0.3">
      <c r="B100" s="1">
        <f>MAX(B$19:B99)+1</f>
        <v>57</v>
      </c>
      <c r="D100" s="2" t="s">
        <v>29</v>
      </c>
      <c r="F100" s="24">
        <v>226551.62</v>
      </c>
      <c r="G100" s="29"/>
      <c r="H100" s="25">
        <v>3.4854095384615382</v>
      </c>
      <c r="I100" s="25"/>
      <c r="J100" s="24">
        <v>85909.206205754279</v>
      </c>
      <c r="K100" s="29"/>
      <c r="L100" s="25">
        <v>1.3216800954731429</v>
      </c>
      <c r="M100" s="25"/>
      <c r="N100" s="26">
        <f>J100-F100</f>
        <v>-140642.41379424572</v>
      </c>
      <c r="O100" s="25"/>
      <c r="P100" s="27">
        <f>N100/F100</f>
        <v>-0.62079632798143625</v>
      </c>
      <c r="Q100" s="27"/>
      <c r="R100" s="27">
        <f>P100</f>
        <v>-0.62079632798143625</v>
      </c>
      <c r="S100" s="28"/>
    </row>
    <row r="101" spans="2:23" outlineLevel="1" x14ac:dyDescent="0.3">
      <c r="B101" s="1">
        <f>MAX(B$19:B100)+1</f>
        <v>58</v>
      </c>
      <c r="D101" s="2" t="s">
        <v>30</v>
      </c>
      <c r="F101" s="24">
        <v>991250</v>
      </c>
      <c r="G101" s="29"/>
      <c r="H101" s="25">
        <v>15.25</v>
      </c>
      <c r="I101" s="25"/>
      <c r="J101" s="24">
        <v>991250</v>
      </c>
      <c r="K101" s="29"/>
      <c r="L101" s="25">
        <v>15.25</v>
      </c>
      <c r="M101" s="25"/>
      <c r="N101" s="26">
        <f>J101-F101</f>
        <v>0</v>
      </c>
      <c r="O101" s="25"/>
      <c r="P101" s="27">
        <f>IFERROR(N101/F101,"100.0%")</f>
        <v>0</v>
      </c>
      <c r="Q101" s="27"/>
      <c r="R101" s="27">
        <v>0</v>
      </c>
      <c r="S101" s="28"/>
    </row>
    <row r="102" spans="2:23" outlineLevel="1" x14ac:dyDescent="0.3">
      <c r="B102" s="1">
        <f>MAX(B$19:B101)+1</f>
        <v>59</v>
      </c>
      <c r="D102" s="2" t="s">
        <v>31</v>
      </c>
      <c r="F102" s="26">
        <v>0</v>
      </c>
      <c r="G102" s="29"/>
      <c r="H102" s="26">
        <v>0</v>
      </c>
      <c r="I102" s="25"/>
      <c r="J102" s="24">
        <v>7620.4750138630907</v>
      </c>
      <c r="K102" s="29"/>
      <c r="L102" s="25">
        <v>0.11723807713635524</v>
      </c>
      <c r="M102" s="25"/>
      <c r="N102" s="26">
        <f>J102-F102</f>
        <v>7620.4750138630907</v>
      </c>
      <c r="O102" s="25"/>
      <c r="P102" s="27" t="str">
        <f>IFERROR(N102/F102,"100.0%")</f>
        <v>100.0%</v>
      </c>
      <c r="Q102" s="27"/>
      <c r="R102" s="27" t="str">
        <f>P102</f>
        <v>100.0%</v>
      </c>
      <c r="S102" s="28"/>
    </row>
    <row r="103" spans="2:23" x14ac:dyDescent="0.3">
      <c r="B103" s="1">
        <f>MAX(B$19:B102)+1</f>
        <v>60</v>
      </c>
      <c r="D103" s="2" t="s">
        <v>32</v>
      </c>
      <c r="F103" s="24">
        <v>1055811.2924419756</v>
      </c>
      <c r="G103" s="29"/>
      <c r="H103" s="25">
        <v>16.243250652953471</v>
      </c>
      <c r="J103" s="24">
        <v>1020129.668045765</v>
      </c>
      <c r="K103" s="29"/>
      <c r="L103" s="25">
        <v>15.694302585319461</v>
      </c>
      <c r="N103" s="26">
        <f>J103-F103</f>
        <v>-35681.624396210536</v>
      </c>
      <c r="P103" s="27">
        <f>N103/F103</f>
        <v>-3.3795456301365046E-2</v>
      </c>
      <c r="Q103" s="27"/>
      <c r="R103" s="27">
        <f>P103</f>
        <v>-3.3795456301365046E-2</v>
      </c>
      <c r="S103" s="28"/>
      <c r="T103" s="9"/>
    </row>
    <row r="104" spans="2:23" x14ac:dyDescent="0.3">
      <c r="B104" s="1">
        <f>MAX(B$19:B103)+1</f>
        <v>61</v>
      </c>
      <c r="D104" s="2" t="s">
        <v>33</v>
      </c>
      <c r="F104" s="30">
        <f>SUM(F100:F103)</f>
        <v>2273612.9124419754</v>
      </c>
      <c r="G104" s="29"/>
      <c r="H104" s="31">
        <v>34.97866019141501</v>
      </c>
      <c r="J104" s="30">
        <f>SUM(J100:J103)</f>
        <v>2104909.3492653826</v>
      </c>
      <c r="K104" s="29"/>
      <c r="L104" s="31">
        <v>32.383220757928967</v>
      </c>
      <c r="N104" s="32">
        <f>SUM(N100:N103)</f>
        <v>-168703.56317659316</v>
      </c>
      <c r="P104" s="33">
        <f>N104/F104</f>
        <v>-7.42006531777641E-2</v>
      </c>
      <c r="Q104" s="34"/>
      <c r="R104" s="33">
        <f>(N100+N102+N103)/(F100+F102+F103)</f>
        <v>-0.13155680154172167</v>
      </c>
      <c r="S104" s="34"/>
      <c r="T104" s="9"/>
      <c r="U104" s="40"/>
      <c r="W104" s="43"/>
    </row>
    <row r="105" spans="2:23" x14ac:dyDescent="0.3">
      <c r="F105" s="24"/>
      <c r="G105" s="1"/>
      <c r="H105" s="25"/>
      <c r="I105" s="1"/>
      <c r="J105" s="24"/>
      <c r="K105" s="1"/>
      <c r="L105" s="25"/>
      <c r="N105" s="26"/>
      <c r="P105" s="34"/>
      <c r="Q105" s="34"/>
      <c r="R105" s="34"/>
      <c r="S105" s="34"/>
    </row>
    <row r="106" spans="2:23" x14ac:dyDescent="0.3">
      <c r="B106" s="1">
        <f>MAX(B$19:B105)+1</f>
        <v>62</v>
      </c>
      <c r="D106" s="2" t="s">
        <v>110</v>
      </c>
      <c r="F106" s="30">
        <f>SUM(F100:F102)+J103</f>
        <v>2237931.2880457649</v>
      </c>
      <c r="G106" s="1"/>
      <c r="H106" s="31">
        <v>34.429712123780995</v>
      </c>
      <c r="I106" s="1"/>
      <c r="J106" s="30">
        <f>SUM(J100:J103)</f>
        <v>2104909.3492653826</v>
      </c>
      <c r="K106" s="29"/>
      <c r="L106" s="31">
        <v>32.383220757928967</v>
      </c>
      <c r="N106" s="32">
        <f>N100+N101+N102</f>
        <v>-133021.93878038262</v>
      </c>
      <c r="P106" s="33">
        <f>N106/F106</f>
        <v>-5.9439688560117387E-2</v>
      </c>
      <c r="Q106" s="34"/>
      <c r="R106" s="33">
        <f>(N106-N101)/(F106-F101)</f>
        <v>-0.10670083850291934</v>
      </c>
      <c r="S106" s="34"/>
    </row>
    <row r="107" spans="2:23" x14ac:dyDescent="0.3">
      <c r="B107" s="1">
        <f>MAX(B$19:B106)+1</f>
        <v>63</v>
      </c>
      <c r="D107" s="2" t="s">
        <v>111</v>
      </c>
      <c r="F107" s="24"/>
      <c r="G107" s="1"/>
      <c r="H107" s="25"/>
      <c r="I107" s="1"/>
      <c r="J107" s="24"/>
      <c r="K107" s="1"/>
      <c r="L107" s="25"/>
      <c r="N107" s="26"/>
      <c r="P107" s="27">
        <v>-0.10923120530943506</v>
      </c>
      <c r="Q107" s="34"/>
      <c r="R107" s="27">
        <v>-0.58715951261077992</v>
      </c>
      <c r="S107" s="34"/>
    </row>
    <row r="108" spans="2:23" x14ac:dyDescent="0.3">
      <c r="N108" s="26"/>
    </row>
    <row r="109" spans="2:23" x14ac:dyDescent="0.3">
      <c r="D109" s="6" t="s">
        <v>159</v>
      </c>
      <c r="F109" s="13" t="s">
        <v>160</v>
      </c>
      <c r="H109" s="25"/>
      <c r="N109" s="26"/>
    </row>
    <row r="110" spans="2:23" x14ac:dyDescent="0.3">
      <c r="B110" s="1">
        <f>MAX(B$19:B109)+1</f>
        <v>64</v>
      </c>
      <c r="D110" s="2" t="s">
        <v>29</v>
      </c>
      <c r="F110" s="24">
        <v>871720.56000000017</v>
      </c>
      <c r="H110" s="25">
        <v>2.4214460000000004</v>
      </c>
      <c r="J110" s="24">
        <v>827260.58692013077</v>
      </c>
      <c r="L110" s="25">
        <v>2.2979460747781411</v>
      </c>
      <c r="N110" s="26">
        <f>J110-F110</f>
        <v>-44459.973079869407</v>
      </c>
      <c r="O110" s="25"/>
      <c r="P110" s="27">
        <f>N110/F110</f>
        <v>-5.1002551872665933E-2</v>
      </c>
      <c r="Q110" s="27"/>
      <c r="R110" s="27">
        <f>P110</f>
        <v>-5.1002551872665933E-2</v>
      </c>
      <c r="S110" s="28"/>
    </row>
    <row r="111" spans="2:23" outlineLevel="1" x14ac:dyDescent="0.3">
      <c r="B111" s="1">
        <f>MAX(B$19:B110)+1</f>
        <v>65</v>
      </c>
      <c r="D111" s="2" t="s">
        <v>30</v>
      </c>
      <c r="F111" s="24">
        <v>5490000</v>
      </c>
      <c r="G111" s="29"/>
      <c r="H111" s="25">
        <v>15.25</v>
      </c>
      <c r="I111" s="25"/>
      <c r="J111" s="24">
        <v>5490000</v>
      </c>
      <c r="K111" s="29"/>
      <c r="L111" s="25">
        <v>15.25</v>
      </c>
      <c r="M111" s="25"/>
      <c r="N111" s="26">
        <f>J111-F111</f>
        <v>0</v>
      </c>
      <c r="O111" s="25"/>
      <c r="P111" s="27">
        <f>IFERROR(N111/F111,"100.0%")</f>
        <v>0</v>
      </c>
      <c r="Q111" s="27"/>
      <c r="R111" s="27">
        <v>0</v>
      </c>
      <c r="S111" s="28"/>
    </row>
    <row r="112" spans="2:23" outlineLevel="1" x14ac:dyDescent="0.3">
      <c r="B112" s="1">
        <f>MAX(B$19:B111)+1</f>
        <v>66</v>
      </c>
      <c r="D112" s="2" t="s">
        <v>31</v>
      </c>
      <c r="F112" s="26">
        <v>0</v>
      </c>
      <c r="G112" s="29"/>
      <c r="H112" s="26">
        <v>0</v>
      </c>
      <c r="I112" s="25"/>
      <c r="J112" s="24">
        <v>98142.730438784056</v>
      </c>
      <c r="K112" s="29"/>
      <c r="L112" s="25">
        <v>0.27261869566328906</v>
      </c>
      <c r="M112" s="25"/>
      <c r="N112" s="26">
        <f>J112-F112</f>
        <v>98142.730438784056</v>
      </c>
      <c r="O112" s="25"/>
      <c r="P112" s="27" t="str">
        <f>IFERROR(N112/F112,"100.0%")</f>
        <v>100.0%</v>
      </c>
      <c r="Q112" s="27"/>
      <c r="R112" s="27" t="str">
        <f>P112</f>
        <v>100.0%</v>
      </c>
      <c r="S112" s="28"/>
    </row>
    <row r="113" spans="2:23" x14ac:dyDescent="0.3">
      <c r="B113" s="1">
        <f>MAX(B$19:B112)+1</f>
        <v>67</v>
      </c>
      <c r="D113" s="2" t="s">
        <v>32</v>
      </c>
      <c r="F113" s="24">
        <v>5847570.2350632492</v>
      </c>
      <c r="H113" s="25">
        <v>16.243250652953471</v>
      </c>
      <c r="J113" s="24">
        <v>5649948.9307150058</v>
      </c>
      <c r="L113" s="25">
        <v>15.694302585319461</v>
      </c>
      <c r="N113" s="26">
        <f>J113-F113</f>
        <v>-197621.3043482434</v>
      </c>
      <c r="P113" s="27">
        <f>N113/F113</f>
        <v>-3.3795456301365122E-2</v>
      </c>
      <c r="Q113" s="27"/>
      <c r="R113" s="27">
        <f>P113</f>
        <v>-3.3795456301365122E-2</v>
      </c>
      <c r="S113" s="28"/>
      <c r="T113" s="9"/>
    </row>
    <row r="114" spans="2:23" x14ac:dyDescent="0.3">
      <c r="B114" s="1">
        <f>MAX(B$19:B113)+1</f>
        <v>68</v>
      </c>
      <c r="D114" s="2" t="s">
        <v>33</v>
      </c>
      <c r="F114" s="30">
        <f>SUM(F110:F113)</f>
        <v>12209290.79506325</v>
      </c>
      <c r="H114" s="31">
        <v>33.914696652953467</v>
      </c>
      <c r="J114" s="30">
        <f>SUM(J110:J113)</f>
        <v>12065352.248073921</v>
      </c>
      <c r="K114" s="29"/>
      <c r="L114" s="31">
        <v>33.514867355760892</v>
      </c>
      <c r="N114" s="32">
        <f>SUM(N110:N113)</f>
        <v>-143938.54698932875</v>
      </c>
      <c r="P114" s="33">
        <f>N114/F114</f>
        <v>-1.178926355391006E-2</v>
      </c>
      <c r="Q114" s="34"/>
      <c r="R114" s="33">
        <f>(N110+N112+N113)/(F110+F112+F113)</f>
        <v>-2.142168740413531E-2</v>
      </c>
      <c r="S114" s="34"/>
      <c r="T114" s="9"/>
      <c r="U114" s="40"/>
      <c r="W114" s="43"/>
    </row>
    <row r="115" spans="2:23" x14ac:dyDescent="0.3">
      <c r="F115" s="24"/>
      <c r="G115" s="1"/>
      <c r="H115" s="25"/>
      <c r="I115" s="1"/>
      <c r="J115" s="24"/>
      <c r="K115" s="1"/>
      <c r="L115" s="25"/>
      <c r="N115" s="26"/>
      <c r="P115" s="34"/>
      <c r="Q115" s="34"/>
      <c r="R115" s="34"/>
      <c r="S115" s="34"/>
    </row>
    <row r="116" spans="2:23" x14ac:dyDescent="0.3">
      <c r="B116" s="1">
        <f>MAX(B$19:B115)+1</f>
        <v>69</v>
      </c>
      <c r="D116" s="2" t="s">
        <v>110</v>
      </c>
      <c r="F116" s="30">
        <f>SUM(F110:F112)+J113</f>
        <v>12011669.490715006</v>
      </c>
      <c r="G116" s="1"/>
      <c r="H116" s="31">
        <v>33.365748585319459</v>
      </c>
      <c r="I116" s="1"/>
      <c r="J116" s="30">
        <f>SUM(J110:J113)</f>
        <v>12065352.248073921</v>
      </c>
      <c r="K116" s="29"/>
      <c r="L116" s="31">
        <v>33.514867355760892</v>
      </c>
      <c r="N116" s="32">
        <f>N110+N111+N112</f>
        <v>53682.757358914649</v>
      </c>
      <c r="P116" s="58">
        <f>N116/F116</f>
        <v>4.4692169893961282E-3</v>
      </c>
      <c r="Q116" s="34"/>
      <c r="R116" s="58">
        <f>(N116-N111)/(F116-F111)</f>
        <v>8.2314440244700467E-3</v>
      </c>
      <c r="S116" s="34"/>
    </row>
    <row r="117" spans="2:23" x14ac:dyDescent="0.3">
      <c r="B117" s="1">
        <f>MAX(B$19:B116)+1</f>
        <v>70</v>
      </c>
      <c r="D117" s="2" t="s">
        <v>111</v>
      </c>
      <c r="F117" s="24"/>
      <c r="G117" s="1"/>
      <c r="H117" s="25"/>
      <c r="I117" s="1"/>
      <c r="J117" s="24"/>
      <c r="K117" s="1"/>
      <c r="L117" s="25"/>
      <c r="N117" s="26"/>
      <c r="P117" s="46">
        <v>8.4384022926833335E-3</v>
      </c>
      <c r="Q117" s="34"/>
      <c r="R117" s="46">
        <v>6.1582529794771267E-2</v>
      </c>
      <c r="S117" s="34"/>
    </row>
    <row r="118" spans="2:23" x14ac:dyDescent="0.3">
      <c r="N118" s="26"/>
    </row>
    <row r="119" spans="2:23" x14ac:dyDescent="0.3">
      <c r="D119" s="6" t="s">
        <v>161</v>
      </c>
      <c r="F119" s="13" t="s">
        <v>162</v>
      </c>
      <c r="H119" s="25"/>
      <c r="N119" s="26"/>
    </row>
    <row r="120" spans="2:23" x14ac:dyDescent="0.3">
      <c r="B120" s="1">
        <f>MAX(B$19:B119)+1</f>
        <v>71</v>
      </c>
      <c r="D120" s="2" t="s">
        <v>29</v>
      </c>
      <c r="F120" s="24">
        <v>3396434.08</v>
      </c>
      <c r="H120" s="25">
        <v>6.5316040000000006</v>
      </c>
      <c r="J120" s="24">
        <v>3284038.1951383157</v>
      </c>
      <c r="L120" s="25">
        <v>6.315458067573684</v>
      </c>
      <c r="N120" s="26">
        <f>J120-F120</f>
        <v>-112395.8848616844</v>
      </c>
      <c r="O120" s="25"/>
      <c r="P120" s="27">
        <f>N120/F120</f>
        <v>-3.3092320420269841E-2</v>
      </c>
      <c r="Q120" s="27"/>
      <c r="R120" s="27">
        <f>P120</f>
        <v>-3.3092320420269841E-2</v>
      </c>
      <c r="S120" s="28"/>
    </row>
    <row r="121" spans="2:23" outlineLevel="1" x14ac:dyDescent="0.3">
      <c r="B121" s="1">
        <f>MAX(B$19:B120)+1</f>
        <v>72</v>
      </c>
      <c r="D121" s="2" t="s">
        <v>30</v>
      </c>
      <c r="F121" s="24">
        <v>7930000</v>
      </c>
      <c r="G121" s="29"/>
      <c r="H121" s="25">
        <v>15.25</v>
      </c>
      <c r="I121" s="25"/>
      <c r="J121" s="24">
        <v>7930000</v>
      </c>
      <c r="K121" s="29"/>
      <c r="L121" s="25">
        <v>15.25</v>
      </c>
      <c r="M121" s="25"/>
      <c r="N121" s="26">
        <f>J121-F121</f>
        <v>0</v>
      </c>
      <c r="O121" s="25"/>
      <c r="P121" s="27">
        <f>IFERROR(N121/F121,"100.0%")</f>
        <v>0</v>
      </c>
      <c r="Q121" s="27"/>
      <c r="R121" s="27">
        <v>0</v>
      </c>
      <c r="S121" s="28"/>
    </row>
    <row r="122" spans="2:23" outlineLevel="1" x14ac:dyDescent="0.3">
      <c r="B122" s="1">
        <f>MAX(B$19:B121)+1</f>
        <v>73</v>
      </c>
      <c r="D122" s="2" t="s">
        <v>31</v>
      </c>
      <c r="F122" s="26">
        <v>0</v>
      </c>
      <c r="G122" s="29"/>
      <c r="H122" s="26">
        <v>0</v>
      </c>
      <c r="I122" s="25"/>
      <c r="J122" s="24">
        <v>141761.72174491032</v>
      </c>
      <c r="K122" s="29"/>
      <c r="L122" s="25">
        <v>0.27261869566328906</v>
      </c>
      <c r="M122" s="25"/>
      <c r="N122" s="26">
        <f>J122-F122</f>
        <v>141761.72174491032</v>
      </c>
      <c r="O122" s="25"/>
      <c r="P122" s="27" t="str">
        <f>IFERROR(N122/F122,"100.0%")</f>
        <v>100.0%</v>
      </c>
      <c r="Q122" s="27"/>
      <c r="R122" s="27" t="str">
        <f>P122</f>
        <v>100.0%</v>
      </c>
      <c r="S122" s="28"/>
    </row>
    <row r="123" spans="2:23" x14ac:dyDescent="0.3">
      <c r="B123" s="1">
        <f>MAX(B$19:B122)+1</f>
        <v>74</v>
      </c>
      <c r="D123" s="2" t="s">
        <v>32</v>
      </c>
      <c r="F123" s="24">
        <v>8446490.3395358045</v>
      </c>
      <c r="H123" s="25">
        <v>16.243250652953471</v>
      </c>
      <c r="J123" s="24">
        <v>8161037.3443661202</v>
      </c>
      <c r="L123" s="25">
        <v>15.694302585319461</v>
      </c>
      <c r="N123" s="26">
        <f>J123-F123</f>
        <v>-285452.99516968429</v>
      </c>
      <c r="P123" s="27">
        <f>N123/F123</f>
        <v>-3.3795456301365046E-2</v>
      </c>
      <c r="Q123" s="27"/>
      <c r="R123" s="27">
        <f>P123</f>
        <v>-3.3795456301365046E-2</v>
      </c>
      <c r="S123" s="28"/>
      <c r="T123" s="9"/>
    </row>
    <row r="124" spans="2:23" x14ac:dyDescent="0.3">
      <c r="B124" s="1">
        <f>MAX(B$19:B123)+1</f>
        <v>75</v>
      </c>
      <c r="D124" s="2" t="s">
        <v>33</v>
      </c>
      <c r="F124" s="30">
        <f>SUM(F120:F123)</f>
        <v>19772924.419535805</v>
      </c>
      <c r="H124" s="31">
        <v>38.024854652953472</v>
      </c>
      <c r="J124" s="30">
        <f>SUM(J120:J123)</f>
        <v>19516837.261249349</v>
      </c>
      <c r="K124" s="29"/>
      <c r="L124" s="31">
        <v>37.532379348556439</v>
      </c>
      <c r="N124" s="32">
        <f>SUM(N120:N123)</f>
        <v>-256087.15828645838</v>
      </c>
      <c r="P124" s="33">
        <f>N124/F124</f>
        <v>-1.2951405308232617E-2</v>
      </c>
      <c r="Q124" s="34"/>
      <c r="R124" s="33">
        <f>(N120+N122+N123)/(F120+F122+F123)</f>
        <v>-2.162364203422789E-2</v>
      </c>
      <c r="S124" s="34"/>
      <c r="T124" s="9"/>
      <c r="U124" s="40"/>
      <c r="W124" s="43"/>
    </row>
    <row r="125" spans="2:23" x14ac:dyDescent="0.3">
      <c r="F125" s="24"/>
      <c r="G125" s="1"/>
      <c r="H125" s="25"/>
      <c r="I125" s="1"/>
      <c r="J125" s="24"/>
      <c r="K125" s="1"/>
      <c r="L125" s="25"/>
      <c r="N125" s="26"/>
      <c r="P125" s="34"/>
      <c r="Q125" s="34"/>
      <c r="R125" s="34"/>
      <c r="S125" s="34"/>
    </row>
    <row r="126" spans="2:23" x14ac:dyDescent="0.3">
      <c r="B126" s="1">
        <f>MAX(B$19:B125)+1</f>
        <v>76</v>
      </c>
      <c r="D126" s="2" t="s">
        <v>110</v>
      </c>
      <c r="F126" s="30">
        <f>SUM(F120:F122)+J123</f>
        <v>19487471.42436612</v>
      </c>
      <c r="G126" s="1"/>
      <c r="H126" s="31">
        <v>37.475906585319464</v>
      </c>
      <c r="I126" s="1"/>
      <c r="J126" s="30">
        <f>SUM(J120:J123)</f>
        <v>19516837.261249349</v>
      </c>
      <c r="K126" s="29"/>
      <c r="L126" s="31">
        <v>37.532379348556439</v>
      </c>
      <c r="N126" s="32">
        <f>N120+N121+N122</f>
        <v>29365.836883225915</v>
      </c>
      <c r="P126" s="58">
        <f>N126/F126</f>
        <v>1.5069085282407855E-3</v>
      </c>
      <c r="Q126" s="34"/>
      <c r="R126" s="58">
        <f>(N126-N121)/(F126-F121)</f>
        <v>2.5408530815239725E-3</v>
      </c>
      <c r="S126" s="34"/>
    </row>
    <row r="127" spans="2:23" x14ac:dyDescent="0.3">
      <c r="B127" s="1">
        <f>MAX(B$19:B126)+1</f>
        <v>77</v>
      </c>
      <c r="D127" s="2" t="s">
        <v>111</v>
      </c>
      <c r="F127" s="24"/>
      <c r="G127" s="1"/>
      <c r="H127" s="25"/>
      <c r="I127" s="1"/>
      <c r="J127" s="24"/>
      <c r="K127" s="1"/>
      <c r="L127" s="25"/>
      <c r="N127" s="26"/>
      <c r="P127" s="46">
        <v>2.5926815691338675E-3</v>
      </c>
      <c r="Q127" s="34"/>
      <c r="R127" s="46">
        <v>8.6460788555112224E-3</v>
      </c>
      <c r="S127" s="34"/>
    </row>
    <row r="128" spans="2:23" x14ac:dyDescent="0.3">
      <c r="N128" s="37"/>
    </row>
    <row r="129" spans="2:23" x14ac:dyDescent="0.3">
      <c r="D129" s="6" t="s">
        <v>163</v>
      </c>
      <c r="F129" s="13" t="s">
        <v>164</v>
      </c>
    </row>
    <row r="130" spans="2:23" x14ac:dyDescent="0.3">
      <c r="B130" s="1">
        <f>MAX(B$19:B129)+1</f>
        <v>78</v>
      </c>
      <c r="D130" s="2" t="s">
        <v>29</v>
      </c>
      <c r="F130" s="24">
        <v>209336.159652</v>
      </c>
      <c r="H130" s="25">
        <v>3.0120310741294962</v>
      </c>
      <c r="J130" s="24">
        <v>18748.594722592505</v>
      </c>
      <c r="L130" s="25">
        <v>0.2697639528430576</v>
      </c>
      <c r="N130" s="26">
        <f>J130-F130</f>
        <v>-190587.5649294075</v>
      </c>
      <c r="O130" s="25"/>
      <c r="P130" s="46"/>
      <c r="Q130" s="28"/>
      <c r="R130" s="27">
        <f>N130/F130</f>
        <v>-0.91043785863961524</v>
      </c>
      <c r="S130" s="28"/>
    </row>
    <row r="131" spans="2:23" x14ac:dyDescent="0.3">
      <c r="B131" s="1">
        <f>MAX(B$19:B130)+1</f>
        <v>79</v>
      </c>
      <c r="D131" s="2" t="s">
        <v>31</v>
      </c>
      <c r="F131" s="26">
        <v>0</v>
      </c>
      <c r="H131" s="26">
        <v>0</v>
      </c>
      <c r="J131" s="24">
        <v>14054.788498487878</v>
      </c>
      <c r="L131" s="25">
        <v>0.20222717264011336</v>
      </c>
      <c r="N131" s="26">
        <f>J131-F131</f>
        <v>14054.788498487878</v>
      </c>
      <c r="P131" s="46"/>
      <c r="Q131" s="28"/>
      <c r="R131" s="27" t="str">
        <f>IFERROR(N131/F131,"100.0%")</f>
        <v>100.0%</v>
      </c>
      <c r="S131" s="28"/>
      <c r="T131" s="9"/>
    </row>
    <row r="132" spans="2:23" collapsed="1" x14ac:dyDescent="0.3">
      <c r="B132" s="1">
        <f>MAX(B$19:B131)+1</f>
        <v>80</v>
      </c>
      <c r="D132" s="2" t="s">
        <v>32</v>
      </c>
      <c r="F132" s="24">
        <v>1128905.9203802662</v>
      </c>
      <c r="H132" s="25">
        <v>16.243250652953471</v>
      </c>
      <c r="J132" s="24">
        <v>1090754.0296797026</v>
      </c>
      <c r="L132" s="25">
        <v>15.694302585319461</v>
      </c>
      <c r="N132" s="26">
        <f>J132-F132</f>
        <v>-38151.890700563556</v>
      </c>
      <c r="P132" s="46"/>
      <c r="Q132" s="28"/>
      <c r="R132" s="27">
        <f>N132/F132</f>
        <v>-3.3795456301365032E-2</v>
      </c>
      <c r="S132" s="28"/>
      <c r="T132" s="9"/>
    </row>
    <row r="133" spans="2:23" x14ac:dyDescent="0.3">
      <c r="B133" s="1">
        <f>MAX(B$19:B132)+1</f>
        <v>81</v>
      </c>
      <c r="D133" s="2" t="s">
        <v>33</v>
      </c>
      <c r="F133" s="30">
        <f>SUM(F130:F132)</f>
        <v>1338242.0800322662</v>
      </c>
      <c r="H133" s="31">
        <v>19.255281727082966</v>
      </c>
      <c r="J133" s="30">
        <f>SUM(J130:J132)</f>
        <v>1123557.4129007829</v>
      </c>
      <c r="K133" s="29"/>
      <c r="L133" s="31">
        <v>16.166293710802631</v>
      </c>
      <c r="N133" s="32">
        <f>SUM(N130:N132)</f>
        <v>-214684.66713148318</v>
      </c>
      <c r="P133" s="34"/>
      <c r="Q133" s="34"/>
      <c r="R133" s="33">
        <f>(N130+N131+N132)/(F130+F131+F132)</f>
        <v>-0.16042289383570044</v>
      </c>
      <c r="S133" s="34"/>
      <c r="T133" s="9"/>
      <c r="U133" s="40"/>
      <c r="W133" s="43"/>
    </row>
    <row r="134" spans="2:23" ht="8.25" customHeight="1" x14ac:dyDescent="0.3">
      <c r="F134" s="24"/>
      <c r="G134" s="1"/>
      <c r="H134" s="25"/>
      <c r="I134" s="1"/>
      <c r="J134" s="24"/>
      <c r="K134" s="1"/>
      <c r="L134" s="25"/>
      <c r="N134" s="26"/>
      <c r="P134" s="34"/>
      <c r="Q134" s="34"/>
      <c r="R134" s="34"/>
      <c r="S134" s="34"/>
    </row>
    <row r="135" spans="2:23" x14ac:dyDescent="0.3">
      <c r="B135" s="1">
        <f>MAX(B$19:B134)+1</f>
        <v>82</v>
      </c>
      <c r="D135" s="2" t="s">
        <v>110</v>
      </c>
      <c r="F135" s="30">
        <f>SUM(F130:F131)+J132</f>
        <v>1300090.1893317027</v>
      </c>
      <c r="G135" s="1"/>
      <c r="H135" s="31">
        <v>18.706333659448958</v>
      </c>
      <c r="I135" s="1"/>
      <c r="J135" s="30">
        <f>SUM(J130:J132)</f>
        <v>1123557.4129007829</v>
      </c>
      <c r="K135" s="29"/>
      <c r="L135" s="31">
        <v>16.166293710802631</v>
      </c>
      <c r="N135" s="32">
        <f>N130+N131</f>
        <v>-176532.77643091962</v>
      </c>
      <c r="P135" s="34"/>
      <c r="Q135" s="34"/>
      <c r="R135" s="33">
        <f>N135/F135</f>
        <v>-0.13578502313109861</v>
      </c>
      <c r="S135" s="34"/>
    </row>
    <row r="136" spans="2:23" x14ac:dyDescent="0.3">
      <c r="B136" s="1">
        <f>MAX(B$19:B135)+1</f>
        <v>83</v>
      </c>
      <c r="D136" s="2" t="s">
        <v>111</v>
      </c>
      <c r="F136" s="24"/>
      <c r="G136" s="1"/>
      <c r="H136" s="25"/>
      <c r="I136" s="1"/>
      <c r="J136" s="24"/>
      <c r="K136" s="1"/>
      <c r="L136" s="25"/>
      <c r="N136" s="26"/>
      <c r="P136" s="34"/>
      <c r="Q136" s="34"/>
      <c r="R136" s="27">
        <v>-0.84329805574147987</v>
      </c>
      <c r="S136" s="34"/>
    </row>
    <row r="137" spans="2:23" ht="8.25" customHeight="1" x14ac:dyDescent="0.3">
      <c r="N137" s="26"/>
    </row>
    <row r="138" spans="2:23" x14ac:dyDescent="0.3">
      <c r="D138" s="6" t="s">
        <v>165</v>
      </c>
      <c r="F138" s="13" t="s">
        <v>166</v>
      </c>
      <c r="H138" s="25"/>
      <c r="N138" s="26"/>
    </row>
    <row r="139" spans="2:23" x14ac:dyDescent="0.3">
      <c r="B139" s="1">
        <f>MAX(B$19:B138)+1</f>
        <v>84</v>
      </c>
      <c r="D139" s="2" t="s">
        <v>29</v>
      </c>
      <c r="F139" s="24">
        <v>621998.62079999992</v>
      </c>
      <c r="H139" s="25">
        <v>3.0825583348201007</v>
      </c>
      <c r="J139" s="24">
        <v>43547.190516005794</v>
      </c>
      <c r="L139" s="25">
        <v>0.21581519732384674</v>
      </c>
      <c r="N139" s="26">
        <f>J139-F139</f>
        <v>-578451.43028399418</v>
      </c>
      <c r="O139" s="25"/>
      <c r="P139" s="46"/>
      <c r="Q139" s="28"/>
      <c r="R139" s="27">
        <f>N139/F139</f>
        <v>-0.92998828444346648</v>
      </c>
      <c r="S139" s="28"/>
    </row>
    <row r="140" spans="2:23" x14ac:dyDescent="0.3">
      <c r="B140" s="1">
        <f>MAX(B$19:B139)+1</f>
        <v>85</v>
      </c>
      <c r="D140" s="2" t="s">
        <v>31</v>
      </c>
      <c r="F140" s="26">
        <v>0</v>
      </c>
      <c r="H140" s="26">
        <v>0</v>
      </c>
      <c r="J140" s="24">
        <v>40805.398895322076</v>
      </c>
      <c r="L140" s="25">
        <v>0.20222717264011336</v>
      </c>
      <c r="N140" s="26">
        <f>J140-F140</f>
        <v>40805.398895322076</v>
      </c>
      <c r="P140" s="46"/>
      <c r="Q140" s="28"/>
      <c r="R140" s="27" t="str">
        <f>IFERROR(N140/F140,"100.0%")</f>
        <v>100.0%</v>
      </c>
      <c r="S140" s="28"/>
      <c r="T140" s="9"/>
    </row>
    <row r="141" spans="2:23" x14ac:dyDescent="0.3">
      <c r="B141" s="1">
        <f>MAX(B$19:B140)+1</f>
        <v>86</v>
      </c>
      <c r="D141" s="2" t="s">
        <v>32</v>
      </c>
      <c r="F141" s="24">
        <v>3277563.1167529509</v>
      </c>
      <c r="H141" s="25">
        <v>16.243250652953471</v>
      </c>
      <c r="J141" s="24">
        <v>3166796.3756657606</v>
      </c>
      <c r="L141" s="25">
        <v>15.694302585319459</v>
      </c>
      <c r="N141" s="26">
        <f>J141-F141</f>
        <v>-110766.74108719034</v>
      </c>
      <c r="P141" s="46"/>
      <c r="Q141" s="28"/>
      <c r="R141" s="27">
        <f>N141/F141</f>
        <v>-3.3795456301365094E-2</v>
      </c>
      <c r="S141" s="28"/>
      <c r="T141" s="9"/>
    </row>
    <row r="142" spans="2:23" x14ac:dyDescent="0.3">
      <c r="B142" s="1">
        <f>MAX(B$19:B141)+1</f>
        <v>87</v>
      </c>
      <c r="D142" s="2" t="s">
        <v>33</v>
      </c>
      <c r="F142" s="30">
        <f>SUM(F139:F141)</f>
        <v>3899561.7375529511</v>
      </c>
      <c r="H142" s="31">
        <v>19.32580898777357</v>
      </c>
      <c r="J142" s="30">
        <f>SUM(J139:J141)</f>
        <v>3251148.9650770887</v>
      </c>
      <c r="K142" s="29"/>
      <c r="L142" s="31">
        <v>16.112344955283419</v>
      </c>
      <c r="N142" s="32">
        <f>SUM(N139:N141)</f>
        <v>-648412.77247586241</v>
      </c>
      <c r="P142" s="34"/>
      <c r="Q142" s="34"/>
      <c r="R142" s="33">
        <f>(N139+N140+N141)/(F139+F140+F141)</f>
        <v>-0.16627837077987992</v>
      </c>
      <c r="S142" s="34"/>
      <c r="T142" s="9"/>
      <c r="U142" s="40"/>
      <c r="W142" s="43"/>
    </row>
    <row r="143" spans="2:23" ht="8.25" customHeight="1" x14ac:dyDescent="0.3">
      <c r="F143" s="24"/>
      <c r="G143" s="1"/>
      <c r="H143" s="25"/>
      <c r="I143" s="1"/>
      <c r="J143" s="24"/>
      <c r="K143" s="1"/>
      <c r="L143" s="25"/>
      <c r="N143" s="26"/>
      <c r="P143" s="34"/>
      <c r="Q143" s="34"/>
      <c r="R143" s="34"/>
      <c r="S143" s="34"/>
    </row>
    <row r="144" spans="2:23" x14ac:dyDescent="0.3">
      <c r="B144" s="1">
        <f>MAX(B$19:B143)+1</f>
        <v>88</v>
      </c>
      <c r="D144" s="2" t="s">
        <v>110</v>
      </c>
      <c r="F144" s="30">
        <f>SUM(F139:F140)+J141</f>
        <v>3788794.9964657603</v>
      </c>
      <c r="G144" s="1"/>
      <c r="H144" s="31">
        <v>18.776860920139558</v>
      </c>
      <c r="I144" s="1"/>
      <c r="J144" s="30">
        <f>SUM(J139:J141)</f>
        <v>3251148.9650770887</v>
      </c>
      <c r="K144" s="29"/>
      <c r="L144" s="31">
        <v>16.112344955283419</v>
      </c>
      <c r="N144" s="32">
        <f>N139+N140</f>
        <v>-537646.03138867207</v>
      </c>
      <c r="P144" s="34"/>
      <c r="Q144" s="34"/>
      <c r="R144" s="33">
        <f>N144/F144</f>
        <v>-0.14190422862419202</v>
      </c>
      <c r="S144" s="34"/>
    </row>
    <row r="145" spans="2:23" x14ac:dyDescent="0.3">
      <c r="B145" s="1">
        <f>MAX(B$19:B144)+1</f>
        <v>89</v>
      </c>
      <c r="D145" s="2" t="s">
        <v>111</v>
      </c>
      <c r="F145" s="24"/>
      <c r="G145" s="1"/>
      <c r="H145" s="25"/>
      <c r="I145" s="1"/>
      <c r="J145" s="24"/>
      <c r="K145" s="1"/>
      <c r="L145" s="25"/>
      <c r="N145" s="26"/>
      <c r="P145" s="34"/>
      <c r="Q145" s="34"/>
      <c r="R145" s="27">
        <v>-0.86438460377478721</v>
      </c>
      <c r="S145" s="34"/>
    </row>
    <row r="146" spans="2:23" ht="8.25" customHeight="1" x14ac:dyDescent="0.3">
      <c r="N146" s="26"/>
    </row>
    <row r="147" spans="2:23" x14ac:dyDescent="0.3">
      <c r="D147" s="6" t="s">
        <v>167</v>
      </c>
      <c r="F147" s="13" t="s">
        <v>168</v>
      </c>
      <c r="H147" s="25"/>
      <c r="N147" s="26"/>
    </row>
    <row r="148" spans="2:23" x14ac:dyDescent="0.3">
      <c r="B148" s="1">
        <f>MAX(B$19:B147)+1</f>
        <v>90</v>
      </c>
      <c r="D148" s="2" t="s">
        <v>29</v>
      </c>
      <c r="F148" s="24">
        <v>176698.58926161085</v>
      </c>
      <c r="H148" s="25">
        <v>2.34441540747792</v>
      </c>
      <c r="J148" s="24">
        <v>176021.58171223081</v>
      </c>
      <c r="L148" s="25">
        <v>2.3354329535920235</v>
      </c>
      <c r="N148" s="26">
        <f>J148-F148</f>
        <v>-677.00754938003956</v>
      </c>
      <c r="O148" s="25"/>
      <c r="P148" s="27">
        <f>N148/F148</f>
        <v>-3.8314258886226701E-3</v>
      </c>
      <c r="Q148" s="28"/>
      <c r="R148" s="27">
        <f>P148</f>
        <v>-3.8314258886226701E-3</v>
      </c>
      <c r="S148" s="28"/>
    </row>
    <row r="149" spans="2:23" outlineLevel="1" x14ac:dyDescent="0.3">
      <c r="B149" s="1">
        <f>MAX(B$19:B148)+1</f>
        <v>91</v>
      </c>
      <c r="D149" s="2" t="s">
        <v>30</v>
      </c>
      <c r="F149" s="24">
        <v>1149392.5</v>
      </c>
      <c r="G149" s="29"/>
      <c r="H149" s="25">
        <v>15.25</v>
      </c>
      <c r="I149" s="25"/>
      <c r="J149" s="24">
        <v>1149392.5</v>
      </c>
      <c r="K149" s="29"/>
      <c r="L149" s="25">
        <v>15.25</v>
      </c>
      <c r="M149" s="25"/>
      <c r="N149" s="26">
        <f>J149-F149</f>
        <v>0</v>
      </c>
      <c r="O149" s="25"/>
      <c r="P149" s="42">
        <f>IFERROR(N149/F149,"100.0%")</f>
        <v>0</v>
      </c>
      <c r="Q149" s="28"/>
      <c r="R149" s="42">
        <v>0</v>
      </c>
      <c r="S149" s="28"/>
    </row>
    <row r="150" spans="2:23" x14ac:dyDescent="0.3">
      <c r="B150" s="1">
        <f>MAX(B$19:B149)+1</f>
        <v>92</v>
      </c>
      <c r="D150" s="2" t="s">
        <v>32</v>
      </c>
      <c r="F150" s="24">
        <v>1224253.801713103</v>
      </c>
      <c r="H150" s="25">
        <v>16.243250652953471</v>
      </c>
      <c r="J150" s="24">
        <v>1182879.5858555278</v>
      </c>
      <c r="L150" s="25">
        <v>15.694302585319461</v>
      </c>
      <c r="N150" s="26">
        <f>J150-F150</f>
        <v>-41374.215857575182</v>
      </c>
      <c r="P150" s="27">
        <f>N150/F150</f>
        <v>-3.3795456301365032E-2</v>
      </c>
      <c r="Q150" s="28"/>
      <c r="R150" s="27">
        <f>P150</f>
        <v>-3.3795456301365032E-2</v>
      </c>
      <c r="S150" s="28"/>
      <c r="T150" s="9"/>
    </row>
    <row r="151" spans="2:23" x14ac:dyDescent="0.3">
      <c r="B151" s="1">
        <f>MAX(B$19:B150)+1</f>
        <v>93</v>
      </c>
      <c r="D151" s="2" t="s">
        <v>33</v>
      </c>
      <c r="F151" s="30">
        <f>SUM(F148:F150)</f>
        <v>2550344.8909747135</v>
      </c>
      <c r="H151" s="31">
        <v>33.837666060431388</v>
      </c>
      <c r="J151" s="30">
        <f>SUM(J148:J150)</f>
        <v>2508293.6675677588</v>
      </c>
      <c r="K151" s="29"/>
      <c r="L151" s="31">
        <v>33.279735538911488</v>
      </c>
      <c r="N151" s="32">
        <f>SUM(N148:N150)</f>
        <v>-42051.223406955221</v>
      </c>
      <c r="P151" s="33">
        <f>N151/F151</f>
        <v>-1.6488445761107907E-2</v>
      </c>
      <c r="Q151" s="34"/>
      <c r="R151" s="33">
        <f>(N148+N150)/(F148+F150)</f>
        <v>-3.0016168770516213E-2</v>
      </c>
      <c r="S151" s="34"/>
      <c r="T151" s="9"/>
      <c r="U151" s="40"/>
      <c r="W151" s="43"/>
    </row>
    <row r="152" spans="2:23" ht="8.25" customHeight="1" x14ac:dyDescent="0.3">
      <c r="F152" s="24"/>
      <c r="G152" s="1"/>
      <c r="H152" s="25"/>
      <c r="I152" s="1"/>
      <c r="J152" s="24"/>
      <c r="K152" s="1"/>
      <c r="L152" s="25"/>
      <c r="N152" s="26"/>
      <c r="P152" s="34"/>
      <c r="Q152" s="34"/>
      <c r="R152" s="34"/>
      <c r="S152" s="34"/>
    </row>
    <row r="153" spans="2:23" x14ac:dyDescent="0.3">
      <c r="B153" s="1">
        <f>MAX(B$19:B152)+1</f>
        <v>94</v>
      </c>
      <c r="D153" s="2" t="s">
        <v>110</v>
      </c>
      <c r="F153" s="30">
        <f>SUM(F148:F149)+J150</f>
        <v>2508970.6751171388</v>
      </c>
      <c r="G153" s="1"/>
      <c r="H153" s="31">
        <v>33.288717992797388</v>
      </c>
      <c r="I153" s="1"/>
      <c r="J153" s="30">
        <f>SUM(J148:J150)</f>
        <v>2508293.6675677588</v>
      </c>
      <c r="K153" s="29"/>
      <c r="L153" s="31">
        <v>33.279735538911488</v>
      </c>
      <c r="N153" s="32">
        <f>N148+N149</f>
        <v>-677.00754938003956</v>
      </c>
      <c r="P153" s="58">
        <f>N153/F153</f>
        <v>-2.698347796944384E-4</v>
      </c>
      <c r="Q153" s="34"/>
      <c r="R153" s="33">
        <f>(N153-N149)/(F153-F149)</f>
        <v>-4.9795411677722016E-4</v>
      </c>
      <c r="S153" s="34"/>
    </row>
    <row r="154" spans="2:23" x14ac:dyDescent="0.3">
      <c r="B154" s="1">
        <f>MAX(B$19:B153)+1</f>
        <v>95</v>
      </c>
      <c r="D154" s="2" t="s">
        <v>111</v>
      </c>
      <c r="F154" s="24"/>
      <c r="G154" s="1"/>
      <c r="H154" s="25"/>
      <c r="I154" s="1"/>
      <c r="J154" s="24"/>
      <c r="K154" s="1"/>
      <c r="L154" s="25"/>
      <c r="N154" s="26"/>
      <c r="P154" s="27">
        <v>-5.1052869208026983E-4</v>
      </c>
      <c r="Q154" s="34"/>
      <c r="R154" s="27">
        <v>-3.8314258886226189E-3</v>
      </c>
      <c r="S154" s="34"/>
    </row>
    <row r="155" spans="2:23" ht="8.25" customHeight="1" x14ac:dyDescent="0.3">
      <c r="N155" s="26"/>
    </row>
    <row r="156" spans="2:23" x14ac:dyDescent="0.3">
      <c r="D156" s="6" t="s">
        <v>169</v>
      </c>
      <c r="F156" s="13" t="s">
        <v>170</v>
      </c>
      <c r="H156" s="25"/>
      <c r="N156" s="26"/>
      <c r="P156" s="27"/>
      <c r="Q156" s="27"/>
      <c r="R156" s="27"/>
    </row>
    <row r="157" spans="2:23" x14ac:dyDescent="0.3">
      <c r="B157" s="1">
        <f>MAX(B$19:B156)+1</f>
        <v>96</v>
      </c>
      <c r="D157" s="2" t="s">
        <v>29</v>
      </c>
      <c r="F157" s="24">
        <v>274087.86546802637</v>
      </c>
      <c r="H157" s="25">
        <v>2.3697850141339716</v>
      </c>
      <c r="J157" s="24">
        <v>265706.39628357929</v>
      </c>
      <c r="L157" s="25">
        <v>2.2973181793260458</v>
      </c>
      <c r="N157" s="26">
        <f>J157-F157</f>
        <v>-8381.4691844470799</v>
      </c>
      <c r="O157" s="25"/>
      <c r="P157" s="27">
        <f>N157/F157</f>
        <v>-3.0579497454712445E-2</v>
      </c>
      <c r="Q157" s="27"/>
      <c r="R157" s="27">
        <f>P157</f>
        <v>-3.0579497454712445E-2</v>
      </c>
      <c r="S157" s="28"/>
    </row>
    <row r="158" spans="2:23" outlineLevel="1" x14ac:dyDescent="0.3">
      <c r="B158" s="1">
        <f>MAX(B$19:B157)+1</f>
        <v>97</v>
      </c>
      <c r="D158" s="2" t="s">
        <v>30</v>
      </c>
      <c r="F158" s="24">
        <v>1763805.5449999999</v>
      </c>
      <c r="G158" s="29"/>
      <c r="H158" s="25">
        <v>15.25</v>
      </c>
      <c r="I158" s="25"/>
      <c r="J158" s="24">
        <v>1763805.5449999999</v>
      </c>
      <c r="K158" s="29"/>
      <c r="L158" s="25">
        <v>15.25</v>
      </c>
      <c r="M158" s="25"/>
      <c r="N158" s="26">
        <f>J158-F158</f>
        <v>0</v>
      </c>
      <c r="O158" s="25"/>
      <c r="P158" s="27">
        <f>IFERROR(N158/F158,"100.0%")</f>
        <v>0</v>
      </c>
      <c r="Q158" s="27"/>
      <c r="R158" s="27">
        <v>0</v>
      </c>
      <c r="S158" s="28"/>
    </row>
    <row r="159" spans="2:23" x14ac:dyDescent="0.3">
      <c r="B159" s="1">
        <f>MAX(B$19:B158)+1</f>
        <v>98</v>
      </c>
      <c r="D159" s="2" t="s">
        <v>32</v>
      </c>
      <c r="F159" s="24">
        <v>1878684.2997051936</v>
      </c>
      <c r="H159" s="25">
        <v>16.243250652953471</v>
      </c>
      <c r="J159" s="24">
        <v>1815193.306550446</v>
      </c>
      <c r="L159" s="25">
        <v>15.694302585319461</v>
      </c>
      <c r="N159" s="26">
        <f>J159-F159</f>
        <v>-63490.993154747644</v>
      </c>
      <c r="P159" s="27">
        <f>N159/F159</f>
        <v>-3.3795456301365143E-2</v>
      </c>
      <c r="Q159" s="27"/>
      <c r="R159" s="27">
        <f>P159</f>
        <v>-3.3795456301365143E-2</v>
      </c>
      <c r="S159" s="28"/>
      <c r="T159" s="9"/>
    </row>
    <row r="160" spans="2:23" x14ac:dyDescent="0.3">
      <c r="B160" s="1">
        <f>MAX(B$19:B159)+1</f>
        <v>99</v>
      </c>
      <c r="D160" s="2" t="s">
        <v>33</v>
      </c>
      <c r="F160" s="30">
        <f>SUM(F157:F159)</f>
        <v>3916577.7101732199</v>
      </c>
      <c r="H160" s="31">
        <v>33.863035667087445</v>
      </c>
      <c r="J160" s="30">
        <f>SUM(J157:J159)</f>
        <v>3844705.247834025</v>
      </c>
      <c r="K160" s="29"/>
      <c r="L160" s="31">
        <v>33.241620764645504</v>
      </c>
      <c r="N160" s="32">
        <f>SUM(N157:N159)</f>
        <v>-71872.462339194724</v>
      </c>
      <c r="P160" s="33">
        <f>N160/F160</f>
        <v>-1.8350832705938062E-2</v>
      </c>
      <c r="Q160" s="34"/>
      <c r="R160" s="33">
        <f>(N157+N159)/(F157+F159)</f>
        <v>-3.3386005031987027E-2</v>
      </c>
      <c r="S160" s="34"/>
      <c r="T160" s="9"/>
      <c r="U160" s="40"/>
      <c r="W160" s="43"/>
    </row>
    <row r="161" spans="2:23" ht="8.25" customHeight="1" x14ac:dyDescent="0.3">
      <c r="F161" s="24"/>
      <c r="G161" s="1"/>
      <c r="H161" s="25"/>
      <c r="I161" s="1"/>
      <c r="J161" s="24"/>
      <c r="K161" s="1"/>
      <c r="L161" s="25"/>
      <c r="N161" s="26"/>
      <c r="P161" s="34"/>
      <c r="Q161" s="34"/>
      <c r="R161" s="34"/>
      <c r="S161" s="34"/>
    </row>
    <row r="162" spans="2:23" x14ac:dyDescent="0.3">
      <c r="B162" s="1">
        <f>MAX(B$19:B161)+1</f>
        <v>100</v>
      </c>
      <c r="D162" s="2" t="s">
        <v>110</v>
      </c>
      <c r="F162" s="30">
        <f>SUM(F157:F158)+J159</f>
        <v>3853086.717018472</v>
      </c>
      <c r="G162" s="1"/>
      <c r="H162" s="31">
        <v>33.31408759945343</v>
      </c>
      <c r="I162" s="1"/>
      <c r="J162" s="30">
        <f>SUM(J157:J159)</f>
        <v>3844705.247834025</v>
      </c>
      <c r="K162" s="29"/>
      <c r="L162" s="31">
        <v>33.241620764645504</v>
      </c>
      <c r="N162" s="32">
        <f>N157+N158</f>
        <v>-8381.4691844470799</v>
      </c>
      <c r="P162" s="33">
        <f>N162/F162</f>
        <v>-2.1752609790554314E-3</v>
      </c>
      <c r="Q162" s="34"/>
      <c r="R162" s="33">
        <f>(N162-N158)/(F162-F158)</f>
        <v>-4.0116520919727013E-3</v>
      </c>
      <c r="S162" s="34"/>
    </row>
    <row r="163" spans="2:23" x14ac:dyDescent="0.3">
      <c r="B163" s="1">
        <f>MAX(B$19:B162)+1</f>
        <v>101</v>
      </c>
      <c r="D163" s="2" t="s">
        <v>111</v>
      </c>
      <c r="F163" s="24"/>
      <c r="G163" s="1"/>
      <c r="H163" s="25"/>
      <c r="I163" s="1"/>
      <c r="J163" s="24"/>
      <c r="K163" s="1"/>
      <c r="L163" s="25"/>
      <c r="N163" s="26"/>
      <c r="P163" s="27">
        <v>-4.112810386153673E-3</v>
      </c>
      <c r="Q163" s="34"/>
      <c r="R163" s="27">
        <v>-3.0579497454712262E-2</v>
      </c>
      <c r="S163" s="34"/>
    </row>
    <row r="164" spans="2:23" ht="8.25" customHeight="1" x14ac:dyDescent="0.3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2:23" x14ac:dyDescent="0.3">
      <c r="D165" s="6" t="s">
        <v>171</v>
      </c>
      <c r="F165" s="13" t="s">
        <v>172</v>
      </c>
      <c r="H165" s="25"/>
      <c r="N165" s="26"/>
    </row>
    <row r="166" spans="2:23" x14ac:dyDescent="0.3">
      <c r="B166" s="1">
        <f>MAX(B$19:B165)+1</f>
        <v>102</v>
      </c>
      <c r="D166" s="2" t="s">
        <v>29</v>
      </c>
      <c r="F166" s="24">
        <v>616243.35478030215</v>
      </c>
      <c r="H166" s="25">
        <v>2.4049384593722083</v>
      </c>
      <c r="J166" s="24">
        <v>566877.9535478187</v>
      </c>
      <c r="L166" s="25">
        <v>2.2122860744573805</v>
      </c>
      <c r="N166" s="26">
        <f>J166-F166</f>
        <v>-49365.401232483448</v>
      </c>
      <c r="O166" s="25"/>
      <c r="P166" s="27">
        <f>N166/F166</f>
        <v>-8.0106991579783904E-2</v>
      </c>
      <c r="Q166" s="27"/>
      <c r="R166" s="27">
        <f>P166</f>
        <v>-8.0106991579783904E-2</v>
      </c>
      <c r="S166" s="28"/>
    </row>
    <row r="167" spans="2:23" outlineLevel="1" x14ac:dyDescent="0.3">
      <c r="B167" s="1">
        <f>MAX(B$19:B166)+1</f>
        <v>103</v>
      </c>
      <c r="D167" s="2" t="s">
        <v>30</v>
      </c>
      <c r="F167" s="24">
        <v>3907672.2</v>
      </c>
      <c r="G167" s="29"/>
      <c r="H167" s="25">
        <v>15.25</v>
      </c>
      <c r="I167" s="25"/>
      <c r="J167" s="24">
        <v>3907672.2</v>
      </c>
      <c r="K167" s="29"/>
      <c r="L167" s="25">
        <v>15.25</v>
      </c>
      <c r="M167" s="25"/>
      <c r="N167" s="26">
        <f>J167-F167</f>
        <v>0</v>
      </c>
      <c r="O167" s="25"/>
      <c r="P167" s="27">
        <f>IFERROR(N167/F167,"100.0%")</f>
        <v>0</v>
      </c>
      <c r="Q167" s="27"/>
      <c r="R167" s="27">
        <v>0</v>
      </c>
      <c r="S167" s="28"/>
    </row>
    <row r="168" spans="2:23" x14ac:dyDescent="0.3">
      <c r="B168" s="1">
        <f>MAX(B$19:B167)+1</f>
        <v>104</v>
      </c>
      <c r="D168" s="2" t="s">
        <v>32</v>
      </c>
      <c r="F168" s="24">
        <v>4162183.5419133198</v>
      </c>
      <c r="H168" s="25">
        <v>16.243250652953474</v>
      </c>
      <c r="J168" s="24">
        <v>4021520.649904327</v>
      </c>
      <c r="L168" s="25">
        <v>15.694302585319461</v>
      </c>
      <c r="N168" s="26">
        <f>J168-F168</f>
        <v>-140662.89200899284</v>
      </c>
      <c r="P168" s="27">
        <f>N168/F168</f>
        <v>-3.3795456301365157E-2</v>
      </c>
      <c r="Q168" s="27"/>
      <c r="R168" s="27">
        <f>P168</f>
        <v>-3.3795456301365157E-2</v>
      </c>
      <c r="S168" s="28"/>
      <c r="T168" s="9"/>
    </row>
    <row r="169" spans="2:23" x14ac:dyDescent="0.3">
      <c r="B169" s="1">
        <f>MAX(B$19:B168)+1</f>
        <v>105</v>
      </c>
      <c r="D169" s="2" t="s">
        <v>33</v>
      </c>
      <c r="F169" s="30">
        <f>SUM(F166:F168)</f>
        <v>8686099.0966936219</v>
      </c>
      <c r="H169" s="31">
        <v>33.898189112325674</v>
      </c>
      <c r="J169" s="30">
        <f>SUM(J166:J168)</f>
        <v>8496070.8034521453</v>
      </c>
      <c r="K169" s="29"/>
      <c r="L169" s="31">
        <v>33.156588659776844</v>
      </c>
      <c r="N169" s="32">
        <f>SUM(N166:N168)</f>
        <v>-190028.29324147629</v>
      </c>
      <c r="P169" s="33">
        <f>N169/F169</f>
        <v>-2.1877288196471403E-2</v>
      </c>
      <c r="Q169" s="34"/>
      <c r="R169" s="33">
        <f>(N166+N168)/(F166+F168)</f>
        <v>-3.9767960743098157E-2</v>
      </c>
      <c r="S169" s="34"/>
      <c r="T169" s="9"/>
      <c r="U169" s="40"/>
      <c r="W169" s="43"/>
    </row>
    <row r="170" spans="2:23" ht="8.25" customHeight="1" x14ac:dyDescent="0.3">
      <c r="F170" s="24"/>
      <c r="G170" s="1"/>
      <c r="H170" s="25"/>
      <c r="I170" s="1"/>
      <c r="J170" s="24"/>
      <c r="K170" s="1"/>
      <c r="L170" s="25"/>
      <c r="N170" s="26"/>
      <c r="P170" s="34"/>
      <c r="Q170" s="34"/>
      <c r="R170" s="34"/>
      <c r="S170" s="34"/>
    </row>
    <row r="171" spans="2:23" x14ac:dyDescent="0.3">
      <c r="B171" s="1">
        <f>MAX(B$19:B170)+1</f>
        <v>106</v>
      </c>
      <c r="D171" s="2" t="s">
        <v>110</v>
      </c>
      <c r="F171" s="30">
        <f>SUM(F166:F167)+J168</f>
        <v>8545436.20468463</v>
      </c>
      <c r="G171" s="1"/>
      <c r="H171" s="31">
        <v>33.349241044691674</v>
      </c>
      <c r="I171" s="1"/>
      <c r="J171" s="30">
        <f>SUM(J166:J168)</f>
        <v>8496070.8034521453</v>
      </c>
      <c r="K171" s="29"/>
      <c r="L171" s="31">
        <v>33.156588659776844</v>
      </c>
      <c r="N171" s="32">
        <f>N166+N167</f>
        <v>-49365.401232483448</v>
      </c>
      <c r="P171" s="33">
        <f>N171/F171</f>
        <v>-5.7768146704344023E-3</v>
      </c>
      <c r="Q171" s="34"/>
      <c r="R171" s="33">
        <f>(N171-N167)/(F171-F167)</f>
        <v>-1.0644224497542177E-2</v>
      </c>
      <c r="S171" s="34"/>
    </row>
    <row r="172" spans="2:23" x14ac:dyDescent="0.3">
      <c r="B172" s="1">
        <f>MAX(B$19:B171)+1</f>
        <v>107</v>
      </c>
      <c r="D172" s="2" t="s">
        <v>111</v>
      </c>
      <c r="F172" s="24"/>
      <c r="G172" s="1"/>
      <c r="H172" s="25"/>
      <c r="I172" s="1"/>
      <c r="J172" s="24"/>
      <c r="K172" s="1"/>
      <c r="L172" s="25"/>
      <c r="N172" s="26"/>
      <c r="P172" s="27">
        <v>-1.0912096089043992E-2</v>
      </c>
      <c r="Q172" s="34"/>
      <c r="R172" s="27">
        <v>-8.0106991579783862E-2</v>
      </c>
      <c r="S172" s="34"/>
    </row>
    <row r="173" spans="2:23" ht="8.25" customHeight="1" x14ac:dyDescent="0.3">
      <c r="N173" s="26"/>
    </row>
    <row r="174" spans="2:23" x14ac:dyDescent="0.3">
      <c r="D174" s="6" t="s">
        <v>173</v>
      </c>
      <c r="F174" s="13" t="s">
        <v>174</v>
      </c>
      <c r="H174" s="25"/>
      <c r="N174" s="26"/>
    </row>
    <row r="175" spans="2:23" x14ac:dyDescent="0.3">
      <c r="B175" s="1">
        <f>MAX(B$19:B174)+1</f>
        <v>108</v>
      </c>
      <c r="D175" s="2" t="s">
        <v>29</v>
      </c>
      <c r="F175" s="24">
        <v>818702.1551953078</v>
      </c>
      <c r="H175" s="25">
        <v>1.3816358768653094</v>
      </c>
      <c r="J175" s="24">
        <v>778946.12307379383</v>
      </c>
      <c r="L175" s="25">
        <v>1.3145438826005702</v>
      </c>
      <c r="N175" s="26">
        <f>J175-F175</f>
        <v>-39756.03212151397</v>
      </c>
      <c r="O175" s="25"/>
      <c r="P175" s="27">
        <f>N175/F175</f>
        <v>-4.8559823458666551E-2</v>
      </c>
      <c r="Q175" s="27"/>
      <c r="R175" s="27">
        <f>P175</f>
        <v>-4.8559823458666551E-2</v>
      </c>
      <c r="S175" s="28"/>
    </row>
    <row r="176" spans="2:23" outlineLevel="1" x14ac:dyDescent="0.3">
      <c r="B176" s="1">
        <f>MAX(B$19:B175)+1</f>
        <v>109</v>
      </c>
      <c r="D176" s="2" t="s">
        <v>30</v>
      </c>
      <c r="F176" s="24">
        <v>9036540</v>
      </c>
      <c r="G176" s="29"/>
      <c r="H176" s="25">
        <v>15.25</v>
      </c>
      <c r="I176" s="25"/>
      <c r="J176" s="24">
        <v>9036540</v>
      </c>
      <c r="K176" s="29"/>
      <c r="L176" s="25">
        <v>15.25</v>
      </c>
      <c r="M176" s="25"/>
      <c r="N176" s="26">
        <f>J176-F176</f>
        <v>0</v>
      </c>
      <c r="O176" s="25"/>
      <c r="P176" s="27">
        <f>IFERROR(N176/F176,"100.0%")</f>
        <v>0</v>
      </c>
      <c r="Q176" s="27"/>
      <c r="R176" s="27">
        <v>0</v>
      </c>
      <c r="S176" s="28"/>
    </row>
    <row r="177" spans="2:23" x14ac:dyDescent="0.3">
      <c r="B177" s="1">
        <f>MAX(B$19:B176)+1</f>
        <v>110</v>
      </c>
      <c r="D177" s="2" t="s">
        <v>32</v>
      </c>
      <c r="F177" s="24">
        <v>9625100.6069141086</v>
      </c>
      <c r="H177" s="25">
        <v>16.243250652953471</v>
      </c>
      <c r="J177" s="24">
        <v>9299815.9399568997</v>
      </c>
      <c r="L177" s="25">
        <v>15.694302585319461</v>
      </c>
      <c r="N177" s="26">
        <f>J177-F177</f>
        <v>-325284.66695720889</v>
      </c>
      <c r="P177" s="27">
        <f>N177/F177</f>
        <v>-3.3795456301365143E-2</v>
      </c>
      <c r="Q177" s="27"/>
      <c r="R177" s="27">
        <f>P177</f>
        <v>-3.3795456301365143E-2</v>
      </c>
      <c r="S177" s="28"/>
      <c r="T177" s="9"/>
    </row>
    <row r="178" spans="2:23" x14ac:dyDescent="0.3">
      <c r="B178" s="1">
        <f>MAX(B$19:B177)+1</f>
        <v>111</v>
      </c>
      <c r="D178" s="2" t="s">
        <v>33</v>
      </c>
      <c r="F178" s="30">
        <f>SUM(F175:F177)</f>
        <v>19480342.762109414</v>
      </c>
      <c r="H178" s="31">
        <v>32.874886529818774</v>
      </c>
      <c r="J178" s="30">
        <f>SUM(J175:J177)</f>
        <v>19115302.063030694</v>
      </c>
      <c r="K178" s="29"/>
      <c r="L178" s="31">
        <v>32.25884646792003</v>
      </c>
      <c r="N178" s="32">
        <f>SUM(N175:N177)</f>
        <v>-365040.69907872286</v>
      </c>
      <c r="P178" s="33">
        <f>N178/F178</f>
        <v>-1.873892587705139E-2</v>
      </c>
      <c r="Q178" s="34"/>
      <c r="R178" s="33">
        <f>(N175+N177)/(F175+F177)</f>
        <v>-3.4952852652781502E-2</v>
      </c>
      <c r="S178" s="34"/>
      <c r="T178" s="9"/>
      <c r="U178" s="40"/>
      <c r="W178" s="43"/>
    </row>
    <row r="179" spans="2:23" ht="8.25" customHeight="1" x14ac:dyDescent="0.3">
      <c r="F179" s="24"/>
      <c r="G179" s="1"/>
      <c r="H179" s="25"/>
      <c r="I179" s="1"/>
      <c r="J179" s="24"/>
      <c r="K179" s="1"/>
      <c r="L179" s="25"/>
      <c r="N179" s="26"/>
      <c r="P179" s="34"/>
      <c r="Q179" s="34"/>
      <c r="R179" s="34"/>
      <c r="S179" s="34"/>
    </row>
    <row r="180" spans="2:23" x14ac:dyDescent="0.3">
      <c r="B180" s="1">
        <f>MAX(B$19:B179)+1</f>
        <v>112</v>
      </c>
      <c r="D180" s="2" t="s">
        <v>110</v>
      </c>
      <c r="F180" s="30">
        <f>SUM(F175:F176)+J177</f>
        <v>19155058.095152207</v>
      </c>
      <c r="G180" s="1"/>
      <c r="H180" s="31">
        <v>32.325938462184766</v>
      </c>
      <c r="I180" s="1"/>
      <c r="J180" s="30">
        <f>SUM(J175:J177)</f>
        <v>19115302.063030694</v>
      </c>
      <c r="K180" s="29"/>
      <c r="L180" s="31">
        <v>32.25884646792003</v>
      </c>
      <c r="N180" s="32">
        <f>N175+N176</f>
        <v>-39756.03212151397</v>
      </c>
      <c r="P180" s="33">
        <f>N180/F180</f>
        <v>-2.0754848105407463E-3</v>
      </c>
      <c r="Q180" s="34"/>
      <c r="R180" s="33">
        <f>(N180-N176)/(F180-F176)</f>
        <v>-3.9290370138845851E-3</v>
      </c>
      <c r="S180" s="34"/>
    </row>
    <row r="181" spans="2:23" x14ac:dyDescent="0.3">
      <c r="B181" s="1">
        <f>MAX(B$19:B180)+1</f>
        <v>113</v>
      </c>
      <c r="D181" s="2" t="s">
        <v>111</v>
      </c>
      <c r="F181" s="24"/>
      <c r="G181" s="1"/>
      <c r="H181" s="25"/>
      <c r="I181" s="1"/>
      <c r="J181" s="24"/>
      <c r="K181" s="1"/>
      <c r="L181" s="25"/>
      <c r="N181" s="26"/>
      <c r="P181" s="27">
        <v>-4.0339985051058543E-3</v>
      </c>
      <c r="Q181" s="34"/>
      <c r="R181" s="27">
        <v>-4.8559823458666662E-2</v>
      </c>
      <c r="S181" s="34"/>
    </row>
    <row r="182" spans="2:23" ht="8.25" customHeight="1" x14ac:dyDescent="0.3">
      <c r="N182" s="26"/>
    </row>
    <row r="183" spans="2:23" x14ac:dyDescent="0.3">
      <c r="D183" s="6" t="s">
        <v>175</v>
      </c>
      <c r="F183" s="13" t="s">
        <v>176</v>
      </c>
      <c r="H183" s="25"/>
      <c r="N183" s="26"/>
    </row>
    <row r="184" spans="2:23" x14ac:dyDescent="0.3">
      <c r="B184" s="1">
        <f>MAX(B$19:B183)+1</f>
        <v>114</v>
      </c>
      <c r="D184" s="2" t="s">
        <v>29</v>
      </c>
      <c r="F184" s="24">
        <v>2035556.9733054384</v>
      </c>
      <c r="H184" s="25">
        <v>1.0291513812793924</v>
      </c>
      <c r="J184" s="24">
        <v>2288044.5040301098</v>
      </c>
      <c r="L184" s="25">
        <v>1.1568058239743395</v>
      </c>
      <c r="N184" s="26">
        <f>J184-F184</f>
        <v>252487.53072467144</v>
      </c>
      <c r="O184" s="25"/>
      <c r="P184" s="27">
        <f>N184/F184</f>
        <v>0.12403854769767002</v>
      </c>
      <c r="Q184" s="27"/>
      <c r="R184" s="27">
        <f>P184</f>
        <v>0.12403854769767002</v>
      </c>
      <c r="S184" s="28"/>
    </row>
    <row r="185" spans="2:23" outlineLevel="1" x14ac:dyDescent="0.3">
      <c r="B185" s="1">
        <f>MAX(B$19:B184)+1</f>
        <v>115</v>
      </c>
      <c r="D185" s="2" t="s">
        <v>30</v>
      </c>
      <c r="F185" s="24">
        <v>30162952.125</v>
      </c>
      <c r="G185" s="29"/>
      <c r="H185" s="25">
        <v>15.25</v>
      </c>
      <c r="I185" s="25"/>
      <c r="J185" s="24">
        <v>30162952.125</v>
      </c>
      <c r="K185" s="29"/>
      <c r="L185" s="25">
        <v>15.25</v>
      </c>
      <c r="M185" s="25"/>
      <c r="N185" s="26">
        <f>J185-F185</f>
        <v>0</v>
      </c>
      <c r="O185" s="25"/>
      <c r="P185" s="27">
        <f>IFERROR(N185/F185,"100.0%")</f>
        <v>0</v>
      </c>
      <c r="Q185" s="27"/>
      <c r="R185" s="27">
        <v>0</v>
      </c>
      <c r="S185" s="28"/>
    </row>
    <row r="186" spans="2:23" x14ac:dyDescent="0.3">
      <c r="B186" s="1">
        <f>MAX(B$19:B185)+1</f>
        <v>116</v>
      </c>
      <c r="D186" s="2" t="s">
        <v>32</v>
      </c>
      <c r="F186" s="24">
        <v>32127501.101600692</v>
      </c>
      <c r="H186" s="25">
        <v>16.243250652953474</v>
      </c>
      <c r="J186" s="24">
        <v>31041737.542049482</v>
      </c>
      <c r="L186" s="25">
        <v>15.694302585319461</v>
      </c>
      <c r="N186" s="26">
        <f>J186-F186</f>
        <v>-1085763.5595512092</v>
      </c>
      <c r="P186" s="27">
        <f>N186/F186</f>
        <v>-3.3795456301365219E-2</v>
      </c>
      <c r="Q186" s="27"/>
      <c r="R186" s="27">
        <f>P186</f>
        <v>-3.3795456301365219E-2</v>
      </c>
      <c r="S186" s="28"/>
      <c r="T186" s="9"/>
    </row>
    <row r="187" spans="2:23" x14ac:dyDescent="0.3">
      <c r="B187" s="1">
        <f>MAX(B$19:B186)+1</f>
        <v>117</v>
      </c>
      <c r="D187" s="2" t="s">
        <v>33</v>
      </c>
      <c r="F187" s="30">
        <f>SUM(F184:F186)</f>
        <v>64326010.199906126</v>
      </c>
      <c r="H187" s="31">
        <v>32.522402034232861</v>
      </c>
      <c r="J187" s="30">
        <f>SUM(J184:J186)</f>
        <v>63492734.171079591</v>
      </c>
      <c r="K187" s="29"/>
      <c r="L187" s="31">
        <v>32.101108409293801</v>
      </c>
      <c r="N187" s="32">
        <f>SUM(N184:N186)</f>
        <v>-833276.02882653777</v>
      </c>
      <c r="P187" s="33">
        <f>N187/F187</f>
        <v>-1.2953951694453977E-2</v>
      </c>
      <c r="Q187" s="34"/>
      <c r="R187" s="33">
        <f>(N184+N186)/(F184+F186)</f>
        <v>-2.4391142824494564E-2</v>
      </c>
      <c r="S187" s="34"/>
      <c r="T187" s="9"/>
      <c r="U187" s="40"/>
      <c r="W187" s="43"/>
    </row>
    <row r="188" spans="2:23" ht="8.25" customHeight="1" x14ac:dyDescent="0.3">
      <c r="F188" s="24"/>
      <c r="G188" s="1"/>
      <c r="H188" s="25"/>
      <c r="I188" s="1"/>
      <c r="J188" s="24"/>
      <c r="K188" s="1"/>
      <c r="L188" s="25"/>
      <c r="N188" s="26"/>
      <c r="P188" s="34"/>
      <c r="Q188" s="34"/>
      <c r="R188" s="34"/>
      <c r="S188" s="34"/>
    </row>
    <row r="189" spans="2:23" x14ac:dyDescent="0.3">
      <c r="B189" s="1">
        <f>MAX(B$19:B188)+1</f>
        <v>118</v>
      </c>
      <c r="D189" s="2" t="s">
        <v>110</v>
      </c>
      <c r="F189" s="30">
        <f>SUM(F184:F185)+J186</f>
        <v>63240246.640354916</v>
      </c>
      <c r="G189" s="1"/>
      <c r="H189" s="31">
        <v>31.973453966598854</v>
      </c>
      <c r="I189" s="1"/>
      <c r="J189" s="30">
        <f>SUM(J184:J186)</f>
        <v>63492734.171079591</v>
      </c>
      <c r="K189" s="29"/>
      <c r="L189" s="31">
        <v>32.101108409293801</v>
      </c>
      <c r="N189" s="32">
        <f>N184+N185</f>
        <v>252487.53072467144</v>
      </c>
      <c r="P189" s="58">
        <f>N189/F189</f>
        <v>3.992513377763361E-3</v>
      </c>
      <c r="Q189" s="34"/>
      <c r="R189" s="58">
        <f>(N189-N185)/(F189-F185)</f>
        <v>7.6332582342084655E-3</v>
      </c>
      <c r="S189" s="34"/>
    </row>
    <row r="190" spans="2:23" x14ac:dyDescent="0.3">
      <c r="B190" s="1">
        <f>MAX(B$19:B189)+1</f>
        <v>119</v>
      </c>
      <c r="D190" s="2" t="s">
        <v>111</v>
      </c>
      <c r="F190" s="24"/>
      <c r="G190" s="1"/>
      <c r="H190" s="25"/>
      <c r="I190" s="1"/>
      <c r="J190" s="24"/>
      <c r="K190" s="1"/>
      <c r="L190" s="25"/>
      <c r="N190" s="26"/>
      <c r="P190" s="46">
        <v>7.8415907380618433E-3</v>
      </c>
      <c r="Q190" s="34"/>
      <c r="R190" s="46">
        <v>0.12403854769767024</v>
      </c>
      <c r="S190" s="34"/>
    </row>
    <row r="191" spans="2:23" ht="8.25" customHeight="1" x14ac:dyDescent="0.3">
      <c r="N191" s="26"/>
    </row>
    <row r="192" spans="2:23" x14ac:dyDescent="0.3">
      <c r="D192" s="6" t="s">
        <v>177</v>
      </c>
      <c r="F192" s="13" t="s">
        <v>178</v>
      </c>
      <c r="H192" s="25"/>
      <c r="N192" s="26"/>
    </row>
    <row r="193" spans="2:23" x14ac:dyDescent="0.3">
      <c r="B193" s="1">
        <f>MAX(B$19:B192)+1</f>
        <v>120</v>
      </c>
      <c r="D193" s="2" t="s">
        <v>29</v>
      </c>
      <c r="F193" s="24">
        <v>3404458.4136907309</v>
      </c>
      <c r="H193" s="25">
        <v>0.91990262171821668</v>
      </c>
      <c r="J193" s="24">
        <v>3985588.7070459402</v>
      </c>
      <c r="L193" s="25">
        <v>1.0769270924145111</v>
      </c>
      <c r="N193" s="26">
        <f>J193-F193</f>
        <v>581130.29335520929</v>
      </c>
      <c r="O193" s="25"/>
      <c r="P193" s="27">
        <f>N193/F193</f>
        <v>0.17069684006661523</v>
      </c>
      <c r="Q193" s="27"/>
      <c r="R193" s="27">
        <f>P193</f>
        <v>0.17069684006661523</v>
      </c>
      <c r="S193" s="28"/>
    </row>
    <row r="194" spans="2:23" outlineLevel="1" x14ac:dyDescent="0.3">
      <c r="B194" s="1">
        <f>MAX(B$19:B193)+1</f>
        <v>121</v>
      </c>
      <c r="D194" s="2" t="s">
        <v>30</v>
      </c>
      <c r="F194" s="24">
        <v>56438572.5</v>
      </c>
      <c r="G194" s="29"/>
      <c r="H194" s="25">
        <v>15.25</v>
      </c>
      <c r="I194" s="25"/>
      <c r="J194" s="24">
        <v>56438572.5</v>
      </c>
      <c r="K194" s="29"/>
      <c r="L194" s="25">
        <v>15.25</v>
      </c>
      <c r="M194" s="25"/>
      <c r="N194" s="26">
        <f>J194-F194</f>
        <v>0</v>
      </c>
      <c r="O194" s="25"/>
      <c r="P194" s="27">
        <f>IFERROR(N194/F194,"100.0%")</f>
        <v>0</v>
      </c>
      <c r="Q194" s="27"/>
      <c r="R194" s="27">
        <v>0</v>
      </c>
      <c r="S194" s="28"/>
    </row>
    <row r="195" spans="2:23" x14ac:dyDescent="0.3">
      <c r="B195" s="1">
        <f>MAX(B$19:B194)+1</f>
        <v>122</v>
      </c>
      <c r="D195" s="2" t="s">
        <v>32</v>
      </c>
      <c r="F195" s="24">
        <v>60114483.909008972</v>
      </c>
      <c r="H195" s="25">
        <v>16.243250652953474</v>
      </c>
      <c r="J195" s="24">
        <v>58082887.494982935</v>
      </c>
      <c r="L195" s="25">
        <v>15.694302585319459</v>
      </c>
      <c r="N195" s="26">
        <f>J195-F195</f>
        <v>-2031596.4140260369</v>
      </c>
      <c r="P195" s="27">
        <f>N195/F195</f>
        <v>-3.3795456301365247E-2</v>
      </c>
      <c r="Q195" s="27"/>
      <c r="R195" s="27">
        <f>P195</f>
        <v>-3.3795456301365247E-2</v>
      </c>
      <c r="S195" s="28"/>
      <c r="T195" s="9"/>
    </row>
    <row r="196" spans="2:23" x14ac:dyDescent="0.3">
      <c r="B196" s="1">
        <f>MAX(B$19:B195)+1</f>
        <v>123</v>
      </c>
      <c r="D196" s="2" t="s">
        <v>33</v>
      </c>
      <c r="F196" s="30">
        <f>SUM(F193:F195)</f>
        <v>119957514.8226997</v>
      </c>
      <c r="H196" s="31">
        <v>32.413153274671686</v>
      </c>
      <c r="J196" s="30">
        <f>SUM(J193:J195)</f>
        <v>118507048.70202887</v>
      </c>
      <c r="K196" s="29"/>
      <c r="L196" s="31">
        <v>32.02122967773397</v>
      </c>
      <c r="N196" s="32">
        <f>SUM(N193:N195)</f>
        <v>-1450466.1206708276</v>
      </c>
      <c r="P196" s="33">
        <f>N196/F196</f>
        <v>-1.2091498584433447E-2</v>
      </c>
      <c r="Q196" s="34"/>
      <c r="R196" s="33">
        <f>(N193+N195)/(F193+F195)</f>
        <v>-2.2835174321731044E-2</v>
      </c>
      <c r="S196" s="34"/>
      <c r="T196" s="9"/>
      <c r="U196" s="40"/>
      <c r="W196" s="43"/>
    </row>
    <row r="197" spans="2:23" ht="8.25" customHeight="1" x14ac:dyDescent="0.3">
      <c r="F197" s="24"/>
      <c r="G197" s="1"/>
      <c r="H197" s="25"/>
      <c r="I197" s="1"/>
      <c r="J197" s="24"/>
      <c r="K197" s="1"/>
      <c r="L197" s="25"/>
      <c r="N197" s="26"/>
      <c r="P197" s="34"/>
      <c r="Q197" s="34"/>
      <c r="R197" s="34"/>
      <c r="S197" s="34"/>
    </row>
    <row r="198" spans="2:23" x14ac:dyDescent="0.3">
      <c r="B198" s="1">
        <f>MAX(B$19:B197)+1</f>
        <v>124</v>
      </c>
      <c r="D198" s="2" t="s">
        <v>110</v>
      </c>
      <c r="F198" s="30">
        <f>SUM(F193:F194)+J195</f>
        <v>117925918.40867367</v>
      </c>
      <c r="G198" s="1"/>
      <c r="H198" s="31">
        <v>31.864205207037678</v>
      </c>
      <c r="I198" s="1"/>
      <c r="J198" s="30">
        <f>SUM(J193:J195)</f>
        <v>118507048.70202887</v>
      </c>
      <c r="K198" s="29"/>
      <c r="L198" s="31">
        <v>32.02122967773397</v>
      </c>
      <c r="N198" s="32">
        <f>N193+N194</f>
        <v>581130.29335520929</v>
      </c>
      <c r="P198" s="58">
        <f>N198/F198</f>
        <v>4.927926796730939E-3</v>
      </c>
      <c r="Q198" s="34"/>
      <c r="R198" s="58">
        <f>(N198-N194)/(F198-F194)</f>
        <v>9.4512177223969665E-3</v>
      </c>
      <c r="S198" s="34"/>
    </row>
    <row r="199" spans="2:23" x14ac:dyDescent="0.3">
      <c r="B199" s="1">
        <f>MAX(B$19:B198)+1</f>
        <v>125</v>
      </c>
      <c r="D199" s="2" t="s">
        <v>111</v>
      </c>
      <c r="F199" s="24"/>
      <c r="G199" s="1"/>
      <c r="H199" s="25"/>
      <c r="I199" s="1"/>
      <c r="J199" s="24"/>
      <c r="K199" s="1"/>
      <c r="L199" s="25"/>
      <c r="N199" s="26"/>
      <c r="P199" s="46">
        <v>9.7109101006824083E-3</v>
      </c>
      <c r="Q199" s="34"/>
      <c r="R199" s="46">
        <v>0.17069684006661512</v>
      </c>
      <c r="S199" s="34"/>
    </row>
    <row r="200" spans="2:23" ht="8.25" customHeight="1" x14ac:dyDescent="0.3">
      <c r="N200" s="26"/>
    </row>
    <row r="201" spans="2:23" x14ac:dyDescent="0.3">
      <c r="D201" s="6" t="s">
        <v>179</v>
      </c>
      <c r="F201" s="13" t="s">
        <v>178</v>
      </c>
      <c r="H201" s="25"/>
      <c r="N201" s="26"/>
    </row>
    <row r="202" spans="2:23" x14ac:dyDescent="0.3">
      <c r="B202" s="1">
        <f>MAX(B$19:B201)+1</f>
        <v>126</v>
      </c>
      <c r="D202" s="2" t="s">
        <v>29</v>
      </c>
      <c r="F202" s="24">
        <v>3404458.4136907309</v>
      </c>
      <c r="H202" s="25">
        <v>0.91990262171821668</v>
      </c>
      <c r="J202" s="24">
        <v>2235084.4536895012</v>
      </c>
      <c r="L202" s="25">
        <v>0.60393160933978074</v>
      </c>
      <c r="N202" s="26">
        <f>J202-F202</f>
        <v>-1169373.9600012298</v>
      </c>
      <c r="O202" s="25"/>
      <c r="P202" s="27">
        <f>N202/F202</f>
        <v>-0.34348310888413114</v>
      </c>
      <c r="Q202" s="27"/>
      <c r="R202" s="27">
        <f>P202</f>
        <v>-0.34348310888413114</v>
      </c>
      <c r="S202" s="28"/>
    </row>
    <row r="203" spans="2:23" outlineLevel="1" x14ac:dyDescent="0.3">
      <c r="B203" s="1">
        <f>MAX(B$19:B202)+1</f>
        <v>127</v>
      </c>
      <c r="D203" s="2" t="s">
        <v>30</v>
      </c>
      <c r="F203" s="24">
        <v>56438572.5</v>
      </c>
      <c r="G203" s="29"/>
      <c r="H203" s="25">
        <v>15.25</v>
      </c>
      <c r="I203" s="25"/>
      <c r="J203" s="24">
        <v>56438572.5</v>
      </c>
      <c r="K203" s="29"/>
      <c r="L203" s="25">
        <v>15.25</v>
      </c>
      <c r="M203" s="25"/>
      <c r="N203" s="26">
        <f>J203-F203</f>
        <v>0</v>
      </c>
      <c r="O203" s="25"/>
      <c r="P203" s="27">
        <f>IFERROR(N203/F203,"100.0%")</f>
        <v>0</v>
      </c>
      <c r="Q203" s="27"/>
      <c r="R203" s="27">
        <v>0</v>
      </c>
      <c r="S203" s="28"/>
    </row>
    <row r="204" spans="2:23" x14ac:dyDescent="0.3">
      <c r="B204" s="1">
        <f>MAX(B$19:B203)+1</f>
        <v>128</v>
      </c>
      <c r="D204" s="2" t="s">
        <v>32</v>
      </c>
      <c r="F204" s="24">
        <v>60114483.909008972</v>
      </c>
      <c r="H204" s="25">
        <v>16.243250652953474</v>
      </c>
      <c r="J204" s="24">
        <v>58082887.494982935</v>
      </c>
      <c r="L204" s="25">
        <v>15.694302585319459</v>
      </c>
      <c r="N204" s="26">
        <f>J204-F204</f>
        <v>-2031596.4140260369</v>
      </c>
      <c r="P204" s="27">
        <f>N204/F204</f>
        <v>-3.3795456301365247E-2</v>
      </c>
      <c r="Q204" s="27"/>
      <c r="R204" s="27">
        <f>P204</f>
        <v>-3.3795456301365247E-2</v>
      </c>
      <c r="S204" s="28"/>
      <c r="T204" s="9"/>
    </row>
    <row r="205" spans="2:23" x14ac:dyDescent="0.3">
      <c r="B205" s="1">
        <f>MAX(B$19:B204)+1</f>
        <v>129</v>
      </c>
      <c r="D205" s="2" t="s">
        <v>33</v>
      </c>
      <c r="F205" s="30">
        <f>SUM(F202:F204)</f>
        <v>119957514.8226997</v>
      </c>
      <c r="H205" s="31">
        <v>32.413153274671686</v>
      </c>
      <c r="J205" s="30">
        <f>SUM(J202:J204)</f>
        <v>116756544.44867244</v>
      </c>
      <c r="K205" s="29"/>
      <c r="L205" s="31">
        <v>31.548234194659241</v>
      </c>
      <c r="N205" s="32">
        <f>SUM(N202:N204)</f>
        <v>-3200970.3740272666</v>
      </c>
      <c r="P205" s="33">
        <f>N205/F205</f>
        <v>-2.6684200475129746E-2</v>
      </c>
      <c r="Q205" s="34"/>
      <c r="R205" s="33">
        <f>(N202+N204)/(F202+F204)</f>
        <v>-5.0393949536583181E-2</v>
      </c>
      <c r="S205" s="34"/>
      <c r="T205" s="9"/>
      <c r="U205" s="40"/>
      <c r="W205" s="43"/>
    </row>
    <row r="206" spans="2:23" ht="8.25" customHeight="1" x14ac:dyDescent="0.3">
      <c r="F206" s="24"/>
      <c r="G206" s="1"/>
      <c r="H206" s="25"/>
      <c r="I206" s="1"/>
      <c r="J206" s="24"/>
      <c r="K206" s="1"/>
      <c r="L206" s="25"/>
      <c r="N206" s="26"/>
      <c r="P206" s="34"/>
      <c r="Q206" s="34"/>
      <c r="R206" s="34"/>
      <c r="S206" s="34"/>
    </row>
    <row r="207" spans="2:23" x14ac:dyDescent="0.3">
      <c r="B207" s="1">
        <f>MAX(B$19:B206)+1</f>
        <v>130</v>
      </c>
      <c r="D207" s="2" t="s">
        <v>79</v>
      </c>
      <c r="F207" s="30">
        <f>SUM(F202:F203)+J204</f>
        <v>117925918.40867367</v>
      </c>
      <c r="G207" s="1"/>
      <c r="H207" s="31">
        <v>31.864205207037678</v>
      </c>
      <c r="I207" s="1"/>
      <c r="J207" s="30">
        <f>SUM(J202:J204)</f>
        <v>116756544.44867244</v>
      </c>
      <c r="K207" s="29"/>
      <c r="L207" s="31">
        <v>31.548234194659241</v>
      </c>
      <c r="N207" s="32">
        <f>N202+N203</f>
        <v>-1169373.9600012298</v>
      </c>
      <c r="P207" s="33">
        <f>N207/F207</f>
        <v>-9.9161742879012426E-3</v>
      </c>
      <c r="Q207" s="34"/>
      <c r="R207" s="33">
        <f>(N207-N203)/(F207-F203)</f>
        <v>-1.9018123854916184E-2</v>
      </c>
      <c r="S207" s="34"/>
    </row>
    <row r="208" spans="2:23" x14ac:dyDescent="0.3">
      <c r="B208" s="1">
        <f>MAX(B$19:B207)+1</f>
        <v>131</v>
      </c>
      <c r="D208" s="2" t="s">
        <v>80</v>
      </c>
      <c r="F208" s="24"/>
      <c r="G208" s="1"/>
      <c r="H208" s="25"/>
      <c r="I208" s="1"/>
      <c r="J208" s="24"/>
      <c r="K208" s="1"/>
      <c r="L208" s="25"/>
      <c r="N208" s="26"/>
      <c r="P208" s="27">
        <v>-1.9540687397464417E-2</v>
      </c>
      <c r="Q208" s="34"/>
      <c r="R208" s="27">
        <v>-0.34348310888413125</v>
      </c>
      <c r="S208" s="34"/>
    </row>
    <row r="209" spans="2:23" ht="8.25" customHeight="1" x14ac:dyDescent="0.3">
      <c r="N209" s="26"/>
    </row>
    <row r="210" spans="2:23" x14ac:dyDescent="0.3">
      <c r="D210" s="6" t="s">
        <v>180</v>
      </c>
      <c r="F210" s="13" t="s">
        <v>181</v>
      </c>
      <c r="H210" s="25"/>
      <c r="N210" s="26"/>
    </row>
    <row r="211" spans="2:23" x14ac:dyDescent="0.3">
      <c r="B211" s="1">
        <f>MAX(B$19:B210)+1</f>
        <v>132</v>
      </c>
      <c r="D211" s="2" t="s">
        <v>29</v>
      </c>
      <c r="F211" s="24">
        <v>6826797.7785924636</v>
      </c>
      <c r="H211" s="25">
        <v>2.5032993702486372</v>
      </c>
      <c r="J211" s="24">
        <v>6844946.2206371278</v>
      </c>
      <c r="L211" s="25">
        <v>2.5099541716672271</v>
      </c>
      <c r="N211" s="26">
        <f>J211-F211</f>
        <v>18148.442044664174</v>
      </c>
      <c r="O211" s="25"/>
      <c r="P211" s="46"/>
      <c r="Q211" s="28"/>
      <c r="R211" s="42">
        <f>N211/F211</f>
        <v>2.6584121330756609E-3</v>
      </c>
      <c r="S211" s="28"/>
    </row>
    <row r="212" spans="2:23" x14ac:dyDescent="0.3">
      <c r="B212" s="1">
        <f>MAX(B$19:B211)+1</f>
        <v>133</v>
      </c>
      <c r="D212" s="2" t="s">
        <v>32</v>
      </c>
      <c r="F212" s="24">
        <v>44297293.720682472</v>
      </c>
      <c r="H212" s="25">
        <v>16.243250652953474</v>
      </c>
      <c r="J212" s="24">
        <v>42800246.466476411</v>
      </c>
      <c r="L212" s="25">
        <v>15.694302585319461</v>
      </c>
      <c r="N212" s="26">
        <f>J212-F212</f>
        <v>-1497047.2542060614</v>
      </c>
      <c r="P212" s="46"/>
      <c r="Q212" s="28"/>
      <c r="R212" s="27">
        <f>N212/F212</f>
        <v>-3.379545630136515E-2</v>
      </c>
      <c r="S212" s="28"/>
      <c r="T212" s="9"/>
    </row>
    <row r="213" spans="2:23" x14ac:dyDescent="0.3">
      <c r="B213" s="1">
        <f>MAX(B$19:B212)+1</f>
        <v>134</v>
      </c>
      <c r="D213" s="2" t="s">
        <v>33</v>
      </c>
      <c r="F213" s="30">
        <f>SUM(F211:F212)</f>
        <v>51124091.499274939</v>
      </c>
      <c r="H213" s="31">
        <v>18.746550023202111</v>
      </c>
      <c r="J213" s="30">
        <f>SUM(J211:J212)</f>
        <v>49645192.687113538</v>
      </c>
      <c r="K213" s="29"/>
      <c r="L213" s="31">
        <v>18.204256756986688</v>
      </c>
      <c r="N213" s="32">
        <f>SUM(N211:N212)</f>
        <v>-1478898.8121613972</v>
      </c>
      <c r="P213" s="34"/>
      <c r="Q213" s="34"/>
      <c r="R213" s="33">
        <f>(N211+N212)/(F211+F212)</f>
        <v>-2.8927630179645763E-2</v>
      </c>
      <c r="S213" s="34"/>
      <c r="T213" s="9"/>
      <c r="U213" s="40"/>
      <c r="W213" s="43"/>
    </row>
    <row r="214" spans="2:23" ht="8.25" customHeight="1" x14ac:dyDescent="0.3">
      <c r="F214" s="24"/>
      <c r="G214" s="1"/>
      <c r="H214" s="25"/>
      <c r="I214" s="1"/>
      <c r="J214" s="24"/>
      <c r="K214" s="1"/>
      <c r="L214" s="25"/>
      <c r="N214" s="26"/>
      <c r="P214" s="34"/>
      <c r="Q214" s="34"/>
      <c r="R214" s="34"/>
      <c r="S214" s="34"/>
    </row>
    <row r="215" spans="2:23" x14ac:dyDescent="0.3">
      <c r="B215" s="1">
        <f>MAX(B$19:B214)+1</f>
        <v>135</v>
      </c>
      <c r="D215" s="2" t="s">
        <v>110</v>
      </c>
      <c r="F215" s="30">
        <f>SUM(F211:F211)+J212</f>
        <v>49627044.245068878</v>
      </c>
      <c r="G215" s="1"/>
      <c r="H215" s="31">
        <v>18.1976019555681</v>
      </c>
      <c r="I215" s="1"/>
      <c r="J215" s="30">
        <f>SUM(J211:J212)</f>
        <v>49645192.687113538</v>
      </c>
      <c r="K215" s="29"/>
      <c r="L215" s="31">
        <v>18.204256756986688</v>
      </c>
      <c r="N215" s="32">
        <f>N211</f>
        <v>18148.442044664174</v>
      </c>
      <c r="P215" s="34"/>
      <c r="Q215" s="34"/>
      <c r="R215" s="58">
        <f>N215/F215</f>
        <v>3.6569661402849856E-4</v>
      </c>
      <c r="S215" s="34"/>
    </row>
    <row r="216" spans="2:23" x14ac:dyDescent="0.3">
      <c r="B216" s="1">
        <f>MAX(B$19:B215)+1</f>
        <v>136</v>
      </c>
      <c r="D216" s="2" t="s">
        <v>111</v>
      </c>
      <c r="F216" s="24"/>
      <c r="G216" s="1"/>
      <c r="H216" s="25"/>
      <c r="I216" s="1"/>
      <c r="J216" s="24"/>
      <c r="K216" s="1"/>
      <c r="L216" s="25"/>
      <c r="N216" s="26"/>
      <c r="P216" s="34"/>
      <c r="Q216" s="34"/>
      <c r="R216" s="46">
        <v>2.6584121330756353E-3</v>
      </c>
      <c r="S216" s="34"/>
    </row>
    <row r="217" spans="2:23" ht="8.25" customHeight="1" x14ac:dyDescent="0.3">
      <c r="N217" s="37"/>
    </row>
    <row r="218" spans="2:23" x14ac:dyDescent="0.3">
      <c r="B218" s="64" t="s">
        <v>98</v>
      </c>
      <c r="C218" s="64"/>
      <c r="D218" s="54"/>
      <c r="H218" s="25"/>
      <c r="N218" s="37"/>
    </row>
    <row r="219" spans="2:23" x14ac:dyDescent="0.3">
      <c r="B219" s="51" t="s">
        <v>99</v>
      </c>
      <c r="C219" s="52"/>
      <c r="D219" s="53" t="s">
        <v>100</v>
      </c>
      <c r="H219" s="25"/>
      <c r="N219" s="37"/>
    </row>
    <row r="220" spans="2:23" x14ac:dyDescent="0.3">
      <c r="B220" s="51" t="s">
        <v>101</v>
      </c>
      <c r="C220" s="53"/>
      <c r="D220" s="53" t="s">
        <v>102</v>
      </c>
      <c r="F220" s="24"/>
      <c r="H220" s="25"/>
      <c r="J220" s="24"/>
      <c r="L220" s="25"/>
      <c r="N220" s="26"/>
      <c r="P220" s="34"/>
      <c r="Q220" s="34"/>
      <c r="R220" s="34"/>
      <c r="S220" s="34"/>
    </row>
    <row r="221" spans="2:23" ht="13.4" customHeight="1" outlineLevel="1" x14ac:dyDescent="0.3">
      <c r="B221" s="51" t="s">
        <v>103</v>
      </c>
      <c r="C221" s="53"/>
      <c r="D221" s="52" t="s">
        <v>182</v>
      </c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</row>
    <row r="222" spans="2:23" ht="12" customHeight="1" x14ac:dyDescent="0.3">
      <c r="C222" s="68"/>
    </row>
    <row r="223" spans="2:23" x14ac:dyDescent="0.3"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</row>
    <row r="225" spans="4:4" x14ac:dyDescent="0.3">
      <c r="D225" s="49"/>
    </row>
    <row r="226" spans="4:4" x14ac:dyDescent="0.3">
      <c r="D226" s="49"/>
    </row>
  </sheetData>
  <mergeCells count="6">
    <mergeCell ref="F13:H13"/>
    <mergeCell ref="J13:N13"/>
    <mergeCell ref="P13:R13"/>
    <mergeCell ref="B10:R10"/>
    <mergeCell ref="B11:R11"/>
    <mergeCell ref="P12:R12"/>
  </mergeCells>
  <printOptions horizontalCentered="1"/>
  <pageMargins left="0.15" right="0.15" top="0.75" bottom="0.75" header="0.3" footer="0.3"/>
  <pageSetup scale="50" firstPageNumber="10" fitToHeight="3" orientation="portrait" blackAndWhite="1" useFirstPageNumber="1" r:id="rId1"/>
  <headerFooter>
    <oddHeader>&amp;R&amp;"Arial,Regular"&amp;10Filed: 2025-02-28
EB-2025-0064
Phase 3 Exhibit 8
Tab 2
Schedule 14
Attachment 10
Page &amp;P of 12</oddHeader>
  </headerFooter>
  <rowBreaks count="3" manualBreakCount="3">
    <brk id="1" min="1" max="19" man="1"/>
    <brk id="98" min="1" max="17" man="1"/>
    <brk id="182" min="1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CA91DAA7-CC2B-4A07-AD02-37A14239535D}"/>
</file>

<file path=customXml/itemProps2.xml><?xml version="1.0" encoding="utf-8"?>
<ds:datastoreItem xmlns:ds="http://schemas.openxmlformats.org/officeDocument/2006/customXml" ds:itemID="{7AE2AB6A-65FD-4BEE-A5FA-4B381C7DF855}"/>
</file>

<file path=customXml/itemProps3.xml><?xml version="1.0" encoding="utf-8"?>
<ds:datastoreItem xmlns:ds="http://schemas.openxmlformats.org/officeDocument/2006/customXml" ds:itemID="{9818D0E1-15F0-49FF-88E8-0CABE4F928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8.2.14.10 p.1-6</vt:lpstr>
      <vt:lpstr>8.2.14.10 p.7-9</vt:lpstr>
      <vt:lpstr>8.2.14.10 p.10-12</vt:lpstr>
      <vt:lpstr>'8.2.14.10 p.10-12'!Print_Area</vt:lpstr>
      <vt:lpstr>'8.2.14.10 p.1-6'!Print_Area</vt:lpstr>
      <vt:lpstr>'8.2.14.10 p.7-9'!Print_Area</vt:lpstr>
      <vt:lpstr>'8.2.14.10 p.10-12'!Print_Titles</vt:lpstr>
      <vt:lpstr>'8.2.14.10 p.1-6'!Print_Titles</vt:lpstr>
      <vt:lpstr>'8.2.14.10 p.7-9'!Print_Titles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2025-02-28T16:03:22Z</dcterms:created>
  <dcterms:modified xsi:type="dcterms:W3CDTF">2025-02-28T16:03:29Z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2025-02-28T16:03:27Z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d1077a59-052e-4ef7-8662-918f057f7f23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