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6" documentId="13_ncr:1_{6F6421D2-2412-4949-A035-38597F0B7421}" xr6:coauthVersionLast="47" xr6:coauthVersionMax="47" xr10:uidLastSave="{D3DB1AE9-2140-4333-9A98-384C16C9B2D3}"/>
  <bookViews>
    <workbookView xWindow="28680" yWindow="-120" windowWidth="29040" windowHeight="15720" xr2:uid="{69B958D2-3176-4E49-8692-367FEB8F0FA7}"/>
  </bookViews>
  <sheets>
    <sheet name="8.2.15.1" sheetId="1" r:id="rId1"/>
  </sheets>
  <definedNames>
    <definedName name="CurrentYear">#REF!</definedName>
    <definedName name="Demand_Dawn_to_Parkway">#REF!</definedName>
    <definedName name="Demand_FromDawn_Ojibway">#REF!</definedName>
    <definedName name="Demand_Rate_M12_Dawn_to_Kirkwall">#REF!</definedName>
    <definedName name="EV__EVCOM_OPTIONS__" hidden="1">8</definedName>
    <definedName name="EV__EXPOPTIONS__" hidden="1">0</definedName>
    <definedName name="EV__LASTREFTIME__" hidden="1">41247.4113888889</definedName>
    <definedName name="EV__MAXEXPCOLS__" hidden="1">100</definedName>
    <definedName name="EV__MAXEXPROWS__" hidden="1">200000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Fuel_UFG_West_to_Dawn_M16">#REF!</definedName>
    <definedName name="fuel_UFG_West_to_Pool_M16">#REF!</definedName>
    <definedName name="GSAdminChg">#REF!</definedName>
    <definedName name="Monthly_Fixed_Charge_M13_Large">#REF!</definedName>
    <definedName name="Monthly_Fixed_Charge_M13_Typical">#REF!</definedName>
    <definedName name="paolo" hidden="1">{#N/A,#N/A,FALSE,"H3 Tab 1"}</definedName>
    <definedName name="_xlnm.Print_Area" localSheetId="0">'8.2.15.1'!$B$1:$X$195</definedName>
    <definedName name="wrn.Backup." localSheetId="0" hidden="1">{#N/A,#N/A,FALSE,"Margins";#N/A,#N/A,FALSE,"Fuel $";#N/A,#N/A,FALSE,"Fuel";#N/A,#N/A,FALSE,"M12 Storage";#N/A,#N/A,FALSE,"M12 Transport";#N/A,#N/A,FALSE,"M12 OR";#N/A,#N/A,FALSE,"C1 OR"}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h3T1S1." hidden="1">{#N/A,#N/A,FALSE,"H3 Tab 1"}</definedName>
    <definedName name="wrn.H3T1S2." hidden="1">{#N/A,#N/A,FALSE,"H3 Tab 1"}</definedName>
    <definedName name="wrn.H3T2S3." hidden="1">{#N/A,#N/A,FALSE,"H3 Tab 2";#N/A,#N/A,FALSE,"H3 Tab 2"}</definedName>
    <definedName name="wrn.Print._.All.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RevProof." hidden="1">{#N/A,#N/A,FALSE,"RevProof"}</definedName>
    <definedName name="wrn.Schedules." localSheetId="0" hidden="1">{#N/A,#N/A,FALSE,"Filed Sheet";#N/A,#N/A,FALSE,"Schedule C";#N/A,#N/A,FALSE,"Appendix A"}</definedName>
    <definedName name="wrn.Schedules." hidden="1">{#N/A,#N/A,FALSE,"Filed Sheet";#N/A,#N/A,FALSE,"Schedule C";#N/A,#N/A,FALSE,"Appendix A"}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6" i="1" l="1"/>
  <c r="R184" i="1"/>
  <c r="L184" i="1"/>
  <c r="N183" i="1"/>
  <c r="V183" i="1" s="1"/>
  <c r="X183" i="1"/>
  <c r="X182" i="1"/>
  <c r="N182" i="1"/>
  <c r="P182" i="1" s="1"/>
  <c r="X181" i="1"/>
  <c r="N181" i="1"/>
  <c r="V181" i="1" s="1"/>
  <c r="N180" i="1"/>
  <c r="X179" i="1"/>
  <c r="N179" i="1"/>
  <c r="P179" i="1" s="1"/>
  <c r="X178" i="1"/>
  <c r="N178" i="1"/>
  <c r="P178" i="1" s="1"/>
  <c r="X177" i="1"/>
  <c r="N177" i="1"/>
  <c r="P177" i="1" s="1"/>
  <c r="X176" i="1"/>
  <c r="R171" i="1"/>
  <c r="P171" i="1"/>
  <c r="L171" i="1"/>
  <c r="N169" i="1"/>
  <c r="T169" i="1" s="1"/>
  <c r="N168" i="1"/>
  <c r="N167" i="1"/>
  <c r="T167" i="1" s="1"/>
  <c r="T165" i="1"/>
  <c r="X165" i="1" s="1"/>
  <c r="N165" i="1"/>
  <c r="H165" i="1" s="1"/>
  <c r="N164" i="1"/>
  <c r="T164" i="1" s="1"/>
  <c r="N162" i="1"/>
  <c r="H162" i="1" s="1"/>
  <c r="J171" i="1"/>
  <c r="R159" i="1"/>
  <c r="P159" i="1"/>
  <c r="L159" i="1"/>
  <c r="N158" i="1"/>
  <c r="T158" i="1" s="1"/>
  <c r="N157" i="1"/>
  <c r="N156" i="1"/>
  <c r="T156" i="1" s="1"/>
  <c r="N155" i="1"/>
  <c r="T155" i="1" s="1"/>
  <c r="V155" i="1" s="1"/>
  <c r="J159" i="1"/>
  <c r="R151" i="1"/>
  <c r="P151" i="1"/>
  <c r="L151" i="1"/>
  <c r="N150" i="1"/>
  <c r="N149" i="1"/>
  <c r="T149" i="1" s="1"/>
  <c r="N147" i="1"/>
  <c r="T147" i="1" s="1"/>
  <c r="N146" i="1"/>
  <c r="N145" i="1"/>
  <c r="H145" i="1" s="1"/>
  <c r="N143" i="1"/>
  <c r="T143" i="1" s="1"/>
  <c r="N142" i="1"/>
  <c r="B142" i="1"/>
  <c r="N141" i="1"/>
  <c r="T141" i="1" s="1"/>
  <c r="J151" i="1"/>
  <c r="B132" i="1"/>
  <c r="X121" i="1"/>
  <c r="N121" i="1"/>
  <c r="R119" i="1"/>
  <c r="L119" i="1"/>
  <c r="X117" i="1"/>
  <c r="N117" i="1"/>
  <c r="V117" i="1" s="1"/>
  <c r="X116" i="1"/>
  <c r="N115" i="1"/>
  <c r="H115" i="1" s="1"/>
  <c r="X114" i="1"/>
  <c r="N114" i="1"/>
  <c r="H114" i="1" s="1"/>
  <c r="N113" i="1"/>
  <c r="F119" i="1"/>
  <c r="X112" i="1"/>
  <c r="N112" i="1"/>
  <c r="X111" i="1"/>
  <c r="N111" i="1"/>
  <c r="N105" i="1"/>
  <c r="T105" i="1" s="1"/>
  <c r="N104" i="1"/>
  <c r="L106" i="1"/>
  <c r="N102" i="1"/>
  <c r="T102" i="1" s="1"/>
  <c r="N100" i="1"/>
  <c r="N99" i="1"/>
  <c r="T99" i="1" s="1"/>
  <c r="V99" i="1" s="1"/>
  <c r="H99" i="1"/>
  <c r="N98" i="1"/>
  <c r="N97" i="1"/>
  <c r="T97" i="1" s="1"/>
  <c r="N93" i="1"/>
  <c r="H93" i="1" s="1"/>
  <c r="N92" i="1"/>
  <c r="H92" i="1" s="1"/>
  <c r="N91" i="1"/>
  <c r="T91" i="1" s="1"/>
  <c r="N90" i="1"/>
  <c r="F94" i="1"/>
  <c r="N85" i="1"/>
  <c r="T85" i="1" s="1"/>
  <c r="N84" i="1"/>
  <c r="T84" i="1" s="1"/>
  <c r="X84" i="1" s="1"/>
  <c r="N83" i="1"/>
  <c r="N82" i="1"/>
  <c r="H82" i="1" s="1"/>
  <c r="N80" i="1"/>
  <c r="N79" i="1"/>
  <c r="P86" i="1"/>
  <c r="N78" i="1"/>
  <c r="T78" i="1" s="1"/>
  <c r="N77" i="1"/>
  <c r="B77" i="1"/>
  <c r="L86" i="1"/>
  <c r="J86" i="1"/>
  <c r="B67" i="1"/>
  <c r="N56" i="1"/>
  <c r="P56" i="1" s="1"/>
  <c r="R54" i="1"/>
  <c r="L54" i="1"/>
  <c r="N53" i="1"/>
  <c r="V53" i="1" s="1"/>
  <c r="N52" i="1"/>
  <c r="H52" i="1" s="1"/>
  <c r="X51" i="1"/>
  <c r="N51" i="1"/>
  <c r="V51" i="1" s="1"/>
  <c r="H51" i="1"/>
  <c r="N50" i="1"/>
  <c r="H50" i="1" s="1"/>
  <c r="N49" i="1"/>
  <c r="N48" i="1"/>
  <c r="H48" i="1" s="1"/>
  <c r="N47" i="1"/>
  <c r="X46" i="1"/>
  <c r="N46" i="1"/>
  <c r="V46" i="1" s="1"/>
  <c r="F54" i="1"/>
  <c r="N40" i="1"/>
  <c r="T40" i="1" s="1"/>
  <c r="N39" i="1"/>
  <c r="N38" i="1"/>
  <c r="T38" i="1" s="1"/>
  <c r="X38" i="1" s="1"/>
  <c r="N37" i="1"/>
  <c r="T37" i="1" s="1"/>
  <c r="N35" i="1"/>
  <c r="T35" i="1" s="1"/>
  <c r="N33" i="1"/>
  <c r="F41" i="1"/>
  <c r="P29" i="1"/>
  <c r="J29" i="1"/>
  <c r="N27" i="1"/>
  <c r="N26" i="1"/>
  <c r="N25" i="1"/>
  <c r="R29" i="1"/>
  <c r="N24" i="1"/>
  <c r="L29" i="1"/>
  <c r="F29" i="1"/>
  <c r="N20" i="1"/>
  <c r="H20" i="1" s="1"/>
  <c r="N19" i="1"/>
  <c r="T19" i="1" s="1"/>
  <c r="N18" i="1"/>
  <c r="N17" i="1"/>
  <c r="N16" i="1"/>
  <c r="N15" i="1"/>
  <c r="N14" i="1"/>
  <c r="T14" i="1" s="1"/>
  <c r="L21" i="1"/>
  <c r="N13" i="1"/>
  <c r="N12" i="1"/>
  <c r="B12" i="1"/>
  <c r="R21" i="1"/>
  <c r="P21" i="1"/>
  <c r="N11" i="1"/>
  <c r="T11" i="1" s="1"/>
  <c r="X11" i="1" s="1"/>
  <c r="J21" i="1"/>
  <c r="H11" i="1"/>
  <c r="F21" i="1"/>
  <c r="H117" i="1" l="1"/>
  <c r="V178" i="1"/>
  <c r="H56" i="1"/>
  <c r="H177" i="1"/>
  <c r="H178" i="1"/>
  <c r="H181" i="1"/>
  <c r="V177" i="1"/>
  <c r="P181" i="1"/>
  <c r="H19" i="1"/>
  <c r="T145" i="1"/>
  <c r="H164" i="1"/>
  <c r="H53" i="1"/>
  <c r="P173" i="1"/>
  <c r="V114" i="1"/>
  <c r="V48" i="1"/>
  <c r="P53" i="1"/>
  <c r="H155" i="1"/>
  <c r="H158" i="1"/>
  <c r="L173" i="1"/>
  <c r="L188" i="1" s="1"/>
  <c r="P48" i="1"/>
  <c r="F43" i="1"/>
  <c r="X149" i="1"/>
  <c r="H102" i="1"/>
  <c r="H149" i="1"/>
  <c r="H156" i="1"/>
  <c r="P46" i="1"/>
  <c r="P51" i="1"/>
  <c r="H85" i="1"/>
  <c r="H40" i="1"/>
  <c r="H37" i="1"/>
  <c r="H100" i="1"/>
  <c r="H104" i="1"/>
  <c r="H16" i="1"/>
  <c r="T25" i="1"/>
  <c r="H25" i="1"/>
  <c r="H13" i="1"/>
  <c r="T13" i="1"/>
  <c r="H15" i="1"/>
  <c r="T16" i="1"/>
  <c r="F58" i="1"/>
  <c r="H18" i="1"/>
  <c r="T18" i="1"/>
  <c r="T15" i="1"/>
  <c r="H17" i="1"/>
  <c r="T17" i="1"/>
  <c r="H27" i="1"/>
  <c r="H33" i="1"/>
  <c r="T33" i="1"/>
  <c r="T27" i="1"/>
  <c r="V14" i="1"/>
  <c r="X14" i="1"/>
  <c r="T26" i="1"/>
  <c r="N21" i="1"/>
  <c r="X35" i="1"/>
  <c r="V35" i="1"/>
  <c r="H180" i="1"/>
  <c r="X78" i="1"/>
  <c r="V78" i="1"/>
  <c r="X105" i="1"/>
  <c r="V105" i="1"/>
  <c r="X115" i="1"/>
  <c r="V115" i="1"/>
  <c r="P115" i="1"/>
  <c r="T119" i="1"/>
  <c r="X143" i="1"/>
  <c r="V143" i="1"/>
  <c r="V11" i="1"/>
  <c r="V19" i="1"/>
  <c r="H38" i="1"/>
  <c r="H39" i="1"/>
  <c r="H79" i="1"/>
  <c r="T80" i="1"/>
  <c r="T82" i="1"/>
  <c r="H167" i="1"/>
  <c r="F171" i="1"/>
  <c r="J41" i="1"/>
  <c r="J43" i="1" s="1"/>
  <c r="N34" i="1"/>
  <c r="H34" i="1" s="1"/>
  <c r="X37" i="1"/>
  <c r="X52" i="1"/>
  <c r="V52" i="1"/>
  <c r="P52" i="1"/>
  <c r="H98" i="1"/>
  <c r="T98" i="1"/>
  <c r="F184" i="1"/>
  <c r="T12" i="1"/>
  <c r="H14" i="1"/>
  <c r="T20" i="1"/>
  <c r="T24" i="1"/>
  <c r="H26" i="1"/>
  <c r="L41" i="1"/>
  <c r="L43" i="1" s="1"/>
  <c r="L58" i="1" s="1"/>
  <c r="N36" i="1"/>
  <c r="T36" i="1" s="1"/>
  <c r="R86" i="1"/>
  <c r="N81" i="1"/>
  <c r="X91" i="1"/>
  <c r="V91" i="1"/>
  <c r="F106" i="1"/>
  <c r="H97" i="1"/>
  <c r="X147" i="1"/>
  <c r="V147" i="1"/>
  <c r="H157" i="1"/>
  <c r="T157" i="1"/>
  <c r="J184" i="1"/>
  <c r="N176" i="1"/>
  <c r="P176" i="1" s="1"/>
  <c r="T79" i="1"/>
  <c r="N28" i="1"/>
  <c r="N32" i="1"/>
  <c r="T54" i="1"/>
  <c r="J54" i="1"/>
  <c r="H77" i="1"/>
  <c r="H80" i="1"/>
  <c r="H83" i="1"/>
  <c r="T83" i="1"/>
  <c r="H84" i="1"/>
  <c r="N89" i="1"/>
  <c r="X102" i="1"/>
  <c r="V102" i="1"/>
  <c r="T142" i="1"/>
  <c r="H142" i="1"/>
  <c r="P49" i="1"/>
  <c r="H12" i="1"/>
  <c r="H24" i="1"/>
  <c r="P41" i="1"/>
  <c r="P43" i="1" s="1"/>
  <c r="V37" i="1"/>
  <c r="X40" i="1"/>
  <c r="V40" i="1"/>
  <c r="X47" i="1"/>
  <c r="H47" i="1"/>
  <c r="T77" i="1"/>
  <c r="V84" i="1"/>
  <c r="X85" i="1"/>
  <c r="V112" i="1"/>
  <c r="P112" i="1"/>
  <c r="H112" i="1"/>
  <c r="H113" i="1"/>
  <c r="F151" i="1"/>
  <c r="H141" i="1"/>
  <c r="X19" i="1"/>
  <c r="B13" i="1"/>
  <c r="B14" i="1" s="1"/>
  <c r="R41" i="1"/>
  <c r="R43" i="1" s="1"/>
  <c r="R58" i="1" s="1"/>
  <c r="V38" i="1"/>
  <c r="T39" i="1"/>
  <c r="V47" i="1"/>
  <c r="P47" i="1"/>
  <c r="X50" i="1"/>
  <c r="V50" i="1"/>
  <c r="P50" i="1"/>
  <c r="N54" i="1"/>
  <c r="F86" i="1"/>
  <c r="H78" i="1"/>
  <c r="V85" i="1"/>
  <c r="J94" i="1"/>
  <c r="V121" i="1"/>
  <c r="P121" i="1"/>
  <c r="T146" i="1"/>
  <c r="H146" i="1"/>
  <c r="X156" i="1"/>
  <c r="V156" i="1"/>
  <c r="H35" i="1"/>
  <c r="X49" i="1"/>
  <c r="H49" i="1"/>
  <c r="N101" i="1"/>
  <c r="X53" i="1"/>
  <c r="L94" i="1"/>
  <c r="L108" i="1" s="1"/>
  <c r="L123" i="1" s="1"/>
  <c r="H105" i="1"/>
  <c r="N163" i="1"/>
  <c r="X48" i="1"/>
  <c r="N76" i="1"/>
  <c r="T92" i="1"/>
  <c r="J106" i="1"/>
  <c r="X118" i="1"/>
  <c r="J173" i="1"/>
  <c r="F159" i="1"/>
  <c r="X167" i="1"/>
  <c r="H169" i="1"/>
  <c r="N170" i="1"/>
  <c r="B78" i="1"/>
  <c r="T90" i="1"/>
  <c r="P106" i="1"/>
  <c r="N103" i="1"/>
  <c r="H111" i="1"/>
  <c r="X113" i="1"/>
  <c r="P114" i="1"/>
  <c r="X145" i="1"/>
  <c r="H147" i="1"/>
  <c r="N148" i="1"/>
  <c r="X155" i="1"/>
  <c r="X158" i="1"/>
  <c r="V158" i="1"/>
  <c r="T162" i="1"/>
  <c r="H179" i="1"/>
  <c r="H46" i="1"/>
  <c r="P94" i="1"/>
  <c r="H91" i="1"/>
  <c r="R106" i="1"/>
  <c r="J119" i="1"/>
  <c r="H121" i="1"/>
  <c r="X141" i="1"/>
  <c r="R173" i="1"/>
  <c r="R188" i="1" s="1"/>
  <c r="N166" i="1"/>
  <c r="X180" i="1"/>
  <c r="V49" i="1"/>
  <c r="R94" i="1"/>
  <c r="X97" i="1"/>
  <c r="T104" i="1"/>
  <c r="H143" i="1"/>
  <c r="N144" i="1"/>
  <c r="T150" i="1"/>
  <c r="H150" i="1"/>
  <c r="X169" i="1"/>
  <c r="V169" i="1"/>
  <c r="H183" i="1"/>
  <c r="H90" i="1"/>
  <c r="T93" i="1"/>
  <c r="V97" i="1"/>
  <c r="X99" i="1"/>
  <c r="T100" i="1"/>
  <c r="V111" i="1"/>
  <c r="N116" i="1"/>
  <c r="X164" i="1"/>
  <c r="V165" i="1"/>
  <c r="T168" i="1"/>
  <c r="H168" i="1"/>
  <c r="H182" i="1"/>
  <c r="P111" i="1"/>
  <c r="T184" i="1"/>
  <c r="P117" i="1"/>
  <c r="N118" i="1"/>
  <c r="N154" i="1"/>
  <c r="H154" i="1" s="1"/>
  <c r="V179" i="1"/>
  <c r="V182" i="1"/>
  <c r="P113" i="1"/>
  <c r="B143" i="1"/>
  <c r="P180" i="1"/>
  <c r="P183" i="1"/>
  <c r="V113" i="1"/>
  <c r="V141" i="1"/>
  <c r="V145" i="1"/>
  <c r="V149" i="1"/>
  <c r="V164" i="1"/>
  <c r="V167" i="1"/>
  <c r="V180" i="1"/>
  <c r="N171" i="1" l="1"/>
  <c r="H36" i="1"/>
  <c r="N106" i="1"/>
  <c r="T21" i="1"/>
  <c r="V21" i="1" s="1"/>
  <c r="P54" i="1"/>
  <c r="P58" i="1" s="1"/>
  <c r="P108" i="1"/>
  <c r="P118" i="1"/>
  <c r="H159" i="1"/>
  <c r="J58" i="1"/>
  <c r="H116" i="1"/>
  <c r="V116" i="1"/>
  <c r="P116" i="1"/>
  <c r="X83" i="1"/>
  <c r="V83" i="1"/>
  <c r="N41" i="1"/>
  <c r="T32" i="1"/>
  <c r="R108" i="1"/>
  <c r="R123" i="1" s="1"/>
  <c r="H32" i="1"/>
  <c r="H41" i="1" s="1"/>
  <c r="X119" i="1"/>
  <c r="X33" i="1"/>
  <c r="V33" i="1"/>
  <c r="P184" i="1"/>
  <c r="P188" i="1" s="1"/>
  <c r="X93" i="1"/>
  <c r="V93" i="1"/>
  <c r="N119" i="1"/>
  <c r="V119" i="1" s="1"/>
  <c r="X162" i="1"/>
  <c r="V162" i="1"/>
  <c r="X77" i="1"/>
  <c r="V77" i="1"/>
  <c r="T28" i="1"/>
  <c r="T29" i="1" s="1"/>
  <c r="X12" i="1"/>
  <c r="V12" i="1"/>
  <c r="V82" i="1"/>
  <c r="X82" i="1"/>
  <c r="X27" i="1"/>
  <c r="V27" i="1"/>
  <c r="X15" i="1"/>
  <c r="V15" i="1"/>
  <c r="J188" i="1"/>
  <c r="X80" i="1"/>
  <c r="V80" i="1"/>
  <c r="F173" i="1"/>
  <c r="X24" i="1"/>
  <c r="V24" i="1"/>
  <c r="X98" i="1"/>
  <c r="V98" i="1"/>
  <c r="H28" i="1"/>
  <c r="X54" i="1"/>
  <c r="V54" i="1"/>
  <c r="B144" i="1"/>
  <c r="B145" i="1" s="1"/>
  <c r="X184" i="1"/>
  <c r="X168" i="1"/>
  <c r="V168" i="1"/>
  <c r="V150" i="1"/>
  <c r="X150" i="1"/>
  <c r="T166" i="1"/>
  <c r="H166" i="1"/>
  <c r="T170" i="1"/>
  <c r="H170" i="1"/>
  <c r="T76" i="1"/>
  <c r="N86" i="1"/>
  <c r="H76" i="1"/>
  <c r="H118" i="1"/>
  <c r="H29" i="1"/>
  <c r="T89" i="1"/>
  <c r="N94" i="1"/>
  <c r="H89" i="1"/>
  <c r="H94" i="1" s="1"/>
  <c r="N184" i="1"/>
  <c r="V176" i="1"/>
  <c r="H176" i="1"/>
  <c r="H184" i="1" s="1"/>
  <c r="J108" i="1"/>
  <c r="N29" i="1"/>
  <c r="V26" i="1"/>
  <c r="X26" i="1"/>
  <c r="V16" i="1"/>
  <c r="X16" i="1"/>
  <c r="V13" i="1"/>
  <c r="X13" i="1"/>
  <c r="T103" i="1"/>
  <c r="X79" i="1"/>
  <c r="V79" i="1"/>
  <c r="X100" i="1"/>
  <c r="V100" i="1"/>
  <c r="B79" i="1"/>
  <c r="T144" i="1"/>
  <c r="H144" i="1"/>
  <c r="X104" i="1"/>
  <c r="V104" i="1"/>
  <c r="T101" i="1"/>
  <c r="H101" i="1"/>
  <c r="V146" i="1"/>
  <c r="X146" i="1"/>
  <c r="N151" i="1"/>
  <c r="B15" i="1"/>
  <c r="X20" i="1"/>
  <c r="V20" i="1"/>
  <c r="X18" i="1"/>
  <c r="V18" i="1"/>
  <c r="V92" i="1"/>
  <c r="X92" i="1"/>
  <c r="X39" i="1"/>
  <c r="V39" i="1"/>
  <c r="N159" i="1"/>
  <c r="T154" i="1"/>
  <c r="H54" i="1"/>
  <c r="T148" i="1"/>
  <c r="H148" i="1"/>
  <c r="H21" i="1"/>
  <c r="X157" i="1"/>
  <c r="V157" i="1"/>
  <c r="H81" i="1"/>
  <c r="T81" i="1"/>
  <c r="X36" i="1"/>
  <c r="V36" i="1"/>
  <c r="T34" i="1"/>
  <c r="X17" i="1"/>
  <c r="V17" i="1"/>
  <c r="V118" i="1"/>
  <c r="V90" i="1"/>
  <c r="X90" i="1"/>
  <c r="T163" i="1"/>
  <c r="H163" i="1"/>
  <c r="H171" i="1" s="1"/>
  <c r="H103" i="1"/>
  <c r="F108" i="1"/>
  <c r="X142" i="1"/>
  <c r="V142" i="1"/>
  <c r="V25" i="1"/>
  <c r="X25" i="1"/>
  <c r="X21" i="1" l="1"/>
  <c r="H106" i="1"/>
  <c r="N43" i="1"/>
  <c r="N58" i="1" s="1"/>
  <c r="H151" i="1"/>
  <c r="H173" i="1" s="1"/>
  <c r="H188" i="1" s="1"/>
  <c r="P119" i="1"/>
  <c r="P123" i="1" s="1"/>
  <c r="H119" i="1"/>
  <c r="H43" i="1"/>
  <c r="H58" i="1" s="1"/>
  <c r="V184" i="1"/>
  <c r="X163" i="1"/>
  <c r="V163" i="1"/>
  <c r="V101" i="1"/>
  <c r="X101" i="1"/>
  <c r="T106" i="1"/>
  <c r="T41" i="1"/>
  <c r="T43" i="1" s="1"/>
  <c r="V32" i="1"/>
  <c r="X32" i="1"/>
  <c r="X166" i="1"/>
  <c r="V166" i="1"/>
  <c r="F188" i="1"/>
  <c r="X144" i="1"/>
  <c r="V144" i="1"/>
  <c r="T151" i="1"/>
  <c r="V89" i="1"/>
  <c r="T94" i="1"/>
  <c r="X89" i="1"/>
  <c r="H86" i="1"/>
  <c r="H108" i="1" s="1"/>
  <c r="X148" i="1"/>
  <c r="V148" i="1"/>
  <c r="N108" i="1"/>
  <c r="X29" i="1"/>
  <c r="V29" i="1"/>
  <c r="B80" i="1"/>
  <c r="B81" i="1" s="1"/>
  <c r="J123" i="1"/>
  <c r="X170" i="1"/>
  <c r="V170" i="1"/>
  <c r="X154" i="1"/>
  <c r="V154" i="1"/>
  <c r="T159" i="1"/>
  <c r="X103" i="1"/>
  <c r="V103" i="1"/>
  <c r="X34" i="1"/>
  <c r="V34" i="1"/>
  <c r="V76" i="1"/>
  <c r="T86" i="1"/>
  <c r="X76" i="1"/>
  <c r="B146" i="1"/>
  <c r="V28" i="1"/>
  <c r="X28" i="1"/>
  <c r="X81" i="1"/>
  <c r="V81" i="1"/>
  <c r="F123" i="1"/>
  <c r="N173" i="1"/>
  <c r="T171" i="1"/>
  <c r="B16" i="1"/>
  <c r="H123" i="1" l="1"/>
  <c r="X43" i="1"/>
  <c r="V43" i="1"/>
  <c r="T58" i="1"/>
  <c r="B17" i="1"/>
  <c r="N123" i="1"/>
  <c r="V41" i="1"/>
  <c r="X41" i="1"/>
  <c r="X171" i="1"/>
  <c r="V171" i="1"/>
  <c r="B147" i="1"/>
  <c r="X106" i="1"/>
  <c r="V106" i="1"/>
  <c r="X159" i="1"/>
  <c r="V159" i="1"/>
  <c r="N188" i="1"/>
  <c r="X86" i="1"/>
  <c r="V86" i="1"/>
  <c r="T108" i="1"/>
  <c r="X151" i="1"/>
  <c r="V151" i="1"/>
  <c r="T173" i="1"/>
  <c r="X94" i="1"/>
  <c r="V94" i="1"/>
  <c r="B82" i="1"/>
  <c r="B148" i="1" l="1"/>
  <c r="B149" i="1"/>
  <c r="X58" i="1"/>
  <c r="V58" i="1"/>
  <c r="B18" i="1"/>
  <c r="T188" i="1"/>
  <c r="X173" i="1"/>
  <c r="V173" i="1"/>
  <c r="B83" i="1"/>
  <c r="B84" i="1"/>
  <c r="T123" i="1"/>
  <c r="X108" i="1"/>
  <c r="V108" i="1"/>
  <c r="B85" i="1" l="1"/>
  <c r="X188" i="1"/>
  <c r="V188" i="1"/>
  <c r="X123" i="1"/>
  <c r="V123" i="1"/>
  <c r="B19" i="1"/>
  <c r="B150" i="1"/>
  <c r="B86" i="1" l="1"/>
  <c r="B151" i="1"/>
  <c r="B20" i="1"/>
  <c r="B154" i="1" l="1"/>
  <c r="B89" i="1"/>
  <c r="B21" i="1"/>
  <c r="B24" i="1" s="1"/>
  <c r="B25" i="1" s="1"/>
  <c r="B26" i="1" s="1"/>
  <c r="B27" i="1" s="1"/>
  <c r="B28" i="1" s="1"/>
  <c r="B29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3" i="1" s="1"/>
  <c r="B46" i="1" s="1"/>
  <c r="B47" i="1" s="1"/>
  <c r="B48" i="1" s="1"/>
  <c r="B49" i="1" s="1"/>
  <c r="B50" i="1" s="1"/>
  <c r="B51" i="1" s="1"/>
  <c r="B52" i="1" s="1"/>
  <c r="B53" i="1" s="1"/>
  <c r="B54" i="1" s="1"/>
  <c r="B56" i="1" s="1"/>
  <c r="B58" i="1" s="1"/>
  <c r="B155" i="1" l="1"/>
  <c r="B156" i="1" s="1"/>
  <c r="B157" i="1" s="1"/>
  <c r="B158" i="1" s="1"/>
  <c r="B159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3" i="1" s="1"/>
  <c r="B176" i="1" s="1"/>
  <c r="B177" i="1" s="1"/>
  <c r="B178" i="1" s="1"/>
  <c r="B179" i="1" s="1"/>
  <c r="B180" i="1" s="1"/>
  <c r="B181" i="1" s="1"/>
  <c r="B182" i="1" s="1"/>
  <c r="B183" i="1" s="1"/>
  <c r="B184" i="1" s="1"/>
  <c r="B186" i="1" s="1"/>
  <c r="B188" i="1" s="1"/>
  <c r="B90" i="1"/>
  <c r="B91" i="1" s="1"/>
  <c r="B92" i="1" s="1"/>
  <c r="B93" i="1" s="1"/>
  <c r="B94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8" i="1" s="1"/>
  <c r="B111" i="1" s="1"/>
  <c r="B112" i="1" s="1"/>
  <c r="B113" i="1" s="1"/>
  <c r="B114" i="1" s="1"/>
  <c r="B115" i="1" s="1"/>
  <c r="B116" i="1" s="1"/>
  <c r="B117" i="1" s="1"/>
  <c r="B118" i="1" s="1"/>
  <c r="B119" i="1" s="1"/>
  <c r="B121" i="1" s="1"/>
  <c r="B123" i="1" s="1"/>
</calcChain>
</file>

<file path=xl/sharedStrings.xml><?xml version="1.0" encoding="utf-8"?>
<sst xmlns="http://schemas.openxmlformats.org/spreadsheetml/2006/main" count="275" uniqueCount="100">
  <si>
    <t>Summary of Proposed Revenue Change by Rate Class - Current Rate Zones</t>
  </si>
  <si>
    <t>Total Revenue</t>
  </si>
  <si>
    <t>Revenue Before Recovery</t>
  </si>
  <si>
    <t>Proposed Revenue Requirement</t>
  </si>
  <si>
    <t>Revenue After Recovery</t>
  </si>
  <si>
    <t>Line</t>
  </si>
  <si>
    <t>Current 
Approved Revenue (1)</t>
  </si>
  <si>
    <t>Revenue (Deficiency) / Sufficiency</t>
  </si>
  <si>
    <t>Allocated 
Cost (2)</t>
  </si>
  <si>
    <t>Panhandle/
St. Clair Reallocation (3)</t>
  </si>
  <si>
    <t>S&amp;T 
Margin (4)</t>
  </si>
  <si>
    <t>Rate Design Adjustments</t>
  </si>
  <si>
    <t>Proposed Revenue (5)</t>
  </si>
  <si>
    <t>Revenue-
to-Cost</t>
  </si>
  <si>
    <t>Revenue Change</t>
  </si>
  <si>
    <t>No.</t>
  </si>
  <si>
    <t>Particulars</t>
  </si>
  <si>
    <t>($000s)</t>
  </si>
  <si>
    <t>Ratio</t>
  </si>
  <si>
    <t>(%)</t>
  </si>
  <si>
    <t>(a)</t>
  </si>
  <si>
    <t>(b) = (a - e)</t>
  </si>
  <si>
    <t>(c)</t>
  </si>
  <si>
    <t>(d)</t>
  </si>
  <si>
    <t>(e) = (c + d)</t>
  </si>
  <si>
    <t>(f)</t>
  </si>
  <si>
    <t>(g)</t>
  </si>
  <si>
    <t>(h) = (e + f + g)</t>
  </si>
  <si>
    <t>(i) = (h / e)</t>
  </si>
  <si>
    <t>(j) = (h - a) / (a)</t>
  </si>
  <si>
    <t>EGD Rate Zone</t>
  </si>
  <si>
    <t>Rate 1</t>
  </si>
  <si>
    <t>Rate 6</t>
  </si>
  <si>
    <t>Rate 100</t>
  </si>
  <si>
    <t>Rate 110</t>
  </si>
  <si>
    <t>Rate 115</t>
  </si>
  <si>
    <t>Rate 125</t>
  </si>
  <si>
    <t>Rate 135</t>
  </si>
  <si>
    <t>Rate 145</t>
  </si>
  <si>
    <t>Rate 170</t>
  </si>
  <si>
    <t>Rate 200</t>
  </si>
  <si>
    <t>Total EGD Rate Zone</t>
  </si>
  <si>
    <t>Union North Rate Zone</t>
  </si>
  <si>
    <t>Rate 01</t>
  </si>
  <si>
    <t>Rate 10</t>
  </si>
  <si>
    <t>Rate 20</t>
  </si>
  <si>
    <t>Rate 25</t>
  </si>
  <si>
    <t>Total Union North Rate Zone</t>
  </si>
  <si>
    <t>Union South Rate Zone</t>
  </si>
  <si>
    <t>Rate M1</t>
  </si>
  <si>
    <t>Rate M2</t>
  </si>
  <si>
    <t>Rate M4 (4)</t>
  </si>
  <si>
    <t>Rate M5 (4)</t>
  </si>
  <si>
    <t>Rate M7</t>
  </si>
  <si>
    <t>Rate M9</t>
  </si>
  <si>
    <t>Rate T1</t>
  </si>
  <si>
    <t>Rate T2</t>
  </si>
  <si>
    <t>Rate T3</t>
  </si>
  <si>
    <t>Total Union South Rate Zone</t>
  </si>
  <si>
    <t>Total In-franchise</t>
  </si>
  <si>
    <t>Ex-franchise</t>
  </si>
  <si>
    <t>Rate 331</t>
  </si>
  <si>
    <t>Rate 332</t>
  </si>
  <si>
    <t>Rate 401</t>
  </si>
  <si>
    <t>Rate M12/C1 Dawn-Parkway</t>
  </si>
  <si>
    <t>Rate C1</t>
  </si>
  <si>
    <t>Rate M13/GPA</t>
  </si>
  <si>
    <t>Rate M16</t>
  </si>
  <si>
    <t>Rate M17</t>
  </si>
  <si>
    <t>Total Ex-franchise</t>
  </si>
  <si>
    <t>Non-Utility Cross Charge</t>
  </si>
  <si>
    <t>Total</t>
  </si>
  <si>
    <t>Notes:</t>
  </si>
  <si>
    <t xml:space="preserve">(1) </t>
  </si>
  <si>
    <t>Current approved revenue at July 2024 QRAM rates.</t>
  </si>
  <si>
    <t xml:space="preserve">(2) </t>
  </si>
  <si>
    <t>Phase 3 Exhibit 7, Tab 3, Schedule 7, Attachment 8, line 35.</t>
  </si>
  <si>
    <t xml:space="preserve">(3) </t>
  </si>
  <si>
    <t xml:space="preserve">(4) </t>
  </si>
  <si>
    <t>S&amp;T margin allocated to in-franchise rate classes in proportion to D-PTRANS allocation factor.</t>
  </si>
  <si>
    <t xml:space="preserve">(5) </t>
  </si>
  <si>
    <t>Attachment 2, column (g).</t>
  </si>
  <si>
    <t>Delivery Revenue</t>
  </si>
  <si>
    <t>Total EGD In-franchise</t>
  </si>
  <si>
    <t>Total Union North In-franchise</t>
  </si>
  <si>
    <t>Total Union South In-franchise</t>
  </si>
  <si>
    <t>Total EGI In-Franchise</t>
  </si>
  <si>
    <t>Rate M13 &amp; GPA</t>
  </si>
  <si>
    <t>Non-Utility Cross Charge Revenue</t>
  </si>
  <si>
    <t xml:space="preserve"> </t>
  </si>
  <si>
    <t>Phase 3 Exhibit 7, Tab 3, Schedule 7, Attachment 9, line 35.</t>
  </si>
  <si>
    <t>Gas Supply Revenue</t>
  </si>
  <si>
    <t>Total In-Franchise</t>
  </si>
  <si>
    <t>Rate M12/C1 Dawn-Parkway (5)</t>
  </si>
  <si>
    <t>Rate C1 (5)</t>
  </si>
  <si>
    <t>Rate M13, GPA</t>
  </si>
  <si>
    <t>Rate M16 (5)</t>
  </si>
  <si>
    <t>Rate M17 (5)</t>
  </si>
  <si>
    <t>Phase 3 Exhibit 7, Tab 3, Schedule 7, Attachment 10, line 35.</t>
  </si>
  <si>
    <t>Phase 3 Exhibit 7, Tab 3, Schedule 7, Attachment 13, pp.2, lines 30-31.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</si>
</sst>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#,##0_);\(#,##0\);\-"/>
    <numFmt numFmtId="166" formatCode="#,##0.000_);\(#,##0.000\)"/>
    <numFmt numFmtId="167" formatCode="0%;\(0%\)"/>
    <numFmt numFmtId="168" formatCode="#,##0.0_);\(#,##0.0\);\-"/>
    <numFmt numFmtId="169" formatCode="_(* #,##0.000_);_(* \(#,##0.000\);_(* &quot;-&quot;??_);_(@_)"/>
    <numFmt numFmtId="170" formatCode="#,##0.000_);\(#,##0.000\);\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</cellStyleXfs>
  <cellXfs count="66">
    <xf numFmtId="0" fontId="0" fillId="0" borderId="0" xfId="0"/>
    <xf numFmtId="0" fontId="3" fillId="0" borderId="0" xfId="2" applyFont="1" applyAlignment="1">
      <alignment horizontal="center"/>
    </xf>
    <xf numFmtId="0" fontId="3" fillId="0" borderId="0" xfId="2" applyFont="1"/>
    <xf numFmtId="0" fontId="4" fillId="0" borderId="0" xfId="2" applyFont="1" applyAlignment="1">
      <alignment horizontal="centerContinuous"/>
    </xf>
    <xf numFmtId="0" fontId="4" fillId="0" borderId="0" xfId="2" applyFont="1"/>
    <xf numFmtId="0" fontId="4" fillId="0" borderId="0" xfId="3" applyFont="1" applyAlignment="1">
      <alignment horizontal="centerContinuous"/>
    </xf>
    <xf numFmtId="0" fontId="3" fillId="0" borderId="0" xfId="2" applyFont="1" applyAlignment="1">
      <alignment horizontal="centerContinuous"/>
    </xf>
    <xf numFmtId="0" fontId="3" fillId="0" borderId="0" xfId="2" applyFont="1" applyAlignment="1">
      <alignment horizontal="center" wrapText="1"/>
    </xf>
    <xf numFmtId="0" fontId="5" fillId="0" borderId="0" xfId="3" applyFont="1" applyAlignment="1">
      <alignment horizontal="center"/>
    </xf>
    <xf numFmtId="164" fontId="5" fillId="0" borderId="0" xfId="4" applyNumberFormat="1" applyFont="1" applyFill="1" applyBorder="1"/>
    <xf numFmtId="164" fontId="3" fillId="0" borderId="0" xfId="4" applyNumberFormat="1" applyFont="1" applyFill="1" applyBorder="1"/>
    <xf numFmtId="0" fontId="3" fillId="0" borderId="0" xfId="2" applyFont="1" applyAlignment="1">
      <alignment horizontal="left" indent="1"/>
    </xf>
    <xf numFmtId="165" fontId="3" fillId="0" borderId="0" xfId="4" applyNumberFormat="1" applyFont="1" applyFill="1" applyBorder="1" applyAlignment="1">
      <alignment horizontal="right"/>
    </xf>
    <xf numFmtId="165" fontId="3" fillId="0" borderId="0" xfId="2" applyNumberFormat="1" applyFont="1" applyAlignment="1">
      <alignment horizontal="right"/>
    </xf>
    <xf numFmtId="166" fontId="3" fillId="0" borderId="0" xfId="4" applyNumberFormat="1" applyFont="1" applyFill="1" applyBorder="1" applyAlignment="1">
      <alignment horizontal="right"/>
    </xf>
    <xf numFmtId="167" fontId="3" fillId="0" borderId="2" xfId="1" applyNumberFormat="1" applyFont="1" applyFill="1" applyBorder="1" applyAlignment="1">
      <alignment horizontal="right"/>
    </xf>
    <xf numFmtId="165" fontId="5" fillId="0" borderId="0" xfId="3" applyNumberFormat="1" applyFont="1" applyAlignment="1">
      <alignment horizontal="right"/>
    </xf>
    <xf numFmtId="167" fontId="3" fillId="0" borderId="0" xfId="1" applyNumberFormat="1" applyFont="1" applyFill="1" applyAlignment="1">
      <alignment horizontal="right"/>
    </xf>
    <xf numFmtId="167" fontId="3" fillId="0" borderId="0" xfId="1" applyNumberFormat="1" applyFont="1" applyFill="1" applyBorder="1" applyAlignment="1">
      <alignment horizontal="right"/>
    </xf>
    <xf numFmtId="165" fontId="3" fillId="0" borderId="0" xfId="2" applyNumberFormat="1" applyFont="1"/>
    <xf numFmtId="167" fontId="5" fillId="0" borderId="0" xfId="1" applyNumberFormat="1" applyFont="1" applyFill="1" applyAlignment="1">
      <alignment horizontal="right"/>
    </xf>
    <xf numFmtId="0" fontId="4" fillId="0" borderId="0" xfId="3" applyFont="1"/>
    <xf numFmtId="0" fontId="3" fillId="0" borderId="0" xfId="2" applyFont="1" applyAlignment="1">
      <alignment horizontal="left"/>
    </xf>
    <xf numFmtId="167" fontId="5" fillId="0" borderId="0" xfId="3" applyNumberFormat="1" applyFont="1" applyAlignment="1">
      <alignment horizontal="right"/>
    </xf>
    <xf numFmtId="0" fontId="3" fillId="0" borderId="0" xfId="2" applyFont="1" applyAlignment="1">
      <alignment horizontal="right"/>
    </xf>
    <xf numFmtId="167" fontId="3" fillId="0" borderId="0" xfId="1" applyNumberFormat="1" applyFont="1" applyFill="1"/>
    <xf numFmtId="0" fontId="3" fillId="0" borderId="0" xfId="0" applyFont="1" applyAlignment="1">
      <alignment horizontal="left"/>
    </xf>
    <xf numFmtId="167" fontId="3" fillId="0" borderId="3" xfId="1" applyNumberFormat="1" applyFont="1" applyFill="1" applyBorder="1" applyAlignment="1">
      <alignment horizontal="right"/>
    </xf>
    <xf numFmtId="0" fontId="3" fillId="2" borderId="0" xfId="2" applyFont="1" applyFill="1"/>
    <xf numFmtId="165" fontId="3" fillId="0" borderId="0" xfId="2" applyNumberFormat="1" applyFont="1" applyAlignment="1">
      <alignment horizontal="left"/>
    </xf>
    <xf numFmtId="0" fontId="4" fillId="0" borderId="0" xfId="5" applyFont="1"/>
    <xf numFmtId="0" fontId="3" fillId="2" borderId="0" xfId="2" applyFont="1" applyFill="1" applyAlignment="1">
      <alignment horizontal="center" wrapText="1"/>
    </xf>
    <xf numFmtId="0" fontId="5" fillId="0" borderId="0" xfId="3" applyFont="1" applyAlignment="1">
      <alignment horizontal="right"/>
    </xf>
    <xf numFmtId="164" fontId="5" fillId="0" borderId="0" xfId="4" applyNumberFormat="1" applyFont="1" applyFill="1" applyBorder="1" applyAlignment="1">
      <alignment horizontal="right"/>
    </xf>
    <xf numFmtId="164" fontId="3" fillId="0" borderId="0" xfId="4" applyNumberFormat="1" applyFont="1" applyFill="1" applyBorder="1" applyAlignment="1">
      <alignment horizontal="right"/>
    </xf>
    <xf numFmtId="165" fontId="5" fillId="0" borderId="0" xfId="3" applyNumberFormat="1" applyFont="1" applyAlignment="1">
      <alignment horizontal="center"/>
    </xf>
    <xf numFmtId="169" fontId="3" fillId="0" borderId="0" xfId="2" applyNumberFormat="1" applyFont="1" applyAlignment="1">
      <alignment horizontal="left"/>
    </xf>
    <xf numFmtId="170" fontId="3" fillId="0" borderId="0" xfId="4" applyNumberFormat="1" applyFont="1" applyFill="1" applyBorder="1" applyAlignment="1">
      <alignment horizontal="right"/>
    </xf>
    <xf numFmtId="0" fontId="3" fillId="0" borderId="0" xfId="2" quotePrefix="1" applyFont="1" applyAlignment="1">
      <alignment horizontal="center"/>
    </xf>
    <xf numFmtId="0" fontId="3" fillId="0" borderId="0" xfId="3" applyAlignment="1">
      <alignment horizontal="centerContinuous"/>
    </xf>
    <xf numFmtId="0" fontId="3" fillId="0" borderId="0" xfId="3" applyAlignment="1">
      <alignment horizontal="left"/>
    </xf>
    <xf numFmtId="0" fontId="3" fillId="0" borderId="1" xfId="3" applyBorder="1" applyAlignment="1">
      <alignment horizontal="center"/>
    </xf>
    <xf numFmtId="0" fontId="3" fillId="0" borderId="0" xfId="3" applyAlignment="1">
      <alignment horizontal="center" wrapText="1"/>
    </xf>
    <xf numFmtId="0" fontId="3" fillId="0" borderId="0" xfId="3"/>
    <xf numFmtId="0" fontId="3" fillId="0" borderId="1" xfId="3" applyBorder="1"/>
    <xf numFmtId="0" fontId="3" fillId="0" borderId="0" xfId="3" applyAlignment="1">
      <alignment horizontal="center"/>
    </xf>
    <xf numFmtId="0" fontId="3" fillId="0" borderId="0" xfId="3" quotePrefix="1" applyAlignment="1">
      <alignment horizontal="center"/>
    </xf>
    <xf numFmtId="165" fontId="3" fillId="0" borderId="2" xfId="3" applyNumberFormat="1" applyBorder="1" applyAlignment="1">
      <alignment horizontal="right"/>
    </xf>
    <xf numFmtId="165" fontId="3" fillId="0" borderId="0" xfId="3" applyNumberFormat="1" applyAlignment="1">
      <alignment horizontal="right"/>
    </xf>
    <xf numFmtId="166" fontId="3" fillId="0" borderId="2" xfId="3" applyNumberFormat="1" applyBorder="1" applyAlignment="1">
      <alignment horizontal="right"/>
    </xf>
    <xf numFmtId="166" fontId="3" fillId="0" borderId="0" xfId="3" applyNumberFormat="1" applyAlignment="1">
      <alignment horizontal="right"/>
    </xf>
    <xf numFmtId="0" fontId="3" fillId="0" borderId="0" xfId="3" applyAlignment="1">
      <alignment horizontal="left" indent="1"/>
    </xf>
    <xf numFmtId="167" fontId="3" fillId="0" borderId="0" xfId="3" applyNumberFormat="1" applyAlignment="1">
      <alignment horizontal="right"/>
    </xf>
    <xf numFmtId="165" fontId="3" fillId="0" borderId="0" xfId="4" applyNumberFormat="1" applyFont="1" applyFill="1" applyBorder="1" applyAlignment="1">
      <alignment horizontal="center"/>
    </xf>
    <xf numFmtId="168" fontId="3" fillId="0" borderId="2" xfId="3" applyNumberFormat="1" applyBorder="1" applyAlignment="1">
      <alignment horizontal="right"/>
    </xf>
    <xf numFmtId="168" fontId="3" fillId="0" borderId="0" xfId="3" applyNumberFormat="1" applyAlignment="1">
      <alignment horizontal="right"/>
    </xf>
    <xf numFmtId="165" fontId="3" fillId="0" borderId="3" xfId="3" applyNumberFormat="1" applyBorder="1" applyAlignment="1">
      <alignment horizontal="right"/>
    </xf>
    <xf numFmtId="166" fontId="3" fillId="0" borderId="3" xfId="3" applyNumberFormat="1" applyBorder="1" applyAlignment="1">
      <alignment horizontal="right"/>
    </xf>
    <xf numFmtId="0" fontId="3" fillId="0" borderId="0" xfId="5" quotePrefix="1" applyAlignment="1">
      <alignment horizontal="center" vertical="top"/>
    </xf>
    <xf numFmtId="0" fontId="3" fillId="0" borderId="0" xfId="0" applyFont="1"/>
    <xf numFmtId="0" fontId="3" fillId="0" borderId="0" xfId="3" applyAlignment="1">
      <alignment horizontal="right"/>
    </xf>
    <xf numFmtId="165" fontId="3" fillId="0" borderId="0" xfId="3" applyNumberFormat="1" applyAlignment="1">
      <alignment horizontal="center"/>
    </xf>
    <xf numFmtId="166" fontId="3" fillId="0" borderId="0" xfId="3" applyNumberFormat="1" applyAlignment="1">
      <alignment horizontal="center"/>
    </xf>
    <xf numFmtId="37" fontId="3" fillId="0" borderId="3" xfId="3" applyNumberFormat="1" applyBorder="1" applyAlignment="1">
      <alignment horizontal="right"/>
    </xf>
    <xf numFmtId="37" fontId="3" fillId="0" borderId="0" xfId="3" applyNumberFormat="1" applyAlignment="1">
      <alignment horizontal="right"/>
    </xf>
    <xf numFmtId="0" fontId="3" fillId="0" borderId="1" xfId="3" applyBorder="1" applyAlignment="1">
      <alignment horizontal="center"/>
    </xf>
  </cellXfs>
  <cellStyles count="6">
    <cellStyle name="Comma 10" xfId="4" xr:uid="{18DF7E55-3037-493F-B204-DCBB767977C3}"/>
    <cellStyle name="Normal" xfId="0" builtinId="0"/>
    <cellStyle name="Normal 10" xfId="5" xr:uid="{E360237A-DD71-4FC2-91DC-EDE614391C7E}"/>
    <cellStyle name="Normal 4 3" xfId="2" xr:uid="{20342A90-EDF9-483F-8F5F-29D86FF63E93}"/>
    <cellStyle name="Normal 60" xfId="3" xr:uid="{FFB3E51F-C40E-4D48-AFD0-668B4E985D0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33B31-EF1B-472E-A13F-D9E3EF7EBF8F}">
  <dimension ref="A2:Y197"/>
  <sheetViews>
    <sheetView tabSelected="1" zoomScale="90" zoomScaleNormal="90" zoomScaleSheetLayoutView="110" workbookViewId="0">
      <selection activeCell="AC11" sqref="AC11"/>
    </sheetView>
  </sheetViews>
  <sheetFormatPr defaultRowHeight="12.45" x14ac:dyDescent="0.3"/>
  <cols>
    <col min="1" max="1" width="1.53515625" style="2" customWidth="1"/>
    <col min="2" max="2" width="4.53515625" style="1" customWidth="1"/>
    <col min="3" max="3" width="1.53515625" style="2" customWidth="1"/>
    <col min="4" max="4" width="29.53515625" style="2" customWidth="1"/>
    <col min="5" max="5" width="1.53515625" style="2" customWidth="1"/>
    <col min="6" max="6" width="14.4609375" style="2" customWidth="1"/>
    <col min="7" max="7" width="1.53515625" style="2" customWidth="1"/>
    <col min="8" max="8" width="14.4609375" style="2" customWidth="1"/>
    <col min="9" max="9" width="1.53515625" style="2" customWidth="1"/>
    <col min="10" max="10" width="14.4609375" style="2" customWidth="1"/>
    <col min="11" max="11" width="1.53515625" style="2" customWidth="1"/>
    <col min="12" max="12" width="15.4609375" style="2" customWidth="1"/>
    <col min="13" max="13" width="1.53515625" style="2" customWidth="1"/>
    <col min="14" max="14" width="14.4609375" style="2" customWidth="1"/>
    <col min="15" max="15" width="1.53515625" style="2" customWidth="1"/>
    <col min="16" max="16" width="14.4609375" style="2" customWidth="1"/>
    <col min="17" max="17" width="1.53515625" style="2" customWidth="1"/>
    <col min="18" max="18" width="14.4609375" style="2" customWidth="1"/>
    <col min="19" max="19" width="1.53515625" style="2" customWidth="1"/>
    <col min="20" max="20" width="14.4609375" style="2" customWidth="1"/>
    <col min="21" max="21" width="1.53515625" style="2" customWidth="1"/>
    <col min="22" max="22" width="14.4609375" style="2" customWidth="1"/>
    <col min="23" max="23" width="1.53515625" style="2" customWidth="1"/>
    <col min="24" max="24" width="14.4609375" style="2" customWidth="1"/>
    <col min="25" max="25" width="1.53515625" style="2" customWidth="1"/>
    <col min="26" max="205" width="9.07421875" style="2"/>
    <col min="206" max="206" width="4.53515625" style="2" customWidth="1"/>
    <col min="207" max="207" width="1" style="2" customWidth="1"/>
    <col min="208" max="208" width="18" style="2" customWidth="1"/>
    <col min="209" max="209" width="1.53515625" style="2" customWidth="1"/>
    <col min="210" max="210" width="12.53515625" style="2" customWidth="1"/>
    <col min="211" max="211" width="1.53515625" style="2" customWidth="1"/>
    <col min="212" max="212" width="9.53515625" style="2" customWidth="1"/>
    <col min="213" max="213" width="1.53515625" style="2" customWidth="1"/>
    <col min="214" max="214" width="11.53515625" style="2" customWidth="1"/>
    <col min="215" max="215" width="1.53515625" style="2" customWidth="1"/>
    <col min="216" max="216" width="10.4609375" style="2" customWidth="1"/>
    <col min="217" max="217" width="2" style="2" customWidth="1"/>
    <col min="218" max="218" width="9.53515625" style="2" customWidth="1"/>
    <col min="219" max="461" width="9.07421875" style="2"/>
    <col min="462" max="462" width="4.53515625" style="2" customWidth="1"/>
    <col min="463" max="463" width="1" style="2" customWidth="1"/>
    <col min="464" max="464" width="18" style="2" customWidth="1"/>
    <col min="465" max="465" width="1.53515625" style="2" customWidth="1"/>
    <col min="466" max="466" width="12.53515625" style="2" customWidth="1"/>
    <col min="467" max="467" width="1.53515625" style="2" customWidth="1"/>
    <col min="468" max="468" width="9.53515625" style="2" customWidth="1"/>
    <col min="469" max="469" width="1.53515625" style="2" customWidth="1"/>
    <col min="470" max="470" width="11.53515625" style="2" customWidth="1"/>
    <col min="471" max="471" width="1.53515625" style="2" customWidth="1"/>
    <col min="472" max="472" width="10.4609375" style="2" customWidth="1"/>
    <col min="473" max="473" width="2" style="2" customWidth="1"/>
    <col min="474" max="474" width="9.53515625" style="2" customWidth="1"/>
    <col min="475" max="717" width="9.07421875" style="2"/>
    <col min="718" max="718" width="4.53515625" style="2" customWidth="1"/>
    <col min="719" max="719" width="1" style="2" customWidth="1"/>
    <col min="720" max="720" width="18" style="2" customWidth="1"/>
    <col min="721" max="721" width="1.53515625" style="2" customWidth="1"/>
    <col min="722" max="722" width="12.53515625" style="2" customWidth="1"/>
    <col min="723" max="723" width="1.53515625" style="2" customWidth="1"/>
    <col min="724" max="724" width="9.53515625" style="2" customWidth="1"/>
    <col min="725" max="725" width="1.53515625" style="2" customWidth="1"/>
    <col min="726" max="726" width="11.53515625" style="2" customWidth="1"/>
    <col min="727" max="727" width="1.53515625" style="2" customWidth="1"/>
    <col min="728" max="728" width="10.4609375" style="2" customWidth="1"/>
    <col min="729" max="729" width="2" style="2" customWidth="1"/>
    <col min="730" max="730" width="9.53515625" style="2" customWidth="1"/>
    <col min="731" max="973" width="9.07421875" style="2"/>
    <col min="974" max="974" width="4.53515625" style="2" customWidth="1"/>
    <col min="975" max="975" width="1" style="2" customWidth="1"/>
    <col min="976" max="976" width="18" style="2" customWidth="1"/>
    <col min="977" max="977" width="1.53515625" style="2" customWidth="1"/>
    <col min="978" max="978" width="12.53515625" style="2" customWidth="1"/>
    <col min="979" max="979" width="1.53515625" style="2" customWidth="1"/>
    <col min="980" max="980" width="9.53515625" style="2" customWidth="1"/>
    <col min="981" max="981" width="1.53515625" style="2" customWidth="1"/>
    <col min="982" max="982" width="11.53515625" style="2" customWidth="1"/>
    <col min="983" max="983" width="1.53515625" style="2" customWidth="1"/>
    <col min="984" max="984" width="10.4609375" style="2" customWidth="1"/>
    <col min="985" max="985" width="2" style="2" customWidth="1"/>
    <col min="986" max="986" width="9.53515625" style="2" customWidth="1"/>
    <col min="987" max="1229" width="9.07421875" style="2"/>
    <col min="1230" max="1230" width="4.53515625" style="2" customWidth="1"/>
    <col min="1231" max="1231" width="1" style="2" customWidth="1"/>
    <col min="1232" max="1232" width="18" style="2" customWidth="1"/>
    <col min="1233" max="1233" width="1.53515625" style="2" customWidth="1"/>
    <col min="1234" max="1234" width="12.53515625" style="2" customWidth="1"/>
    <col min="1235" max="1235" width="1.53515625" style="2" customWidth="1"/>
    <col min="1236" max="1236" width="9.53515625" style="2" customWidth="1"/>
    <col min="1237" max="1237" width="1.53515625" style="2" customWidth="1"/>
    <col min="1238" max="1238" width="11.53515625" style="2" customWidth="1"/>
    <col min="1239" max="1239" width="1.53515625" style="2" customWidth="1"/>
    <col min="1240" max="1240" width="10.4609375" style="2" customWidth="1"/>
    <col min="1241" max="1241" width="2" style="2" customWidth="1"/>
    <col min="1242" max="1242" width="9.53515625" style="2" customWidth="1"/>
    <col min="1243" max="1485" width="9.07421875" style="2"/>
    <col min="1486" max="1486" width="4.53515625" style="2" customWidth="1"/>
    <col min="1487" max="1487" width="1" style="2" customWidth="1"/>
    <col min="1488" max="1488" width="18" style="2" customWidth="1"/>
    <col min="1489" max="1489" width="1.53515625" style="2" customWidth="1"/>
    <col min="1490" max="1490" width="12.53515625" style="2" customWidth="1"/>
    <col min="1491" max="1491" width="1.53515625" style="2" customWidth="1"/>
    <col min="1492" max="1492" width="9.53515625" style="2" customWidth="1"/>
    <col min="1493" max="1493" width="1.53515625" style="2" customWidth="1"/>
    <col min="1494" max="1494" width="11.53515625" style="2" customWidth="1"/>
    <col min="1495" max="1495" width="1.53515625" style="2" customWidth="1"/>
    <col min="1496" max="1496" width="10.4609375" style="2" customWidth="1"/>
    <col min="1497" max="1497" width="2" style="2" customWidth="1"/>
    <col min="1498" max="1498" width="9.53515625" style="2" customWidth="1"/>
    <col min="1499" max="1741" width="9.07421875" style="2"/>
    <col min="1742" max="1742" width="4.53515625" style="2" customWidth="1"/>
    <col min="1743" max="1743" width="1" style="2" customWidth="1"/>
    <col min="1744" max="1744" width="18" style="2" customWidth="1"/>
    <col min="1745" max="1745" width="1.53515625" style="2" customWidth="1"/>
    <col min="1746" max="1746" width="12.53515625" style="2" customWidth="1"/>
    <col min="1747" max="1747" width="1.53515625" style="2" customWidth="1"/>
    <col min="1748" max="1748" width="9.53515625" style="2" customWidth="1"/>
    <col min="1749" max="1749" width="1.53515625" style="2" customWidth="1"/>
    <col min="1750" max="1750" width="11.53515625" style="2" customWidth="1"/>
    <col min="1751" max="1751" width="1.53515625" style="2" customWidth="1"/>
    <col min="1752" max="1752" width="10.4609375" style="2" customWidth="1"/>
    <col min="1753" max="1753" width="2" style="2" customWidth="1"/>
    <col min="1754" max="1754" width="9.53515625" style="2" customWidth="1"/>
    <col min="1755" max="1997" width="9.07421875" style="2"/>
    <col min="1998" max="1998" width="4.53515625" style="2" customWidth="1"/>
    <col min="1999" max="1999" width="1" style="2" customWidth="1"/>
    <col min="2000" max="2000" width="18" style="2" customWidth="1"/>
    <col min="2001" max="2001" width="1.53515625" style="2" customWidth="1"/>
    <col min="2002" max="2002" width="12.53515625" style="2" customWidth="1"/>
    <col min="2003" max="2003" width="1.53515625" style="2" customWidth="1"/>
    <col min="2004" max="2004" width="9.53515625" style="2" customWidth="1"/>
    <col min="2005" max="2005" width="1.53515625" style="2" customWidth="1"/>
    <col min="2006" max="2006" width="11.53515625" style="2" customWidth="1"/>
    <col min="2007" max="2007" width="1.53515625" style="2" customWidth="1"/>
    <col min="2008" max="2008" width="10.4609375" style="2" customWidth="1"/>
    <col min="2009" max="2009" width="2" style="2" customWidth="1"/>
    <col min="2010" max="2010" width="9.53515625" style="2" customWidth="1"/>
    <col min="2011" max="2253" width="9.07421875" style="2"/>
    <col min="2254" max="2254" width="4.53515625" style="2" customWidth="1"/>
    <col min="2255" max="2255" width="1" style="2" customWidth="1"/>
    <col min="2256" max="2256" width="18" style="2" customWidth="1"/>
    <col min="2257" max="2257" width="1.53515625" style="2" customWidth="1"/>
    <col min="2258" max="2258" width="12.53515625" style="2" customWidth="1"/>
    <col min="2259" max="2259" width="1.53515625" style="2" customWidth="1"/>
    <col min="2260" max="2260" width="9.53515625" style="2" customWidth="1"/>
    <col min="2261" max="2261" width="1.53515625" style="2" customWidth="1"/>
    <col min="2262" max="2262" width="11.53515625" style="2" customWidth="1"/>
    <col min="2263" max="2263" width="1.53515625" style="2" customWidth="1"/>
    <col min="2264" max="2264" width="10.4609375" style="2" customWidth="1"/>
    <col min="2265" max="2265" width="2" style="2" customWidth="1"/>
    <col min="2266" max="2266" width="9.53515625" style="2" customWidth="1"/>
    <col min="2267" max="2509" width="9.07421875" style="2"/>
    <col min="2510" max="2510" width="4.53515625" style="2" customWidth="1"/>
    <col min="2511" max="2511" width="1" style="2" customWidth="1"/>
    <col min="2512" max="2512" width="18" style="2" customWidth="1"/>
    <col min="2513" max="2513" width="1.53515625" style="2" customWidth="1"/>
    <col min="2514" max="2514" width="12.53515625" style="2" customWidth="1"/>
    <col min="2515" max="2515" width="1.53515625" style="2" customWidth="1"/>
    <col min="2516" max="2516" width="9.53515625" style="2" customWidth="1"/>
    <col min="2517" max="2517" width="1.53515625" style="2" customWidth="1"/>
    <col min="2518" max="2518" width="11.53515625" style="2" customWidth="1"/>
    <col min="2519" max="2519" width="1.53515625" style="2" customWidth="1"/>
    <col min="2520" max="2520" width="10.4609375" style="2" customWidth="1"/>
    <col min="2521" max="2521" width="2" style="2" customWidth="1"/>
    <col min="2522" max="2522" width="9.53515625" style="2" customWidth="1"/>
    <col min="2523" max="2765" width="9.07421875" style="2"/>
    <col min="2766" max="2766" width="4.53515625" style="2" customWidth="1"/>
    <col min="2767" max="2767" width="1" style="2" customWidth="1"/>
    <col min="2768" max="2768" width="18" style="2" customWidth="1"/>
    <col min="2769" max="2769" width="1.53515625" style="2" customWidth="1"/>
    <col min="2770" max="2770" width="12.53515625" style="2" customWidth="1"/>
    <col min="2771" max="2771" width="1.53515625" style="2" customWidth="1"/>
    <col min="2772" max="2772" width="9.53515625" style="2" customWidth="1"/>
    <col min="2773" max="2773" width="1.53515625" style="2" customWidth="1"/>
    <col min="2774" max="2774" width="11.53515625" style="2" customWidth="1"/>
    <col min="2775" max="2775" width="1.53515625" style="2" customWidth="1"/>
    <col min="2776" max="2776" width="10.4609375" style="2" customWidth="1"/>
    <col min="2777" max="2777" width="2" style="2" customWidth="1"/>
    <col min="2778" max="2778" width="9.53515625" style="2" customWidth="1"/>
    <col min="2779" max="3021" width="9.07421875" style="2"/>
    <col min="3022" max="3022" width="4.53515625" style="2" customWidth="1"/>
    <col min="3023" max="3023" width="1" style="2" customWidth="1"/>
    <col min="3024" max="3024" width="18" style="2" customWidth="1"/>
    <col min="3025" max="3025" width="1.53515625" style="2" customWidth="1"/>
    <col min="3026" max="3026" width="12.53515625" style="2" customWidth="1"/>
    <col min="3027" max="3027" width="1.53515625" style="2" customWidth="1"/>
    <col min="3028" max="3028" width="9.53515625" style="2" customWidth="1"/>
    <col min="3029" max="3029" width="1.53515625" style="2" customWidth="1"/>
    <col min="3030" max="3030" width="11.53515625" style="2" customWidth="1"/>
    <col min="3031" max="3031" width="1.53515625" style="2" customWidth="1"/>
    <col min="3032" max="3032" width="10.4609375" style="2" customWidth="1"/>
    <col min="3033" max="3033" width="2" style="2" customWidth="1"/>
    <col min="3034" max="3034" width="9.53515625" style="2" customWidth="1"/>
    <col min="3035" max="3277" width="9.07421875" style="2"/>
    <col min="3278" max="3278" width="4.53515625" style="2" customWidth="1"/>
    <col min="3279" max="3279" width="1" style="2" customWidth="1"/>
    <col min="3280" max="3280" width="18" style="2" customWidth="1"/>
    <col min="3281" max="3281" width="1.53515625" style="2" customWidth="1"/>
    <col min="3282" max="3282" width="12.53515625" style="2" customWidth="1"/>
    <col min="3283" max="3283" width="1.53515625" style="2" customWidth="1"/>
    <col min="3284" max="3284" width="9.53515625" style="2" customWidth="1"/>
    <col min="3285" max="3285" width="1.53515625" style="2" customWidth="1"/>
    <col min="3286" max="3286" width="11.53515625" style="2" customWidth="1"/>
    <col min="3287" max="3287" width="1.53515625" style="2" customWidth="1"/>
    <col min="3288" max="3288" width="10.4609375" style="2" customWidth="1"/>
    <col min="3289" max="3289" width="2" style="2" customWidth="1"/>
    <col min="3290" max="3290" width="9.53515625" style="2" customWidth="1"/>
    <col min="3291" max="3533" width="9.07421875" style="2"/>
    <col min="3534" max="3534" width="4.53515625" style="2" customWidth="1"/>
    <col min="3535" max="3535" width="1" style="2" customWidth="1"/>
    <col min="3536" max="3536" width="18" style="2" customWidth="1"/>
    <col min="3537" max="3537" width="1.53515625" style="2" customWidth="1"/>
    <col min="3538" max="3538" width="12.53515625" style="2" customWidth="1"/>
    <col min="3539" max="3539" width="1.53515625" style="2" customWidth="1"/>
    <col min="3540" max="3540" width="9.53515625" style="2" customWidth="1"/>
    <col min="3541" max="3541" width="1.53515625" style="2" customWidth="1"/>
    <col min="3542" max="3542" width="11.53515625" style="2" customWidth="1"/>
    <col min="3543" max="3543" width="1.53515625" style="2" customWidth="1"/>
    <col min="3544" max="3544" width="10.4609375" style="2" customWidth="1"/>
    <col min="3545" max="3545" width="2" style="2" customWidth="1"/>
    <col min="3546" max="3546" width="9.53515625" style="2" customWidth="1"/>
    <col min="3547" max="3789" width="9.07421875" style="2"/>
    <col min="3790" max="3790" width="4.53515625" style="2" customWidth="1"/>
    <col min="3791" max="3791" width="1" style="2" customWidth="1"/>
    <col min="3792" max="3792" width="18" style="2" customWidth="1"/>
    <col min="3793" max="3793" width="1.53515625" style="2" customWidth="1"/>
    <col min="3794" max="3794" width="12.53515625" style="2" customWidth="1"/>
    <col min="3795" max="3795" width="1.53515625" style="2" customWidth="1"/>
    <col min="3796" max="3796" width="9.53515625" style="2" customWidth="1"/>
    <col min="3797" max="3797" width="1.53515625" style="2" customWidth="1"/>
    <col min="3798" max="3798" width="11.53515625" style="2" customWidth="1"/>
    <col min="3799" max="3799" width="1.53515625" style="2" customWidth="1"/>
    <col min="3800" max="3800" width="10.4609375" style="2" customWidth="1"/>
    <col min="3801" max="3801" width="2" style="2" customWidth="1"/>
    <col min="3802" max="3802" width="9.53515625" style="2" customWidth="1"/>
    <col min="3803" max="4045" width="9.07421875" style="2"/>
    <col min="4046" max="4046" width="4.53515625" style="2" customWidth="1"/>
    <col min="4047" max="4047" width="1" style="2" customWidth="1"/>
    <col min="4048" max="4048" width="18" style="2" customWidth="1"/>
    <col min="4049" max="4049" width="1.53515625" style="2" customWidth="1"/>
    <col min="4050" max="4050" width="12.53515625" style="2" customWidth="1"/>
    <col min="4051" max="4051" width="1.53515625" style="2" customWidth="1"/>
    <col min="4052" max="4052" width="9.53515625" style="2" customWidth="1"/>
    <col min="4053" max="4053" width="1.53515625" style="2" customWidth="1"/>
    <col min="4054" max="4054" width="11.53515625" style="2" customWidth="1"/>
    <col min="4055" max="4055" width="1.53515625" style="2" customWidth="1"/>
    <col min="4056" max="4056" width="10.4609375" style="2" customWidth="1"/>
    <col min="4057" max="4057" width="2" style="2" customWidth="1"/>
    <col min="4058" max="4058" width="9.53515625" style="2" customWidth="1"/>
    <col min="4059" max="4301" width="9.07421875" style="2"/>
    <col min="4302" max="4302" width="4.53515625" style="2" customWidth="1"/>
    <col min="4303" max="4303" width="1" style="2" customWidth="1"/>
    <col min="4304" max="4304" width="18" style="2" customWidth="1"/>
    <col min="4305" max="4305" width="1.53515625" style="2" customWidth="1"/>
    <col min="4306" max="4306" width="12.53515625" style="2" customWidth="1"/>
    <col min="4307" max="4307" width="1.53515625" style="2" customWidth="1"/>
    <col min="4308" max="4308" width="9.53515625" style="2" customWidth="1"/>
    <col min="4309" max="4309" width="1.53515625" style="2" customWidth="1"/>
    <col min="4310" max="4310" width="11.53515625" style="2" customWidth="1"/>
    <col min="4311" max="4311" width="1.53515625" style="2" customWidth="1"/>
    <col min="4312" max="4312" width="10.4609375" style="2" customWidth="1"/>
    <col min="4313" max="4313" width="2" style="2" customWidth="1"/>
    <col min="4314" max="4314" width="9.53515625" style="2" customWidth="1"/>
    <col min="4315" max="4557" width="9.07421875" style="2"/>
    <col min="4558" max="4558" width="4.53515625" style="2" customWidth="1"/>
    <col min="4559" max="4559" width="1" style="2" customWidth="1"/>
    <col min="4560" max="4560" width="18" style="2" customWidth="1"/>
    <col min="4561" max="4561" width="1.53515625" style="2" customWidth="1"/>
    <col min="4562" max="4562" width="12.53515625" style="2" customWidth="1"/>
    <col min="4563" max="4563" width="1.53515625" style="2" customWidth="1"/>
    <col min="4564" max="4564" width="9.53515625" style="2" customWidth="1"/>
    <col min="4565" max="4565" width="1.53515625" style="2" customWidth="1"/>
    <col min="4566" max="4566" width="11.53515625" style="2" customWidth="1"/>
    <col min="4567" max="4567" width="1.53515625" style="2" customWidth="1"/>
    <col min="4568" max="4568" width="10.4609375" style="2" customWidth="1"/>
    <col min="4569" max="4569" width="2" style="2" customWidth="1"/>
    <col min="4570" max="4570" width="9.53515625" style="2" customWidth="1"/>
    <col min="4571" max="4813" width="9.07421875" style="2"/>
    <col min="4814" max="4814" width="4.53515625" style="2" customWidth="1"/>
    <col min="4815" max="4815" width="1" style="2" customWidth="1"/>
    <col min="4816" max="4816" width="18" style="2" customWidth="1"/>
    <col min="4817" max="4817" width="1.53515625" style="2" customWidth="1"/>
    <col min="4818" max="4818" width="12.53515625" style="2" customWidth="1"/>
    <col min="4819" max="4819" width="1.53515625" style="2" customWidth="1"/>
    <col min="4820" max="4820" width="9.53515625" style="2" customWidth="1"/>
    <col min="4821" max="4821" width="1.53515625" style="2" customWidth="1"/>
    <col min="4822" max="4822" width="11.53515625" style="2" customWidth="1"/>
    <col min="4823" max="4823" width="1.53515625" style="2" customWidth="1"/>
    <col min="4824" max="4824" width="10.4609375" style="2" customWidth="1"/>
    <col min="4825" max="4825" width="2" style="2" customWidth="1"/>
    <col min="4826" max="4826" width="9.53515625" style="2" customWidth="1"/>
    <col min="4827" max="5069" width="9.07421875" style="2"/>
    <col min="5070" max="5070" width="4.53515625" style="2" customWidth="1"/>
    <col min="5071" max="5071" width="1" style="2" customWidth="1"/>
    <col min="5072" max="5072" width="18" style="2" customWidth="1"/>
    <col min="5073" max="5073" width="1.53515625" style="2" customWidth="1"/>
    <col min="5074" max="5074" width="12.53515625" style="2" customWidth="1"/>
    <col min="5075" max="5075" width="1.53515625" style="2" customWidth="1"/>
    <col min="5076" max="5076" width="9.53515625" style="2" customWidth="1"/>
    <col min="5077" max="5077" width="1.53515625" style="2" customWidth="1"/>
    <col min="5078" max="5078" width="11.53515625" style="2" customWidth="1"/>
    <col min="5079" max="5079" width="1.53515625" style="2" customWidth="1"/>
    <col min="5080" max="5080" width="10.4609375" style="2" customWidth="1"/>
    <col min="5081" max="5081" width="2" style="2" customWidth="1"/>
    <col min="5082" max="5082" width="9.53515625" style="2" customWidth="1"/>
    <col min="5083" max="5325" width="9.07421875" style="2"/>
    <col min="5326" max="5326" width="4.53515625" style="2" customWidth="1"/>
    <col min="5327" max="5327" width="1" style="2" customWidth="1"/>
    <col min="5328" max="5328" width="18" style="2" customWidth="1"/>
    <col min="5329" max="5329" width="1.53515625" style="2" customWidth="1"/>
    <col min="5330" max="5330" width="12.53515625" style="2" customWidth="1"/>
    <col min="5331" max="5331" width="1.53515625" style="2" customWidth="1"/>
    <col min="5332" max="5332" width="9.53515625" style="2" customWidth="1"/>
    <col min="5333" max="5333" width="1.53515625" style="2" customWidth="1"/>
    <col min="5334" max="5334" width="11.53515625" style="2" customWidth="1"/>
    <col min="5335" max="5335" width="1.53515625" style="2" customWidth="1"/>
    <col min="5336" max="5336" width="10.4609375" style="2" customWidth="1"/>
    <col min="5337" max="5337" width="2" style="2" customWidth="1"/>
    <col min="5338" max="5338" width="9.53515625" style="2" customWidth="1"/>
    <col min="5339" max="5581" width="9.07421875" style="2"/>
    <col min="5582" max="5582" width="4.53515625" style="2" customWidth="1"/>
    <col min="5583" max="5583" width="1" style="2" customWidth="1"/>
    <col min="5584" max="5584" width="18" style="2" customWidth="1"/>
    <col min="5585" max="5585" width="1.53515625" style="2" customWidth="1"/>
    <col min="5586" max="5586" width="12.53515625" style="2" customWidth="1"/>
    <col min="5587" max="5587" width="1.53515625" style="2" customWidth="1"/>
    <col min="5588" max="5588" width="9.53515625" style="2" customWidth="1"/>
    <col min="5589" max="5589" width="1.53515625" style="2" customWidth="1"/>
    <col min="5590" max="5590" width="11.53515625" style="2" customWidth="1"/>
    <col min="5591" max="5591" width="1.53515625" style="2" customWidth="1"/>
    <col min="5592" max="5592" width="10.4609375" style="2" customWidth="1"/>
    <col min="5593" max="5593" width="2" style="2" customWidth="1"/>
    <col min="5594" max="5594" width="9.53515625" style="2" customWidth="1"/>
    <col min="5595" max="5837" width="9.07421875" style="2"/>
    <col min="5838" max="5838" width="4.53515625" style="2" customWidth="1"/>
    <col min="5839" max="5839" width="1" style="2" customWidth="1"/>
    <col min="5840" max="5840" width="18" style="2" customWidth="1"/>
    <col min="5841" max="5841" width="1.53515625" style="2" customWidth="1"/>
    <col min="5842" max="5842" width="12.53515625" style="2" customWidth="1"/>
    <col min="5843" max="5843" width="1.53515625" style="2" customWidth="1"/>
    <col min="5844" max="5844" width="9.53515625" style="2" customWidth="1"/>
    <col min="5845" max="5845" width="1.53515625" style="2" customWidth="1"/>
    <col min="5846" max="5846" width="11.53515625" style="2" customWidth="1"/>
    <col min="5847" max="5847" width="1.53515625" style="2" customWidth="1"/>
    <col min="5848" max="5848" width="10.4609375" style="2" customWidth="1"/>
    <col min="5849" max="5849" width="2" style="2" customWidth="1"/>
    <col min="5850" max="5850" width="9.53515625" style="2" customWidth="1"/>
    <col min="5851" max="6093" width="9.07421875" style="2"/>
    <col min="6094" max="6094" width="4.53515625" style="2" customWidth="1"/>
    <col min="6095" max="6095" width="1" style="2" customWidth="1"/>
    <col min="6096" max="6096" width="18" style="2" customWidth="1"/>
    <col min="6097" max="6097" width="1.53515625" style="2" customWidth="1"/>
    <col min="6098" max="6098" width="12.53515625" style="2" customWidth="1"/>
    <col min="6099" max="6099" width="1.53515625" style="2" customWidth="1"/>
    <col min="6100" max="6100" width="9.53515625" style="2" customWidth="1"/>
    <col min="6101" max="6101" width="1.53515625" style="2" customWidth="1"/>
    <col min="6102" max="6102" width="11.53515625" style="2" customWidth="1"/>
    <col min="6103" max="6103" width="1.53515625" style="2" customWidth="1"/>
    <col min="6104" max="6104" width="10.4609375" style="2" customWidth="1"/>
    <col min="6105" max="6105" width="2" style="2" customWidth="1"/>
    <col min="6106" max="6106" width="9.53515625" style="2" customWidth="1"/>
    <col min="6107" max="6349" width="9.07421875" style="2"/>
    <col min="6350" max="6350" width="4.53515625" style="2" customWidth="1"/>
    <col min="6351" max="6351" width="1" style="2" customWidth="1"/>
    <col min="6352" max="6352" width="18" style="2" customWidth="1"/>
    <col min="6353" max="6353" width="1.53515625" style="2" customWidth="1"/>
    <col min="6354" max="6354" width="12.53515625" style="2" customWidth="1"/>
    <col min="6355" max="6355" width="1.53515625" style="2" customWidth="1"/>
    <col min="6356" max="6356" width="9.53515625" style="2" customWidth="1"/>
    <col min="6357" max="6357" width="1.53515625" style="2" customWidth="1"/>
    <col min="6358" max="6358" width="11.53515625" style="2" customWidth="1"/>
    <col min="6359" max="6359" width="1.53515625" style="2" customWidth="1"/>
    <col min="6360" max="6360" width="10.4609375" style="2" customWidth="1"/>
    <col min="6361" max="6361" width="2" style="2" customWidth="1"/>
    <col min="6362" max="6362" width="9.53515625" style="2" customWidth="1"/>
    <col min="6363" max="6605" width="9.07421875" style="2"/>
    <col min="6606" max="6606" width="4.53515625" style="2" customWidth="1"/>
    <col min="6607" max="6607" width="1" style="2" customWidth="1"/>
    <col min="6608" max="6608" width="18" style="2" customWidth="1"/>
    <col min="6609" max="6609" width="1.53515625" style="2" customWidth="1"/>
    <col min="6610" max="6610" width="12.53515625" style="2" customWidth="1"/>
    <col min="6611" max="6611" width="1.53515625" style="2" customWidth="1"/>
    <col min="6612" max="6612" width="9.53515625" style="2" customWidth="1"/>
    <col min="6613" max="6613" width="1.53515625" style="2" customWidth="1"/>
    <col min="6614" max="6614" width="11.53515625" style="2" customWidth="1"/>
    <col min="6615" max="6615" width="1.53515625" style="2" customWidth="1"/>
    <col min="6616" max="6616" width="10.4609375" style="2" customWidth="1"/>
    <col min="6617" max="6617" width="2" style="2" customWidth="1"/>
    <col min="6618" max="6618" width="9.53515625" style="2" customWidth="1"/>
    <col min="6619" max="6861" width="9.07421875" style="2"/>
    <col min="6862" max="6862" width="4.53515625" style="2" customWidth="1"/>
    <col min="6863" max="6863" width="1" style="2" customWidth="1"/>
    <col min="6864" max="6864" width="18" style="2" customWidth="1"/>
    <col min="6865" max="6865" width="1.53515625" style="2" customWidth="1"/>
    <col min="6866" max="6866" width="12.53515625" style="2" customWidth="1"/>
    <col min="6867" max="6867" width="1.53515625" style="2" customWidth="1"/>
    <col min="6868" max="6868" width="9.53515625" style="2" customWidth="1"/>
    <col min="6869" max="6869" width="1.53515625" style="2" customWidth="1"/>
    <col min="6870" max="6870" width="11.53515625" style="2" customWidth="1"/>
    <col min="6871" max="6871" width="1.53515625" style="2" customWidth="1"/>
    <col min="6872" max="6872" width="10.4609375" style="2" customWidth="1"/>
    <col min="6873" max="6873" width="2" style="2" customWidth="1"/>
    <col min="6874" max="6874" width="9.53515625" style="2" customWidth="1"/>
    <col min="6875" max="7117" width="9.07421875" style="2"/>
    <col min="7118" max="7118" width="4.53515625" style="2" customWidth="1"/>
    <col min="7119" max="7119" width="1" style="2" customWidth="1"/>
    <col min="7120" max="7120" width="18" style="2" customWidth="1"/>
    <col min="7121" max="7121" width="1.53515625" style="2" customWidth="1"/>
    <col min="7122" max="7122" width="12.53515625" style="2" customWidth="1"/>
    <col min="7123" max="7123" width="1.53515625" style="2" customWidth="1"/>
    <col min="7124" max="7124" width="9.53515625" style="2" customWidth="1"/>
    <col min="7125" max="7125" width="1.53515625" style="2" customWidth="1"/>
    <col min="7126" max="7126" width="11.53515625" style="2" customWidth="1"/>
    <col min="7127" max="7127" width="1.53515625" style="2" customWidth="1"/>
    <col min="7128" max="7128" width="10.4609375" style="2" customWidth="1"/>
    <col min="7129" max="7129" width="2" style="2" customWidth="1"/>
    <col min="7130" max="7130" width="9.53515625" style="2" customWidth="1"/>
    <col min="7131" max="7373" width="9.07421875" style="2"/>
    <col min="7374" max="7374" width="4.53515625" style="2" customWidth="1"/>
    <col min="7375" max="7375" width="1" style="2" customWidth="1"/>
    <col min="7376" max="7376" width="18" style="2" customWidth="1"/>
    <col min="7377" max="7377" width="1.53515625" style="2" customWidth="1"/>
    <col min="7378" max="7378" width="12.53515625" style="2" customWidth="1"/>
    <col min="7379" max="7379" width="1.53515625" style="2" customWidth="1"/>
    <col min="7380" max="7380" width="9.53515625" style="2" customWidth="1"/>
    <col min="7381" max="7381" width="1.53515625" style="2" customWidth="1"/>
    <col min="7382" max="7382" width="11.53515625" style="2" customWidth="1"/>
    <col min="7383" max="7383" width="1.53515625" style="2" customWidth="1"/>
    <col min="7384" max="7384" width="10.4609375" style="2" customWidth="1"/>
    <col min="7385" max="7385" width="2" style="2" customWidth="1"/>
    <col min="7386" max="7386" width="9.53515625" style="2" customWidth="1"/>
    <col min="7387" max="7629" width="9.07421875" style="2"/>
    <col min="7630" max="7630" width="4.53515625" style="2" customWidth="1"/>
    <col min="7631" max="7631" width="1" style="2" customWidth="1"/>
    <col min="7632" max="7632" width="18" style="2" customWidth="1"/>
    <col min="7633" max="7633" width="1.53515625" style="2" customWidth="1"/>
    <col min="7634" max="7634" width="12.53515625" style="2" customWidth="1"/>
    <col min="7635" max="7635" width="1.53515625" style="2" customWidth="1"/>
    <col min="7636" max="7636" width="9.53515625" style="2" customWidth="1"/>
    <col min="7637" max="7637" width="1.53515625" style="2" customWidth="1"/>
    <col min="7638" max="7638" width="11.53515625" style="2" customWidth="1"/>
    <col min="7639" max="7639" width="1.53515625" style="2" customWidth="1"/>
    <col min="7640" max="7640" width="10.4609375" style="2" customWidth="1"/>
    <col min="7641" max="7641" width="2" style="2" customWidth="1"/>
    <col min="7642" max="7642" width="9.53515625" style="2" customWidth="1"/>
    <col min="7643" max="7885" width="9.07421875" style="2"/>
    <col min="7886" max="7886" width="4.53515625" style="2" customWidth="1"/>
    <col min="7887" max="7887" width="1" style="2" customWidth="1"/>
    <col min="7888" max="7888" width="18" style="2" customWidth="1"/>
    <col min="7889" max="7889" width="1.53515625" style="2" customWidth="1"/>
    <col min="7890" max="7890" width="12.53515625" style="2" customWidth="1"/>
    <col min="7891" max="7891" width="1.53515625" style="2" customWidth="1"/>
    <col min="7892" max="7892" width="9.53515625" style="2" customWidth="1"/>
    <col min="7893" max="7893" width="1.53515625" style="2" customWidth="1"/>
    <col min="7894" max="7894" width="11.53515625" style="2" customWidth="1"/>
    <col min="7895" max="7895" width="1.53515625" style="2" customWidth="1"/>
    <col min="7896" max="7896" width="10.4609375" style="2" customWidth="1"/>
    <col min="7897" max="7897" width="2" style="2" customWidth="1"/>
    <col min="7898" max="7898" width="9.53515625" style="2" customWidth="1"/>
    <col min="7899" max="8141" width="9.07421875" style="2"/>
    <col min="8142" max="8142" width="4.53515625" style="2" customWidth="1"/>
    <col min="8143" max="8143" width="1" style="2" customWidth="1"/>
    <col min="8144" max="8144" width="18" style="2" customWidth="1"/>
    <col min="8145" max="8145" width="1.53515625" style="2" customWidth="1"/>
    <col min="8146" max="8146" width="12.53515625" style="2" customWidth="1"/>
    <col min="8147" max="8147" width="1.53515625" style="2" customWidth="1"/>
    <col min="8148" max="8148" width="9.53515625" style="2" customWidth="1"/>
    <col min="8149" max="8149" width="1.53515625" style="2" customWidth="1"/>
    <col min="8150" max="8150" width="11.53515625" style="2" customWidth="1"/>
    <col min="8151" max="8151" width="1.53515625" style="2" customWidth="1"/>
    <col min="8152" max="8152" width="10.4609375" style="2" customWidth="1"/>
    <col min="8153" max="8153" width="2" style="2" customWidth="1"/>
    <col min="8154" max="8154" width="9.53515625" style="2" customWidth="1"/>
    <col min="8155" max="8397" width="9.07421875" style="2"/>
    <col min="8398" max="8398" width="4.53515625" style="2" customWidth="1"/>
    <col min="8399" max="8399" width="1" style="2" customWidth="1"/>
    <col min="8400" max="8400" width="18" style="2" customWidth="1"/>
    <col min="8401" max="8401" width="1.53515625" style="2" customWidth="1"/>
    <col min="8402" max="8402" width="12.53515625" style="2" customWidth="1"/>
    <col min="8403" max="8403" width="1.53515625" style="2" customWidth="1"/>
    <col min="8404" max="8404" width="9.53515625" style="2" customWidth="1"/>
    <col min="8405" max="8405" width="1.53515625" style="2" customWidth="1"/>
    <col min="8406" max="8406" width="11.53515625" style="2" customWidth="1"/>
    <col min="8407" max="8407" width="1.53515625" style="2" customWidth="1"/>
    <col min="8408" max="8408" width="10.4609375" style="2" customWidth="1"/>
    <col min="8409" max="8409" width="2" style="2" customWidth="1"/>
    <col min="8410" max="8410" width="9.53515625" style="2" customWidth="1"/>
    <col min="8411" max="8653" width="9.07421875" style="2"/>
    <col min="8654" max="8654" width="4.53515625" style="2" customWidth="1"/>
    <col min="8655" max="8655" width="1" style="2" customWidth="1"/>
    <col min="8656" max="8656" width="18" style="2" customWidth="1"/>
    <col min="8657" max="8657" width="1.53515625" style="2" customWidth="1"/>
    <col min="8658" max="8658" width="12.53515625" style="2" customWidth="1"/>
    <col min="8659" max="8659" width="1.53515625" style="2" customWidth="1"/>
    <col min="8660" max="8660" width="9.53515625" style="2" customWidth="1"/>
    <col min="8661" max="8661" width="1.53515625" style="2" customWidth="1"/>
    <col min="8662" max="8662" width="11.53515625" style="2" customWidth="1"/>
    <col min="8663" max="8663" width="1.53515625" style="2" customWidth="1"/>
    <col min="8664" max="8664" width="10.4609375" style="2" customWidth="1"/>
    <col min="8665" max="8665" width="2" style="2" customWidth="1"/>
    <col min="8666" max="8666" width="9.53515625" style="2" customWidth="1"/>
    <col min="8667" max="8909" width="9.07421875" style="2"/>
    <col min="8910" max="8910" width="4.53515625" style="2" customWidth="1"/>
    <col min="8911" max="8911" width="1" style="2" customWidth="1"/>
    <col min="8912" max="8912" width="18" style="2" customWidth="1"/>
    <col min="8913" max="8913" width="1.53515625" style="2" customWidth="1"/>
    <col min="8914" max="8914" width="12.53515625" style="2" customWidth="1"/>
    <col min="8915" max="8915" width="1.53515625" style="2" customWidth="1"/>
    <col min="8916" max="8916" width="9.53515625" style="2" customWidth="1"/>
    <col min="8917" max="8917" width="1.53515625" style="2" customWidth="1"/>
    <col min="8918" max="8918" width="11.53515625" style="2" customWidth="1"/>
    <col min="8919" max="8919" width="1.53515625" style="2" customWidth="1"/>
    <col min="8920" max="8920" width="10.4609375" style="2" customWidth="1"/>
    <col min="8921" max="8921" width="2" style="2" customWidth="1"/>
    <col min="8922" max="8922" width="9.53515625" style="2" customWidth="1"/>
    <col min="8923" max="9165" width="9.07421875" style="2"/>
    <col min="9166" max="9166" width="4.53515625" style="2" customWidth="1"/>
    <col min="9167" max="9167" width="1" style="2" customWidth="1"/>
    <col min="9168" max="9168" width="18" style="2" customWidth="1"/>
    <col min="9169" max="9169" width="1.53515625" style="2" customWidth="1"/>
    <col min="9170" max="9170" width="12.53515625" style="2" customWidth="1"/>
    <col min="9171" max="9171" width="1.53515625" style="2" customWidth="1"/>
    <col min="9172" max="9172" width="9.53515625" style="2" customWidth="1"/>
    <col min="9173" max="9173" width="1.53515625" style="2" customWidth="1"/>
    <col min="9174" max="9174" width="11.53515625" style="2" customWidth="1"/>
    <col min="9175" max="9175" width="1.53515625" style="2" customWidth="1"/>
    <col min="9176" max="9176" width="10.4609375" style="2" customWidth="1"/>
    <col min="9177" max="9177" width="2" style="2" customWidth="1"/>
    <col min="9178" max="9178" width="9.53515625" style="2" customWidth="1"/>
    <col min="9179" max="9421" width="9.07421875" style="2"/>
    <col min="9422" max="9422" width="4.53515625" style="2" customWidth="1"/>
    <col min="9423" max="9423" width="1" style="2" customWidth="1"/>
    <col min="9424" max="9424" width="18" style="2" customWidth="1"/>
    <col min="9425" max="9425" width="1.53515625" style="2" customWidth="1"/>
    <col min="9426" max="9426" width="12.53515625" style="2" customWidth="1"/>
    <col min="9427" max="9427" width="1.53515625" style="2" customWidth="1"/>
    <col min="9428" max="9428" width="9.53515625" style="2" customWidth="1"/>
    <col min="9429" max="9429" width="1.53515625" style="2" customWidth="1"/>
    <col min="9430" max="9430" width="11.53515625" style="2" customWidth="1"/>
    <col min="9431" max="9431" width="1.53515625" style="2" customWidth="1"/>
    <col min="9432" max="9432" width="10.4609375" style="2" customWidth="1"/>
    <col min="9433" max="9433" width="2" style="2" customWidth="1"/>
    <col min="9434" max="9434" width="9.53515625" style="2" customWidth="1"/>
    <col min="9435" max="9677" width="9.07421875" style="2"/>
    <col min="9678" max="9678" width="4.53515625" style="2" customWidth="1"/>
    <col min="9679" max="9679" width="1" style="2" customWidth="1"/>
    <col min="9680" max="9680" width="18" style="2" customWidth="1"/>
    <col min="9681" max="9681" width="1.53515625" style="2" customWidth="1"/>
    <col min="9682" max="9682" width="12.53515625" style="2" customWidth="1"/>
    <col min="9683" max="9683" width="1.53515625" style="2" customWidth="1"/>
    <col min="9684" max="9684" width="9.53515625" style="2" customWidth="1"/>
    <col min="9685" max="9685" width="1.53515625" style="2" customWidth="1"/>
    <col min="9686" max="9686" width="11.53515625" style="2" customWidth="1"/>
    <col min="9687" max="9687" width="1.53515625" style="2" customWidth="1"/>
    <col min="9688" max="9688" width="10.4609375" style="2" customWidth="1"/>
    <col min="9689" max="9689" width="2" style="2" customWidth="1"/>
    <col min="9690" max="9690" width="9.53515625" style="2" customWidth="1"/>
    <col min="9691" max="9933" width="9.07421875" style="2"/>
    <col min="9934" max="9934" width="4.53515625" style="2" customWidth="1"/>
    <col min="9935" max="9935" width="1" style="2" customWidth="1"/>
    <col min="9936" max="9936" width="18" style="2" customWidth="1"/>
    <col min="9937" max="9937" width="1.53515625" style="2" customWidth="1"/>
    <col min="9938" max="9938" width="12.53515625" style="2" customWidth="1"/>
    <col min="9939" max="9939" width="1.53515625" style="2" customWidth="1"/>
    <col min="9940" max="9940" width="9.53515625" style="2" customWidth="1"/>
    <col min="9941" max="9941" width="1.53515625" style="2" customWidth="1"/>
    <col min="9942" max="9942" width="11.53515625" style="2" customWidth="1"/>
    <col min="9943" max="9943" width="1.53515625" style="2" customWidth="1"/>
    <col min="9944" max="9944" width="10.4609375" style="2" customWidth="1"/>
    <col min="9945" max="9945" width="2" style="2" customWidth="1"/>
    <col min="9946" max="9946" width="9.53515625" style="2" customWidth="1"/>
    <col min="9947" max="10189" width="9.07421875" style="2"/>
    <col min="10190" max="10190" width="4.53515625" style="2" customWidth="1"/>
    <col min="10191" max="10191" width="1" style="2" customWidth="1"/>
    <col min="10192" max="10192" width="18" style="2" customWidth="1"/>
    <col min="10193" max="10193" width="1.53515625" style="2" customWidth="1"/>
    <col min="10194" max="10194" width="12.53515625" style="2" customWidth="1"/>
    <col min="10195" max="10195" width="1.53515625" style="2" customWidth="1"/>
    <col min="10196" max="10196" width="9.53515625" style="2" customWidth="1"/>
    <col min="10197" max="10197" width="1.53515625" style="2" customWidth="1"/>
    <col min="10198" max="10198" width="11.53515625" style="2" customWidth="1"/>
    <col min="10199" max="10199" width="1.53515625" style="2" customWidth="1"/>
    <col min="10200" max="10200" width="10.4609375" style="2" customWidth="1"/>
    <col min="10201" max="10201" width="2" style="2" customWidth="1"/>
    <col min="10202" max="10202" width="9.53515625" style="2" customWidth="1"/>
    <col min="10203" max="10445" width="9.07421875" style="2"/>
    <col min="10446" max="10446" width="4.53515625" style="2" customWidth="1"/>
    <col min="10447" max="10447" width="1" style="2" customWidth="1"/>
    <col min="10448" max="10448" width="18" style="2" customWidth="1"/>
    <col min="10449" max="10449" width="1.53515625" style="2" customWidth="1"/>
    <col min="10450" max="10450" width="12.53515625" style="2" customWidth="1"/>
    <col min="10451" max="10451" width="1.53515625" style="2" customWidth="1"/>
    <col min="10452" max="10452" width="9.53515625" style="2" customWidth="1"/>
    <col min="10453" max="10453" width="1.53515625" style="2" customWidth="1"/>
    <col min="10454" max="10454" width="11.53515625" style="2" customWidth="1"/>
    <col min="10455" max="10455" width="1.53515625" style="2" customWidth="1"/>
    <col min="10456" max="10456" width="10.4609375" style="2" customWidth="1"/>
    <col min="10457" max="10457" width="2" style="2" customWidth="1"/>
    <col min="10458" max="10458" width="9.53515625" style="2" customWidth="1"/>
    <col min="10459" max="10701" width="9.07421875" style="2"/>
    <col min="10702" max="10702" width="4.53515625" style="2" customWidth="1"/>
    <col min="10703" max="10703" width="1" style="2" customWidth="1"/>
    <col min="10704" max="10704" width="18" style="2" customWidth="1"/>
    <col min="10705" max="10705" width="1.53515625" style="2" customWidth="1"/>
    <col min="10706" max="10706" width="12.53515625" style="2" customWidth="1"/>
    <col min="10707" max="10707" width="1.53515625" style="2" customWidth="1"/>
    <col min="10708" max="10708" width="9.53515625" style="2" customWidth="1"/>
    <col min="10709" max="10709" width="1.53515625" style="2" customWidth="1"/>
    <col min="10710" max="10710" width="11.53515625" style="2" customWidth="1"/>
    <col min="10711" max="10711" width="1.53515625" style="2" customWidth="1"/>
    <col min="10712" max="10712" width="10.4609375" style="2" customWidth="1"/>
    <col min="10713" max="10713" width="2" style="2" customWidth="1"/>
    <col min="10714" max="10714" width="9.53515625" style="2" customWidth="1"/>
    <col min="10715" max="10957" width="9.07421875" style="2"/>
    <col min="10958" max="10958" width="4.53515625" style="2" customWidth="1"/>
    <col min="10959" max="10959" width="1" style="2" customWidth="1"/>
    <col min="10960" max="10960" width="18" style="2" customWidth="1"/>
    <col min="10961" max="10961" width="1.53515625" style="2" customWidth="1"/>
    <col min="10962" max="10962" width="12.53515625" style="2" customWidth="1"/>
    <col min="10963" max="10963" width="1.53515625" style="2" customWidth="1"/>
    <col min="10964" max="10964" width="9.53515625" style="2" customWidth="1"/>
    <col min="10965" max="10965" width="1.53515625" style="2" customWidth="1"/>
    <col min="10966" max="10966" width="11.53515625" style="2" customWidth="1"/>
    <col min="10967" max="10967" width="1.53515625" style="2" customWidth="1"/>
    <col min="10968" max="10968" width="10.4609375" style="2" customWidth="1"/>
    <col min="10969" max="10969" width="2" style="2" customWidth="1"/>
    <col min="10970" max="10970" width="9.53515625" style="2" customWidth="1"/>
    <col min="10971" max="11213" width="9.07421875" style="2"/>
    <col min="11214" max="11214" width="4.53515625" style="2" customWidth="1"/>
    <col min="11215" max="11215" width="1" style="2" customWidth="1"/>
    <col min="11216" max="11216" width="18" style="2" customWidth="1"/>
    <col min="11217" max="11217" width="1.53515625" style="2" customWidth="1"/>
    <col min="11218" max="11218" width="12.53515625" style="2" customWidth="1"/>
    <col min="11219" max="11219" width="1.53515625" style="2" customWidth="1"/>
    <col min="11220" max="11220" width="9.53515625" style="2" customWidth="1"/>
    <col min="11221" max="11221" width="1.53515625" style="2" customWidth="1"/>
    <col min="11222" max="11222" width="11.53515625" style="2" customWidth="1"/>
    <col min="11223" max="11223" width="1.53515625" style="2" customWidth="1"/>
    <col min="11224" max="11224" width="10.4609375" style="2" customWidth="1"/>
    <col min="11225" max="11225" width="2" style="2" customWidth="1"/>
    <col min="11226" max="11226" width="9.53515625" style="2" customWidth="1"/>
    <col min="11227" max="11469" width="9.07421875" style="2"/>
    <col min="11470" max="11470" width="4.53515625" style="2" customWidth="1"/>
    <col min="11471" max="11471" width="1" style="2" customWidth="1"/>
    <col min="11472" max="11472" width="18" style="2" customWidth="1"/>
    <col min="11473" max="11473" width="1.53515625" style="2" customWidth="1"/>
    <col min="11474" max="11474" width="12.53515625" style="2" customWidth="1"/>
    <col min="11475" max="11475" width="1.53515625" style="2" customWidth="1"/>
    <col min="11476" max="11476" width="9.53515625" style="2" customWidth="1"/>
    <col min="11477" max="11477" width="1.53515625" style="2" customWidth="1"/>
    <col min="11478" max="11478" width="11.53515625" style="2" customWidth="1"/>
    <col min="11479" max="11479" width="1.53515625" style="2" customWidth="1"/>
    <col min="11480" max="11480" width="10.4609375" style="2" customWidth="1"/>
    <col min="11481" max="11481" width="2" style="2" customWidth="1"/>
    <col min="11482" max="11482" width="9.53515625" style="2" customWidth="1"/>
    <col min="11483" max="11725" width="9.07421875" style="2"/>
    <col min="11726" max="11726" width="4.53515625" style="2" customWidth="1"/>
    <col min="11727" max="11727" width="1" style="2" customWidth="1"/>
    <col min="11728" max="11728" width="18" style="2" customWidth="1"/>
    <col min="11729" max="11729" width="1.53515625" style="2" customWidth="1"/>
    <col min="11730" max="11730" width="12.53515625" style="2" customWidth="1"/>
    <col min="11731" max="11731" width="1.53515625" style="2" customWidth="1"/>
    <col min="11732" max="11732" width="9.53515625" style="2" customWidth="1"/>
    <col min="11733" max="11733" width="1.53515625" style="2" customWidth="1"/>
    <col min="11734" max="11734" width="11.53515625" style="2" customWidth="1"/>
    <col min="11735" max="11735" width="1.53515625" style="2" customWidth="1"/>
    <col min="11736" max="11736" width="10.4609375" style="2" customWidth="1"/>
    <col min="11737" max="11737" width="2" style="2" customWidth="1"/>
    <col min="11738" max="11738" width="9.53515625" style="2" customWidth="1"/>
    <col min="11739" max="11981" width="9.07421875" style="2"/>
    <col min="11982" max="11982" width="4.53515625" style="2" customWidth="1"/>
    <col min="11983" max="11983" width="1" style="2" customWidth="1"/>
    <col min="11984" max="11984" width="18" style="2" customWidth="1"/>
    <col min="11985" max="11985" width="1.53515625" style="2" customWidth="1"/>
    <col min="11986" max="11986" width="12.53515625" style="2" customWidth="1"/>
    <col min="11987" max="11987" width="1.53515625" style="2" customWidth="1"/>
    <col min="11988" max="11988" width="9.53515625" style="2" customWidth="1"/>
    <col min="11989" max="11989" width="1.53515625" style="2" customWidth="1"/>
    <col min="11990" max="11990" width="11.53515625" style="2" customWidth="1"/>
    <col min="11991" max="11991" width="1.53515625" style="2" customWidth="1"/>
    <col min="11992" max="11992" width="10.4609375" style="2" customWidth="1"/>
    <col min="11993" max="11993" width="2" style="2" customWidth="1"/>
    <col min="11994" max="11994" width="9.53515625" style="2" customWidth="1"/>
    <col min="11995" max="12237" width="9.07421875" style="2"/>
    <col min="12238" max="12238" width="4.53515625" style="2" customWidth="1"/>
    <col min="12239" max="12239" width="1" style="2" customWidth="1"/>
    <col min="12240" max="12240" width="18" style="2" customWidth="1"/>
    <col min="12241" max="12241" width="1.53515625" style="2" customWidth="1"/>
    <col min="12242" max="12242" width="12.53515625" style="2" customWidth="1"/>
    <col min="12243" max="12243" width="1.53515625" style="2" customWidth="1"/>
    <col min="12244" max="12244" width="9.53515625" style="2" customWidth="1"/>
    <col min="12245" max="12245" width="1.53515625" style="2" customWidth="1"/>
    <col min="12246" max="12246" width="11.53515625" style="2" customWidth="1"/>
    <col min="12247" max="12247" width="1.53515625" style="2" customWidth="1"/>
    <col min="12248" max="12248" width="10.4609375" style="2" customWidth="1"/>
    <col min="12249" max="12249" width="2" style="2" customWidth="1"/>
    <col min="12250" max="12250" width="9.53515625" style="2" customWidth="1"/>
    <col min="12251" max="12493" width="9.07421875" style="2"/>
    <col min="12494" max="12494" width="4.53515625" style="2" customWidth="1"/>
    <col min="12495" max="12495" width="1" style="2" customWidth="1"/>
    <col min="12496" max="12496" width="18" style="2" customWidth="1"/>
    <col min="12497" max="12497" width="1.53515625" style="2" customWidth="1"/>
    <col min="12498" max="12498" width="12.53515625" style="2" customWidth="1"/>
    <col min="12499" max="12499" width="1.53515625" style="2" customWidth="1"/>
    <col min="12500" max="12500" width="9.53515625" style="2" customWidth="1"/>
    <col min="12501" max="12501" width="1.53515625" style="2" customWidth="1"/>
    <col min="12502" max="12502" width="11.53515625" style="2" customWidth="1"/>
    <col min="12503" max="12503" width="1.53515625" style="2" customWidth="1"/>
    <col min="12504" max="12504" width="10.4609375" style="2" customWidth="1"/>
    <col min="12505" max="12505" width="2" style="2" customWidth="1"/>
    <col min="12506" max="12506" width="9.53515625" style="2" customWidth="1"/>
    <col min="12507" max="12749" width="9.07421875" style="2"/>
    <col min="12750" max="12750" width="4.53515625" style="2" customWidth="1"/>
    <col min="12751" max="12751" width="1" style="2" customWidth="1"/>
    <col min="12752" max="12752" width="18" style="2" customWidth="1"/>
    <col min="12753" max="12753" width="1.53515625" style="2" customWidth="1"/>
    <col min="12754" max="12754" width="12.53515625" style="2" customWidth="1"/>
    <col min="12755" max="12755" width="1.53515625" style="2" customWidth="1"/>
    <col min="12756" max="12756" width="9.53515625" style="2" customWidth="1"/>
    <col min="12757" max="12757" width="1.53515625" style="2" customWidth="1"/>
    <col min="12758" max="12758" width="11.53515625" style="2" customWidth="1"/>
    <col min="12759" max="12759" width="1.53515625" style="2" customWidth="1"/>
    <col min="12760" max="12760" width="10.4609375" style="2" customWidth="1"/>
    <col min="12761" max="12761" width="2" style="2" customWidth="1"/>
    <col min="12762" max="12762" width="9.53515625" style="2" customWidth="1"/>
    <col min="12763" max="13005" width="9.07421875" style="2"/>
    <col min="13006" max="13006" width="4.53515625" style="2" customWidth="1"/>
    <col min="13007" max="13007" width="1" style="2" customWidth="1"/>
    <col min="13008" max="13008" width="18" style="2" customWidth="1"/>
    <col min="13009" max="13009" width="1.53515625" style="2" customWidth="1"/>
    <col min="13010" max="13010" width="12.53515625" style="2" customWidth="1"/>
    <col min="13011" max="13011" width="1.53515625" style="2" customWidth="1"/>
    <col min="13012" max="13012" width="9.53515625" style="2" customWidth="1"/>
    <col min="13013" max="13013" width="1.53515625" style="2" customWidth="1"/>
    <col min="13014" max="13014" width="11.53515625" style="2" customWidth="1"/>
    <col min="13015" max="13015" width="1.53515625" style="2" customWidth="1"/>
    <col min="13016" max="13016" width="10.4609375" style="2" customWidth="1"/>
    <col min="13017" max="13017" width="2" style="2" customWidth="1"/>
    <col min="13018" max="13018" width="9.53515625" style="2" customWidth="1"/>
    <col min="13019" max="13261" width="9.07421875" style="2"/>
    <col min="13262" max="13262" width="4.53515625" style="2" customWidth="1"/>
    <col min="13263" max="13263" width="1" style="2" customWidth="1"/>
    <col min="13264" max="13264" width="18" style="2" customWidth="1"/>
    <col min="13265" max="13265" width="1.53515625" style="2" customWidth="1"/>
    <col min="13266" max="13266" width="12.53515625" style="2" customWidth="1"/>
    <col min="13267" max="13267" width="1.53515625" style="2" customWidth="1"/>
    <col min="13268" max="13268" width="9.53515625" style="2" customWidth="1"/>
    <col min="13269" max="13269" width="1.53515625" style="2" customWidth="1"/>
    <col min="13270" max="13270" width="11.53515625" style="2" customWidth="1"/>
    <col min="13271" max="13271" width="1.53515625" style="2" customWidth="1"/>
    <col min="13272" max="13272" width="10.4609375" style="2" customWidth="1"/>
    <col min="13273" max="13273" width="2" style="2" customWidth="1"/>
    <col min="13274" max="13274" width="9.53515625" style="2" customWidth="1"/>
    <col min="13275" max="13517" width="9.07421875" style="2"/>
    <col min="13518" max="13518" width="4.53515625" style="2" customWidth="1"/>
    <col min="13519" max="13519" width="1" style="2" customWidth="1"/>
    <col min="13520" max="13520" width="18" style="2" customWidth="1"/>
    <col min="13521" max="13521" width="1.53515625" style="2" customWidth="1"/>
    <col min="13522" max="13522" width="12.53515625" style="2" customWidth="1"/>
    <col min="13523" max="13523" width="1.53515625" style="2" customWidth="1"/>
    <col min="13524" max="13524" width="9.53515625" style="2" customWidth="1"/>
    <col min="13525" max="13525" width="1.53515625" style="2" customWidth="1"/>
    <col min="13526" max="13526" width="11.53515625" style="2" customWidth="1"/>
    <col min="13527" max="13527" width="1.53515625" style="2" customWidth="1"/>
    <col min="13528" max="13528" width="10.4609375" style="2" customWidth="1"/>
    <col min="13529" max="13529" width="2" style="2" customWidth="1"/>
    <col min="13530" max="13530" width="9.53515625" style="2" customWidth="1"/>
    <col min="13531" max="13773" width="9.07421875" style="2"/>
    <col min="13774" max="13774" width="4.53515625" style="2" customWidth="1"/>
    <col min="13775" max="13775" width="1" style="2" customWidth="1"/>
    <col min="13776" max="13776" width="18" style="2" customWidth="1"/>
    <col min="13777" max="13777" width="1.53515625" style="2" customWidth="1"/>
    <col min="13778" max="13778" width="12.53515625" style="2" customWidth="1"/>
    <col min="13779" max="13779" width="1.53515625" style="2" customWidth="1"/>
    <col min="13780" max="13780" width="9.53515625" style="2" customWidth="1"/>
    <col min="13781" max="13781" width="1.53515625" style="2" customWidth="1"/>
    <col min="13782" max="13782" width="11.53515625" style="2" customWidth="1"/>
    <col min="13783" max="13783" width="1.53515625" style="2" customWidth="1"/>
    <col min="13784" max="13784" width="10.4609375" style="2" customWidth="1"/>
    <col min="13785" max="13785" width="2" style="2" customWidth="1"/>
    <col min="13786" max="13786" width="9.53515625" style="2" customWidth="1"/>
    <col min="13787" max="14029" width="9.07421875" style="2"/>
    <col min="14030" max="14030" width="4.53515625" style="2" customWidth="1"/>
    <col min="14031" max="14031" width="1" style="2" customWidth="1"/>
    <col min="14032" max="14032" width="18" style="2" customWidth="1"/>
    <col min="14033" max="14033" width="1.53515625" style="2" customWidth="1"/>
    <col min="14034" max="14034" width="12.53515625" style="2" customWidth="1"/>
    <col min="14035" max="14035" width="1.53515625" style="2" customWidth="1"/>
    <col min="14036" max="14036" width="9.53515625" style="2" customWidth="1"/>
    <col min="14037" max="14037" width="1.53515625" style="2" customWidth="1"/>
    <col min="14038" max="14038" width="11.53515625" style="2" customWidth="1"/>
    <col min="14039" max="14039" width="1.53515625" style="2" customWidth="1"/>
    <col min="14040" max="14040" width="10.4609375" style="2" customWidth="1"/>
    <col min="14041" max="14041" width="2" style="2" customWidth="1"/>
    <col min="14042" max="14042" width="9.53515625" style="2" customWidth="1"/>
    <col min="14043" max="14285" width="9.07421875" style="2"/>
    <col min="14286" max="14286" width="4.53515625" style="2" customWidth="1"/>
    <col min="14287" max="14287" width="1" style="2" customWidth="1"/>
    <col min="14288" max="14288" width="18" style="2" customWidth="1"/>
    <col min="14289" max="14289" width="1.53515625" style="2" customWidth="1"/>
    <col min="14290" max="14290" width="12.53515625" style="2" customWidth="1"/>
    <col min="14291" max="14291" width="1.53515625" style="2" customWidth="1"/>
    <col min="14292" max="14292" width="9.53515625" style="2" customWidth="1"/>
    <col min="14293" max="14293" width="1.53515625" style="2" customWidth="1"/>
    <col min="14294" max="14294" width="11.53515625" style="2" customWidth="1"/>
    <col min="14295" max="14295" width="1.53515625" style="2" customWidth="1"/>
    <col min="14296" max="14296" width="10.4609375" style="2" customWidth="1"/>
    <col min="14297" max="14297" width="2" style="2" customWidth="1"/>
    <col min="14298" max="14298" width="9.53515625" style="2" customWidth="1"/>
    <col min="14299" max="14541" width="9.07421875" style="2"/>
    <col min="14542" max="14542" width="4.53515625" style="2" customWidth="1"/>
    <col min="14543" max="14543" width="1" style="2" customWidth="1"/>
    <col min="14544" max="14544" width="18" style="2" customWidth="1"/>
    <col min="14545" max="14545" width="1.53515625" style="2" customWidth="1"/>
    <col min="14546" max="14546" width="12.53515625" style="2" customWidth="1"/>
    <col min="14547" max="14547" width="1.53515625" style="2" customWidth="1"/>
    <col min="14548" max="14548" width="9.53515625" style="2" customWidth="1"/>
    <col min="14549" max="14549" width="1.53515625" style="2" customWidth="1"/>
    <col min="14550" max="14550" width="11.53515625" style="2" customWidth="1"/>
    <col min="14551" max="14551" width="1.53515625" style="2" customWidth="1"/>
    <col min="14552" max="14552" width="10.4609375" style="2" customWidth="1"/>
    <col min="14553" max="14553" width="2" style="2" customWidth="1"/>
    <col min="14554" max="14554" width="9.53515625" style="2" customWidth="1"/>
    <col min="14555" max="14797" width="9.07421875" style="2"/>
    <col min="14798" max="14798" width="4.53515625" style="2" customWidth="1"/>
    <col min="14799" max="14799" width="1" style="2" customWidth="1"/>
    <col min="14800" max="14800" width="18" style="2" customWidth="1"/>
    <col min="14801" max="14801" width="1.53515625" style="2" customWidth="1"/>
    <col min="14802" max="14802" width="12.53515625" style="2" customWidth="1"/>
    <col min="14803" max="14803" width="1.53515625" style="2" customWidth="1"/>
    <col min="14804" max="14804" width="9.53515625" style="2" customWidth="1"/>
    <col min="14805" max="14805" width="1.53515625" style="2" customWidth="1"/>
    <col min="14806" max="14806" width="11.53515625" style="2" customWidth="1"/>
    <col min="14807" max="14807" width="1.53515625" style="2" customWidth="1"/>
    <col min="14808" max="14808" width="10.4609375" style="2" customWidth="1"/>
    <col min="14809" max="14809" width="2" style="2" customWidth="1"/>
    <col min="14810" max="14810" width="9.53515625" style="2" customWidth="1"/>
    <col min="14811" max="15053" width="9.07421875" style="2"/>
    <col min="15054" max="15054" width="4.53515625" style="2" customWidth="1"/>
    <col min="15055" max="15055" width="1" style="2" customWidth="1"/>
    <col min="15056" max="15056" width="18" style="2" customWidth="1"/>
    <col min="15057" max="15057" width="1.53515625" style="2" customWidth="1"/>
    <col min="15058" max="15058" width="12.53515625" style="2" customWidth="1"/>
    <col min="15059" max="15059" width="1.53515625" style="2" customWidth="1"/>
    <col min="15060" max="15060" width="9.53515625" style="2" customWidth="1"/>
    <col min="15061" max="15061" width="1.53515625" style="2" customWidth="1"/>
    <col min="15062" max="15062" width="11.53515625" style="2" customWidth="1"/>
    <col min="15063" max="15063" width="1.53515625" style="2" customWidth="1"/>
    <col min="15064" max="15064" width="10.4609375" style="2" customWidth="1"/>
    <col min="15065" max="15065" width="2" style="2" customWidth="1"/>
    <col min="15066" max="15066" width="9.53515625" style="2" customWidth="1"/>
    <col min="15067" max="15309" width="9.07421875" style="2"/>
    <col min="15310" max="15310" width="4.53515625" style="2" customWidth="1"/>
    <col min="15311" max="15311" width="1" style="2" customWidth="1"/>
    <col min="15312" max="15312" width="18" style="2" customWidth="1"/>
    <col min="15313" max="15313" width="1.53515625" style="2" customWidth="1"/>
    <col min="15314" max="15314" width="12.53515625" style="2" customWidth="1"/>
    <col min="15315" max="15315" width="1.53515625" style="2" customWidth="1"/>
    <col min="15316" max="15316" width="9.53515625" style="2" customWidth="1"/>
    <col min="15317" max="15317" width="1.53515625" style="2" customWidth="1"/>
    <col min="15318" max="15318" width="11.53515625" style="2" customWidth="1"/>
    <col min="15319" max="15319" width="1.53515625" style="2" customWidth="1"/>
    <col min="15320" max="15320" width="10.4609375" style="2" customWidth="1"/>
    <col min="15321" max="15321" width="2" style="2" customWidth="1"/>
    <col min="15322" max="15322" width="9.53515625" style="2" customWidth="1"/>
    <col min="15323" max="15565" width="9.07421875" style="2"/>
    <col min="15566" max="15566" width="4.53515625" style="2" customWidth="1"/>
    <col min="15567" max="15567" width="1" style="2" customWidth="1"/>
    <col min="15568" max="15568" width="18" style="2" customWidth="1"/>
    <col min="15569" max="15569" width="1.53515625" style="2" customWidth="1"/>
    <col min="15570" max="15570" width="12.53515625" style="2" customWidth="1"/>
    <col min="15571" max="15571" width="1.53515625" style="2" customWidth="1"/>
    <col min="15572" max="15572" width="9.53515625" style="2" customWidth="1"/>
    <col min="15573" max="15573" width="1.53515625" style="2" customWidth="1"/>
    <col min="15574" max="15574" width="11.53515625" style="2" customWidth="1"/>
    <col min="15575" max="15575" width="1.53515625" style="2" customWidth="1"/>
    <col min="15576" max="15576" width="10.4609375" style="2" customWidth="1"/>
    <col min="15577" max="15577" width="2" style="2" customWidth="1"/>
    <col min="15578" max="15578" width="9.53515625" style="2" customWidth="1"/>
    <col min="15579" max="15821" width="9.07421875" style="2"/>
    <col min="15822" max="15822" width="4.53515625" style="2" customWidth="1"/>
    <col min="15823" max="15823" width="1" style="2" customWidth="1"/>
    <col min="15824" max="15824" width="18" style="2" customWidth="1"/>
    <col min="15825" max="15825" width="1.53515625" style="2" customWidth="1"/>
    <col min="15826" max="15826" width="12.53515625" style="2" customWidth="1"/>
    <col min="15827" max="15827" width="1.53515625" style="2" customWidth="1"/>
    <col min="15828" max="15828" width="9.53515625" style="2" customWidth="1"/>
    <col min="15829" max="15829" width="1.53515625" style="2" customWidth="1"/>
    <col min="15830" max="15830" width="11.53515625" style="2" customWidth="1"/>
    <col min="15831" max="15831" width="1.53515625" style="2" customWidth="1"/>
    <col min="15832" max="15832" width="10.4609375" style="2" customWidth="1"/>
    <col min="15833" max="15833" width="2" style="2" customWidth="1"/>
    <col min="15834" max="15834" width="9.53515625" style="2" customWidth="1"/>
    <col min="15835" max="16077" width="9.07421875" style="2"/>
    <col min="16078" max="16078" width="4.53515625" style="2" customWidth="1"/>
    <col min="16079" max="16079" width="1" style="2" customWidth="1"/>
    <col min="16080" max="16080" width="18" style="2" customWidth="1"/>
    <col min="16081" max="16081" width="1.53515625" style="2" customWidth="1"/>
    <col min="16082" max="16082" width="12.53515625" style="2" customWidth="1"/>
    <col min="16083" max="16083" width="1.53515625" style="2" customWidth="1"/>
    <col min="16084" max="16084" width="9.53515625" style="2" customWidth="1"/>
    <col min="16085" max="16085" width="1.53515625" style="2" customWidth="1"/>
    <col min="16086" max="16086" width="11.53515625" style="2" customWidth="1"/>
    <col min="16087" max="16087" width="1.53515625" style="2" customWidth="1"/>
    <col min="16088" max="16088" width="10.4609375" style="2" customWidth="1"/>
    <col min="16089" max="16089" width="2" style="2" customWidth="1"/>
    <col min="16090" max="16090" width="9.53515625" style="2" customWidth="1"/>
    <col min="16091" max="16384" width="9.07421875" style="2"/>
  </cols>
  <sheetData>
    <row r="2" spans="2:25" x14ac:dyDescent="0.3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4"/>
    </row>
    <row r="3" spans="2:25" x14ac:dyDescent="0.3">
      <c r="B3" s="5" t="s">
        <v>1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6"/>
      <c r="W3" s="6"/>
      <c r="X3" s="6"/>
    </row>
    <row r="4" spans="2:25" x14ac:dyDescent="0.3">
      <c r="B4" s="39"/>
      <c r="C4" s="39"/>
      <c r="D4" s="39"/>
      <c r="E4" s="39"/>
      <c r="F4" s="40"/>
      <c r="G4" s="40"/>
      <c r="H4" s="40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6"/>
      <c r="W4" s="6"/>
      <c r="X4" s="6"/>
    </row>
    <row r="5" spans="2:25" x14ac:dyDescent="0.3">
      <c r="B5" s="40"/>
      <c r="C5" s="40"/>
      <c r="D5" s="40"/>
      <c r="E5" s="40"/>
      <c r="F5" s="65" t="s">
        <v>2</v>
      </c>
      <c r="G5" s="65"/>
      <c r="H5" s="65"/>
      <c r="I5" s="40"/>
      <c r="J5" s="65" t="s">
        <v>3</v>
      </c>
      <c r="K5" s="65"/>
      <c r="L5" s="65"/>
      <c r="M5" s="65"/>
      <c r="N5" s="65"/>
      <c r="O5" s="40"/>
      <c r="P5" s="65" t="s">
        <v>4</v>
      </c>
      <c r="Q5" s="65"/>
      <c r="R5" s="65"/>
      <c r="S5" s="65"/>
      <c r="T5" s="65"/>
      <c r="U5" s="65"/>
      <c r="V5" s="65"/>
      <c r="W5" s="65"/>
      <c r="X5" s="65"/>
    </row>
    <row r="6" spans="2:25" s="7" customFormat="1" ht="37.299999999999997" x14ac:dyDescent="0.3">
      <c r="B6" s="42" t="s">
        <v>5</v>
      </c>
      <c r="C6" s="42"/>
      <c r="D6" s="42"/>
      <c r="E6" s="42"/>
      <c r="F6" s="7" t="s">
        <v>6</v>
      </c>
      <c r="H6" s="7" t="s">
        <v>7</v>
      </c>
      <c r="I6" s="42"/>
      <c r="J6" s="42" t="s">
        <v>8</v>
      </c>
      <c r="K6" s="42"/>
      <c r="L6" s="42" t="s">
        <v>9</v>
      </c>
      <c r="M6" s="42"/>
      <c r="N6" s="42" t="s">
        <v>3</v>
      </c>
      <c r="O6" s="42"/>
      <c r="P6" s="7" t="s">
        <v>10</v>
      </c>
      <c r="R6" s="7" t="s">
        <v>11</v>
      </c>
      <c r="T6" s="7" t="s">
        <v>12</v>
      </c>
      <c r="V6" s="42" t="s">
        <v>13</v>
      </c>
      <c r="W6" s="42"/>
      <c r="X6" s="42" t="s">
        <v>14</v>
      </c>
      <c r="Y6" s="42"/>
    </row>
    <row r="7" spans="2:25" x14ac:dyDescent="0.3">
      <c r="B7" s="41" t="s">
        <v>15</v>
      </c>
      <c r="C7" s="43"/>
      <c r="D7" s="44" t="s">
        <v>16</v>
      </c>
      <c r="E7" s="45"/>
      <c r="F7" s="41" t="s">
        <v>17</v>
      </c>
      <c r="G7" s="45"/>
      <c r="H7" s="41" t="s">
        <v>17</v>
      </c>
      <c r="I7" s="45"/>
      <c r="J7" s="41" t="s">
        <v>17</v>
      </c>
      <c r="K7" s="45"/>
      <c r="L7" s="41" t="s">
        <v>17</v>
      </c>
      <c r="M7" s="45"/>
      <c r="N7" s="41" t="s">
        <v>17</v>
      </c>
      <c r="O7" s="45"/>
      <c r="P7" s="41" t="s">
        <v>17</v>
      </c>
      <c r="Q7" s="45"/>
      <c r="R7" s="41" t="s">
        <v>17</v>
      </c>
      <c r="S7" s="45"/>
      <c r="T7" s="41" t="s">
        <v>17</v>
      </c>
      <c r="U7" s="45"/>
      <c r="V7" s="41" t="s">
        <v>18</v>
      </c>
      <c r="W7" s="45"/>
      <c r="X7" s="41" t="s">
        <v>19</v>
      </c>
      <c r="Y7" s="45"/>
    </row>
    <row r="8" spans="2:25" x14ac:dyDescent="0.3">
      <c r="B8" s="45"/>
      <c r="C8" s="43"/>
      <c r="D8" s="43"/>
      <c r="E8" s="45"/>
      <c r="F8" s="45" t="s">
        <v>20</v>
      </c>
      <c r="G8" s="45"/>
      <c r="H8" s="45" t="s">
        <v>21</v>
      </c>
      <c r="I8" s="45"/>
      <c r="J8" s="45" t="s">
        <v>22</v>
      </c>
      <c r="K8" s="45"/>
      <c r="L8" s="45" t="s">
        <v>23</v>
      </c>
      <c r="M8" s="45"/>
      <c r="N8" s="45" t="s">
        <v>24</v>
      </c>
      <c r="O8" s="45"/>
      <c r="P8" s="45" t="s">
        <v>25</v>
      </c>
      <c r="Q8" s="45"/>
      <c r="R8" s="45" t="s">
        <v>26</v>
      </c>
      <c r="S8" s="45"/>
      <c r="T8" s="45" t="s">
        <v>27</v>
      </c>
      <c r="U8" s="45"/>
      <c r="V8" s="46" t="s">
        <v>28</v>
      </c>
      <c r="W8" s="46"/>
      <c r="X8" s="46" t="s">
        <v>29</v>
      </c>
      <c r="Y8" s="45"/>
    </row>
    <row r="9" spans="2:25" x14ac:dyDescent="0.3">
      <c r="B9" s="45"/>
      <c r="C9" s="43"/>
      <c r="D9" s="43"/>
      <c r="E9" s="45"/>
      <c r="F9" s="8"/>
      <c r="G9" s="8"/>
      <c r="H9" s="8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2:25" x14ac:dyDescent="0.3">
      <c r="B10" s="45"/>
      <c r="C10" s="43"/>
      <c r="D10" s="4" t="s">
        <v>30</v>
      </c>
      <c r="E10" s="45"/>
      <c r="F10" s="8"/>
      <c r="G10" s="8"/>
      <c r="H10" s="9"/>
      <c r="I10" s="45"/>
      <c r="J10" s="10"/>
      <c r="K10" s="10"/>
      <c r="L10" s="10"/>
      <c r="M10" s="10"/>
      <c r="N10" s="10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2:25" x14ac:dyDescent="0.3">
      <c r="B11" s="45">
        <v>1</v>
      </c>
      <c r="C11" s="43"/>
      <c r="D11" s="11" t="s">
        <v>31</v>
      </c>
      <c r="E11" s="45"/>
      <c r="F11" s="12">
        <v>1929692.2114575782</v>
      </c>
      <c r="G11" s="12"/>
      <c r="H11" s="12">
        <f>F11-N11</f>
        <v>-4528.1482019524556</v>
      </c>
      <c r="I11" s="13"/>
      <c r="J11" s="12">
        <v>1933094.511316455</v>
      </c>
      <c r="K11" s="12"/>
      <c r="L11" s="12">
        <v>1125.8483430756094</v>
      </c>
      <c r="M11" s="12"/>
      <c r="N11" s="12">
        <f t="shared" ref="N11:N20" si="0">J11+L11</f>
        <v>1934220.3596595307</v>
      </c>
      <c r="O11" s="13"/>
      <c r="P11" s="12">
        <v>-6042.9425639367719</v>
      </c>
      <c r="Q11" s="12"/>
      <c r="R11" s="12">
        <v>0</v>
      </c>
      <c r="S11" s="12"/>
      <c r="T11" s="12">
        <f t="shared" ref="T11:T20" si="1">N11+P11+R11</f>
        <v>1928177.4170955939</v>
      </c>
      <c r="U11" s="12"/>
      <c r="V11" s="14">
        <f t="shared" ref="V11:V20" si="2">T11/N11</f>
        <v>0.99687577346926459</v>
      </c>
      <c r="W11" s="14"/>
      <c r="X11" s="17">
        <f t="shared" ref="X11:X20" si="3">T11/F11-1</f>
        <v>-7.8499273251464441E-4</v>
      </c>
    </row>
    <row r="12" spans="2:25" x14ac:dyDescent="0.3">
      <c r="B12" s="45">
        <f>MAX(B$11:B11)+1</f>
        <v>2</v>
      </c>
      <c r="C12" s="43"/>
      <c r="D12" s="11" t="s">
        <v>32</v>
      </c>
      <c r="E12" s="45"/>
      <c r="F12" s="12">
        <v>1013909.6823758346</v>
      </c>
      <c r="G12" s="12"/>
      <c r="H12" s="12">
        <f t="shared" ref="H12:H20" si="4">F12-N12</f>
        <v>65954.333096693503</v>
      </c>
      <c r="I12" s="13"/>
      <c r="J12" s="12">
        <v>947275.58736177394</v>
      </c>
      <c r="K12" s="12"/>
      <c r="L12" s="12">
        <v>679.76191736716191</v>
      </c>
      <c r="M12" s="12"/>
      <c r="N12" s="12">
        <f t="shared" si="0"/>
        <v>947955.34927914105</v>
      </c>
      <c r="O12" s="13"/>
      <c r="P12" s="12">
        <v>-5385.2328641049944</v>
      </c>
      <c r="Q12" s="12"/>
      <c r="R12" s="12">
        <v>0</v>
      </c>
      <c r="S12" s="12"/>
      <c r="T12" s="12">
        <f t="shared" si="1"/>
        <v>942570.11641503603</v>
      </c>
      <c r="U12" s="12"/>
      <c r="V12" s="14">
        <f t="shared" si="2"/>
        <v>0.99431910704633908</v>
      </c>
      <c r="W12" s="14"/>
      <c r="X12" s="17">
        <f t="shared" si="3"/>
        <v>-7.0360868626515916E-2</v>
      </c>
    </row>
    <row r="13" spans="2:25" x14ac:dyDescent="0.3">
      <c r="B13" s="45">
        <f>MAX(B$11:B12)+1</f>
        <v>3</v>
      </c>
      <c r="C13" s="43"/>
      <c r="D13" s="11" t="s">
        <v>33</v>
      </c>
      <c r="E13" s="45"/>
      <c r="F13" s="12">
        <v>4977.1620455970005</v>
      </c>
      <c r="G13" s="12"/>
      <c r="H13" s="12">
        <f t="shared" si="4"/>
        <v>827.14688629649481</v>
      </c>
      <c r="I13" s="13"/>
      <c r="J13" s="12">
        <v>4146.642725470836</v>
      </c>
      <c r="K13" s="12"/>
      <c r="L13" s="12">
        <v>3.3724338296692626</v>
      </c>
      <c r="M13" s="12"/>
      <c r="N13" s="12">
        <f t="shared" si="0"/>
        <v>4150.0151593005057</v>
      </c>
      <c r="O13" s="13"/>
      <c r="P13" s="12">
        <v>-19.008378213486189</v>
      </c>
      <c r="Q13" s="12"/>
      <c r="R13" s="12">
        <v>0</v>
      </c>
      <c r="S13" s="12"/>
      <c r="T13" s="12">
        <f t="shared" si="1"/>
        <v>4131.0067810870196</v>
      </c>
      <c r="U13" s="12"/>
      <c r="V13" s="14">
        <f t="shared" si="2"/>
        <v>0.99541968463153996</v>
      </c>
      <c r="W13" s="14"/>
      <c r="X13" s="17">
        <f t="shared" si="3"/>
        <v>-0.17000757796474086</v>
      </c>
    </row>
    <row r="14" spans="2:25" x14ac:dyDescent="0.3">
      <c r="B14" s="45">
        <f>MAX(B$11:B13)+1</f>
        <v>4</v>
      </c>
      <c r="C14" s="43"/>
      <c r="D14" s="11" t="s">
        <v>34</v>
      </c>
      <c r="E14" s="45"/>
      <c r="F14" s="12">
        <v>61102.207200044999</v>
      </c>
      <c r="G14" s="12"/>
      <c r="H14" s="12">
        <f t="shared" si="4"/>
        <v>-10584.599708467373</v>
      </c>
      <c r="I14" s="13"/>
      <c r="J14" s="12">
        <v>71663.451162616024</v>
      </c>
      <c r="K14" s="12"/>
      <c r="L14" s="12">
        <v>23.355745896342139</v>
      </c>
      <c r="M14" s="12"/>
      <c r="N14" s="12">
        <f t="shared" si="0"/>
        <v>71686.806908512372</v>
      </c>
      <c r="O14" s="13"/>
      <c r="P14" s="12">
        <v>-618.37037528865687</v>
      </c>
      <c r="Q14" s="12"/>
      <c r="R14" s="12">
        <v>0</v>
      </c>
      <c r="S14" s="12"/>
      <c r="T14" s="12">
        <f t="shared" si="1"/>
        <v>71068.436533223721</v>
      </c>
      <c r="U14" s="12"/>
      <c r="V14" s="14">
        <f t="shared" si="2"/>
        <v>0.99137400029439415</v>
      </c>
      <c r="W14" s="14"/>
      <c r="X14" s="17">
        <f t="shared" si="3"/>
        <v>0.16310751754924135</v>
      </c>
    </row>
    <row r="15" spans="2:25" x14ac:dyDescent="0.3">
      <c r="B15" s="45">
        <f>MAX(B$11:B14)+1</f>
        <v>5</v>
      </c>
      <c r="C15" s="43"/>
      <c r="D15" s="11" t="s">
        <v>35</v>
      </c>
      <c r="E15" s="45"/>
      <c r="F15" s="12">
        <v>8743.9745168730005</v>
      </c>
      <c r="G15" s="12"/>
      <c r="H15" s="12">
        <f t="shared" si="4"/>
        <v>-2321.0181789699545</v>
      </c>
      <c r="I15" s="13"/>
      <c r="J15" s="12">
        <v>11064.615350406681</v>
      </c>
      <c r="K15" s="12"/>
      <c r="L15" s="12">
        <v>0.37734543627361744</v>
      </c>
      <c r="M15" s="12"/>
      <c r="N15" s="12">
        <f t="shared" si="0"/>
        <v>11064.992695842955</v>
      </c>
      <c r="O15" s="13"/>
      <c r="P15" s="12">
        <v>-129.95642163641918</v>
      </c>
      <c r="Q15" s="12"/>
      <c r="R15" s="12">
        <v>0</v>
      </c>
      <c r="S15" s="12"/>
      <c r="T15" s="12">
        <f t="shared" si="1"/>
        <v>10935.036274206535</v>
      </c>
      <c r="U15" s="12"/>
      <c r="V15" s="14">
        <f t="shared" si="2"/>
        <v>0.98825517330117685</v>
      </c>
      <c r="W15" s="14"/>
      <c r="X15" s="17">
        <f t="shared" si="3"/>
        <v>0.25057961377923799</v>
      </c>
    </row>
    <row r="16" spans="2:25" x14ac:dyDescent="0.3">
      <c r="B16" s="45">
        <f>MAX(B$11:B15)+1</f>
        <v>6</v>
      </c>
      <c r="C16" s="43"/>
      <c r="D16" s="11" t="s">
        <v>36</v>
      </c>
      <c r="E16" s="45"/>
      <c r="F16" s="12">
        <v>13319.942823294577</v>
      </c>
      <c r="G16" s="12"/>
      <c r="H16" s="12">
        <f t="shared" si="4"/>
        <v>-1017.942326928327</v>
      </c>
      <c r="I16" s="13"/>
      <c r="J16" s="12">
        <v>14337.885150222904</v>
      </c>
      <c r="K16" s="12"/>
      <c r="L16" s="12">
        <v>0</v>
      </c>
      <c r="M16" s="12"/>
      <c r="N16" s="12">
        <f t="shared" si="0"/>
        <v>14337.885150222904</v>
      </c>
      <c r="O16" s="13"/>
      <c r="P16" s="12">
        <v>0</v>
      </c>
      <c r="Q16" s="12"/>
      <c r="R16" s="12">
        <v>0</v>
      </c>
      <c r="S16" s="12"/>
      <c r="T16" s="12">
        <f t="shared" si="1"/>
        <v>14337.885150222904</v>
      </c>
      <c r="U16" s="12"/>
      <c r="V16" s="14">
        <f t="shared" si="2"/>
        <v>1</v>
      </c>
      <c r="W16" s="14"/>
      <c r="X16" s="17">
        <f t="shared" si="3"/>
        <v>7.642242466297211E-2</v>
      </c>
    </row>
    <row r="17" spans="2:25" x14ac:dyDescent="0.3">
      <c r="B17" s="45">
        <f>MAX(B$11:B16)+1</f>
        <v>7</v>
      </c>
      <c r="C17" s="43"/>
      <c r="D17" s="11" t="s">
        <v>37</v>
      </c>
      <c r="E17" s="45"/>
      <c r="F17" s="12">
        <v>2674.6910121239448</v>
      </c>
      <c r="G17" s="12"/>
      <c r="H17" s="12">
        <f t="shared" si="4"/>
        <v>-1485.3233596569394</v>
      </c>
      <c r="I17" s="13"/>
      <c r="J17" s="12">
        <v>4159.0107511672941</v>
      </c>
      <c r="K17" s="12"/>
      <c r="L17" s="12">
        <v>1.0036206135900279</v>
      </c>
      <c r="M17" s="12"/>
      <c r="N17" s="12">
        <f t="shared" si="0"/>
        <v>4160.0143717808842</v>
      </c>
      <c r="O17" s="13"/>
      <c r="P17" s="12">
        <v>-2.1547083124047828</v>
      </c>
      <c r="Q17" s="12"/>
      <c r="R17" s="12">
        <v>0</v>
      </c>
      <c r="S17" s="12"/>
      <c r="T17" s="12">
        <f t="shared" si="1"/>
        <v>4157.8596634684791</v>
      </c>
      <c r="U17" s="12"/>
      <c r="V17" s="14">
        <f t="shared" si="2"/>
        <v>0.99948204306047084</v>
      </c>
      <c r="W17" s="14"/>
      <c r="X17" s="17">
        <f t="shared" si="3"/>
        <v>0.55451962287291101</v>
      </c>
    </row>
    <row r="18" spans="2:25" x14ac:dyDescent="0.3">
      <c r="B18" s="45">
        <f>MAX(B$11:B17)+1</f>
        <v>8</v>
      </c>
      <c r="C18" s="43"/>
      <c r="D18" s="11" t="s">
        <v>38</v>
      </c>
      <c r="E18" s="45"/>
      <c r="F18" s="12">
        <v>1214.5640416668034</v>
      </c>
      <c r="G18" s="12"/>
      <c r="H18" s="12">
        <f t="shared" si="4"/>
        <v>98.25276056500752</v>
      </c>
      <c r="I18" s="13"/>
      <c r="J18" s="12">
        <v>1116.1801867508013</v>
      </c>
      <c r="K18" s="12"/>
      <c r="L18" s="12">
        <v>0.13109435099461686</v>
      </c>
      <c r="M18" s="12"/>
      <c r="N18" s="12">
        <f t="shared" si="0"/>
        <v>1116.3112811017959</v>
      </c>
      <c r="O18" s="13"/>
      <c r="P18" s="12">
        <v>0</v>
      </c>
      <c r="Q18" s="12"/>
      <c r="R18" s="12">
        <v>0</v>
      </c>
      <c r="S18" s="12"/>
      <c r="T18" s="12">
        <f t="shared" si="1"/>
        <v>1116.3112811017959</v>
      </c>
      <c r="U18" s="12"/>
      <c r="V18" s="14">
        <f t="shared" si="2"/>
        <v>1</v>
      </c>
      <c r="W18" s="14"/>
      <c r="X18" s="17">
        <f t="shared" si="3"/>
        <v>-8.0895495992266198E-2</v>
      </c>
    </row>
    <row r="19" spans="2:25" x14ac:dyDescent="0.3">
      <c r="B19" s="45">
        <f>MAX(B$11:B18)+1</f>
        <v>9</v>
      </c>
      <c r="C19" s="43"/>
      <c r="D19" s="11" t="s">
        <v>39</v>
      </c>
      <c r="E19" s="45"/>
      <c r="F19" s="12">
        <v>1522.7896968825221</v>
      </c>
      <c r="G19" s="12"/>
      <c r="H19" s="12">
        <f t="shared" si="4"/>
        <v>-4511.1969244824813</v>
      </c>
      <c r="I19" s="13"/>
      <c r="J19" s="12">
        <v>6032.7616182226921</v>
      </c>
      <c r="K19" s="12"/>
      <c r="L19" s="12">
        <v>1.2250031423109928</v>
      </c>
      <c r="M19" s="12"/>
      <c r="N19" s="12">
        <f t="shared" si="0"/>
        <v>6033.986621365003</v>
      </c>
      <c r="O19" s="13"/>
      <c r="P19" s="12">
        <v>0</v>
      </c>
      <c r="Q19" s="12"/>
      <c r="R19" s="12">
        <v>0</v>
      </c>
      <c r="S19" s="12"/>
      <c r="T19" s="12">
        <f t="shared" si="1"/>
        <v>6033.986621365003</v>
      </c>
      <c r="U19" s="12"/>
      <c r="V19" s="14">
        <f t="shared" si="2"/>
        <v>1</v>
      </c>
      <c r="W19" s="14"/>
      <c r="X19" s="17">
        <f t="shared" si="3"/>
        <v>2.9624556389617496</v>
      </c>
    </row>
    <row r="20" spans="2:25" x14ac:dyDescent="0.3">
      <c r="B20" s="45">
        <f>MAX(B$11:B19)+1</f>
        <v>10</v>
      </c>
      <c r="C20" s="43"/>
      <c r="D20" s="11" t="s">
        <v>40</v>
      </c>
      <c r="E20" s="45"/>
      <c r="F20" s="12">
        <v>29315.707925300001</v>
      </c>
      <c r="G20" s="12"/>
      <c r="H20" s="12">
        <f t="shared" si="4"/>
        <v>1798.3768485115797</v>
      </c>
      <c r="I20" s="13"/>
      <c r="J20" s="12">
        <v>27485.266098490476</v>
      </c>
      <c r="K20" s="12"/>
      <c r="L20" s="12">
        <v>32.064978297945935</v>
      </c>
      <c r="M20" s="12"/>
      <c r="N20" s="12">
        <f t="shared" si="0"/>
        <v>27517.331076788421</v>
      </c>
      <c r="O20" s="13"/>
      <c r="P20" s="12">
        <v>-143.37920262713035</v>
      </c>
      <c r="Q20" s="12"/>
      <c r="R20" s="12">
        <v>0</v>
      </c>
      <c r="S20" s="12"/>
      <c r="T20" s="12">
        <f t="shared" si="1"/>
        <v>27373.951874161292</v>
      </c>
      <c r="U20" s="12"/>
      <c r="V20" s="14">
        <f t="shared" si="2"/>
        <v>0.9947894945833583</v>
      </c>
      <c r="W20" s="14"/>
      <c r="X20" s="17">
        <f t="shared" si="3"/>
        <v>-6.623602800541406E-2</v>
      </c>
    </row>
    <row r="21" spans="2:25" x14ac:dyDescent="0.3">
      <c r="B21" s="45">
        <f>MAX(B$11:B20)+1</f>
        <v>11</v>
      </c>
      <c r="C21" s="43"/>
      <c r="D21" s="2" t="s">
        <v>41</v>
      </c>
      <c r="E21" s="45"/>
      <c r="F21" s="47">
        <f>SUM(F11:F20)</f>
        <v>3066472.9330951953</v>
      </c>
      <c r="G21" s="48"/>
      <c r="H21" s="47">
        <f>SUM(H11:H20)</f>
        <v>44229.880891609057</v>
      </c>
      <c r="I21" s="13"/>
      <c r="J21" s="47">
        <f>SUM(J11:J20)</f>
        <v>3020375.9117215765</v>
      </c>
      <c r="K21" s="48"/>
      <c r="L21" s="47">
        <f>SUM(L11:L20)</f>
        <v>1867.1404820098978</v>
      </c>
      <c r="M21" s="48"/>
      <c r="N21" s="47">
        <f>SUM(N11:N20)</f>
        <v>3022243.0522035863</v>
      </c>
      <c r="O21" s="13"/>
      <c r="P21" s="47">
        <f>SUM(P11:P20)</f>
        <v>-12341.044514119865</v>
      </c>
      <c r="Q21" s="48"/>
      <c r="R21" s="47">
        <f>SUM(R11:R20)</f>
        <v>0</v>
      </c>
      <c r="S21" s="48"/>
      <c r="T21" s="47">
        <f>SUM(T11:T20)</f>
        <v>3009902.0076894662</v>
      </c>
      <c r="U21" s="48"/>
      <c r="V21" s="49">
        <f>T21/N21</f>
        <v>0.99591659429736401</v>
      </c>
      <c r="W21" s="50"/>
      <c r="X21" s="15">
        <f>T21/F21-1</f>
        <v>-1.8448206339988227E-2</v>
      </c>
    </row>
    <row r="22" spans="2:25" x14ac:dyDescent="0.3">
      <c r="B22" s="45"/>
      <c r="C22" s="43"/>
      <c r="D22" s="43"/>
      <c r="E22" s="45"/>
      <c r="F22" s="16"/>
      <c r="G22" s="16"/>
      <c r="H22" s="16"/>
      <c r="I22" s="48"/>
      <c r="J22" s="16"/>
      <c r="K22" s="16"/>
      <c r="L22" s="16"/>
      <c r="M22" s="16"/>
      <c r="N22" s="16"/>
      <c r="O22" s="48"/>
      <c r="P22" s="16"/>
      <c r="Q22" s="16"/>
      <c r="R22" s="16"/>
      <c r="S22" s="16"/>
      <c r="T22" s="16"/>
      <c r="U22" s="16"/>
      <c r="V22" s="50"/>
      <c r="W22" s="50"/>
      <c r="X22" s="17"/>
      <c r="Y22" s="45"/>
    </row>
    <row r="23" spans="2:25" x14ac:dyDescent="0.3">
      <c r="B23" s="45"/>
      <c r="C23" s="43"/>
      <c r="D23" s="4" t="s">
        <v>42</v>
      </c>
      <c r="E23" s="45"/>
      <c r="F23" s="16"/>
      <c r="G23" s="16"/>
      <c r="H23" s="16"/>
      <c r="I23" s="48"/>
      <c r="J23" s="16"/>
      <c r="K23" s="16"/>
      <c r="L23" s="16"/>
      <c r="M23" s="16"/>
      <c r="N23" s="16"/>
      <c r="O23" s="48"/>
      <c r="P23" s="16"/>
      <c r="Q23" s="16"/>
      <c r="R23" s="16"/>
      <c r="S23" s="16"/>
      <c r="T23" s="16"/>
      <c r="U23" s="16"/>
      <c r="V23" s="14"/>
      <c r="W23" s="14"/>
      <c r="X23" s="18"/>
      <c r="Y23" s="45"/>
    </row>
    <row r="24" spans="2:25" x14ac:dyDescent="0.3">
      <c r="B24" s="45">
        <f>MAX(B$11:B23)+1</f>
        <v>12</v>
      </c>
      <c r="C24" s="43"/>
      <c r="D24" s="11" t="s">
        <v>43</v>
      </c>
      <c r="E24" s="45"/>
      <c r="F24" s="12">
        <v>425348.14250092325</v>
      </c>
      <c r="G24" s="12"/>
      <c r="H24" s="12">
        <f t="shared" ref="H24:H28" si="5">F24-N24</f>
        <v>-5815.5910591015709</v>
      </c>
      <c r="I24" s="13"/>
      <c r="J24" s="12">
        <v>430950.54203895654</v>
      </c>
      <c r="K24" s="12"/>
      <c r="L24" s="12">
        <v>213.19152106825499</v>
      </c>
      <c r="M24" s="12"/>
      <c r="N24" s="12">
        <f>J24+L24</f>
        <v>431163.73356002482</v>
      </c>
      <c r="O24" s="13"/>
      <c r="P24" s="12">
        <v>-1103.2638473067293</v>
      </c>
      <c r="Q24" s="12"/>
      <c r="R24" s="12">
        <v>0</v>
      </c>
      <c r="S24" s="12"/>
      <c r="T24" s="12">
        <f>N24+P24+R24</f>
        <v>430060.4697127181</v>
      </c>
      <c r="U24" s="12"/>
      <c r="V24" s="14">
        <f t="shared" ref="V24:V29" si="6">T24/N24</f>
        <v>0.99744119516222451</v>
      </c>
      <c r="W24" s="14"/>
      <c r="X24" s="17">
        <f t="shared" ref="X24:X29" si="7">T24/F24-1</f>
        <v>1.1078753474948133E-2</v>
      </c>
    </row>
    <row r="25" spans="2:25" x14ac:dyDescent="0.3">
      <c r="B25" s="45">
        <f>MAX(B$11:B24)+1</f>
        <v>13</v>
      </c>
      <c r="C25" s="43"/>
      <c r="D25" s="11" t="s">
        <v>44</v>
      </c>
      <c r="E25" s="45"/>
      <c r="F25" s="12">
        <v>68145.738466462266</v>
      </c>
      <c r="G25" s="12"/>
      <c r="H25" s="12">
        <f t="shared" si="5"/>
        <v>279.00899874241441</v>
      </c>
      <c r="I25" s="13"/>
      <c r="J25" s="12">
        <v>67829.081915837145</v>
      </c>
      <c r="K25" s="12"/>
      <c r="L25" s="12">
        <v>37.647551882706047</v>
      </c>
      <c r="M25" s="12"/>
      <c r="N25" s="12">
        <f>J25+L25</f>
        <v>67866.729467719852</v>
      </c>
      <c r="O25" s="13"/>
      <c r="P25" s="12">
        <v>-325.31229414067161</v>
      </c>
      <c r="Q25" s="12"/>
      <c r="R25" s="12">
        <v>0</v>
      </c>
      <c r="S25" s="12"/>
      <c r="T25" s="12">
        <f>N25+P25+R25</f>
        <v>67541.417173579175</v>
      </c>
      <c r="U25" s="12"/>
      <c r="V25" s="14">
        <f t="shared" si="6"/>
        <v>0.99520660128030169</v>
      </c>
      <c r="W25" s="14"/>
      <c r="X25" s="17">
        <f t="shared" si="7"/>
        <v>-8.8680716723101849E-3</v>
      </c>
    </row>
    <row r="26" spans="2:25" x14ac:dyDescent="0.3">
      <c r="B26" s="45">
        <f>MAX(B$11:B25)+1</f>
        <v>14</v>
      </c>
      <c r="C26" s="43"/>
      <c r="D26" s="11" t="s">
        <v>45</v>
      </c>
      <c r="E26" s="45"/>
      <c r="F26" s="12">
        <v>38605.968507312602</v>
      </c>
      <c r="G26" s="12"/>
      <c r="H26" s="12">
        <f t="shared" si="5"/>
        <v>10415.445862464079</v>
      </c>
      <c r="I26" s="13"/>
      <c r="J26" s="12">
        <v>28186.950374273954</v>
      </c>
      <c r="K26" s="12"/>
      <c r="L26" s="12">
        <v>3.5722705745669074</v>
      </c>
      <c r="M26" s="12"/>
      <c r="N26" s="12">
        <f>J26+L26</f>
        <v>28190.522644848523</v>
      </c>
      <c r="O26" s="13"/>
      <c r="P26" s="12">
        <v>-111.86449652675233</v>
      </c>
      <c r="Q26" s="12"/>
      <c r="R26" s="12">
        <v>0</v>
      </c>
      <c r="S26" s="12"/>
      <c r="T26" s="12">
        <f>N26+P26+R26</f>
        <v>28078.658148321771</v>
      </c>
      <c r="U26" s="12"/>
      <c r="V26" s="14">
        <f t="shared" si="6"/>
        <v>0.99603184027710123</v>
      </c>
      <c r="W26" s="14"/>
      <c r="X26" s="17">
        <f t="shared" si="7"/>
        <v>-0.27268608368151126</v>
      </c>
    </row>
    <row r="27" spans="2:25" x14ac:dyDescent="0.3">
      <c r="B27" s="45">
        <f>MAX(B$11:B26)+1</f>
        <v>15</v>
      </c>
      <c r="C27" s="43"/>
      <c r="D27" s="11" t="s">
        <v>46</v>
      </c>
      <c r="E27" s="45"/>
      <c r="F27" s="12">
        <v>5693.1097830824501</v>
      </c>
      <c r="G27" s="12"/>
      <c r="H27" s="12">
        <f t="shared" si="5"/>
        <v>2192.979069919721</v>
      </c>
      <c r="I27" s="13"/>
      <c r="J27" s="12">
        <v>3498.8274239317138</v>
      </c>
      <c r="K27" s="12"/>
      <c r="L27" s="12">
        <v>1.3032892310150415</v>
      </c>
      <c r="M27" s="12"/>
      <c r="N27" s="12">
        <f>J27+L27</f>
        <v>3500.1307131627291</v>
      </c>
      <c r="O27" s="13"/>
      <c r="P27" s="12">
        <v>0</v>
      </c>
      <c r="Q27" s="12"/>
      <c r="R27" s="12">
        <v>0</v>
      </c>
      <c r="S27" s="12"/>
      <c r="T27" s="12">
        <f>N27+P27+R27</f>
        <v>3500.1307131627291</v>
      </c>
      <c r="U27" s="12"/>
      <c r="V27" s="14">
        <f t="shared" si="6"/>
        <v>1</v>
      </c>
      <c r="W27" s="14"/>
      <c r="X27" s="17">
        <f t="shared" si="7"/>
        <v>-0.38519880232001513</v>
      </c>
    </row>
    <row r="28" spans="2:25" x14ac:dyDescent="0.3">
      <c r="B28" s="45">
        <f>MAX(B$11:B27)+1</f>
        <v>16</v>
      </c>
      <c r="C28" s="43"/>
      <c r="D28" s="11" t="s">
        <v>33</v>
      </c>
      <c r="E28" s="45"/>
      <c r="F28" s="12">
        <v>11788.66861021882</v>
      </c>
      <c r="G28" s="12"/>
      <c r="H28" s="12">
        <f t="shared" si="5"/>
        <v>3364.5008966811201</v>
      </c>
      <c r="I28" s="13"/>
      <c r="J28" s="12">
        <v>8424.1677135376995</v>
      </c>
      <c r="K28" s="12"/>
      <c r="L28" s="12">
        <v>0</v>
      </c>
      <c r="M28" s="12"/>
      <c r="N28" s="12">
        <f>J28+L28</f>
        <v>8424.1677135376995</v>
      </c>
      <c r="O28" s="13"/>
      <c r="P28" s="12">
        <v>0</v>
      </c>
      <c r="Q28" s="12"/>
      <c r="R28" s="12">
        <v>0</v>
      </c>
      <c r="S28" s="12"/>
      <c r="T28" s="12">
        <f>N28+P28+R28</f>
        <v>8424.1677135376995</v>
      </c>
      <c r="U28" s="12"/>
      <c r="V28" s="14">
        <f t="shared" si="6"/>
        <v>1</v>
      </c>
      <c r="W28" s="14"/>
      <c r="X28" s="17">
        <f t="shared" si="7"/>
        <v>-0.28540126183245629</v>
      </c>
    </row>
    <row r="29" spans="2:25" x14ac:dyDescent="0.3">
      <c r="B29" s="45">
        <f>MAX(B$11:B28)+1</f>
        <v>17</v>
      </c>
      <c r="C29" s="43"/>
      <c r="D29" s="2" t="s">
        <v>47</v>
      </c>
      <c r="E29" s="45"/>
      <c r="F29" s="47">
        <f>SUM(F24:F28)</f>
        <v>549581.62786799937</v>
      </c>
      <c r="G29" s="48"/>
      <c r="H29" s="47">
        <f>SUM(H24:H28)</f>
        <v>10436.343768705763</v>
      </c>
      <c r="I29" s="13"/>
      <c r="J29" s="47">
        <f>SUM(J24:J28)</f>
        <v>538889.56946653698</v>
      </c>
      <c r="K29" s="48"/>
      <c r="L29" s="47">
        <f>SUM(L24:L28)</f>
        <v>255.71463275654298</v>
      </c>
      <c r="M29" s="48"/>
      <c r="N29" s="47">
        <f>SUM(N24:N28)</f>
        <v>539145.28409929364</v>
      </c>
      <c r="O29" s="13"/>
      <c r="P29" s="47">
        <f>SUM(P24:P28)</f>
        <v>-1540.4406379741533</v>
      </c>
      <c r="Q29" s="48"/>
      <c r="R29" s="47">
        <f>SUM(R24:R28)</f>
        <v>0</v>
      </c>
      <c r="S29" s="48"/>
      <c r="T29" s="47">
        <f>SUM(T24:T28)</f>
        <v>537604.84346131945</v>
      </c>
      <c r="U29" s="48"/>
      <c r="V29" s="49">
        <f t="shared" si="6"/>
        <v>0.99714280977056546</v>
      </c>
      <c r="W29" s="50"/>
      <c r="X29" s="15">
        <f t="shared" si="7"/>
        <v>-2.179254873046188E-2</v>
      </c>
    </row>
    <row r="30" spans="2:25" x14ac:dyDescent="0.3">
      <c r="B30" s="45"/>
      <c r="C30" s="43"/>
      <c r="D30" s="43"/>
      <c r="E30" s="45"/>
      <c r="F30" s="16"/>
      <c r="G30" s="16"/>
      <c r="H30" s="16"/>
      <c r="I30" s="48"/>
      <c r="J30" s="16"/>
      <c r="K30" s="16"/>
      <c r="L30" s="16"/>
      <c r="M30" s="16"/>
      <c r="N30" s="16"/>
      <c r="O30" s="48"/>
      <c r="P30" s="16"/>
      <c r="Q30" s="16"/>
      <c r="R30" s="16"/>
      <c r="S30" s="16"/>
      <c r="T30" s="16"/>
      <c r="U30" s="16"/>
      <c r="V30" s="50"/>
      <c r="W30" s="50"/>
      <c r="X30" s="20"/>
      <c r="Y30" s="45"/>
    </row>
    <row r="31" spans="2:25" x14ac:dyDescent="0.3">
      <c r="B31" s="45"/>
      <c r="C31" s="43"/>
      <c r="D31" s="21" t="s">
        <v>48</v>
      </c>
      <c r="E31" s="45"/>
      <c r="F31" s="16"/>
      <c r="G31" s="16"/>
      <c r="H31" s="16"/>
      <c r="I31" s="48"/>
      <c r="J31" s="16"/>
      <c r="K31" s="16"/>
      <c r="L31" s="16"/>
      <c r="M31" s="16"/>
      <c r="N31" s="16"/>
      <c r="O31" s="48"/>
      <c r="P31" s="16"/>
      <c r="Q31" s="16"/>
      <c r="R31" s="16"/>
      <c r="S31" s="16"/>
      <c r="T31" s="16"/>
      <c r="U31" s="16"/>
      <c r="V31" s="50"/>
      <c r="W31" s="50"/>
      <c r="X31" s="17"/>
      <c r="Y31" s="45"/>
    </row>
    <row r="32" spans="2:25" x14ac:dyDescent="0.3">
      <c r="B32" s="45">
        <f>MAX(B$11:B31)+1</f>
        <v>18</v>
      </c>
      <c r="C32" s="43"/>
      <c r="D32" s="51" t="s">
        <v>49</v>
      </c>
      <c r="E32" s="45"/>
      <c r="F32" s="12">
        <v>1079648.420451988</v>
      </c>
      <c r="G32" s="12"/>
      <c r="H32" s="12">
        <f t="shared" ref="H32:H40" si="8">F32-N32</f>
        <v>-57300.54608863825</v>
      </c>
      <c r="I32" s="48"/>
      <c r="J32" s="12">
        <v>1136807.717408658</v>
      </c>
      <c r="K32" s="12"/>
      <c r="L32" s="12">
        <v>141.2491319682041</v>
      </c>
      <c r="M32" s="12"/>
      <c r="N32" s="12">
        <f t="shared" ref="N32:N40" si="9">J32+L32</f>
        <v>1136948.9665406263</v>
      </c>
      <c r="O32" s="48"/>
      <c r="P32" s="12">
        <v>-2639.2936698637272</v>
      </c>
      <c r="Q32" s="12"/>
      <c r="R32" s="12">
        <v>0</v>
      </c>
      <c r="S32" s="12"/>
      <c r="T32" s="12">
        <f t="shared" ref="T32:T40" si="10">N32+P32+R32</f>
        <v>1134309.6728707624</v>
      </c>
      <c r="U32" s="12"/>
      <c r="V32" s="14">
        <f t="shared" ref="V32:V41" si="11">T32/N32</f>
        <v>0.99767861729282858</v>
      </c>
      <c r="W32" s="14"/>
      <c r="X32" s="17">
        <f t="shared" ref="X32:X41" si="12">T32/F32-1</f>
        <v>5.0628752270939215E-2</v>
      </c>
      <c r="Y32" s="45"/>
    </row>
    <row r="33" spans="2:25" x14ac:dyDescent="0.3">
      <c r="B33" s="45">
        <f>MAX(B$11:B32)+1</f>
        <v>19</v>
      </c>
      <c r="C33" s="43"/>
      <c r="D33" s="51" t="s">
        <v>50</v>
      </c>
      <c r="E33" s="45"/>
      <c r="F33" s="12">
        <v>203093.67491028726</v>
      </c>
      <c r="G33" s="12"/>
      <c r="H33" s="12">
        <f t="shared" si="8"/>
        <v>-1259.4214463886747</v>
      </c>
      <c r="I33" s="48"/>
      <c r="J33" s="12">
        <v>204417.23292247273</v>
      </c>
      <c r="K33" s="12"/>
      <c r="L33" s="12">
        <v>-64.136565796808213</v>
      </c>
      <c r="M33" s="12"/>
      <c r="N33" s="12">
        <f t="shared" si="9"/>
        <v>204353.09635667593</v>
      </c>
      <c r="O33" s="48"/>
      <c r="P33" s="12">
        <v>-960.51303096552726</v>
      </c>
      <c r="Q33" s="12"/>
      <c r="R33" s="12">
        <v>0</v>
      </c>
      <c r="S33" s="12"/>
      <c r="T33" s="12">
        <f t="shared" si="10"/>
        <v>203392.58332571041</v>
      </c>
      <c r="U33" s="12"/>
      <c r="V33" s="14">
        <f t="shared" si="11"/>
        <v>0.99529973830546192</v>
      </c>
      <c r="W33" s="14"/>
      <c r="X33" s="17">
        <f t="shared" si="12"/>
        <v>1.4717760932494439E-3</v>
      </c>
      <c r="Y33" s="45"/>
    </row>
    <row r="34" spans="2:25" x14ac:dyDescent="0.3">
      <c r="B34" s="45">
        <f>MAX(B$11:B33)+1</f>
        <v>20</v>
      </c>
      <c r="C34" s="43"/>
      <c r="D34" s="51" t="s">
        <v>51</v>
      </c>
      <c r="E34" s="45"/>
      <c r="F34" s="12">
        <v>46637.710539878761</v>
      </c>
      <c r="G34" s="12"/>
      <c r="H34" s="12">
        <f t="shared" si="8"/>
        <v>2140.4085724822144</v>
      </c>
      <c r="I34" s="48"/>
      <c r="J34" s="12">
        <v>44666.871020683211</v>
      </c>
      <c r="K34" s="12"/>
      <c r="L34" s="12">
        <v>-169.56905328666366</v>
      </c>
      <c r="M34" s="12"/>
      <c r="N34" s="12">
        <f t="shared" si="9"/>
        <v>44497.301967396546</v>
      </c>
      <c r="O34" s="48"/>
      <c r="P34" s="12">
        <v>-223.4381535540989</v>
      </c>
      <c r="Q34" s="12"/>
      <c r="R34" s="12">
        <v>0</v>
      </c>
      <c r="S34" s="12"/>
      <c r="T34" s="12">
        <f t="shared" si="10"/>
        <v>44273.86381384245</v>
      </c>
      <c r="U34" s="12"/>
      <c r="V34" s="14">
        <f t="shared" si="11"/>
        <v>0.9949786134512647</v>
      </c>
      <c r="W34" s="14"/>
      <c r="X34" s="17">
        <f t="shared" si="12"/>
        <v>-5.0685308062346723E-2</v>
      </c>
      <c r="Y34" s="45"/>
    </row>
    <row r="35" spans="2:25" x14ac:dyDescent="0.3">
      <c r="B35" s="45">
        <f>MAX(B$11:B34)+1</f>
        <v>21</v>
      </c>
      <c r="C35" s="43"/>
      <c r="D35" s="51" t="s">
        <v>52</v>
      </c>
      <c r="E35" s="45"/>
      <c r="F35" s="12">
        <v>3126.3535292417369</v>
      </c>
      <c r="G35" s="12"/>
      <c r="H35" s="12">
        <f t="shared" si="8"/>
        <v>863.53285332136329</v>
      </c>
      <c r="I35" s="48"/>
      <c r="J35" s="12">
        <v>2264.6923538481306</v>
      </c>
      <c r="K35" s="12"/>
      <c r="L35" s="12">
        <v>-1.8716779277570548</v>
      </c>
      <c r="M35" s="12"/>
      <c r="N35" s="12">
        <f t="shared" si="9"/>
        <v>2262.8206759203736</v>
      </c>
      <c r="O35" s="48"/>
      <c r="P35" s="12">
        <v>-0.92155972056720326</v>
      </c>
      <c r="Q35" s="12"/>
      <c r="R35" s="12">
        <v>0</v>
      </c>
      <c r="S35" s="12"/>
      <c r="T35" s="12">
        <f t="shared" si="10"/>
        <v>2261.8991161998065</v>
      </c>
      <c r="U35" s="12"/>
      <c r="V35" s="14">
        <f t="shared" si="11"/>
        <v>0.99959273850978392</v>
      </c>
      <c r="W35" s="14"/>
      <c r="X35" s="17">
        <f t="shared" si="12"/>
        <v>-0.27650564945916223</v>
      </c>
      <c r="Y35" s="45"/>
    </row>
    <row r="36" spans="2:25" x14ac:dyDescent="0.3">
      <c r="B36" s="45">
        <f>MAX(B$11:B35)+1</f>
        <v>22</v>
      </c>
      <c r="C36" s="43"/>
      <c r="D36" s="51" t="s">
        <v>53</v>
      </c>
      <c r="E36" s="45"/>
      <c r="F36" s="12">
        <v>37371.119849882074</v>
      </c>
      <c r="G36" s="12"/>
      <c r="H36" s="12">
        <f t="shared" si="8"/>
        <v>-5499.0324150194501</v>
      </c>
      <c r="I36" s="48"/>
      <c r="J36" s="12">
        <v>43259.529561260038</v>
      </c>
      <c r="K36" s="12"/>
      <c r="L36" s="12">
        <v>-389.37729635851252</v>
      </c>
      <c r="M36" s="12"/>
      <c r="N36" s="12">
        <f t="shared" si="9"/>
        <v>42870.152264901524</v>
      </c>
      <c r="O36" s="48"/>
      <c r="P36" s="12">
        <v>-173.23989733189254</v>
      </c>
      <c r="Q36" s="12"/>
      <c r="R36" s="12">
        <v>0</v>
      </c>
      <c r="S36" s="12"/>
      <c r="T36" s="12">
        <f t="shared" si="10"/>
        <v>42696.912367569632</v>
      </c>
      <c r="U36" s="12"/>
      <c r="V36" s="14">
        <f t="shared" si="11"/>
        <v>0.99595896239739445</v>
      </c>
      <c r="W36" s="14"/>
      <c r="X36" s="17">
        <f t="shared" si="12"/>
        <v>0.14251091589122833</v>
      </c>
      <c r="Y36" s="45"/>
    </row>
    <row r="37" spans="2:25" x14ac:dyDescent="0.3">
      <c r="B37" s="45">
        <f>MAX(B$11:B36)+1</f>
        <v>23</v>
      </c>
      <c r="C37" s="43"/>
      <c r="D37" s="51" t="s">
        <v>54</v>
      </c>
      <c r="E37" s="45"/>
      <c r="F37" s="12">
        <v>4500.3048958949512</v>
      </c>
      <c r="G37" s="12"/>
      <c r="H37" s="12">
        <f t="shared" si="8"/>
        <v>59.637278259178856</v>
      </c>
      <c r="I37" s="48"/>
      <c r="J37" s="12">
        <v>4437.0578069972835</v>
      </c>
      <c r="K37" s="12"/>
      <c r="L37" s="12">
        <v>3.6098106384889448</v>
      </c>
      <c r="M37" s="12"/>
      <c r="N37" s="12">
        <f t="shared" si="9"/>
        <v>4440.6676176357723</v>
      </c>
      <c r="O37" s="48"/>
      <c r="P37" s="12">
        <v>-53.639935450403591</v>
      </c>
      <c r="Q37" s="12"/>
      <c r="R37" s="12">
        <v>0</v>
      </c>
      <c r="S37" s="12"/>
      <c r="T37" s="12">
        <f t="shared" si="10"/>
        <v>4387.0276821853686</v>
      </c>
      <c r="U37" s="12"/>
      <c r="V37" s="14">
        <f t="shared" si="11"/>
        <v>0.98792074974551647</v>
      </c>
      <c r="W37" s="14"/>
      <c r="X37" s="17">
        <f t="shared" si="12"/>
        <v>-2.5171008704968134E-2</v>
      </c>
      <c r="Y37" s="45"/>
    </row>
    <row r="38" spans="2:25" x14ac:dyDescent="0.3">
      <c r="B38" s="45">
        <f>MAX(B$11:B37)+1</f>
        <v>24</v>
      </c>
      <c r="D38" s="51" t="s">
        <v>55</v>
      </c>
      <c r="E38" s="45"/>
      <c r="F38" s="12">
        <v>14377.450509546123</v>
      </c>
      <c r="G38" s="12"/>
      <c r="H38" s="12">
        <f t="shared" si="8"/>
        <v>2456.8150940825763</v>
      </c>
      <c r="I38" s="48"/>
      <c r="J38" s="12">
        <v>11987.984331484362</v>
      </c>
      <c r="K38" s="12"/>
      <c r="L38" s="12">
        <v>-67.348916020814926</v>
      </c>
      <c r="M38" s="12"/>
      <c r="N38" s="12">
        <f t="shared" si="9"/>
        <v>11920.635415463546</v>
      </c>
      <c r="O38" s="48"/>
      <c r="P38" s="12">
        <v>-131.59601139212324</v>
      </c>
      <c r="Q38" s="12"/>
      <c r="R38" s="12">
        <v>0</v>
      </c>
      <c r="S38" s="12"/>
      <c r="T38" s="12">
        <f t="shared" si="10"/>
        <v>11789.039404071424</v>
      </c>
      <c r="U38" s="12"/>
      <c r="V38" s="14">
        <f t="shared" si="11"/>
        <v>0.98896065462908</v>
      </c>
      <c r="W38" s="14"/>
      <c r="X38" s="17">
        <f t="shared" si="12"/>
        <v>-0.18003269103629216</v>
      </c>
      <c r="Y38" s="45"/>
    </row>
    <row r="39" spans="2:25" x14ac:dyDescent="0.3">
      <c r="B39" s="45">
        <f>MAX(B$11:B38)+1</f>
        <v>25</v>
      </c>
      <c r="D39" s="51" t="s">
        <v>56</v>
      </c>
      <c r="E39" s="45"/>
      <c r="F39" s="12">
        <v>83842.471661537333</v>
      </c>
      <c r="G39" s="12"/>
      <c r="H39" s="12">
        <f t="shared" si="8"/>
        <v>-7258.2621712296823</v>
      </c>
      <c r="I39" s="48"/>
      <c r="J39" s="12">
        <v>92676.144380749596</v>
      </c>
      <c r="K39" s="12"/>
      <c r="L39" s="12">
        <v>-1575.4105479825773</v>
      </c>
      <c r="M39" s="12"/>
      <c r="N39" s="12">
        <f t="shared" si="9"/>
        <v>91100.733832767015</v>
      </c>
      <c r="O39" s="48"/>
      <c r="P39" s="12">
        <v>-854.37607140512057</v>
      </c>
      <c r="Q39" s="12"/>
      <c r="R39" s="12">
        <v>0</v>
      </c>
      <c r="S39" s="12"/>
      <c r="T39" s="12">
        <f t="shared" si="10"/>
        <v>90246.357761361898</v>
      </c>
      <c r="U39" s="12"/>
      <c r="V39" s="14">
        <f t="shared" si="11"/>
        <v>0.99062163348789822</v>
      </c>
      <c r="W39" s="14"/>
      <c r="X39" s="17">
        <f t="shared" si="12"/>
        <v>7.6379977509207331E-2</v>
      </c>
      <c r="Y39" s="45"/>
    </row>
    <row r="40" spans="2:25" x14ac:dyDescent="0.3">
      <c r="B40" s="45">
        <f>MAX(B$11:B39)+1</f>
        <v>26</v>
      </c>
      <c r="D40" s="51" t="s">
        <v>57</v>
      </c>
      <c r="E40" s="45"/>
      <c r="F40" s="12">
        <v>8385.5420588254492</v>
      </c>
      <c r="G40" s="12"/>
      <c r="H40" s="12">
        <f t="shared" si="8"/>
        <v>-466.13499009177212</v>
      </c>
      <c r="I40" s="48"/>
      <c r="J40" s="12">
        <v>8851.6770489172213</v>
      </c>
      <c r="K40" s="12"/>
      <c r="L40" s="12">
        <v>0</v>
      </c>
      <c r="M40" s="12"/>
      <c r="N40" s="12">
        <f t="shared" si="9"/>
        <v>8851.6770489172213</v>
      </c>
      <c r="O40" s="48"/>
      <c r="P40" s="12">
        <v>-282.02948165349267</v>
      </c>
      <c r="Q40" s="12"/>
      <c r="R40" s="12">
        <v>0</v>
      </c>
      <c r="S40" s="12"/>
      <c r="T40" s="12">
        <f t="shared" si="10"/>
        <v>8569.647567263728</v>
      </c>
      <c r="U40" s="12"/>
      <c r="V40" s="14">
        <f t="shared" si="11"/>
        <v>0.96813829965836895</v>
      </c>
      <c r="W40" s="14"/>
      <c r="X40" s="17">
        <f t="shared" si="12"/>
        <v>2.1955111207690559E-2</v>
      </c>
      <c r="Y40" s="45"/>
    </row>
    <row r="41" spans="2:25" x14ac:dyDescent="0.3">
      <c r="B41" s="45">
        <f>MAX(B$11:B40)+1</f>
        <v>27</v>
      </c>
      <c r="C41" s="43"/>
      <c r="D41" s="43" t="s">
        <v>58</v>
      </c>
      <c r="F41" s="47">
        <f>SUM(F32:F40)</f>
        <v>1480983.0484070817</v>
      </c>
      <c r="G41" s="48"/>
      <c r="H41" s="47">
        <f>SUM(H32:H40)</f>
        <v>-66263.003313222493</v>
      </c>
      <c r="I41" s="48"/>
      <c r="J41" s="47">
        <f>SUM(J32:J40)</f>
        <v>1549368.9068350708</v>
      </c>
      <c r="K41" s="48"/>
      <c r="L41" s="47">
        <f>SUM(L32:L40)</f>
        <v>-2122.8551147664407</v>
      </c>
      <c r="M41" s="48"/>
      <c r="N41" s="47">
        <f>SUM(N32:N40)</f>
        <v>1547246.0517203042</v>
      </c>
      <c r="O41" s="48"/>
      <c r="P41" s="47">
        <f>SUM(P32:P40)</f>
        <v>-5319.0478113369527</v>
      </c>
      <c r="Q41" s="48"/>
      <c r="R41" s="47">
        <f>SUM(R32:R40)</f>
        <v>0</v>
      </c>
      <c r="S41" s="48"/>
      <c r="T41" s="47">
        <f>SUM(T32:T40)</f>
        <v>1541927.0039089671</v>
      </c>
      <c r="U41" s="48"/>
      <c r="V41" s="49">
        <f t="shared" si="11"/>
        <v>0.99656224825688</v>
      </c>
      <c r="W41" s="50"/>
      <c r="X41" s="15">
        <f t="shared" si="12"/>
        <v>4.1151014906912975E-2</v>
      </c>
      <c r="Y41" s="45"/>
    </row>
    <row r="42" spans="2:25" x14ac:dyDescent="0.3">
      <c r="B42" s="22"/>
      <c r="C42" s="43"/>
      <c r="D42" s="45"/>
      <c r="F42" s="16"/>
      <c r="G42" s="16"/>
      <c r="H42" s="16"/>
      <c r="I42" s="48"/>
      <c r="J42" s="16"/>
      <c r="K42" s="16"/>
      <c r="L42" s="16"/>
      <c r="M42" s="16"/>
      <c r="N42" s="16"/>
      <c r="O42" s="48"/>
      <c r="P42" s="12"/>
      <c r="Q42" s="12"/>
      <c r="R42" s="12"/>
      <c r="S42" s="12"/>
      <c r="T42" s="16"/>
      <c r="U42" s="16"/>
      <c r="V42" s="50"/>
      <c r="W42" s="50"/>
      <c r="X42" s="20"/>
      <c r="Y42" s="45"/>
    </row>
    <row r="43" spans="2:25" x14ac:dyDescent="0.3">
      <c r="B43" s="45">
        <f>MAX(B$11:B42)+1</f>
        <v>28</v>
      </c>
      <c r="C43" s="43"/>
      <c r="D43" s="40" t="s">
        <v>59</v>
      </c>
      <c r="F43" s="47">
        <f>F21+F29+F41</f>
        <v>5097037.6093702763</v>
      </c>
      <c r="G43" s="48"/>
      <c r="H43" s="47">
        <f>H21+H29+H41</f>
        <v>-11596.778652907669</v>
      </c>
      <c r="I43" s="48"/>
      <c r="J43" s="47">
        <f>J21+J29+J41</f>
        <v>5108634.3880231846</v>
      </c>
      <c r="K43" s="48"/>
      <c r="L43" s="47">
        <f>L21+L29+L41</f>
        <v>0</v>
      </c>
      <c r="M43" s="48"/>
      <c r="N43" s="47">
        <f>N21+N29+N41</f>
        <v>5108634.3880231846</v>
      </c>
      <c r="O43" s="48"/>
      <c r="P43" s="47">
        <f>P21+P29+P41</f>
        <v>-19200.532963430971</v>
      </c>
      <c r="Q43" s="48"/>
      <c r="R43" s="47">
        <f>R21+R29+R41</f>
        <v>0</v>
      </c>
      <c r="S43" s="48"/>
      <c r="T43" s="47">
        <f>T21+T29+T41</f>
        <v>5089433.8550597522</v>
      </c>
      <c r="U43" s="48"/>
      <c r="V43" s="49">
        <f>T43/N43</f>
        <v>0.99624155273110826</v>
      </c>
      <c r="W43" s="50"/>
      <c r="X43" s="15">
        <f>T43/F43-1</f>
        <v>-1.4917987453232362E-3</v>
      </c>
      <c r="Y43" s="45"/>
    </row>
    <row r="44" spans="2:25" x14ac:dyDescent="0.3">
      <c r="B44" s="45"/>
      <c r="C44" s="43"/>
      <c r="D44" s="43"/>
      <c r="E44" s="45"/>
      <c r="F44" s="16"/>
      <c r="G44" s="16"/>
      <c r="H44" s="16"/>
      <c r="I44" s="48"/>
      <c r="J44" s="16"/>
      <c r="K44" s="16"/>
      <c r="L44" s="16"/>
      <c r="M44" s="16"/>
      <c r="N44" s="16"/>
      <c r="O44" s="48"/>
      <c r="P44" s="48"/>
      <c r="Q44" s="48"/>
      <c r="R44" s="48"/>
      <c r="S44" s="48"/>
      <c r="T44" s="16"/>
      <c r="U44" s="16"/>
      <c r="V44" s="50"/>
      <c r="W44" s="50"/>
      <c r="X44" s="23"/>
      <c r="Y44" s="45"/>
    </row>
    <row r="45" spans="2:25" x14ac:dyDescent="0.3">
      <c r="B45" s="45"/>
      <c r="C45" s="43"/>
      <c r="D45" s="21" t="s">
        <v>60</v>
      </c>
      <c r="E45" s="45"/>
      <c r="F45" s="16"/>
      <c r="G45" s="16"/>
      <c r="H45" s="16"/>
      <c r="I45" s="48"/>
      <c r="J45" s="16"/>
      <c r="K45" s="16"/>
      <c r="L45" s="16"/>
      <c r="M45" s="16"/>
      <c r="N45" s="16"/>
      <c r="O45" s="48"/>
      <c r="P45" s="48"/>
      <c r="Q45" s="48"/>
      <c r="R45" s="48"/>
      <c r="S45" s="48"/>
      <c r="T45" s="16"/>
      <c r="U45" s="16"/>
      <c r="V45" s="50"/>
      <c r="W45" s="50"/>
      <c r="X45" s="52"/>
      <c r="Y45" s="45"/>
    </row>
    <row r="46" spans="2:25" x14ac:dyDescent="0.3">
      <c r="B46" s="45">
        <f>MAX(B$11:B45)+1</f>
        <v>29</v>
      </c>
      <c r="C46" s="43"/>
      <c r="D46" s="11" t="s">
        <v>61</v>
      </c>
      <c r="F46" s="12">
        <v>179.27590464000002</v>
      </c>
      <c r="G46" s="12"/>
      <c r="H46" s="12">
        <f t="shared" ref="H46:H53" si="13">F46-N46</f>
        <v>175.41519975326241</v>
      </c>
      <c r="I46" s="24"/>
      <c r="J46" s="12">
        <v>3.8607048867376017</v>
      </c>
      <c r="K46" s="12"/>
      <c r="L46" s="12"/>
      <c r="M46" s="12"/>
      <c r="N46" s="12">
        <f t="shared" ref="N46:N48" si="14">J46</f>
        <v>3.8607048867376017</v>
      </c>
      <c r="O46" s="24"/>
      <c r="P46" s="12">
        <f>T46-N46</f>
        <v>175.41519975326239</v>
      </c>
      <c r="Q46" s="12"/>
      <c r="R46" s="12">
        <v>0</v>
      </c>
      <c r="S46" s="12"/>
      <c r="T46" s="12">
        <v>179.27590463999999</v>
      </c>
      <c r="U46" s="12"/>
      <c r="V46" s="14">
        <f t="shared" ref="V46:V47" si="15">T46/N46</f>
        <v>46.436055046800767</v>
      </c>
      <c r="W46" s="14"/>
      <c r="X46" s="17">
        <f t="shared" ref="X46:X54" si="16">T46/F46-1</f>
        <v>0</v>
      </c>
      <c r="Y46" s="45"/>
    </row>
    <row r="47" spans="2:25" x14ac:dyDescent="0.3">
      <c r="B47" s="45">
        <f>MAX(B$11:B46)+1</f>
        <v>30</v>
      </c>
      <c r="C47" s="43"/>
      <c r="D47" s="11" t="s">
        <v>62</v>
      </c>
      <c r="E47" s="45"/>
      <c r="F47" s="12">
        <v>19703.64</v>
      </c>
      <c r="G47" s="12"/>
      <c r="H47" s="12">
        <f t="shared" si="13"/>
        <v>1329.4164231599098</v>
      </c>
      <c r="I47" s="48"/>
      <c r="J47" s="12">
        <v>18374.22357684009</v>
      </c>
      <c r="K47" s="12"/>
      <c r="L47" s="16"/>
      <c r="M47" s="16"/>
      <c r="N47" s="12">
        <f t="shared" si="14"/>
        <v>18374.22357684009</v>
      </c>
      <c r="O47" s="48"/>
      <c r="P47" s="12">
        <f t="shared" ref="P47:P53" si="17">T47-N47</f>
        <v>0</v>
      </c>
      <c r="Q47" s="12"/>
      <c r="R47" s="12">
        <v>0</v>
      </c>
      <c r="S47" s="12"/>
      <c r="T47" s="12">
        <v>18374.223576840086</v>
      </c>
      <c r="U47" s="12"/>
      <c r="V47" s="14">
        <f t="shared" si="15"/>
        <v>0.99999999999999978</v>
      </c>
      <c r="W47" s="14"/>
      <c r="X47" s="17">
        <f t="shared" si="16"/>
        <v>-6.7470600516448376E-2</v>
      </c>
      <c r="Y47" s="45"/>
    </row>
    <row r="48" spans="2:25" x14ac:dyDescent="0.3">
      <c r="B48" s="45">
        <f>MAX(B$11:B47)+1</f>
        <v>31</v>
      </c>
      <c r="C48" s="43"/>
      <c r="D48" s="11" t="s">
        <v>63</v>
      </c>
      <c r="F48" s="12">
        <v>3560.977942268019</v>
      </c>
      <c r="G48" s="12"/>
      <c r="H48" s="12">
        <f t="shared" si="13"/>
        <v>3560.977942268019</v>
      </c>
      <c r="J48" s="12">
        <v>0</v>
      </c>
      <c r="K48" s="12"/>
      <c r="N48" s="12">
        <f t="shared" si="14"/>
        <v>0</v>
      </c>
      <c r="P48" s="12">
        <f t="shared" si="17"/>
        <v>3560.977942268019</v>
      </c>
      <c r="Q48" s="12"/>
      <c r="R48" s="12">
        <v>0</v>
      </c>
      <c r="S48" s="12"/>
      <c r="T48" s="12">
        <v>3560.977942268019</v>
      </c>
      <c r="U48" s="12"/>
      <c r="V48" s="14" t="str">
        <f>IFERROR(T48/N48,"-")</f>
        <v>-</v>
      </c>
      <c r="W48" s="14"/>
      <c r="X48" s="17">
        <f t="shared" si="16"/>
        <v>0</v>
      </c>
      <c r="Y48" s="45"/>
    </row>
    <row r="49" spans="1:25" x14ac:dyDescent="0.3">
      <c r="B49" s="45">
        <f>MAX(B$11:B48)+1</f>
        <v>32</v>
      </c>
      <c r="C49" s="43"/>
      <c r="D49" s="51" t="s">
        <v>64</v>
      </c>
      <c r="E49" s="45"/>
      <c r="F49" s="12">
        <v>121269.33948641531</v>
      </c>
      <c r="G49" s="12"/>
      <c r="H49" s="12">
        <f t="shared" si="13"/>
        <v>8104.6469020804361</v>
      </c>
      <c r="I49" s="48"/>
      <c r="J49" s="12">
        <v>113164.69258433487</v>
      </c>
      <c r="K49" s="12"/>
      <c r="L49" s="12"/>
      <c r="M49" s="12"/>
      <c r="N49" s="12">
        <f>J49</f>
        <v>113164.69258433487</v>
      </c>
      <c r="O49" s="48"/>
      <c r="P49" s="12">
        <f t="shared" si="17"/>
        <v>24.210196283136611</v>
      </c>
      <c r="Q49" s="12"/>
      <c r="R49" s="12">
        <v>0</v>
      </c>
      <c r="S49" s="12"/>
      <c r="T49" s="12">
        <v>113188.90278061801</v>
      </c>
      <c r="U49" s="12"/>
      <c r="V49" s="14">
        <f t="shared" ref="V49:V54" si="18">T49/N49</f>
        <v>1.0002139377197097</v>
      </c>
      <c r="W49" s="14"/>
      <c r="X49" s="17">
        <f t="shared" si="16"/>
        <v>-6.6632149066025659E-2</v>
      </c>
      <c r="Y49" s="45"/>
    </row>
    <row r="50" spans="1:25" x14ac:dyDescent="0.3">
      <c r="B50" s="45">
        <f>MAX(B$11:B49)+1</f>
        <v>33</v>
      </c>
      <c r="C50" s="43"/>
      <c r="D50" s="51" t="s">
        <v>65</v>
      </c>
      <c r="E50" s="53"/>
      <c r="F50" s="12">
        <v>17291.497638850597</v>
      </c>
      <c r="G50" s="12"/>
      <c r="H50" s="12">
        <f t="shared" si="13"/>
        <v>14151.737467559171</v>
      </c>
      <c r="I50" s="48"/>
      <c r="J50" s="12">
        <v>3139.7601712914266</v>
      </c>
      <c r="K50" s="12"/>
      <c r="L50" s="12"/>
      <c r="M50" s="12"/>
      <c r="N50" s="12">
        <f t="shared" ref="N50:N53" si="19">J50</f>
        <v>3139.7601712914266</v>
      </c>
      <c r="O50" s="48"/>
      <c r="P50" s="12">
        <f t="shared" si="17"/>
        <v>13460.399005988078</v>
      </c>
      <c r="Q50" s="12"/>
      <c r="R50" s="12">
        <v>0</v>
      </c>
      <c r="S50" s="12"/>
      <c r="T50" s="12">
        <v>16600.159177279504</v>
      </c>
      <c r="U50" s="12"/>
      <c r="V50" s="14">
        <f t="shared" si="18"/>
        <v>5.2870787167325677</v>
      </c>
      <c r="W50" s="14"/>
      <c r="X50" s="17">
        <f t="shared" si="16"/>
        <v>-3.9981410286740626E-2</v>
      </c>
      <c r="Y50" s="45"/>
    </row>
    <row r="51" spans="1:25" x14ac:dyDescent="0.3">
      <c r="B51" s="45">
        <f>MAX(B$11:B50)+1</f>
        <v>34</v>
      </c>
      <c r="C51" s="43"/>
      <c r="D51" s="51" t="s">
        <v>66</v>
      </c>
      <c r="E51" s="45"/>
      <c r="F51" s="12">
        <v>424.03364183333326</v>
      </c>
      <c r="G51" s="12"/>
      <c r="H51" s="12">
        <f t="shared" si="13"/>
        <v>346.11189429962576</v>
      </c>
      <c r="I51" s="48"/>
      <c r="J51" s="12">
        <v>77.921747533707475</v>
      </c>
      <c r="K51" s="12"/>
      <c r="L51" s="12"/>
      <c r="M51" s="12"/>
      <c r="N51" s="12">
        <f t="shared" si="19"/>
        <v>77.921747533707475</v>
      </c>
      <c r="O51" s="48"/>
      <c r="P51" s="12">
        <f t="shared" si="17"/>
        <v>706.71712910011797</v>
      </c>
      <c r="Q51" s="12"/>
      <c r="R51" s="12">
        <v>0</v>
      </c>
      <c r="S51" s="12"/>
      <c r="T51" s="12">
        <v>784.63887663382548</v>
      </c>
      <c r="U51" s="12"/>
      <c r="V51" s="14">
        <f t="shared" si="18"/>
        <v>10.069574944971627</v>
      </c>
      <c r="W51" s="14"/>
      <c r="X51" s="17">
        <f t="shared" si="16"/>
        <v>0.85041656893400064</v>
      </c>
      <c r="Y51" s="45"/>
    </row>
    <row r="52" spans="1:25" x14ac:dyDescent="0.3">
      <c r="B52" s="45">
        <f>MAX(B$11:B51)+1</f>
        <v>35</v>
      </c>
      <c r="C52" s="43"/>
      <c r="D52" s="51" t="s">
        <v>67</v>
      </c>
      <c r="E52" s="45"/>
      <c r="F52" s="12">
        <v>603.30261955727349</v>
      </c>
      <c r="G52" s="12"/>
      <c r="H52" s="12">
        <f t="shared" si="13"/>
        <v>308.54155406464395</v>
      </c>
      <c r="I52" s="48"/>
      <c r="J52" s="12">
        <v>294.76106549262954</v>
      </c>
      <c r="K52" s="12"/>
      <c r="L52" s="12"/>
      <c r="M52" s="12"/>
      <c r="N52" s="12">
        <f t="shared" si="19"/>
        <v>294.76106549262954</v>
      </c>
      <c r="O52" s="48"/>
      <c r="P52" s="12">
        <f t="shared" si="17"/>
        <v>351.54072973860798</v>
      </c>
      <c r="Q52" s="12"/>
      <c r="R52" s="12">
        <v>0</v>
      </c>
      <c r="S52" s="12"/>
      <c r="T52" s="12">
        <v>646.30179523123752</v>
      </c>
      <c r="U52" s="12"/>
      <c r="V52" s="14">
        <f t="shared" si="18"/>
        <v>2.1926294578664365</v>
      </c>
      <c r="W52" s="14"/>
      <c r="X52" s="17">
        <f t="shared" si="16"/>
        <v>7.1272980225941085E-2</v>
      </c>
      <c r="Y52" s="45"/>
    </row>
    <row r="53" spans="1:25" x14ac:dyDescent="0.3">
      <c r="B53" s="45">
        <f>MAX(B$11:B52)+1</f>
        <v>36</v>
      </c>
      <c r="D53" s="51" t="s">
        <v>68</v>
      </c>
      <c r="E53" s="53"/>
      <c r="F53" s="12">
        <v>573.42714869850784</v>
      </c>
      <c r="G53" s="12"/>
      <c r="H53" s="12">
        <f t="shared" si="13"/>
        <v>6.0885207541527961</v>
      </c>
      <c r="I53" s="48"/>
      <c r="J53" s="12">
        <v>567.33862794435504</v>
      </c>
      <c r="K53" s="12"/>
      <c r="L53" s="12"/>
      <c r="M53" s="12"/>
      <c r="N53" s="12">
        <f t="shared" si="19"/>
        <v>567.33862794435504</v>
      </c>
      <c r="O53" s="48"/>
      <c r="P53" s="12">
        <f t="shared" si="17"/>
        <v>24.81485391173976</v>
      </c>
      <c r="Q53" s="12"/>
      <c r="R53" s="12">
        <v>0</v>
      </c>
      <c r="S53" s="12"/>
      <c r="T53" s="12">
        <v>592.1534818560948</v>
      </c>
      <c r="U53" s="12"/>
      <c r="V53" s="14">
        <f t="shared" si="18"/>
        <v>1.0437390522863774</v>
      </c>
      <c r="W53" s="14"/>
      <c r="X53" s="17">
        <f t="shared" si="16"/>
        <v>3.2656865305539906E-2</v>
      </c>
      <c r="Y53" s="45"/>
    </row>
    <row r="54" spans="1:25" x14ac:dyDescent="0.3">
      <c r="B54" s="45">
        <f>MAX(B$11:B53)+1</f>
        <v>37</v>
      </c>
      <c r="D54" s="43" t="s">
        <v>69</v>
      </c>
      <c r="F54" s="47">
        <f>SUM(F46:F53)</f>
        <v>163605.49438226304</v>
      </c>
      <c r="G54" s="48"/>
      <c r="H54" s="47">
        <f>SUM(H46:H53)</f>
        <v>27982.935903939218</v>
      </c>
      <c r="I54" s="48"/>
      <c r="J54" s="47">
        <f>SUM(J46:J53)</f>
        <v>135622.55847832383</v>
      </c>
      <c r="K54" s="48"/>
      <c r="L54" s="54">
        <f>SUM(L46:L53)</f>
        <v>0</v>
      </c>
      <c r="M54" s="55"/>
      <c r="N54" s="47">
        <f>SUM(N46:N53)</f>
        <v>135622.55847832383</v>
      </c>
      <c r="O54" s="48"/>
      <c r="P54" s="47">
        <f>SUM(P46:P53)</f>
        <v>18304.075057042959</v>
      </c>
      <c r="Q54" s="48"/>
      <c r="R54" s="54">
        <f>SUM(R46:R53)</f>
        <v>0</v>
      </c>
      <c r="S54" s="55"/>
      <c r="T54" s="47">
        <f>SUM(T46:T53)</f>
        <v>153926.6335353668</v>
      </c>
      <c r="U54" s="48"/>
      <c r="V54" s="49">
        <f t="shared" si="18"/>
        <v>1.1349633516902606</v>
      </c>
      <c r="W54" s="50"/>
      <c r="X54" s="15">
        <f t="shared" si="16"/>
        <v>-5.915975428234499E-2</v>
      </c>
      <c r="Y54" s="45"/>
    </row>
    <row r="55" spans="1:25" x14ac:dyDescent="0.3">
      <c r="B55" s="45"/>
      <c r="C55" s="43"/>
      <c r="H55" s="19"/>
      <c r="P55" s="19"/>
      <c r="Q55" s="19"/>
      <c r="X55" s="25"/>
      <c r="Y55" s="45"/>
    </row>
    <row r="56" spans="1:25" x14ac:dyDescent="0.3">
      <c r="B56" s="45">
        <f>MAX(B$11:B55)+1</f>
        <v>38</v>
      </c>
      <c r="C56" s="43"/>
      <c r="D56" s="26" t="s">
        <v>70</v>
      </c>
      <c r="F56" s="12">
        <v>1208.6017580038929</v>
      </c>
      <c r="G56" s="12"/>
      <c r="H56" s="12">
        <f>F56-N56</f>
        <v>1208.6017580038929</v>
      </c>
      <c r="I56" s="24"/>
      <c r="J56" s="12">
        <v>0</v>
      </c>
      <c r="K56" s="12"/>
      <c r="L56" s="12"/>
      <c r="M56" s="12"/>
      <c r="N56" s="12">
        <f>J56</f>
        <v>0</v>
      </c>
      <c r="O56" s="24"/>
      <c r="P56" s="12">
        <f>T56-N56</f>
        <v>896.45224575377028</v>
      </c>
      <c r="Q56" s="12"/>
      <c r="R56" s="12">
        <v>0</v>
      </c>
      <c r="S56" s="12"/>
      <c r="T56" s="12">
        <v>896.45224575377028</v>
      </c>
      <c r="U56" s="12"/>
      <c r="V56" s="24"/>
      <c r="W56" s="24"/>
      <c r="X56" s="17"/>
      <c r="Y56" s="45"/>
    </row>
    <row r="57" spans="1:25" x14ac:dyDescent="0.3">
      <c r="X57" s="25"/>
      <c r="Y57" s="45"/>
    </row>
    <row r="58" spans="1:25" ht="12.9" thickBot="1" x14ac:dyDescent="0.35">
      <c r="B58" s="45">
        <f>MAX(B$11:B56)+1</f>
        <v>39</v>
      </c>
      <c r="C58" s="43"/>
      <c r="D58" s="40" t="s">
        <v>71</v>
      </c>
      <c r="F58" s="56">
        <f>ROUND(F43+F54+F56,0)</f>
        <v>5261852</v>
      </c>
      <c r="G58" s="48"/>
      <c r="H58" s="56">
        <f>ROUND(H43+H54+H56,0)</f>
        <v>17595</v>
      </c>
      <c r="I58" s="48"/>
      <c r="J58" s="56">
        <f>ROUND(J43+J54+J56,0)</f>
        <v>5244257</v>
      </c>
      <c r="K58" s="48"/>
      <c r="L58" s="56">
        <f>ROUND(L43+L54+L56,0)</f>
        <v>0</v>
      </c>
      <c r="M58" s="48"/>
      <c r="N58" s="56">
        <f>ROUND(N43+N54+N56,0)</f>
        <v>5244257</v>
      </c>
      <c r="O58" s="48"/>
      <c r="P58" s="56">
        <f>ROUND(P43+P54+P56,0)</f>
        <v>0</v>
      </c>
      <c r="Q58" s="48"/>
      <c r="R58" s="56">
        <f>ROUND(R43+R54+R56,0)</f>
        <v>0</v>
      </c>
      <c r="S58" s="48"/>
      <c r="T58" s="56">
        <f>ROUND(T43+T54+T56,0)</f>
        <v>5244257</v>
      </c>
      <c r="U58" s="48"/>
      <c r="V58" s="57">
        <f>T58/N58</f>
        <v>1</v>
      </c>
      <c r="W58" s="50"/>
      <c r="X58" s="27">
        <f>T58/F58-1</f>
        <v>-3.3438796834270867E-3</v>
      </c>
      <c r="Y58" s="43"/>
    </row>
    <row r="59" spans="1:25" ht="11.9" customHeight="1" thickTop="1" x14ac:dyDescent="0.3">
      <c r="A59" s="28"/>
      <c r="E59" s="43"/>
      <c r="F59" s="43"/>
      <c r="G59" s="43"/>
      <c r="H59" s="29"/>
      <c r="I59" s="22"/>
      <c r="J59" s="22"/>
      <c r="K59" s="22"/>
      <c r="L59" s="22"/>
      <c r="M59" s="22"/>
      <c r="N59" s="22"/>
      <c r="O59" s="22"/>
      <c r="P59" s="29"/>
      <c r="Q59" s="29"/>
      <c r="R59" s="22"/>
      <c r="S59" s="22"/>
      <c r="T59" s="22"/>
      <c r="U59" s="22"/>
      <c r="V59" s="22"/>
      <c r="W59" s="22"/>
      <c r="X59" s="22"/>
      <c r="Y59" s="22"/>
    </row>
    <row r="60" spans="1:25" ht="11.9" customHeight="1" x14ac:dyDescent="0.3">
      <c r="A60" s="28"/>
      <c r="B60" s="30" t="s">
        <v>72</v>
      </c>
      <c r="C60" s="43"/>
      <c r="D60" s="43"/>
      <c r="E60" s="22"/>
      <c r="F60" s="29"/>
      <c r="G60" s="29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</row>
    <row r="61" spans="1:25" ht="11.9" customHeight="1" x14ac:dyDescent="0.3">
      <c r="A61" s="28"/>
      <c r="B61" s="58" t="s">
        <v>73</v>
      </c>
      <c r="C61" s="22"/>
      <c r="D61" s="22" t="s">
        <v>74</v>
      </c>
      <c r="E61" s="22"/>
      <c r="F61" s="22"/>
      <c r="G61" s="22"/>
    </row>
    <row r="62" spans="1:25" ht="11.9" customHeight="1" x14ac:dyDescent="0.3">
      <c r="A62" s="28"/>
      <c r="B62" s="58" t="s">
        <v>75</v>
      </c>
      <c r="D62" s="22" t="s">
        <v>76</v>
      </c>
    </row>
    <row r="63" spans="1:25" x14ac:dyDescent="0.3">
      <c r="A63" s="28"/>
      <c r="B63" s="58" t="s">
        <v>77</v>
      </c>
      <c r="C63" s="22"/>
      <c r="D63" s="22" t="s">
        <v>99</v>
      </c>
    </row>
    <row r="64" spans="1:25" x14ac:dyDescent="0.3">
      <c r="A64" s="28"/>
      <c r="B64" s="58" t="s">
        <v>78</v>
      </c>
      <c r="C64" s="22"/>
      <c r="D64" s="59" t="s">
        <v>79</v>
      </c>
    </row>
    <row r="65" spans="1:25" x14ac:dyDescent="0.3">
      <c r="A65" s="28"/>
      <c r="B65" s="58" t="s">
        <v>80</v>
      </c>
      <c r="C65" s="22"/>
      <c r="D65" s="22" t="s">
        <v>81</v>
      </c>
    </row>
    <row r="66" spans="1:25" x14ac:dyDescent="0.3">
      <c r="A66" s="28"/>
    </row>
    <row r="67" spans="1:25" x14ac:dyDescent="0.3">
      <c r="A67" s="28"/>
      <c r="B67" s="3" t="str">
        <f>+$B$2</f>
        <v>Summary of Proposed Revenue Change by Rate Class - Current Rate Zones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4"/>
    </row>
    <row r="68" spans="1:25" x14ac:dyDescent="0.3">
      <c r="A68" s="28"/>
      <c r="B68" s="5" t="s">
        <v>82</v>
      </c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6"/>
      <c r="W68" s="6"/>
      <c r="X68" s="6"/>
    </row>
    <row r="69" spans="1:25" x14ac:dyDescent="0.3">
      <c r="A69" s="28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6"/>
      <c r="W69" s="6"/>
      <c r="X69" s="6"/>
    </row>
    <row r="70" spans="1:25" x14ac:dyDescent="0.3">
      <c r="A70" s="28"/>
      <c r="B70" s="40"/>
      <c r="C70" s="40"/>
      <c r="D70" s="40"/>
      <c r="E70" s="40"/>
      <c r="F70" s="65" t="s">
        <v>2</v>
      </c>
      <c r="G70" s="65"/>
      <c r="H70" s="65"/>
      <c r="I70" s="40"/>
      <c r="J70" s="65" t="s">
        <v>3</v>
      </c>
      <c r="K70" s="65"/>
      <c r="L70" s="65"/>
      <c r="M70" s="65"/>
      <c r="N70" s="65"/>
      <c r="O70" s="40"/>
      <c r="P70" s="65" t="s">
        <v>4</v>
      </c>
      <c r="Q70" s="65"/>
      <c r="R70" s="65"/>
      <c r="S70" s="65"/>
      <c r="T70" s="65"/>
      <c r="U70" s="65"/>
      <c r="V70" s="65"/>
      <c r="W70" s="65"/>
      <c r="X70" s="65"/>
    </row>
    <row r="71" spans="1:25" s="7" customFormat="1" ht="37.299999999999997" x14ac:dyDescent="0.3">
      <c r="A71" s="31"/>
      <c r="B71" s="42" t="s">
        <v>5</v>
      </c>
      <c r="C71" s="42"/>
      <c r="D71" s="42"/>
      <c r="E71" s="42"/>
      <c r="F71" s="7" t="s">
        <v>6</v>
      </c>
      <c r="H71" s="7" t="s">
        <v>7</v>
      </c>
      <c r="I71" s="42"/>
      <c r="J71" s="42" t="s">
        <v>8</v>
      </c>
      <c r="K71" s="42"/>
      <c r="L71" s="42" t="s">
        <v>9</v>
      </c>
      <c r="M71" s="42"/>
      <c r="N71" s="42" t="s">
        <v>3</v>
      </c>
      <c r="O71" s="42"/>
      <c r="P71" s="7" t="s">
        <v>10</v>
      </c>
      <c r="R71" s="7" t="s">
        <v>11</v>
      </c>
      <c r="T71" s="7" t="s">
        <v>12</v>
      </c>
      <c r="V71" s="42" t="s">
        <v>13</v>
      </c>
      <c r="W71" s="42"/>
      <c r="X71" s="42" t="s">
        <v>14</v>
      </c>
      <c r="Y71" s="42"/>
    </row>
    <row r="72" spans="1:25" x14ac:dyDescent="0.3">
      <c r="A72" s="28"/>
      <c r="B72" s="41" t="s">
        <v>15</v>
      </c>
      <c r="C72" s="43"/>
      <c r="D72" s="44" t="s">
        <v>16</v>
      </c>
      <c r="E72" s="45"/>
      <c r="F72" s="41" t="s">
        <v>17</v>
      </c>
      <c r="G72" s="45"/>
      <c r="H72" s="41" t="s">
        <v>17</v>
      </c>
      <c r="I72" s="45"/>
      <c r="J72" s="41" t="s">
        <v>17</v>
      </c>
      <c r="K72" s="45"/>
      <c r="L72" s="41" t="s">
        <v>17</v>
      </c>
      <c r="M72" s="45"/>
      <c r="N72" s="41" t="s">
        <v>17</v>
      </c>
      <c r="O72" s="45"/>
      <c r="P72" s="41" t="s">
        <v>17</v>
      </c>
      <c r="Q72" s="45"/>
      <c r="R72" s="41" t="s">
        <v>17</v>
      </c>
      <c r="S72" s="45"/>
      <c r="T72" s="41" t="s">
        <v>17</v>
      </c>
      <c r="U72" s="45"/>
      <c r="V72" s="41" t="s">
        <v>18</v>
      </c>
      <c r="W72" s="45"/>
      <c r="X72" s="41" t="s">
        <v>19</v>
      </c>
      <c r="Y72" s="45"/>
    </row>
    <row r="73" spans="1:25" x14ac:dyDescent="0.3">
      <c r="A73" s="28"/>
      <c r="B73" s="45"/>
      <c r="C73" s="43"/>
      <c r="D73" s="43"/>
      <c r="E73" s="45"/>
      <c r="F73" s="45" t="s">
        <v>20</v>
      </c>
      <c r="G73" s="45"/>
      <c r="H73" s="45" t="s">
        <v>21</v>
      </c>
      <c r="I73" s="45"/>
      <c r="J73" s="45" t="s">
        <v>22</v>
      </c>
      <c r="K73" s="45"/>
      <c r="L73" s="45" t="s">
        <v>23</v>
      </c>
      <c r="M73" s="45"/>
      <c r="N73" s="45" t="s">
        <v>24</v>
      </c>
      <c r="O73" s="45"/>
      <c r="P73" s="45" t="s">
        <v>25</v>
      </c>
      <c r="Q73" s="45"/>
      <c r="R73" s="45" t="s">
        <v>26</v>
      </c>
      <c r="S73" s="45"/>
      <c r="T73" s="45" t="s">
        <v>27</v>
      </c>
      <c r="U73" s="45"/>
      <c r="V73" s="46" t="s">
        <v>28</v>
      </c>
      <c r="W73" s="46"/>
      <c r="X73" s="46" t="s">
        <v>29</v>
      </c>
      <c r="Y73" s="45"/>
    </row>
    <row r="74" spans="1:25" x14ac:dyDescent="0.3">
      <c r="A74" s="28"/>
      <c r="B74" s="45"/>
      <c r="C74" s="43"/>
      <c r="D74" s="43"/>
      <c r="E74" s="45"/>
      <c r="F74" s="8"/>
      <c r="G74" s="8"/>
      <c r="H74" s="8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</row>
    <row r="75" spans="1:25" x14ac:dyDescent="0.3">
      <c r="A75" s="28"/>
      <c r="B75" s="45"/>
      <c r="C75" s="43"/>
      <c r="D75" s="4" t="s">
        <v>30</v>
      </c>
      <c r="E75" s="45"/>
      <c r="F75" s="32"/>
      <c r="G75" s="32"/>
      <c r="H75" s="33"/>
      <c r="I75" s="60"/>
      <c r="J75" s="34"/>
      <c r="K75" s="34"/>
      <c r="L75" s="34"/>
      <c r="M75" s="34"/>
      <c r="N75" s="34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45"/>
    </row>
    <row r="76" spans="1:25" x14ac:dyDescent="0.3">
      <c r="A76" s="28"/>
      <c r="B76" s="45">
        <v>1</v>
      </c>
      <c r="C76" s="43"/>
      <c r="D76" s="11" t="s">
        <v>31</v>
      </c>
      <c r="E76" s="45"/>
      <c r="F76" s="12">
        <v>1081515.7637562545</v>
      </c>
      <c r="G76" s="12"/>
      <c r="H76" s="12">
        <f t="shared" ref="H76:H85" si="20">F76-N76</f>
        <v>-42632.246205550153</v>
      </c>
      <c r="I76" s="13"/>
      <c r="J76" s="12">
        <v>1123022.1616187289</v>
      </c>
      <c r="K76" s="12"/>
      <c r="L76" s="12">
        <v>1125.8483430756094</v>
      </c>
      <c r="M76" s="12"/>
      <c r="N76" s="12">
        <f t="shared" ref="N76:N85" si="21">J76+L76</f>
        <v>1124148.0099618046</v>
      </c>
      <c r="O76" s="13"/>
      <c r="P76" s="12">
        <v>-6042.9425639367719</v>
      </c>
      <c r="Q76" s="12"/>
      <c r="R76" s="12">
        <v>0</v>
      </c>
      <c r="S76" s="12"/>
      <c r="T76" s="12">
        <f t="shared" ref="T76:T85" si="22">N76+P76+R76</f>
        <v>1118105.0673978678</v>
      </c>
      <c r="U76" s="12"/>
      <c r="V76" s="14">
        <f t="shared" ref="V76:V85" si="23">T76/N76</f>
        <v>0.99462442444376864</v>
      </c>
      <c r="W76" s="14"/>
      <c r="X76" s="17">
        <f t="shared" ref="X76:X85" si="24">T76/F76-1</f>
        <v>3.3831502847941453E-2</v>
      </c>
    </row>
    <row r="77" spans="1:25" x14ac:dyDescent="0.3">
      <c r="A77" s="28"/>
      <c r="B77" s="45">
        <f>MAX(B$76:B76)+1</f>
        <v>2</v>
      </c>
      <c r="C77" s="43"/>
      <c r="D77" s="11" t="s">
        <v>32</v>
      </c>
      <c r="E77" s="45"/>
      <c r="F77" s="12">
        <v>463551.32936191699</v>
      </c>
      <c r="G77" s="12"/>
      <c r="H77" s="12">
        <f t="shared" si="20"/>
        <v>53157.535521898302</v>
      </c>
      <c r="I77" s="13"/>
      <c r="J77" s="12">
        <v>409714.03192265151</v>
      </c>
      <c r="K77" s="12"/>
      <c r="L77" s="12">
        <v>679.76191736716191</v>
      </c>
      <c r="M77" s="12"/>
      <c r="N77" s="12">
        <f t="shared" si="21"/>
        <v>410393.79384001868</v>
      </c>
      <c r="O77" s="13"/>
      <c r="P77" s="12">
        <v>-5385.2328641049944</v>
      </c>
      <c r="Q77" s="12"/>
      <c r="R77" s="12">
        <v>0</v>
      </c>
      <c r="S77" s="12"/>
      <c r="T77" s="12">
        <f t="shared" si="22"/>
        <v>405008.56097591372</v>
      </c>
      <c r="U77" s="12"/>
      <c r="V77" s="14">
        <f t="shared" si="23"/>
        <v>0.98687788912762098</v>
      </c>
      <c r="W77" s="14"/>
      <c r="X77" s="17">
        <f t="shared" si="24"/>
        <v>-0.12629187897398109</v>
      </c>
    </row>
    <row r="78" spans="1:25" x14ac:dyDescent="0.3">
      <c r="A78" s="28"/>
      <c r="B78" s="45">
        <f>MAX(B$76:B77)+1</f>
        <v>3</v>
      </c>
      <c r="C78" s="43"/>
      <c r="D78" s="11" t="s">
        <v>33</v>
      </c>
      <c r="E78" s="45"/>
      <c r="F78" s="12">
        <v>2388.4161552789233</v>
      </c>
      <c r="G78" s="12"/>
      <c r="H78" s="12">
        <f t="shared" si="20"/>
        <v>774.306561915982</v>
      </c>
      <c r="I78" s="13"/>
      <c r="J78" s="12">
        <v>1610.737159533272</v>
      </c>
      <c r="K78" s="12"/>
      <c r="L78" s="12">
        <v>3.3724338296692626</v>
      </c>
      <c r="M78" s="12"/>
      <c r="N78" s="12">
        <f t="shared" si="21"/>
        <v>1614.1095933629413</v>
      </c>
      <c r="O78" s="13"/>
      <c r="P78" s="12">
        <v>-19.008378213486189</v>
      </c>
      <c r="Q78" s="12"/>
      <c r="R78" s="12">
        <v>0</v>
      </c>
      <c r="S78" s="12"/>
      <c r="T78" s="12">
        <f t="shared" si="22"/>
        <v>1595.1012151494551</v>
      </c>
      <c r="U78" s="12"/>
      <c r="V78" s="14">
        <f t="shared" si="23"/>
        <v>0.9882236136309166</v>
      </c>
      <c r="W78" s="14"/>
      <c r="X78" s="17">
        <f t="shared" si="24"/>
        <v>-0.33215105264468603</v>
      </c>
    </row>
    <row r="79" spans="1:25" x14ac:dyDescent="0.3">
      <c r="A79" s="28"/>
      <c r="B79" s="45">
        <f>MAX(B$76:B78)+1</f>
        <v>4</v>
      </c>
      <c r="C79" s="43"/>
      <c r="D79" s="11" t="s">
        <v>34</v>
      </c>
      <c r="E79" s="45"/>
      <c r="F79" s="12">
        <v>37329.45491016587</v>
      </c>
      <c r="G79" s="12"/>
      <c r="H79" s="12">
        <f t="shared" si="20"/>
        <v>-1255.1285380191694</v>
      </c>
      <c r="I79" s="13"/>
      <c r="J79" s="12">
        <v>38561.227702288699</v>
      </c>
      <c r="K79" s="12"/>
      <c r="L79" s="12">
        <v>23.355745896342139</v>
      </c>
      <c r="M79" s="12"/>
      <c r="N79" s="12">
        <f t="shared" si="21"/>
        <v>38584.58344818504</v>
      </c>
      <c r="O79" s="13"/>
      <c r="P79" s="12">
        <v>-618.37037528865687</v>
      </c>
      <c r="Q79" s="12"/>
      <c r="R79" s="12">
        <v>0</v>
      </c>
      <c r="S79" s="12"/>
      <c r="T79" s="12">
        <f t="shared" si="22"/>
        <v>37966.213072896382</v>
      </c>
      <c r="U79" s="12"/>
      <c r="V79" s="14">
        <f t="shared" si="23"/>
        <v>0.98397364128294751</v>
      </c>
      <c r="W79" s="14"/>
      <c r="X79" s="17">
        <f t="shared" si="24"/>
        <v>1.7057794287724803E-2</v>
      </c>
    </row>
    <row r="80" spans="1:25" x14ac:dyDescent="0.3">
      <c r="A80" s="28"/>
      <c r="B80" s="45">
        <f>MAX(B$76:B79)+1</f>
        <v>5</v>
      </c>
      <c r="C80" s="43"/>
      <c r="D80" s="11" t="s">
        <v>35</v>
      </c>
      <c r="E80" s="45"/>
      <c r="F80" s="12">
        <v>6688.2751411536274</v>
      </c>
      <c r="G80" s="12"/>
      <c r="H80" s="12">
        <f t="shared" si="20"/>
        <v>1035.8118082593855</v>
      </c>
      <c r="I80" s="13"/>
      <c r="J80" s="12">
        <v>5652.0859874579683</v>
      </c>
      <c r="K80" s="12"/>
      <c r="L80" s="12">
        <v>0.37734543627361744</v>
      </c>
      <c r="M80" s="12"/>
      <c r="N80" s="12">
        <f t="shared" si="21"/>
        <v>5652.4633328942418</v>
      </c>
      <c r="O80" s="13"/>
      <c r="P80" s="12">
        <v>-129.95642163641918</v>
      </c>
      <c r="Q80" s="12"/>
      <c r="R80" s="12">
        <v>0</v>
      </c>
      <c r="S80" s="12"/>
      <c r="T80" s="12">
        <f t="shared" si="22"/>
        <v>5522.506911257823</v>
      </c>
      <c r="U80" s="12"/>
      <c r="V80" s="14">
        <f t="shared" si="23"/>
        <v>0.97700888727926039</v>
      </c>
      <c r="W80" s="14"/>
      <c r="X80" s="17">
        <f t="shared" si="24"/>
        <v>-0.17430028001131648</v>
      </c>
    </row>
    <row r="81" spans="1:25" x14ac:dyDescent="0.3">
      <c r="A81" s="28"/>
      <c r="B81" s="45">
        <f>MAX(B$76:B80)+1</f>
        <v>6</v>
      </c>
      <c r="C81" s="43"/>
      <c r="D81" s="11" t="s">
        <v>36</v>
      </c>
      <c r="E81" s="45"/>
      <c r="F81" s="12">
        <v>12826.732203294578</v>
      </c>
      <c r="G81" s="12"/>
      <c r="H81" s="12">
        <f t="shared" si="20"/>
        <v>-867.60948882870434</v>
      </c>
      <c r="I81" s="13"/>
      <c r="J81" s="12">
        <v>13694.341692123282</v>
      </c>
      <c r="K81" s="12"/>
      <c r="L81" s="12">
        <v>0</v>
      </c>
      <c r="M81" s="12"/>
      <c r="N81" s="12">
        <f t="shared" si="21"/>
        <v>13694.341692123282</v>
      </c>
      <c r="O81" s="13"/>
      <c r="P81" s="12">
        <v>0</v>
      </c>
      <c r="Q81" s="12"/>
      <c r="R81" s="12">
        <v>0</v>
      </c>
      <c r="S81" s="12"/>
      <c r="T81" s="12">
        <f t="shared" si="22"/>
        <v>13694.341692123282</v>
      </c>
      <c r="U81" s="12"/>
      <c r="V81" s="14">
        <f t="shared" si="23"/>
        <v>1</v>
      </c>
      <c r="W81" s="14"/>
      <c r="X81" s="17">
        <f t="shared" si="24"/>
        <v>6.7640726810048735E-2</v>
      </c>
    </row>
    <row r="82" spans="1:25" x14ac:dyDescent="0.3">
      <c r="A82" s="28"/>
      <c r="B82" s="45">
        <f>MAX(B$76:B81)+1</f>
        <v>7</v>
      </c>
      <c r="C82" s="43"/>
      <c r="D82" s="11" t="s">
        <v>37</v>
      </c>
      <c r="E82" s="45"/>
      <c r="F82" s="12">
        <v>2200.21733156758</v>
      </c>
      <c r="G82" s="12"/>
      <c r="H82" s="12">
        <f t="shared" si="20"/>
        <v>-684.12241986392837</v>
      </c>
      <c r="I82" s="13"/>
      <c r="J82" s="12">
        <v>2883.3361308179183</v>
      </c>
      <c r="K82" s="12"/>
      <c r="L82" s="12">
        <v>1.0036206135900279</v>
      </c>
      <c r="M82" s="12"/>
      <c r="N82" s="12">
        <f t="shared" si="21"/>
        <v>2884.3397514315084</v>
      </c>
      <c r="O82" s="13"/>
      <c r="P82" s="12">
        <v>-2.1547083124047828</v>
      </c>
      <c r="Q82" s="12"/>
      <c r="R82" s="12">
        <v>0</v>
      </c>
      <c r="S82" s="12"/>
      <c r="T82" s="12">
        <f t="shared" si="22"/>
        <v>2882.1850431191037</v>
      </c>
      <c r="U82" s="12"/>
      <c r="V82" s="14">
        <f t="shared" si="23"/>
        <v>0.99925296307020173</v>
      </c>
      <c r="W82" s="14"/>
      <c r="X82" s="17">
        <f t="shared" si="24"/>
        <v>0.30995470391356528</v>
      </c>
    </row>
    <row r="83" spans="1:25" x14ac:dyDescent="0.3">
      <c r="A83" s="28"/>
      <c r="B83" s="45">
        <f>MAX(B$76:B82)+1</f>
        <v>8</v>
      </c>
      <c r="C83" s="43"/>
      <c r="D83" s="11" t="s">
        <v>38</v>
      </c>
      <c r="E83" s="45"/>
      <c r="F83" s="12">
        <v>1054.1669712336209</v>
      </c>
      <c r="G83" s="12"/>
      <c r="H83" s="12">
        <f t="shared" si="20"/>
        <v>220.3599708166106</v>
      </c>
      <c r="I83" s="13"/>
      <c r="J83" s="12">
        <v>833.67590606601561</v>
      </c>
      <c r="K83" s="12"/>
      <c r="L83" s="12">
        <v>0.13109435099461686</v>
      </c>
      <c r="M83" s="12"/>
      <c r="N83" s="12">
        <f t="shared" si="21"/>
        <v>833.80700041701027</v>
      </c>
      <c r="O83" s="13"/>
      <c r="P83" s="12">
        <v>0</v>
      </c>
      <c r="Q83" s="12"/>
      <c r="R83" s="12">
        <v>0</v>
      </c>
      <c r="S83" s="12"/>
      <c r="T83" s="12">
        <f t="shared" si="22"/>
        <v>833.80700041701027</v>
      </c>
      <c r="U83" s="12"/>
      <c r="V83" s="14">
        <f t="shared" si="23"/>
        <v>1</v>
      </c>
      <c r="W83" s="14"/>
      <c r="X83" s="17">
        <f t="shared" si="24"/>
        <v>-0.20903706607193173</v>
      </c>
    </row>
    <row r="84" spans="1:25" x14ac:dyDescent="0.3">
      <c r="A84" s="28"/>
      <c r="B84" s="45">
        <f>MAX(B$76:B83)+1</f>
        <v>9</v>
      </c>
      <c r="C84" s="43"/>
      <c r="D84" s="11" t="s">
        <v>39</v>
      </c>
      <c r="E84" s="45"/>
      <c r="F84" s="12">
        <v>2948.4045977103451</v>
      </c>
      <c r="G84" s="12"/>
      <c r="H84" s="12">
        <f t="shared" si="20"/>
        <v>1832.9194801470517</v>
      </c>
      <c r="I84" s="13"/>
      <c r="J84" s="12">
        <v>1114.2601144209825</v>
      </c>
      <c r="K84" s="12"/>
      <c r="L84" s="12">
        <v>1.2250031423109928</v>
      </c>
      <c r="M84" s="12"/>
      <c r="N84" s="12">
        <f t="shared" si="21"/>
        <v>1115.4851175632934</v>
      </c>
      <c r="O84" s="13"/>
      <c r="P84" s="12">
        <v>0</v>
      </c>
      <c r="Q84" s="12"/>
      <c r="R84" s="12">
        <v>0</v>
      </c>
      <c r="S84" s="12"/>
      <c r="T84" s="12">
        <f t="shared" si="22"/>
        <v>1115.4851175632934</v>
      </c>
      <c r="U84" s="12"/>
      <c r="V84" s="14">
        <f t="shared" si="23"/>
        <v>1</v>
      </c>
      <c r="W84" s="14"/>
      <c r="X84" s="17">
        <f t="shared" si="24"/>
        <v>-0.6216648425967215</v>
      </c>
    </row>
    <row r="85" spans="1:25" x14ac:dyDescent="0.3">
      <c r="A85" s="28"/>
      <c r="B85" s="45">
        <f>MAX(B$76:B84)+1</f>
        <v>10</v>
      </c>
      <c r="C85" s="43"/>
      <c r="D85" s="11" t="s">
        <v>40</v>
      </c>
      <c r="E85" s="45"/>
      <c r="F85" s="12">
        <v>5168.0916729286218</v>
      </c>
      <c r="G85" s="12"/>
      <c r="H85" s="12">
        <f t="shared" si="20"/>
        <v>559.09723142343864</v>
      </c>
      <c r="I85" s="13"/>
      <c r="J85" s="12">
        <v>4576.9294632072369</v>
      </c>
      <c r="K85" s="12"/>
      <c r="L85" s="12">
        <v>32.064978297945935</v>
      </c>
      <c r="M85" s="12"/>
      <c r="N85" s="12">
        <f t="shared" si="21"/>
        <v>4608.9944415051832</v>
      </c>
      <c r="O85" s="13"/>
      <c r="P85" s="12">
        <v>-143.37920262713035</v>
      </c>
      <c r="Q85" s="12"/>
      <c r="R85" s="12">
        <v>0</v>
      </c>
      <c r="S85" s="12"/>
      <c r="T85" s="12">
        <f t="shared" si="22"/>
        <v>4465.6152388780529</v>
      </c>
      <c r="U85" s="12"/>
      <c r="V85" s="14">
        <f t="shared" si="23"/>
        <v>0.96889143511739484</v>
      </c>
      <c r="W85" s="14"/>
      <c r="X85" s="17">
        <f t="shared" si="24"/>
        <v>-0.13592569143660216</v>
      </c>
    </row>
    <row r="86" spans="1:25" x14ac:dyDescent="0.3">
      <c r="A86" s="28"/>
      <c r="B86" s="45">
        <f>MAX(B$76:B85)+1</f>
        <v>11</v>
      </c>
      <c r="C86" s="43"/>
      <c r="D86" s="2" t="s">
        <v>83</v>
      </c>
      <c r="E86" s="45"/>
      <c r="F86" s="47">
        <f>SUM(F76:F85)</f>
        <v>1615670.8521015046</v>
      </c>
      <c r="G86" s="48"/>
      <c r="H86" s="47">
        <f>SUM(H76:H85)</f>
        <v>12140.923922198817</v>
      </c>
      <c r="I86" s="13"/>
      <c r="J86" s="47">
        <f>SUM(J76:J85)</f>
        <v>1601662.7876972957</v>
      </c>
      <c r="K86" s="48"/>
      <c r="L86" s="47">
        <f>SUM(L76:L85)</f>
        <v>1867.1404820098978</v>
      </c>
      <c r="M86" s="48"/>
      <c r="N86" s="47">
        <f>SUM(N76:N85)</f>
        <v>1603529.9281793062</v>
      </c>
      <c r="O86" s="13"/>
      <c r="P86" s="47">
        <f>SUM(P76:P85)</f>
        <v>-12341.044514119865</v>
      </c>
      <c r="Q86" s="48"/>
      <c r="R86" s="47">
        <f>SUM(R76:R85)</f>
        <v>0</v>
      </c>
      <c r="S86" s="48"/>
      <c r="T86" s="47">
        <f>SUM(T76:T85)</f>
        <v>1591188.8836651859</v>
      </c>
      <c r="U86" s="48"/>
      <c r="V86" s="49">
        <f>T86/N86</f>
        <v>0.99230382651595861</v>
      </c>
      <c r="W86" s="50"/>
      <c r="X86" s="15">
        <f>T86/F86-1</f>
        <v>-1.5152819279047436E-2</v>
      </c>
    </row>
    <row r="87" spans="1:25" x14ac:dyDescent="0.3">
      <c r="A87" s="28"/>
      <c r="B87" s="45"/>
      <c r="C87" s="43"/>
      <c r="D87" s="43"/>
      <c r="E87" s="45"/>
      <c r="F87" s="16"/>
      <c r="G87" s="16"/>
      <c r="H87" s="16"/>
      <c r="I87" s="48"/>
      <c r="J87" s="16"/>
      <c r="K87" s="16"/>
      <c r="L87" s="16"/>
      <c r="M87" s="16"/>
      <c r="N87" s="16"/>
      <c r="O87" s="48"/>
      <c r="P87" s="16"/>
      <c r="Q87" s="16"/>
      <c r="R87" s="16"/>
      <c r="S87" s="16"/>
      <c r="T87" s="16"/>
      <c r="U87" s="16"/>
      <c r="V87" s="50"/>
      <c r="W87" s="50"/>
      <c r="X87" s="17"/>
      <c r="Y87" s="45"/>
    </row>
    <row r="88" spans="1:25" x14ac:dyDescent="0.3">
      <c r="A88" s="28"/>
      <c r="B88" s="45"/>
      <c r="C88" s="43"/>
      <c r="D88" s="4" t="s">
        <v>42</v>
      </c>
      <c r="E88" s="45"/>
      <c r="F88" s="16"/>
      <c r="G88" s="16"/>
      <c r="H88" s="16"/>
      <c r="I88" s="48"/>
      <c r="J88" s="16"/>
      <c r="K88" s="16"/>
      <c r="L88" s="16"/>
      <c r="M88" s="16"/>
      <c r="N88" s="16"/>
      <c r="O88" s="48"/>
      <c r="P88" s="16"/>
      <c r="Q88" s="16"/>
      <c r="R88" s="16"/>
      <c r="S88" s="16"/>
      <c r="T88" s="16"/>
      <c r="U88" s="16"/>
      <c r="V88" s="14"/>
      <c r="W88" s="14"/>
      <c r="X88" s="18"/>
      <c r="Y88" s="45"/>
    </row>
    <row r="89" spans="1:25" x14ac:dyDescent="0.3">
      <c r="A89" s="28"/>
      <c r="B89" s="45">
        <f>MAX(B$76:B88)+1</f>
        <v>12</v>
      </c>
      <c r="C89" s="43"/>
      <c r="D89" s="11" t="s">
        <v>43</v>
      </c>
      <c r="E89" s="45"/>
      <c r="F89" s="12">
        <v>237382.26802509915</v>
      </c>
      <c r="G89" s="12"/>
      <c r="H89" s="12">
        <f t="shared" ref="H89:H93" si="25">F89-N89</f>
        <v>-3960.0531448007678</v>
      </c>
      <c r="I89" s="13"/>
      <c r="J89" s="12">
        <v>241129.12964883167</v>
      </c>
      <c r="K89" s="12"/>
      <c r="L89" s="12">
        <v>213.19152106825499</v>
      </c>
      <c r="M89" s="12"/>
      <c r="N89" s="12">
        <f t="shared" ref="N89:N93" si="26">J89+L89</f>
        <v>241342.32116989992</v>
      </c>
      <c r="O89" s="13"/>
      <c r="P89" s="12">
        <v>-1103.2638473067293</v>
      </c>
      <c r="Q89" s="12"/>
      <c r="R89" s="12">
        <v>0</v>
      </c>
      <c r="S89" s="12"/>
      <c r="T89" s="12">
        <f>N89+P89+R89</f>
        <v>240239.0573225932</v>
      </c>
      <c r="U89" s="12"/>
      <c r="V89" s="14">
        <f t="shared" ref="V89:V94" si="27">T89/N89</f>
        <v>0.99542863496978617</v>
      </c>
      <c r="W89" s="14"/>
      <c r="X89" s="17">
        <f t="shared" ref="X89:X94" si="28">T89/F89-1</f>
        <v>1.2034552206704907E-2</v>
      </c>
    </row>
    <row r="90" spans="1:25" x14ac:dyDescent="0.3">
      <c r="A90" s="28"/>
      <c r="B90" s="45">
        <f>MAX(B$76:B89)+1</f>
        <v>13</v>
      </c>
      <c r="C90" s="43"/>
      <c r="D90" s="11" t="s">
        <v>44</v>
      </c>
      <c r="E90" s="45"/>
      <c r="F90" s="12">
        <v>29541.175379665805</v>
      </c>
      <c r="G90" s="12"/>
      <c r="H90" s="12">
        <f t="shared" si="25"/>
        <v>1986.1851470059846</v>
      </c>
      <c r="I90" s="13"/>
      <c r="J90" s="12">
        <v>27517.342680777114</v>
      </c>
      <c r="K90" s="12"/>
      <c r="L90" s="12">
        <v>37.647551882706047</v>
      </c>
      <c r="M90" s="12"/>
      <c r="N90" s="12">
        <f t="shared" si="26"/>
        <v>27554.99023265982</v>
      </c>
      <c r="O90" s="13"/>
      <c r="P90" s="12">
        <v>-325.31229414067161</v>
      </c>
      <c r="Q90" s="12"/>
      <c r="R90" s="12">
        <v>0</v>
      </c>
      <c r="S90" s="12"/>
      <c r="T90" s="12">
        <f>N90+P90+R90</f>
        <v>27229.677938519148</v>
      </c>
      <c r="U90" s="12"/>
      <c r="V90" s="14">
        <f t="shared" si="27"/>
        <v>0.98819406969866774</v>
      </c>
      <c r="W90" s="14"/>
      <c r="X90" s="17">
        <f t="shared" si="28"/>
        <v>-7.8246630726065858E-2</v>
      </c>
    </row>
    <row r="91" spans="1:25" x14ac:dyDescent="0.3">
      <c r="A91" s="28"/>
      <c r="B91" s="45">
        <f>MAX(B$76:B90)+1</f>
        <v>14</v>
      </c>
      <c r="C91" s="43"/>
      <c r="D91" s="11" t="s">
        <v>45</v>
      </c>
      <c r="E91" s="45"/>
      <c r="F91" s="12">
        <v>30782.182779714622</v>
      </c>
      <c r="G91" s="12"/>
      <c r="H91" s="12">
        <f t="shared" si="25"/>
        <v>11761.889830009964</v>
      </c>
      <c r="I91" s="13"/>
      <c r="J91" s="12">
        <v>19016.720679130089</v>
      </c>
      <c r="K91" s="12"/>
      <c r="L91" s="12">
        <v>3.5722705745669074</v>
      </c>
      <c r="M91" s="12"/>
      <c r="N91" s="12">
        <f t="shared" si="26"/>
        <v>19020.292949704657</v>
      </c>
      <c r="O91" s="13"/>
      <c r="P91" s="12">
        <v>-111.86449652675233</v>
      </c>
      <c r="Q91" s="12"/>
      <c r="R91" s="12">
        <v>0</v>
      </c>
      <c r="S91" s="12"/>
      <c r="T91" s="12">
        <f>N91+P91+R91</f>
        <v>18908.428453177905</v>
      </c>
      <c r="U91" s="12"/>
      <c r="V91" s="14">
        <f t="shared" si="27"/>
        <v>0.99411867646715246</v>
      </c>
      <c r="W91" s="14"/>
      <c r="X91" s="17">
        <f t="shared" si="28"/>
        <v>-0.38573464433982541</v>
      </c>
    </row>
    <row r="92" spans="1:25" x14ac:dyDescent="0.3">
      <c r="A92" s="28"/>
      <c r="B92" s="45">
        <f>MAX(B$76:B91)+1</f>
        <v>15</v>
      </c>
      <c r="C92" s="43"/>
      <c r="D92" s="11" t="s">
        <v>46</v>
      </c>
      <c r="E92" s="45"/>
      <c r="F92" s="12">
        <v>5073.0831842091302</v>
      </c>
      <c r="G92" s="12"/>
      <c r="H92" s="12">
        <f t="shared" si="25"/>
        <v>2452.9593584702352</v>
      </c>
      <c r="I92" s="13"/>
      <c r="J92" s="12">
        <v>2618.8205365078798</v>
      </c>
      <c r="K92" s="12"/>
      <c r="L92" s="12">
        <v>1.3032892310150415</v>
      </c>
      <c r="M92" s="12"/>
      <c r="N92" s="12">
        <f t="shared" si="26"/>
        <v>2620.123825738895</v>
      </c>
      <c r="O92" s="13"/>
      <c r="P92" s="12">
        <v>0</v>
      </c>
      <c r="Q92" s="12"/>
      <c r="R92" s="12">
        <v>0</v>
      </c>
      <c r="S92" s="12"/>
      <c r="T92" s="12">
        <f>N92+P92+R92</f>
        <v>2620.123825738895</v>
      </c>
      <c r="U92" s="12"/>
      <c r="V92" s="14">
        <f t="shared" si="27"/>
        <v>1</v>
      </c>
      <c r="W92" s="14"/>
      <c r="X92" s="17">
        <f t="shared" si="28"/>
        <v>-0.4835243715509151</v>
      </c>
    </row>
    <row r="93" spans="1:25" x14ac:dyDescent="0.3">
      <c r="A93" s="28"/>
      <c r="B93" s="45">
        <f>MAX(B$76:B92)+1</f>
        <v>16</v>
      </c>
      <c r="C93" s="43"/>
      <c r="D93" s="11" t="s">
        <v>33</v>
      </c>
      <c r="E93" s="45"/>
      <c r="F93" s="12">
        <v>11765.474578078449</v>
      </c>
      <c r="G93" s="12"/>
      <c r="H93" s="12">
        <f t="shared" si="25"/>
        <v>4294.4305842591075</v>
      </c>
      <c r="I93" s="13"/>
      <c r="J93" s="12">
        <v>7471.0439938193413</v>
      </c>
      <c r="K93" s="12"/>
      <c r="L93" s="12">
        <v>0</v>
      </c>
      <c r="M93" s="12"/>
      <c r="N93" s="12">
        <f t="shared" si="26"/>
        <v>7471.0439938193413</v>
      </c>
      <c r="O93" s="13"/>
      <c r="P93" s="12">
        <v>0</v>
      </c>
      <c r="Q93" s="12"/>
      <c r="R93" s="12">
        <v>0</v>
      </c>
      <c r="S93" s="12"/>
      <c r="T93" s="12">
        <f>N93+P93+R93</f>
        <v>7471.0439938193413</v>
      </c>
      <c r="U93" s="12"/>
      <c r="V93" s="14">
        <f t="shared" si="27"/>
        <v>1</v>
      </c>
      <c r="W93" s="14"/>
      <c r="X93" s="17">
        <f t="shared" si="28"/>
        <v>-0.36500275069741206</v>
      </c>
    </row>
    <row r="94" spans="1:25" x14ac:dyDescent="0.3">
      <c r="A94" s="28"/>
      <c r="B94" s="45">
        <f>MAX(B$76:B93)+1</f>
        <v>17</v>
      </c>
      <c r="C94" s="43"/>
      <c r="D94" s="2" t="s">
        <v>84</v>
      </c>
      <c r="E94" s="45"/>
      <c r="F94" s="47">
        <f>SUM(F89:F93)</f>
        <v>314544.18394676718</v>
      </c>
      <c r="G94" s="48"/>
      <c r="H94" s="47">
        <f>SUM(H89:H93)</f>
        <v>16535.411774944521</v>
      </c>
      <c r="I94" s="13"/>
      <c r="J94" s="47">
        <f>SUM(J89:J93)</f>
        <v>297753.05753906613</v>
      </c>
      <c r="K94" s="48"/>
      <c r="L94" s="47">
        <f>SUM(L89:L93)</f>
        <v>255.71463275654298</v>
      </c>
      <c r="M94" s="48"/>
      <c r="N94" s="47">
        <f>SUM(N89:N93)</f>
        <v>298008.77217182267</v>
      </c>
      <c r="O94" s="13"/>
      <c r="P94" s="47">
        <f>SUM(P89:P93)</f>
        <v>-1540.4406379741533</v>
      </c>
      <c r="Q94" s="48"/>
      <c r="R94" s="47">
        <f>SUM(R89:R93)</f>
        <v>0</v>
      </c>
      <c r="S94" s="48"/>
      <c r="T94" s="47">
        <f>SUM(T89:T93)</f>
        <v>296468.33153384848</v>
      </c>
      <c r="U94" s="48"/>
      <c r="V94" s="49">
        <f t="shared" si="27"/>
        <v>0.99483088827638266</v>
      </c>
      <c r="W94" s="50"/>
      <c r="X94" s="15">
        <f t="shared" si="28"/>
        <v>-5.746681495143402E-2</v>
      </c>
    </row>
    <row r="95" spans="1:25" x14ac:dyDescent="0.3">
      <c r="A95" s="28"/>
      <c r="B95" s="45"/>
      <c r="C95" s="43"/>
      <c r="D95" s="43"/>
      <c r="E95" s="45"/>
      <c r="F95" s="35"/>
      <c r="G95" s="35"/>
      <c r="H95" s="35"/>
      <c r="I95" s="61"/>
      <c r="J95" s="35"/>
      <c r="K95" s="35"/>
      <c r="L95" s="35"/>
      <c r="M95" s="35"/>
      <c r="N95" s="35"/>
      <c r="O95" s="61"/>
      <c r="P95" s="35"/>
      <c r="Q95" s="35"/>
      <c r="R95" s="35"/>
      <c r="S95" s="35"/>
      <c r="T95" s="35"/>
      <c r="U95" s="35"/>
      <c r="V95" s="62"/>
      <c r="W95" s="62"/>
      <c r="X95" s="20"/>
      <c r="Y95" s="45"/>
    </row>
    <row r="96" spans="1:25" x14ac:dyDescent="0.3">
      <c r="A96" s="28"/>
      <c r="B96" s="45"/>
      <c r="C96" s="43"/>
      <c r="D96" s="21" t="s">
        <v>48</v>
      </c>
      <c r="E96" s="45"/>
      <c r="F96" s="16"/>
      <c r="G96" s="16"/>
      <c r="H96" s="16"/>
      <c r="I96" s="48"/>
      <c r="J96" s="16"/>
      <c r="K96" s="16"/>
      <c r="L96" s="16"/>
      <c r="M96" s="16"/>
      <c r="N96" s="16"/>
      <c r="O96" s="48"/>
      <c r="P96" s="16"/>
      <c r="Q96" s="16"/>
      <c r="R96" s="16"/>
      <c r="S96" s="16"/>
      <c r="T96" s="16"/>
      <c r="U96" s="16"/>
      <c r="V96" s="50"/>
      <c r="W96" s="50"/>
      <c r="X96" s="17"/>
      <c r="Y96" s="45"/>
    </row>
    <row r="97" spans="1:25" x14ac:dyDescent="0.3">
      <c r="A97" s="28"/>
      <c r="B97" s="45">
        <f>MAX(B$76:B96)+1</f>
        <v>18</v>
      </c>
      <c r="C97" s="43"/>
      <c r="D97" s="51" t="s">
        <v>49</v>
      </c>
      <c r="E97" s="45"/>
      <c r="F97" s="12">
        <v>571924.48118653416</v>
      </c>
      <c r="G97" s="12"/>
      <c r="H97" s="12">
        <f t="shared" ref="H97:H105" si="29">F97-N97</f>
        <v>-62818.486156674102</v>
      </c>
      <c r="I97" s="48"/>
      <c r="J97" s="12">
        <v>634601.71821124002</v>
      </c>
      <c r="K97" s="12"/>
      <c r="L97" s="12">
        <v>141.2491319682041</v>
      </c>
      <c r="M97" s="12"/>
      <c r="N97" s="12">
        <f t="shared" ref="N97:N105" si="30">J97+L97</f>
        <v>634742.96734320826</v>
      </c>
      <c r="O97" s="48"/>
      <c r="P97" s="12">
        <v>-2639.2936698637272</v>
      </c>
      <c r="Q97" s="12"/>
      <c r="R97" s="12">
        <v>0</v>
      </c>
      <c r="S97" s="12"/>
      <c r="T97" s="12">
        <f t="shared" ref="T97:T105" si="31">N97+P97+R97</f>
        <v>632103.67367334454</v>
      </c>
      <c r="U97" s="12"/>
      <c r="V97" s="14">
        <f t="shared" ref="V97:V106" si="32">T97/N97</f>
        <v>0.99584194893736155</v>
      </c>
      <c r="W97" s="14"/>
      <c r="X97" s="17">
        <f t="shared" ref="X97:X106" si="33">T97/F97-1</f>
        <v>0.10522227053816713</v>
      </c>
      <c r="Y97" s="45"/>
    </row>
    <row r="98" spans="1:25" x14ac:dyDescent="0.3">
      <c r="A98" s="28"/>
      <c r="B98" s="45">
        <f>MAX(B$76:B97)+1</f>
        <v>19</v>
      </c>
      <c r="C98" s="43"/>
      <c r="D98" s="51" t="s">
        <v>50</v>
      </c>
      <c r="E98" s="45"/>
      <c r="F98" s="12">
        <v>88963.659463913747</v>
      </c>
      <c r="G98" s="12"/>
      <c r="H98" s="12">
        <f t="shared" si="29"/>
        <v>-343.67331355945498</v>
      </c>
      <c r="I98" s="48"/>
      <c r="J98" s="12">
        <v>89371.469343270015</v>
      </c>
      <c r="K98" s="12"/>
      <c r="L98" s="12">
        <v>-64.136565796808213</v>
      </c>
      <c r="M98" s="12"/>
      <c r="N98" s="12">
        <f t="shared" si="30"/>
        <v>89307.332777473202</v>
      </c>
      <c r="O98" s="48"/>
      <c r="P98" s="12">
        <v>-960.51303096552726</v>
      </c>
      <c r="Q98" s="12"/>
      <c r="R98" s="12">
        <v>0</v>
      </c>
      <c r="S98" s="12"/>
      <c r="T98" s="12">
        <f t="shared" si="31"/>
        <v>88346.819746507681</v>
      </c>
      <c r="U98" s="12"/>
      <c r="V98" s="14">
        <f t="shared" si="32"/>
        <v>0.98924485816457164</v>
      </c>
      <c r="W98" s="14"/>
      <c r="X98" s="17">
        <f t="shared" si="33"/>
        <v>-6.9336144794749366E-3</v>
      </c>
      <c r="Y98" s="45"/>
    </row>
    <row r="99" spans="1:25" x14ac:dyDescent="0.3">
      <c r="A99" s="28"/>
      <c r="B99" s="45">
        <f>MAX(B$76:B98)+1</f>
        <v>20</v>
      </c>
      <c r="C99" s="43"/>
      <c r="D99" s="51" t="s">
        <v>51</v>
      </c>
      <c r="E99" s="45"/>
      <c r="F99" s="12">
        <v>35792.93664035968</v>
      </c>
      <c r="G99" s="12"/>
      <c r="H99" s="12">
        <f t="shared" si="29"/>
        <v>3020.5503771633666</v>
      </c>
      <c r="I99" s="48"/>
      <c r="J99" s="12">
        <v>32941.955316482978</v>
      </c>
      <c r="K99" s="12"/>
      <c r="L99" s="12">
        <v>-169.56905328666366</v>
      </c>
      <c r="M99" s="12"/>
      <c r="N99" s="12">
        <f t="shared" si="30"/>
        <v>32772.386263196313</v>
      </c>
      <c r="O99" s="48"/>
      <c r="P99" s="12">
        <v>-223.4381535540989</v>
      </c>
      <c r="Q99" s="12"/>
      <c r="R99" s="12">
        <v>0</v>
      </c>
      <c r="S99" s="12"/>
      <c r="T99" s="12">
        <f t="shared" si="31"/>
        <v>32548.948109642213</v>
      </c>
      <c r="U99" s="12"/>
      <c r="V99" s="14">
        <f t="shared" si="32"/>
        <v>0.99318212132129591</v>
      </c>
      <c r="W99" s="14"/>
      <c r="X99" s="17">
        <f t="shared" si="33"/>
        <v>-9.0632086529038314E-2</v>
      </c>
      <c r="Y99" s="45"/>
    </row>
    <row r="100" spans="1:25" x14ac:dyDescent="0.3">
      <c r="A100" s="28"/>
      <c r="B100" s="45">
        <f>MAX(B$76:B99)+1</f>
        <v>21</v>
      </c>
      <c r="C100" s="43"/>
      <c r="D100" s="51" t="s">
        <v>52</v>
      </c>
      <c r="E100" s="45"/>
      <c r="F100" s="12">
        <v>2695.1885016384463</v>
      </c>
      <c r="G100" s="12"/>
      <c r="H100" s="12">
        <f t="shared" si="29"/>
        <v>893.88581267213544</v>
      </c>
      <c r="I100" s="48"/>
      <c r="J100" s="12">
        <v>1803.1743668940678</v>
      </c>
      <c r="K100" s="12"/>
      <c r="L100" s="12">
        <v>-1.8716779277570548</v>
      </c>
      <c r="M100" s="12"/>
      <c r="N100" s="12">
        <f t="shared" si="30"/>
        <v>1801.3026889663108</v>
      </c>
      <c r="O100" s="48"/>
      <c r="P100" s="12">
        <v>-0.92155972056720326</v>
      </c>
      <c r="Q100" s="12"/>
      <c r="R100" s="12">
        <v>0</v>
      </c>
      <c r="S100" s="12"/>
      <c r="T100" s="12">
        <f t="shared" si="31"/>
        <v>1800.3811292457435</v>
      </c>
      <c r="U100" s="12"/>
      <c r="V100" s="14">
        <f t="shared" si="32"/>
        <v>0.99948839263594491</v>
      </c>
      <c r="W100" s="14"/>
      <c r="X100" s="17">
        <f t="shared" si="33"/>
        <v>-0.33200177718505985</v>
      </c>
      <c r="Y100" s="45"/>
    </row>
    <row r="101" spans="1:25" x14ac:dyDescent="0.3">
      <c r="A101" s="28"/>
      <c r="B101" s="45">
        <f>MAX(B$76:B100)+1</f>
        <v>22</v>
      </c>
      <c r="C101" s="43"/>
      <c r="D101" s="51" t="s">
        <v>53</v>
      </c>
      <c r="E101" s="45"/>
      <c r="F101" s="12">
        <v>30151.28062261239</v>
      </c>
      <c r="G101" s="12"/>
      <c r="H101" s="12">
        <f t="shared" si="29"/>
        <v>-3543.057194055782</v>
      </c>
      <c r="I101" s="48"/>
      <c r="J101" s="12">
        <v>34083.715113026687</v>
      </c>
      <c r="K101" s="12"/>
      <c r="L101" s="12">
        <v>-389.37729635851252</v>
      </c>
      <c r="M101" s="12"/>
      <c r="N101" s="12">
        <f t="shared" si="30"/>
        <v>33694.337816668172</v>
      </c>
      <c r="O101" s="48"/>
      <c r="P101" s="12">
        <v>-173.23989733189254</v>
      </c>
      <c r="Q101" s="12"/>
      <c r="R101" s="12">
        <v>0</v>
      </c>
      <c r="S101" s="12"/>
      <c r="T101" s="12">
        <f t="shared" si="31"/>
        <v>33521.09791933628</v>
      </c>
      <c r="U101" s="12"/>
      <c r="V101" s="14">
        <f t="shared" si="32"/>
        <v>0.99485848636425223</v>
      </c>
      <c r="W101" s="14"/>
      <c r="X101" s="17">
        <f t="shared" si="33"/>
        <v>0.11176365405178323</v>
      </c>
      <c r="Y101" s="45"/>
    </row>
    <row r="102" spans="1:25" x14ac:dyDescent="0.3">
      <c r="A102" s="28"/>
      <c r="B102" s="45">
        <f>MAX(B$76:B101)+1</f>
        <v>23</v>
      </c>
      <c r="C102" s="43"/>
      <c r="D102" s="51" t="s">
        <v>54</v>
      </c>
      <c r="E102" s="45"/>
      <c r="F102" s="12">
        <v>1820.5893601219</v>
      </c>
      <c r="G102" s="12"/>
      <c r="H102" s="12">
        <f t="shared" si="29"/>
        <v>161.35346621678787</v>
      </c>
      <c r="I102" s="48"/>
      <c r="J102" s="12">
        <v>1655.6260832666233</v>
      </c>
      <c r="K102" s="12"/>
      <c r="L102" s="12">
        <v>3.6098106384889448</v>
      </c>
      <c r="M102" s="12"/>
      <c r="N102" s="12">
        <f t="shared" si="30"/>
        <v>1659.2358939051121</v>
      </c>
      <c r="O102" s="48"/>
      <c r="P102" s="12">
        <v>-53.639935450403591</v>
      </c>
      <c r="Q102" s="12"/>
      <c r="R102" s="12">
        <v>0</v>
      </c>
      <c r="S102" s="12"/>
      <c r="T102" s="12">
        <f t="shared" si="31"/>
        <v>1605.5959584547086</v>
      </c>
      <c r="U102" s="12"/>
      <c r="V102" s="14">
        <f t="shared" si="32"/>
        <v>0.96767190509351941</v>
      </c>
      <c r="W102" s="14"/>
      <c r="X102" s="17">
        <f t="shared" si="33"/>
        <v>-0.1180900022687138</v>
      </c>
      <c r="Y102" s="45"/>
    </row>
    <row r="103" spans="1:25" x14ac:dyDescent="0.3">
      <c r="A103" s="28"/>
      <c r="B103" s="45">
        <f>MAX(B$76:B102)+1</f>
        <v>24</v>
      </c>
      <c r="D103" s="51" t="s">
        <v>55</v>
      </c>
      <c r="E103" s="45"/>
      <c r="F103" s="12">
        <v>14014.128811903372</v>
      </c>
      <c r="G103" s="12"/>
      <c r="H103" s="12">
        <f t="shared" si="29"/>
        <v>3176.8593353411925</v>
      </c>
      <c r="I103" s="48"/>
      <c r="J103" s="12">
        <v>10904.618392582996</v>
      </c>
      <c r="K103" s="12"/>
      <c r="L103" s="12">
        <v>-67.348916020814926</v>
      </c>
      <c r="M103" s="12"/>
      <c r="N103" s="12">
        <f t="shared" si="30"/>
        <v>10837.26947656218</v>
      </c>
      <c r="O103" s="48"/>
      <c r="P103" s="12">
        <v>-131.59601139212324</v>
      </c>
      <c r="Q103" s="12"/>
      <c r="R103" s="12">
        <v>0</v>
      </c>
      <c r="S103" s="12"/>
      <c r="T103" s="12">
        <f t="shared" si="31"/>
        <v>10705.673465170057</v>
      </c>
      <c r="U103" s="12"/>
      <c r="V103" s="14">
        <f t="shared" si="32"/>
        <v>0.9878570878322509</v>
      </c>
      <c r="W103" s="14"/>
      <c r="X103" s="17">
        <f t="shared" si="33"/>
        <v>-0.23607998692884624</v>
      </c>
      <c r="Y103" s="45"/>
    </row>
    <row r="104" spans="1:25" x14ac:dyDescent="0.3">
      <c r="A104" s="28"/>
      <c r="B104" s="45">
        <f>MAX(B$76:B103)+1</f>
        <v>25</v>
      </c>
      <c r="D104" s="51" t="s">
        <v>56</v>
      </c>
      <c r="E104" s="45"/>
      <c r="F104" s="12">
        <v>80156.568733160835</v>
      </c>
      <c r="G104" s="12"/>
      <c r="H104" s="12">
        <f t="shared" si="29"/>
        <v>54.732142543973168</v>
      </c>
      <c r="I104" s="48"/>
      <c r="J104" s="12">
        <v>81677.247138599443</v>
      </c>
      <c r="K104" s="12"/>
      <c r="L104" s="12">
        <v>-1575.4105479825773</v>
      </c>
      <c r="M104" s="12"/>
      <c r="N104" s="12">
        <f t="shared" si="30"/>
        <v>80101.836590616862</v>
      </c>
      <c r="O104" s="48"/>
      <c r="P104" s="12">
        <v>-854.37607140512057</v>
      </c>
      <c r="Q104" s="12"/>
      <c r="R104" s="12">
        <v>0</v>
      </c>
      <c r="S104" s="12"/>
      <c r="T104" s="12">
        <f t="shared" si="31"/>
        <v>79247.460519211745</v>
      </c>
      <c r="U104" s="12"/>
      <c r="V104" s="14">
        <f t="shared" si="32"/>
        <v>0.98933387662792738</v>
      </c>
      <c r="W104" s="14"/>
      <c r="X104" s="17">
        <f t="shared" si="33"/>
        <v>-1.1341655815825802E-2</v>
      </c>
      <c r="Y104" s="45"/>
    </row>
    <row r="105" spans="1:25" x14ac:dyDescent="0.3">
      <c r="A105" s="28"/>
      <c r="B105" s="45">
        <f>MAX(B$76:B104)+1</f>
        <v>26</v>
      </c>
      <c r="D105" s="51" t="s">
        <v>57</v>
      </c>
      <c r="E105" s="45"/>
      <c r="F105" s="12">
        <v>8098.2100108763098</v>
      </c>
      <c r="G105" s="12"/>
      <c r="H105" s="12">
        <f t="shared" si="29"/>
        <v>429.85623240863424</v>
      </c>
      <c r="I105" s="48"/>
      <c r="J105" s="12">
        <v>7668.3537784676755</v>
      </c>
      <c r="K105" s="12"/>
      <c r="L105" s="12">
        <v>0</v>
      </c>
      <c r="M105" s="12"/>
      <c r="N105" s="12">
        <f t="shared" si="30"/>
        <v>7668.3537784676755</v>
      </c>
      <c r="O105" s="48"/>
      <c r="P105" s="12">
        <v>-282.02948165349267</v>
      </c>
      <c r="Q105" s="12"/>
      <c r="R105" s="12">
        <v>0</v>
      </c>
      <c r="S105" s="12"/>
      <c r="T105" s="12">
        <f t="shared" si="31"/>
        <v>7386.3242968141831</v>
      </c>
      <c r="U105" s="12"/>
      <c r="V105" s="14">
        <f t="shared" si="32"/>
        <v>0.96322163924603788</v>
      </c>
      <c r="W105" s="14"/>
      <c r="X105" s="17">
        <f t="shared" si="33"/>
        <v>-8.7906551337397776E-2</v>
      </c>
      <c r="Y105" s="45"/>
    </row>
    <row r="106" spans="1:25" x14ac:dyDescent="0.3">
      <c r="A106" s="28"/>
      <c r="B106" s="45">
        <f>MAX(B$76:B105)+1</f>
        <v>27</v>
      </c>
      <c r="C106" s="43"/>
      <c r="D106" s="43" t="s">
        <v>85</v>
      </c>
      <c r="F106" s="47">
        <f>SUM(F97:F105)</f>
        <v>833617.04333112086</v>
      </c>
      <c r="G106" s="48"/>
      <c r="H106" s="47">
        <f>SUM(H97:H105)</f>
        <v>-58967.979297943239</v>
      </c>
      <c r="I106" s="48"/>
      <c r="J106" s="47">
        <f>SUM(J97:J105)</f>
        <v>894707.87774383032</v>
      </c>
      <c r="K106" s="48"/>
      <c r="L106" s="47">
        <f>SUM(L97:L105)</f>
        <v>-2122.8551147664407</v>
      </c>
      <c r="M106" s="48"/>
      <c r="N106" s="47">
        <f>SUM(N97:N105)</f>
        <v>892585.02262906416</v>
      </c>
      <c r="O106" s="48"/>
      <c r="P106" s="47">
        <f>SUM(P97:P105)</f>
        <v>-5319.0478113369527</v>
      </c>
      <c r="Q106" s="48"/>
      <c r="R106" s="47">
        <f>SUM(R97:R105)</f>
        <v>0</v>
      </c>
      <c r="S106" s="48"/>
      <c r="T106" s="47">
        <f>SUM(T97:T105)</f>
        <v>887265.97481772711</v>
      </c>
      <c r="U106" s="48"/>
      <c r="V106" s="49">
        <f t="shared" si="32"/>
        <v>0.99404085025349176</v>
      </c>
      <c r="W106" s="50"/>
      <c r="X106" s="15">
        <f t="shared" si="33"/>
        <v>6.435680738031202E-2</v>
      </c>
      <c r="Y106" s="45"/>
    </row>
    <row r="107" spans="1:25" x14ac:dyDescent="0.3">
      <c r="A107" s="28"/>
      <c r="B107" s="22"/>
      <c r="C107" s="43"/>
      <c r="D107" s="45"/>
      <c r="F107" s="16"/>
      <c r="G107" s="16"/>
      <c r="H107" s="16"/>
      <c r="I107" s="48"/>
      <c r="J107" s="16"/>
      <c r="K107" s="16"/>
      <c r="L107" s="16"/>
      <c r="M107" s="16"/>
      <c r="N107" s="16"/>
      <c r="O107" s="48"/>
      <c r="P107" s="12"/>
      <c r="Q107" s="12"/>
      <c r="R107" s="12"/>
      <c r="S107" s="12"/>
      <c r="T107" s="16"/>
      <c r="U107" s="16"/>
      <c r="V107" s="50"/>
      <c r="W107" s="50"/>
      <c r="X107" s="20"/>
      <c r="Y107" s="45"/>
    </row>
    <row r="108" spans="1:25" x14ac:dyDescent="0.3">
      <c r="A108" s="28"/>
      <c r="B108" s="45">
        <f>MAX(B$76:B107)+1</f>
        <v>28</v>
      </c>
      <c r="C108" s="43"/>
      <c r="D108" s="40" t="s">
        <v>86</v>
      </c>
      <c r="F108" s="47">
        <f>F86+F94+F106</f>
        <v>2763832.0793793928</v>
      </c>
      <c r="G108" s="48"/>
      <c r="H108" s="47">
        <f>H86+H94+H106</f>
        <v>-30291.6436007999</v>
      </c>
      <c r="I108" s="48"/>
      <c r="J108" s="47">
        <f>J86+J94+J106</f>
        <v>2794123.7229801919</v>
      </c>
      <c r="K108" s="48"/>
      <c r="L108" s="47">
        <f>L86+L94+L106</f>
        <v>0</v>
      </c>
      <c r="M108" s="48"/>
      <c r="N108" s="47">
        <f>N86+N94+N106</f>
        <v>2794123.7229801929</v>
      </c>
      <c r="O108" s="48"/>
      <c r="P108" s="47">
        <f>P86+P94+P106</f>
        <v>-19200.532963430971</v>
      </c>
      <c r="Q108" s="48"/>
      <c r="R108" s="47">
        <f>R86+R94+R106</f>
        <v>0</v>
      </c>
      <c r="S108" s="48"/>
      <c r="T108" s="47">
        <f>T86+T94+T106</f>
        <v>2774923.1900167614</v>
      </c>
      <c r="U108" s="48"/>
      <c r="V108" s="49">
        <f>T108/N108</f>
        <v>0.99312824525073207</v>
      </c>
      <c r="W108" s="50"/>
      <c r="X108" s="15">
        <f>T108/F108-1</f>
        <v>4.0129466330889318E-3</v>
      </c>
      <c r="Y108" s="45"/>
    </row>
    <row r="109" spans="1:25" x14ac:dyDescent="0.3">
      <c r="A109" s="28"/>
      <c r="B109" s="45"/>
      <c r="C109" s="43"/>
      <c r="D109" s="43"/>
      <c r="E109" s="45"/>
      <c r="F109" s="35"/>
      <c r="G109" s="35"/>
      <c r="H109" s="35"/>
      <c r="I109" s="61"/>
      <c r="J109" s="35"/>
      <c r="K109" s="35"/>
      <c r="L109" s="35"/>
      <c r="M109" s="35"/>
      <c r="N109" s="35"/>
      <c r="O109" s="61"/>
      <c r="P109" s="61"/>
      <c r="Q109" s="61"/>
      <c r="R109" s="61"/>
      <c r="S109" s="61"/>
      <c r="T109" s="35"/>
      <c r="U109" s="35"/>
      <c r="V109" s="62"/>
      <c r="W109" s="62"/>
      <c r="X109" s="23"/>
      <c r="Y109" s="45"/>
    </row>
    <row r="110" spans="1:25" x14ac:dyDescent="0.3">
      <c r="A110" s="28"/>
      <c r="B110" s="45"/>
      <c r="C110" s="43"/>
      <c r="D110" s="21" t="s">
        <v>60</v>
      </c>
      <c r="E110" s="45"/>
      <c r="F110" s="35"/>
      <c r="G110" s="35"/>
      <c r="H110" s="35"/>
      <c r="I110" s="61"/>
      <c r="J110" s="35"/>
      <c r="K110" s="35"/>
      <c r="L110" s="35"/>
      <c r="M110" s="35"/>
      <c r="N110" s="35"/>
      <c r="O110" s="61"/>
      <c r="P110" s="61"/>
      <c r="Q110" s="61"/>
      <c r="R110" s="61"/>
      <c r="S110" s="61"/>
      <c r="T110" s="35"/>
      <c r="U110" s="35"/>
      <c r="V110" s="62"/>
      <c r="W110" s="62"/>
      <c r="X110" s="52"/>
      <c r="Y110" s="45"/>
    </row>
    <row r="111" spans="1:25" x14ac:dyDescent="0.3">
      <c r="A111" s="28"/>
      <c r="B111" s="45">
        <f>MAX(B$76:B110)+1</f>
        <v>29</v>
      </c>
      <c r="C111" s="43"/>
      <c r="D111" s="11" t="s">
        <v>61</v>
      </c>
      <c r="F111" s="12">
        <v>179.27590464000002</v>
      </c>
      <c r="G111" s="12"/>
      <c r="H111" s="12">
        <f t="shared" ref="H111:H118" si="34">F111-N111</f>
        <v>175.41519975326241</v>
      </c>
      <c r="I111" s="24"/>
      <c r="J111" s="12">
        <v>3.8607048867376017</v>
      </c>
      <c r="K111" s="12"/>
      <c r="L111" s="12">
        <v>0</v>
      </c>
      <c r="M111" s="12"/>
      <c r="N111" s="12">
        <f>J111</f>
        <v>3.8607048867376017</v>
      </c>
      <c r="O111" s="24"/>
      <c r="P111" s="12">
        <f>T111-N111</f>
        <v>175.41519975326239</v>
      </c>
      <c r="Q111" s="12"/>
      <c r="R111" s="12">
        <v>0</v>
      </c>
      <c r="S111" s="12"/>
      <c r="T111" s="12">
        <v>179.27590463999999</v>
      </c>
      <c r="U111" s="12"/>
      <c r="V111" s="14">
        <f>IFERROR(T111/N111,"-")</f>
        <v>46.436055046800767</v>
      </c>
      <c r="W111" s="14"/>
      <c r="X111" s="17">
        <f>T111/F111-1</f>
        <v>0</v>
      </c>
      <c r="Y111" s="45"/>
    </row>
    <row r="112" spans="1:25" x14ac:dyDescent="0.3">
      <c r="A112" s="28"/>
      <c r="B112" s="45">
        <f>MAX(B$76:B111)+1</f>
        <v>30</v>
      </c>
      <c r="C112" s="43"/>
      <c r="D112" s="51" t="s">
        <v>62</v>
      </c>
      <c r="E112" s="45"/>
      <c r="F112" s="12">
        <v>19703.64</v>
      </c>
      <c r="G112" s="12"/>
      <c r="H112" s="12">
        <f t="shared" si="34"/>
        <v>1329.4164231599098</v>
      </c>
      <c r="I112" s="48"/>
      <c r="J112" s="12">
        <v>18374.22357684009</v>
      </c>
      <c r="K112" s="12"/>
      <c r="L112" s="12">
        <v>0</v>
      </c>
      <c r="M112" s="12"/>
      <c r="N112" s="12">
        <f t="shared" ref="N112:N118" si="35">J112</f>
        <v>18374.22357684009</v>
      </c>
      <c r="O112" s="48"/>
      <c r="P112" s="12">
        <f t="shared" ref="P112:P118" si="36">T112-N112</f>
        <v>0</v>
      </c>
      <c r="Q112" s="12"/>
      <c r="R112" s="48">
        <v>0</v>
      </c>
      <c r="S112" s="48"/>
      <c r="T112" s="12">
        <v>18374.223576840086</v>
      </c>
      <c r="U112" s="12"/>
      <c r="V112" s="14">
        <f t="shared" ref="V112:V118" si="37">IFERROR(T112/N112,"-")</f>
        <v>0.99999999999999978</v>
      </c>
      <c r="W112" s="14"/>
      <c r="X112" s="17">
        <f t="shared" ref="X112:X118" si="38">T112/F112-1</f>
        <v>-6.7470600516448376E-2</v>
      </c>
      <c r="Y112" s="45"/>
    </row>
    <row r="113" spans="1:25" x14ac:dyDescent="0.3">
      <c r="A113" s="28"/>
      <c r="B113" s="45">
        <f>MAX(B$76:B112)+1</f>
        <v>31</v>
      </c>
      <c r="C113" s="43"/>
      <c r="D113" s="51" t="s">
        <v>63</v>
      </c>
      <c r="E113" s="45"/>
      <c r="F113" s="12">
        <v>3560.977942268019</v>
      </c>
      <c r="G113" s="12"/>
      <c r="H113" s="12">
        <f t="shared" si="34"/>
        <v>3560.977942268019</v>
      </c>
      <c r="I113" s="48"/>
      <c r="J113" s="12">
        <v>0</v>
      </c>
      <c r="K113" s="12"/>
      <c r="L113" s="12">
        <v>0</v>
      </c>
      <c r="M113" s="12"/>
      <c r="N113" s="12">
        <f t="shared" si="35"/>
        <v>0</v>
      </c>
      <c r="O113" s="48"/>
      <c r="P113" s="12">
        <f t="shared" si="36"/>
        <v>3560.977942268019</v>
      </c>
      <c r="Q113" s="12"/>
      <c r="R113" s="48">
        <v>0</v>
      </c>
      <c r="S113" s="48"/>
      <c r="T113" s="12">
        <v>3560.977942268019</v>
      </c>
      <c r="U113" s="12"/>
      <c r="V113" s="14" t="str">
        <f t="shared" si="37"/>
        <v>-</v>
      </c>
      <c r="W113" s="14"/>
      <c r="X113" s="17">
        <f t="shared" si="38"/>
        <v>0</v>
      </c>
      <c r="Y113" s="45"/>
    </row>
    <row r="114" spans="1:25" x14ac:dyDescent="0.3">
      <c r="A114" s="28"/>
      <c r="B114" s="45">
        <f>MAX(B$76:B113)+1</f>
        <v>32</v>
      </c>
      <c r="C114" s="43"/>
      <c r="D114" s="51" t="s">
        <v>64</v>
      </c>
      <c r="E114" s="45"/>
      <c r="F114" s="12">
        <v>107466.672682</v>
      </c>
      <c r="G114" s="12"/>
      <c r="H114" s="12">
        <f t="shared" si="34"/>
        <v>11494.37502114386</v>
      </c>
      <c r="I114" s="48"/>
      <c r="J114" s="12">
        <v>95972.297660856144</v>
      </c>
      <c r="K114" s="12"/>
      <c r="L114" s="12">
        <v>0</v>
      </c>
      <c r="M114" s="12"/>
      <c r="N114" s="12">
        <f t="shared" si="35"/>
        <v>95972.297660856144</v>
      </c>
      <c r="O114" s="48"/>
      <c r="P114" s="12">
        <f t="shared" si="36"/>
        <v>0</v>
      </c>
      <c r="Q114" s="12"/>
      <c r="R114" s="12">
        <v>0</v>
      </c>
      <c r="S114" s="12"/>
      <c r="T114" s="12">
        <v>95972.297660856144</v>
      </c>
      <c r="U114" s="12"/>
      <c r="V114" s="14">
        <f t="shared" si="37"/>
        <v>1</v>
      </c>
      <c r="W114" s="14"/>
      <c r="X114" s="17">
        <f t="shared" si="38"/>
        <v>-0.10695757795680871</v>
      </c>
      <c r="Y114" s="45"/>
    </row>
    <row r="115" spans="1:25" x14ac:dyDescent="0.3">
      <c r="A115" s="28"/>
      <c r="B115" s="45">
        <f>MAX(B$76:B114)+1</f>
        <v>33</v>
      </c>
      <c r="C115" s="43"/>
      <c r="D115" s="51" t="s">
        <v>65</v>
      </c>
      <c r="E115" s="45"/>
      <c r="F115" s="12">
        <v>14920.866362499879</v>
      </c>
      <c r="G115" s="12"/>
      <c r="H115" s="12">
        <f t="shared" si="34"/>
        <v>14838.700454897349</v>
      </c>
      <c r="I115" s="48"/>
      <c r="J115" s="12">
        <v>82.165907602529757</v>
      </c>
      <c r="K115" s="12"/>
      <c r="L115" s="12">
        <v>0</v>
      </c>
      <c r="M115" s="12"/>
      <c r="N115" s="12">
        <f t="shared" si="35"/>
        <v>82.165907602529757</v>
      </c>
      <c r="O115" s="48"/>
      <c r="P115" s="12">
        <f t="shared" si="36"/>
        <v>13483.438687892363</v>
      </c>
      <c r="Q115" s="12"/>
      <c r="R115" s="12">
        <v>0</v>
      </c>
      <c r="S115" s="12"/>
      <c r="T115" s="12">
        <v>13565.604595494893</v>
      </c>
      <c r="U115" s="12"/>
      <c r="V115" s="14">
        <f t="shared" si="37"/>
        <v>165.10016126295707</v>
      </c>
      <c r="W115" s="14"/>
      <c r="X115" s="17">
        <f t="shared" si="38"/>
        <v>-9.0829964834422738E-2</v>
      </c>
      <c r="Y115" s="45"/>
    </row>
    <row r="116" spans="1:25" x14ac:dyDescent="0.3">
      <c r="A116" s="28"/>
      <c r="B116" s="45">
        <f>MAX(B$76:B115)+1</f>
        <v>34</v>
      </c>
      <c r="C116" s="43"/>
      <c r="D116" s="51" t="s">
        <v>87</v>
      </c>
      <c r="E116" s="45"/>
      <c r="F116" s="12">
        <v>385.70474449999995</v>
      </c>
      <c r="G116" s="12"/>
      <c r="H116" s="12">
        <f t="shared" si="34"/>
        <v>384.18360386227312</v>
      </c>
      <c r="I116" s="48"/>
      <c r="J116" s="12">
        <v>1.5211406377268073</v>
      </c>
      <c r="K116" s="12"/>
      <c r="L116" s="12">
        <v>0</v>
      </c>
      <c r="M116" s="12"/>
      <c r="N116" s="12">
        <f t="shared" si="35"/>
        <v>1.5211406377268073</v>
      </c>
      <c r="O116" s="48"/>
      <c r="P116" s="12">
        <f t="shared" si="36"/>
        <v>706.71712910011797</v>
      </c>
      <c r="Q116" s="12"/>
      <c r="R116" s="12">
        <v>0</v>
      </c>
      <c r="S116" s="12"/>
      <c r="T116" s="12">
        <v>708.2382697378448</v>
      </c>
      <c r="U116" s="12"/>
      <c r="V116" s="14">
        <f t="shared" si="37"/>
        <v>465.59683711838517</v>
      </c>
      <c r="W116" s="14"/>
      <c r="X116" s="17">
        <f t="shared" si="38"/>
        <v>0.83621871350313381</v>
      </c>
      <c r="Y116" s="45"/>
    </row>
    <row r="117" spans="1:25" x14ac:dyDescent="0.3">
      <c r="A117" s="28"/>
      <c r="B117" s="45">
        <f>MAX(B$76:B116)+1</f>
        <v>35</v>
      </c>
      <c r="C117" s="43"/>
      <c r="D117" s="51" t="s">
        <v>67</v>
      </c>
      <c r="E117" s="45"/>
      <c r="F117" s="12">
        <v>439.51764896551725</v>
      </c>
      <c r="G117" s="12"/>
      <c r="H117" s="12">
        <f t="shared" si="34"/>
        <v>436.06041991837077</v>
      </c>
      <c r="I117" s="48"/>
      <c r="J117" s="12">
        <v>3.4572290471464631</v>
      </c>
      <c r="K117" s="12"/>
      <c r="L117" s="12">
        <v>0</v>
      </c>
      <c r="M117" s="12"/>
      <c r="N117" s="12">
        <f t="shared" si="35"/>
        <v>3.4572290471464631</v>
      </c>
      <c r="O117" s="48"/>
      <c r="P117" s="12">
        <f t="shared" si="36"/>
        <v>352.15151326054576</v>
      </c>
      <c r="Q117" s="12"/>
      <c r="R117" s="12">
        <v>0</v>
      </c>
      <c r="S117" s="12"/>
      <c r="T117" s="12">
        <v>355.60874230769224</v>
      </c>
      <c r="U117" s="12"/>
      <c r="V117" s="14">
        <f t="shared" si="37"/>
        <v>102.85946851025261</v>
      </c>
      <c r="W117" s="14"/>
      <c r="X117" s="17">
        <f t="shared" si="38"/>
        <v>-0.19091134759962314</v>
      </c>
      <c r="Y117" s="45"/>
    </row>
    <row r="118" spans="1:25" x14ac:dyDescent="0.3">
      <c r="A118" s="28"/>
      <c r="B118" s="45">
        <f>MAX(B$76:B117)+1</f>
        <v>36</v>
      </c>
      <c r="C118" s="43"/>
      <c r="D118" s="51" t="s">
        <v>68</v>
      </c>
      <c r="E118" s="45"/>
      <c r="F118" s="12">
        <v>543.41803200000004</v>
      </c>
      <c r="G118" s="12"/>
      <c r="H118" s="12">
        <f t="shared" si="34"/>
        <v>25.276514599511643</v>
      </c>
      <c r="I118" s="48"/>
      <c r="J118" s="12">
        <v>518.1415174004884</v>
      </c>
      <c r="K118" s="12"/>
      <c r="L118" s="12">
        <v>0</v>
      </c>
      <c r="M118" s="12"/>
      <c r="N118" s="12">
        <f t="shared" si="35"/>
        <v>518.1415174004884</v>
      </c>
      <c r="O118" s="48"/>
      <c r="P118" s="12">
        <f t="shared" si="36"/>
        <v>25.345638000000008</v>
      </c>
      <c r="Q118" s="12"/>
      <c r="R118" s="12">
        <v>0</v>
      </c>
      <c r="S118" s="12"/>
      <c r="T118" s="12">
        <v>543.4871554004884</v>
      </c>
      <c r="U118" s="12"/>
      <c r="V118" s="14">
        <f t="shared" si="37"/>
        <v>1.0489164391364716</v>
      </c>
      <c r="W118" s="14"/>
      <c r="X118" s="17">
        <f t="shared" si="38"/>
        <v>1.2720115347297778E-4</v>
      </c>
      <c r="Y118" s="45"/>
    </row>
    <row r="119" spans="1:25" x14ac:dyDescent="0.3">
      <c r="A119" s="28"/>
      <c r="B119" s="45">
        <f>MAX(B$76:B118)+1</f>
        <v>37</v>
      </c>
      <c r="D119" s="43" t="s">
        <v>69</v>
      </c>
      <c r="F119" s="47">
        <f>SUM(F111:F118)</f>
        <v>147200.0733168734</v>
      </c>
      <c r="G119" s="48"/>
      <c r="H119" s="47">
        <f>SUM(H111:H118)</f>
        <v>32244.40557960255</v>
      </c>
      <c r="I119" s="48"/>
      <c r="J119" s="47">
        <f>SUM(J111:J118)</f>
        <v>114955.66773727085</v>
      </c>
      <c r="K119" s="48"/>
      <c r="L119" s="47">
        <f>SUM(L111:L118)</f>
        <v>0</v>
      </c>
      <c r="M119" s="48"/>
      <c r="N119" s="47">
        <f>SUM(N111:N118)</f>
        <v>114955.66773727085</v>
      </c>
      <c r="O119" s="48"/>
      <c r="P119" s="47">
        <f>SUM(P111:P118)</f>
        <v>18304.046110274307</v>
      </c>
      <c r="Q119" s="48"/>
      <c r="R119" s="47">
        <f>SUM(R111:R118)</f>
        <v>0</v>
      </c>
      <c r="S119" s="48"/>
      <c r="T119" s="47">
        <f>SUM(T111:T118)</f>
        <v>133259.71384754515</v>
      </c>
      <c r="U119" s="48"/>
      <c r="V119" s="49">
        <f>T119/N119</f>
        <v>1.1592270000302018</v>
      </c>
      <c r="W119" s="50"/>
      <c r="X119" s="15">
        <f>T119/F119-1</f>
        <v>-9.470348183400179E-2</v>
      </c>
      <c r="Y119" s="45"/>
    </row>
    <row r="120" spans="1:25" x14ac:dyDescent="0.3">
      <c r="A120" s="28"/>
      <c r="B120" s="45"/>
      <c r="D120" s="45"/>
      <c r="F120" s="16"/>
      <c r="G120" s="16"/>
      <c r="H120" s="16"/>
      <c r="I120" s="48"/>
      <c r="J120" s="16"/>
      <c r="K120" s="16"/>
      <c r="L120" s="16"/>
      <c r="M120" s="16"/>
      <c r="N120" s="16"/>
      <c r="O120" s="48"/>
      <c r="P120" s="12"/>
      <c r="Q120" s="12"/>
      <c r="R120" s="12"/>
      <c r="S120" s="12"/>
      <c r="T120" s="16"/>
      <c r="U120" s="16"/>
      <c r="V120" s="50"/>
      <c r="W120" s="50"/>
      <c r="X120" s="25"/>
      <c r="Y120" s="45"/>
    </row>
    <row r="121" spans="1:25" x14ac:dyDescent="0.3">
      <c r="A121" s="28"/>
      <c r="B121" s="45">
        <f>MAX(B$76:B120)+1</f>
        <v>38</v>
      </c>
      <c r="C121" s="43"/>
      <c r="D121" s="26" t="s">
        <v>88</v>
      </c>
      <c r="F121" s="12">
        <v>1208.6017580038929</v>
      </c>
      <c r="G121" s="12"/>
      <c r="H121" s="12">
        <f t="shared" ref="H121" si="39">F121-N121</f>
        <v>1208.6017580038929</v>
      </c>
      <c r="I121" s="24"/>
      <c r="J121" s="12">
        <v>0</v>
      </c>
      <c r="K121" s="12"/>
      <c r="L121" s="12">
        <v>0</v>
      </c>
      <c r="M121" s="12"/>
      <c r="N121" s="12">
        <f>J121</f>
        <v>0</v>
      </c>
      <c r="O121" s="24"/>
      <c r="P121" s="12">
        <f t="shared" ref="P121" si="40">T121-N121</f>
        <v>896.45224575377028</v>
      </c>
      <c r="Q121" s="12"/>
      <c r="R121" s="12">
        <v>0</v>
      </c>
      <c r="S121" s="12"/>
      <c r="T121" s="12">
        <v>896.45224575377028</v>
      </c>
      <c r="U121" s="12"/>
      <c r="V121" s="14" t="str">
        <f t="shared" ref="V121" si="41">IFERROR(T121/N121,"-")</f>
        <v>-</v>
      </c>
      <c r="W121" s="14"/>
      <c r="X121" s="17">
        <f>T121/F121-1</f>
        <v>-0.2582732568299948</v>
      </c>
      <c r="Y121" s="45"/>
    </row>
    <row r="122" spans="1:25" x14ac:dyDescent="0.3">
      <c r="A122" s="28"/>
      <c r="B122" s="22"/>
      <c r="C122" s="43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 t="s">
        <v>89</v>
      </c>
      <c r="S122" s="24"/>
      <c r="T122" s="24"/>
      <c r="U122" s="24"/>
      <c r="V122" s="24"/>
      <c r="W122" s="24"/>
      <c r="X122" s="25"/>
      <c r="Y122" s="45"/>
    </row>
    <row r="123" spans="1:25" ht="12.9" thickBot="1" x14ac:dyDescent="0.35">
      <c r="A123" s="28"/>
      <c r="B123" s="45">
        <f>MAX(B$76:B122)+1</f>
        <v>39</v>
      </c>
      <c r="C123" s="43"/>
      <c r="D123" s="40" t="s">
        <v>71</v>
      </c>
      <c r="F123" s="56">
        <f>ROUND(F108+F119+F121,0)</f>
        <v>2912241</v>
      </c>
      <c r="G123" s="48"/>
      <c r="H123" s="56">
        <f>ROUND(H108+H119+H121,0)</f>
        <v>3161</v>
      </c>
      <c r="I123" s="48"/>
      <c r="J123" s="56">
        <f>ROUND(J108+J119+J121,0)</f>
        <v>2909079</v>
      </c>
      <c r="K123" s="48"/>
      <c r="L123" s="56">
        <f>ROUND(L108+L119+L121,0)</f>
        <v>0</v>
      </c>
      <c r="M123" s="48"/>
      <c r="N123" s="56">
        <f>ROUND(N108+N119+N121,0)</f>
        <v>2909079</v>
      </c>
      <c r="O123" s="48"/>
      <c r="P123" s="63">
        <f>ROUND(P108+P119+P121,0)</f>
        <v>0</v>
      </c>
      <c r="Q123" s="64"/>
      <c r="R123" s="56">
        <f>ROUND(R108+R119+R121,0)</f>
        <v>0</v>
      </c>
      <c r="S123" s="48"/>
      <c r="T123" s="56">
        <f>ROUND(T108+T119+T121,0)</f>
        <v>2909079</v>
      </c>
      <c r="U123" s="48"/>
      <c r="V123" s="57">
        <f>T123/N123</f>
        <v>1</v>
      </c>
      <c r="W123" s="50"/>
      <c r="X123" s="27">
        <f>T123/F123-1</f>
        <v>-1.0857617896321559E-3</v>
      </c>
      <c r="Y123" s="45"/>
    </row>
    <row r="124" spans="1:25" ht="11.9" customHeight="1" thickTop="1" x14ac:dyDescent="0.3">
      <c r="A124" s="28"/>
      <c r="Y124" s="43"/>
    </row>
    <row r="125" spans="1:25" ht="11.9" customHeight="1" x14ac:dyDescent="0.3">
      <c r="A125" s="28"/>
      <c r="B125" s="30" t="s">
        <v>72</v>
      </c>
      <c r="C125" s="43"/>
      <c r="D125" s="43"/>
      <c r="Y125" s="22"/>
    </row>
    <row r="126" spans="1:25" ht="11.9" customHeight="1" x14ac:dyDescent="0.3">
      <c r="A126" s="28"/>
      <c r="B126" s="58" t="s">
        <v>73</v>
      </c>
      <c r="C126" s="22"/>
      <c r="D126" s="22" t="s">
        <v>74</v>
      </c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36"/>
      <c r="Q126" s="36"/>
      <c r="R126" s="22"/>
      <c r="S126" s="22"/>
      <c r="T126" s="22"/>
      <c r="U126" s="22"/>
      <c r="V126" s="22"/>
      <c r="W126" s="22"/>
      <c r="X126" s="22"/>
      <c r="Y126" s="22"/>
    </row>
    <row r="127" spans="1:25" ht="11.9" customHeight="1" x14ac:dyDescent="0.3">
      <c r="A127" s="28"/>
      <c r="B127" s="58" t="s">
        <v>75</v>
      </c>
      <c r="D127" s="22" t="s">
        <v>90</v>
      </c>
      <c r="E127" s="22"/>
      <c r="F127" s="22"/>
      <c r="G127" s="22"/>
    </row>
    <row r="128" spans="1:25" ht="11.9" customHeight="1" x14ac:dyDescent="0.3">
      <c r="A128" s="28"/>
      <c r="B128" s="58" t="s">
        <v>77</v>
      </c>
      <c r="C128" s="22"/>
      <c r="D128" s="22" t="s">
        <v>99</v>
      </c>
    </row>
    <row r="129" spans="1:25" x14ac:dyDescent="0.3">
      <c r="A129" s="28"/>
      <c r="B129" s="58" t="s">
        <v>78</v>
      </c>
      <c r="C129" s="22"/>
      <c r="D129" s="59" t="s">
        <v>79</v>
      </c>
    </row>
    <row r="130" spans="1:25" x14ac:dyDescent="0.3">
      <c r="A130" s="28"/>
      <c r="B130" s="58" t="s">
        <v>80</v>
      </c>
      <c r="C130" s="22"/>
      <c r="D130" s="22" t="s">
        <v>81</v>
      </c>
    </row>
    <row r="131" spans="1:25" x14ac:dyDescent="0.3">
      <c r="A131" s="28"/>
    </row>
    <row r="132" spans="1:25" x14ac:dyDescent="0.3">
      <c r="B132" s="3" t="str">
        <f>+$B$2</f>
        <v>Summary of Proposed Revenue Change by Rate Class - Current Rate Zones</v>
      </c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5" x14ac:dyDescent="0.3">
      <c r="B133" s="3" t="s">
        <v>91</v>
      </c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4"/>
    </row>
    <row r="134" spans="1:25" x14ac:dyDescent="0.3">
      <c r="B134" s="2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5" x14ac:dyDescent="0.3">
      <c r="B135" s="40"/>
      <c r="C135" s="40"/>
      <c r="D135" s="40"/>
      <c r="E135" s="40"/>
      <c r="F135" s="65" t="s">
        <v>2</v>
      </c>
      <c r="G135" s="65"/>
      <c r="H135" s="65"/>
      <c r="I135" s="40"/>
      <c r="J135" s="65" t="s">
        <v>3</v>
      </c>
      <c r="K135" s="65"/>
      <c r="L135" s="65"/>
      <c r="M135" s="65"/>
      <c r="N135" s="65"/>
      <c r="O135" s="40"/>
      <c r="P135" s="65" t="s">
        <v>4</v>
      </c>
      <c r="Q135" s="65"/>
      <c r="R135" s="65"/>
      <c r="S135" s="65"/>
      <c r="T135" s="65"/>
      <c r="U135" s="65"/>
      <c r="V135" s="65"/>
      <c r="W135" s="65"/>
      <c r="X135" s="65"/>
    </row>
    <row r="136" spans="1:25" s="7" customFormat="1" ht="37.299999999999997" x14ac:dyDescent="0.3">
      <c r="B136" s="42" t="s">
        <v>5</v>
      </c>
      <c r="C136" s="42"/>
      <c r="D136" s="42"/>
      <c r="E136" s="42"/>
      <c r="F136" s="7" t="s">
        <v>6</v>
      </c>
      <c r="H136" s="7" t="s">
        <v>7</v>
      </c>
      <c r="I136" s="42"/>
      <c r="J136" s="42" t="s">
        <v>8</v>
      </c>
      <c r="K136" s="42"/>
      <c r="L136" s="42" t="s">
        <v>9</v>
      </c>
      <c r="M136" s="42"/>
      <c r="N136" s="42" t="s">
        <v>3</v>
      </c>
      <c r="O136" s="42"/>
      <c r="P136" s="7" t="s">
        <v>10</v>
      </c>
      <c r="R136" s="7" t="s">
        <v>11</v>
      </c>
      <c r="T136" s="7" t="s">
        <v>12</v>
      </c>
      <c r="V136" s="42" t="s">
        <v>13</v>
      </c>
      <c r="W136" s="42"/>
      <c r="X136" s="42" t="s">
        <v>14</v>
      </c>
      <c r="Y136" s="42"/>
    </row>
    <row r="137" spans="1:25" x14ac:dyDescent="0.3">
      <c r="B137" s="41" t="s">
        <v>15</v>
      </c>
      <c r="C137" s="43"/>
      <c r="D137" s="44" t="s">
        <v>16</v>
      </c>
      <c r="E137" s="45"/>
      <c r="F137" s="41" t="s">
        <v>17</v>
      </c>
      <c r="G137" s="45"/>
      <c r="H137" s="41" t="s">
        <v>17</v>
      </c>
      <c r="I137" s="45"/>
      <c r="J137" s="41" t="s">
        <v>17</v>
      </c>
      <c r="K137" s="45"/>
      <c r="L137" s="41" t="s">
        <v>17</v>
      </c>
      <c r="M137" s="45"/>
      <c r="N137" s="41" t="s">
        <v>17</v>
      </c>
      <c r="O137" s="45"/>
      <c r="P137" s="41" t="s">
        <v>17</v>
      </c>
      <c r="Q137" s="45"/>
      <c r="R137" s="41" t="s">
        <v>17</v>
      </c>
      <c r="S137" s="45"/>
      <c r="T137" s="41" t="s">
        <v>17</v>
      </c>
      <c r="U137" s="45"/>
      <c r="V137" s="41" t="s">
        <v>18</v>
      </c>
      <c r="W137" s="45"/>
      <c r="X137" s="41" t="s">
        <v>19</v>
      </c>
      <c r="Y137" s="45"/>
    </row>
    <row r="138" spans="1:25" x14ac:dyDescent="0.3">
      <c r="B138" s="45"/>
      <c r="C138" s="43"/>
      <c r="D138" s="43"/>
      <c r="E138" s="45"/>
      <c r="F138" s="45" t="s">
        <v>20</v>
      </c>
      <c r="G138" s="45"/>
      <c r="H138" s="45" t="s">
        <v>21</v>
      </c>
      <c r="I138" s="45"/>
      <c r="J138" s="45" t="s">
        <v>22</v>
      </c>
      <c r="K138" s="45"/>
      <c r="L138" s="45" t="s">
        <v>23</v>
      </c>
      <c r="M138" s="45"/>
      <c r="N138" s="45" t="s">
        <v>24</v>
      </c>
      <c r="O138" s="45"/>
      <c r="P138" s="45" t="s">
        <v>25</v>
      </c>
      <c r="Q138" s="45"/>
      <c r="R138" s="45" t="s">
        <v>26</v>
      </c>
      <c r="S138" s="45"/>
      <c r="T138" s="45" t="s">
        <v>27</v>
      </c>
      <c r="U138" s="45"/>
      <c r="V138" s="46" t="s">
        <v>28</v>
      </c>
      <c r="W138" s="46"/>
      <c r="X138" s="46" t="s">
        <v>29</v>
      </c>
      <c r="Y138" s="45"/>
    </row>
    <row r="139" spans="1:25" x14ac:dyDescent="0.3">
      <c r="B139" s="45"/>
      <c r="C139" s="43"/>
      <c r="D139" s="43"/>
      <c r="E139" s="45"/>
      <c r="F139" s="8"/>
      <c r="G139" s="8"/>
      <c r="H139" s="8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</row>
    <row r="140" spans="1:25" x14ac:dyDescent="0.3">
      <c r="B140" s="45"/>
      <c r="C140" s="43"/>
      <c r="D140" s="4" t="s">
        <v>30</v>
      </c>
      <c r="E140" s="45"/>
      <c r="F140" s="8"/>
      <c r="G140" s="8"/>
      <c r="H140" s="9"/>
      <c r="I140" s="45"/>
      <c r="J140" s="10"/>
      <c r="K140" s="10"/>
      <c r="L140" s="10"/>
      <c r="M140" s="10"/>
      <c r="N140" s="10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</row>
    <row r="141" spans="1:25" x14ac:dyDescent="0.3">
      <c r="B141" s="45">
        <v>1</v>
      </c>
      <c r="C141" s="43"/>
      <c r="D141" s="11" t="s">
        <v>31</v>
      </c>
      <c r="E141" s="45"/>
      <c r="F141" s="12">
        <v>848176.44770132378</v>
      </c>
      <c r="G141" s="12"/>
      <c r="H141" s="12">
        <f>F141-N141</f>
        <v>38104.098003597581</v>
      </c>
      <c r="I141" s="13"/>
      <c r="J141" s="12">
        <v>810072.3496977262</v>
      </c>
      <c r="K141" s="12"/>
      <c r="L141" s="12">
        <v>0</v>
      </c>
      <c r="M141" s="12"/>
      <c r="N141" s="12">
        <f t="shared" ref="N141:N150" si="42">J141+L141</f>
        <v>810072.3496977262</v>
      </c>
      <c r="O141" s="13"/>
      <c r="P141" s="12">
        <v>0</v>
      </c>
      <c r="Q141" s="12"/>
      <c r="R141" s="12">
        <v>0</v>
      </c>
      <c r="S141" s="12"/>
      <c r="T141" s="12">
        <f t="shared" ref="T141:T150" si="43">N141+P141+R141</f>
        <v>810072.3496977262</v>
      </c>
      <c r="U141" s="12"/>
      <c r="V141" s="14">
        <f t="shared" ref="V141:V150" si="44">T141/N141</f>
        <v>1</v>
      </c>
      <c r="W141" s="14"/>
      <c r="X141" s="17">
        <f t="shared" ref="X141:X150" si="45">T141/F141-1</f>
        <v>-4.4924730115844413E-2</v>
      </c>
    </row>
    <row r="142" spans="1:25" x14ac:dyDescent="0.3">
      <c r="B142" s="45">
        <f>MAX(B$141:B141)+1</f>
        <v>2</v>
      </c>
      <c r="C142" s="43"/>
      <c r="D142" s="11" t="s">
        <v>32</v>
      </c>
      <c r="E142" s="45"/>
      <c r="F142" s="12">
        <v>550358.35301391757</v>
      </c>
      <c r="G142" s="12"/>
      <c r="H142" s="12">
        <f t="shared" ref="H142:H150" si="46">F142-N142</f>
        <v>12796.797574795084</v>
      </c>
      <c r="I142" s="13"/>
      <c r="J142" s="12">
        <v>537561.55543912249</v>
      </c>
      <c r="K142" s="12"/>
      <c r="L142" s="12">
        <v>0</v>
      </c>
      <c r="M142" s="12"/>
      <c r="N142" s="12">
        <f t="shared" si="42"/>
        <v>537561.55543912249</v>
      </c>
      <c r="O142" s="13"/>
      <c r="P142" s="12">
        <v>0</v>
      </c>
      <c r="Q142" s="12"/>
      <c r="R142" s="12">
        <v>0</v>
      </c>
      <c r="S142" s="12"/>
      <c r="T142" s="12">
        <f t="shared" si="43"/>
        <v>537561.55543912249</v>
      </c>
      <c r="U142" s="12"/>
      <c r="V142" s="14">
        <f t="shared" si="44"/>
        <v>1</v>
      </c>
      <c r="W142" s="14"/>
      <c r="X142" s="17">
        <f t="shared" si="45"/>
        <v>-2.3251754978762862E-2</v>
      </c>
    </row>
    <row r="143" spans="1:25" x14ac:dyDescent="0.3">
      <c r="B143" s="45">
        <f>MAX(B$141:B142)+1</f>
        <v>3</v>
      </c>
      <c r="C143" s="43"/>
      <c r="D143" s="11" t="s">
        <v>33</v>
      </c>
      <c r="E143" s="45"/>
      <c r="F143" s="12">
        <v>2588.7458903180768</v>
      </c>
      <c r="G143" s="12"/>
      <c r="H143" s="12">
        <f t="shared" si="46"/>
        <v>52.840324380512357</v>
      </c>
      <c r="I143" s="13"/>
      <c r="J143" s="12">
        <v>2535.9055659375645</v>
      </c>
      <c r="K143" s="12"/>
      <c r="L143" s="12">
        <v>0</v>
      </c>
      <c r="M143" s="12"/>
      <c r="N143" s="12">
        <f t="shared" si="42"/>
        <v>2535.9055659375645</v>
      </c>
      <c r="O143" s="13"/>
      <c r="P143" s="12">
        <v>0</v>
      </c>
      <c r="Q143" s="12"/>
      <c r="R143" s="12">
        <v>0</v>
      </c>
      <c r="S143" s="12"/>
      <c r="T143" s="12">
        <f t="shared" si="43"/>
        <v>2535.9055659375645</v>
      </c>
      <c r="U143" s="12"/>
      <c r="V143" s="14">
        <f t="shared" si="44"/>
        <v>1</v>
      </c>
      <c r="W143" s="14"/>
      <c r="X143" s="17">
        <f t="shared" si="45"/>
        <v>-2.0411553168712127E-2</v>
      </c>
    </row>
    <row r="144" spans="1:25" x14ac:dyDescent="0.3">
      <c r="B144" s="45">
        <f>MAX(B$141:B143)+1</f>
        <v>4</v>
      </c>
      <c r="C144" s="43"/>
      <c r="D144" s="11" t="s">
        <v>34</v>
      </c>
      <c r="E144" s="45"/>
      <c r="F144" s="12">
        <v>23772.752289879129</v>
      </c>
      <c r="G144" s="12"/>
      <c r="H144" s="12">
        <f t="shared" si="46"/>
        <v>-9329.4711704481888</v>
      </c>
      <c r="I144" s="13"/>
      <c r="J144" s="12">
        <v>33102.223460327317</v>
      </c>
      <c r="K144" s="12"/>
      <c r="L144" s="12">
        <v>0</v>
      </c>
      <c r="M144" s="12"/>
      <c r="N144" s="12">
        <f t="shared" si="42"/>
        <v>33102.223460327317</v>
      </c>
      <c r="O144" s="13"/>
      <c r="P144" s="12">
        <v>0</v>
      </c>
      <c r="Q144" s="12"/>
      <c r="R144" s="12">
        <v>0</v>
      </c>
      <c r="S144" s="12"/>
      <c r="T144" s="12">
        <f t="shared" si="43"/>
        <v>33102.223460327317</v>
      </c>
      <c r="U144" s="12"/>
      <c r="V144" s="14">
        <f t="shared" si="44"/>
        <v>1</v>
      </c>
      <c r="W144" s="14"/>
      <c r="X144" s="17">
        <f t="shared" si="45"/>
        <v>0.39244388098975236</v>
      </c>
    </row>
    <row r="145" spans="2:25" x14ac:dyDescent="0.3">
      <c r="B145" s="45">
        <f>MAX(B$141:B144)+1</f>
        <v>5</v>
      </c>
      <c r="C145" s="43"/>
      <c r="D145" s="11" t="s">
        <v>35</v>
      </c>
      <c r="E145" s="45"/>
      <c r="F145" s="12">
        <v>2055.6993757193727</v>
      </c>
      <c r="G145" s="12"/>
      <c r="H145" s="12">
        <f t="shared" si="46"/>
        <v>-3356.8299872293396</v>
      </c>
      <c r="I145" s="13"/>
      <c r="J145" s="12">
        <v>5412.5293629487123</v>
      </c>
      <c r="K145" s="12"/>
      <c r="L145" s="12">
        <v>0</v>
      </c>
      <c r="M145" s="12"/>
      <c r="N145" s="12">
        <f t="shared" si="42"/>
        <v>5412.5293629487123</v>
      </c>
      <c r="O145" s="13"/>
      <c r="P145" s="12">
        <v>0</v>
      </c>
      <c r="Q145" s="12"/>
      <c r="R145" s="12">
        <v>0</v>
      </c>
      <c r="S145" s="12"/>
      <c r="T145" s="12">
        <f t="shared" si="43"/>
        <v>5412.5293629487123</v>
      </c>
      <c r="U145" s="12"/>
      <c r="V145" s="14">
        <f t="shared" si="44"/>
        <v>1</v>
      </c>
      <c r="W145" s="14"/>
      <c r="X145" s="17">
        <f t="shared" si="45"/>
        <v>1.6329381751427774</v>
      </c>
    </row>
    <row r="146" spans="2:25" x14ac:dyDescent="0.3">
      <c r="B146" s="45">
        <f>MAX(B$141:B145)+1</f>
        <v>6</v>
      </c>
      <c r="C146" s="43"/>
      <c r="D146" s="11" t="s">
        <v>36</v>
      </c>
      <c r="E146" s="45"/>
      <c r="F146" s="12">
        <v>493.21062000000006</v>
      </c>
      <c r="G146" s="12"/>
      <c r="H146" s="12">
        <f t="shared" si="46"/>
        <v>-150.33283809962313</v>
      </c>
      <c r="I146" s="13"/>
      <c r="J146" s="12">
        <v>643.54345809962319</v>
      </c>
      <c r="K146" s="12"/>
      <c r="L146" s="12">
        <v>0</v>
      </c>
      <c r="M146" s="12"/>
      <c r="N146" s="12">
        <f t="shared" si="42"/>
        <v>643.54345809962319</v>
      </c>
      <c r="O146" s="13"/>
      <c r="P146" s="12">
        <v>0</v>
      </c>
      <c r="Q146" s="12"/>
      <c r="R146" s="12">
        <v>0</v>
      </c>
      <c r="S146" s="12"/>
      <c r="T146" s="12">
        <f t="shared" si="43"/>
        <v>643.54345809962319</v>
      </c>
      <c r="U146" s="12"/>
      <c r="V146" s="14">
        <f t="shared" si="44"/>
        <v>1</v>
      </c>
      <c r="W146" s="14"/>
      <c r="X146" s="17">
        <f t="shared" si="45"/>
        <v>0.30480454394843148</v>
      </c>
    </row>
    <row r="147" spans="2:25" x14ac:dyDescent="0.3">
      <c r="B147" s="45">
        <f>MAX(B$141:B146)+1</f>
        <v>7</v>
      </c>
      <c r="C147" s="43"/>
      <c r="D147" s="11" t="s">
        <v>37</v>
      </c>
      <c r="E147" s="45"/>
      <c r="F147" s="12">
        <v>474.47368055636497</v>
      </c>
      <c r="G147" s="12"/>
      <c r="H147" s="12">
        <f t="shared" si="46"/>
        <v>-801.20093979301123</v>
      </c>
      <c r="I147" s="13"/>
      <c r="J147" s="12">
        <v>1275.6746203493763</v>
      </c>
      <c r="K147" s="12"/>
      <c r="L147" s="12">
        <v>0</v>
      </c>
      <c r="M147" s="12"/>
      <c r="N147" s="12">
        <f t="shared" si="42"/>
        <v>1275.6746203493763</v>
      </c>
      <c r="O147" s="13"/>
      <c r="P147" s="12">
        <v>0</v>
      </c>
      <c r="Q147" s="12"/>
      <c r="R147" s="12">
        <v>0</v>
      </c>
      <c r="S147" s="12"/>
      <c r="T147" s="12">
        <f t="shared" si="43"/>
        <v>1275.6746203493763</v>
      </c>
      <c r="U147" s="12"/>
      <c r="V147" s="14">
        <f t="shared" si="44"/>
        <v>1</v>
      </c>
      <c r="W147" s="14"/>
      <c r="X147" s="17">
        <f t="shared" si="45"/>
        <v>1.6886098694737459</v>
      </c>
    </row>
    <row r="148" spans="2:25" x14ac:dyDescent="0.3">
      <c r="B148" s="45">
        <f>MAX(B$141:B147)+1</f>
        <v>8</v>
      </c>
      <c r="C148" s="43"/>
      <c r="D148" s="11" t="s">
        <v>38</v>
      </c>
      <c r="E148" s="45"/>
      <c r="F148" s="12">
        <v>160.39707043318248</v>
      </c>
      <c r="G148" s="12"/>
      <c r="H148" s="12">
        <f t="shared" si="46"/>
        <v>-122.10721025160331</v>
      </c>
      <c r="I148" s="13"/>
      <c r="J148" s="12">
        <v>282.50428068478578</v>
      </c>
      <c r="K148" s="12"/>
      <c r="L148" s="12">
        <v>0</v>
      </c>
      <c r="M148" s="12"/>
      <c r="N148" s="12">
        <f t="shared" si="42"/>
        <v>282.50428068478578</v>
      </c>
      <c r="O148" s="13"/>
      <c r="P148" s="12">
        <v>0</v>
      </c>
      <c r="Q148" s="12"/>
      <c r="R148" s="12">
        <v>0</v>
      </c>
      <c r="S148" s="12"/>
      <c r="T148" s="12">
        <f t="shared" si="43"/>
        <v>282.50428068478578</v>
      </c>
      <c r="U148" s="12"/>
      <c r="V148" s="14">
        <f t="shared" si="44"/>
        <v>1</v>
      </c>
      <c r="W148" s="14"/>
      <c r="X148" s="17">
        <f t="shared" si="45"/>
        <v>0.76128080096369466</v>
      </c>
    </row>
    <row r="149" spans="2:25" x14ac:dyDescent="0.3">
      <c r="B149" s="45">
        <f>MAX(B$141:B148)+1</f>
        <v>9</v>
      </c>
      <c r="C149" s="43"/>
      <c r="D149" s="11" t="s">
        <v>39</v>
      </c>
      <c r="E149" s="45"/>
      <c r="F149" s="12">
        <v>-1425.614900827823</v>
      </c>
      <c r="G149" s="12"/>
      <c r="H149" s="12">
        <f t="shared" si="46"/>
        <v>-6344.1164046295326</v>
      </c>
      <c r="I149" s="13"/>
      <c r="J149" s="12">
        <v>4918.5015038017091</v>
      </c>
      <c r="K149" s="12"/>
      <c r="L149" s="12">
        <v>0</v>
      </c>
      <c r="M149" s="12"/>
      <c r="N149" s="12">
        <f t="shared" si="42"/>
        <v>4918.5015038017091</v>
      </c>
      <c r="O149" s="13"/>
      <c r="P149" s="12">
        <v>0</v>
      </c>
      <c r="Q149" s="12"/>
      <c r="R149" s="12">
        <v>0</v>
      </c>
      <c r="S149" s="12"/>
      <c r="T149" s="12">
        <f t="shared" si="43"/>
        <v>4918.5015038017091</v>
      </c>
      <c r="U149" s="12"/>
      <c r="V149" s="14">
        <f t="shared" si="44"/>
        <v>1</v>
      </c>
      <c r="W149" s="14"/>
      <c r="X149" s="17">
        <f>((T149/F149)-1)*-1</f>
        <v>4.4500912560226773</v>
      </c>
    </row>
    <row r="150" spans="2:25" x14ac:dyDescent="0.3">
      <c r="B150" s="45">
        <f>MAX(B$141:B149)+1</f>
        <v>10</v>
      </c>
      <c r="C150" s="43"/>
      <c r="D150" s="11" t="s">
        <v>40</v>
      </c>
      <c r="E150" s="45"/>
      <c r="F150" s="12">
        <v>24147.616252371379</v>
      </c>
      <c r="G150" s="12"/>
      <c r="H150" s="12">
        <f t="shared" si="46"/>
        <v>1239.2796170881411</v>
      </c>
      <c r="I150" s="13"/>
      <c r="J150" s="12">
        <v>22908.336635283238</v>
      </c>
      <c r="K150" s="12"/>
      <c r="L150" s="12">
        <v>0</v>
      </c>
      <c r="M150" s="12"/>
      <c r="N150" s="12">
        <f t="shared" si="42"/>
        <v>22908.336635283238</v>
      </c>
      <c r="O150" s="13"/>
      <c r="P150" s="12">
        <v>0</v>
      </c>
      <c r="Q150" s="12"/>
      <c r="R150" s="12">
        <v>0</v>
      </c>
      <c r="S150" s="12"/>
      <c r="T150" s="12">
        <f t="shared" si="43"/>
        <v>22908.336635283238</v>
      </c>
      <c r="U150" s="12"/>
      <c r="V150" s="14">
        <f t="shared" si="44"/>
        <v>1</v>
      </c>
      <c r="W150" s="14"/>
      <c r="X150" s="17">
        <f t="shared" si="45"/>
        <v>-5.1320991858417431E-2</v>
      </c>
    </row>
    <row r="151" spans="2:25" x14ac:dyDescent="0.3">
      <c r="B151" s="45">
        <f>MAX(B$141:B150)+1</f>
        <v>11</v>
      </c>
      <c r="C151" s="43"/>
      <c r="D151" s="2" t="s">
        <v>41</v>
      </c>
      <c r="E151" s="45"/>
      <c r="F151" s="47">
        <f>SUM(F141:F150)</f>
        <v>1450802.080993691</v>
      </c>
      <c r="G151" s="48"/>
      <c r="H151" s="47">
        <f>SUM(H141:H150)</f>
        <v>32088.956969410021</v>
      </c>
      <c r="I151" s="13"/>
      <c r="J151" s="47">
        <f>SUM(J141:J150)</f>
        <v>1418713.124024281</v>
      </c>
      <c r="K151" s="48"/>
      <c r="L151" s="47">
        <f>SUM(L141:L150)</f>
        <v>0</v>
      </c>
      <c r="M151" s="48"/>
      <c r="N151" s="47">
        <f>SUM(N141:N150)</f>
        <v>1418713.124024281</v>
      </c>
      <c r="O151" s="13"/>
      <c r="P151" s="47">
        <f>SUM(P141:P150)</f>
        <v>0</v>
      </c>
      <c r="Q151" s="48"/>
      <c r="R151" s="47">
        <f>SUM(R141:R150)</f>
        <v>0</v>
      </c>
      <c r="S151" s="48"/>
      <c r="T151" s="47">
        <f>SUM(T141:T150)</f>
        <v>1418713.124024281</v>
      </c>
      <c r="U151" s="48"/>
      <c r="V151" s="49">
        <f>T151/N151</f>
        <v>1</v>
      </c>
      <c r="W151" s="50"/>
      <c r="X151" s="15">
        <f>T151/F151-1</f>
        <v>-2.2118080329352252E-2</v>
      </c>
    </row>
    <row r="152" spans="2:25" x14ac:dyDescent="0.3">
      <c r="B152" s="45"/>
      <c r="C152" s="43"/>
      <c r="D152" s="43"/>
      <c r="E152" s="45"/>
      <c r="F152" s="16"/>
      <c r="G152" s="16"/>
      <c r="H152" s="16"/>
      <c r="I152" s="48"/>
      <c r="J152" s="16"/>
      <c r="K152" s="16"/>
      <c r="L152" s="48"/>
      <c r="M152" s="48"/>
      <c r="N152" s="16"/>
      <c r="O152" s="48"/>
      <c r="P152" s="48"/>
      <c r="Q152" s="48"/>
      <c r="R152" s="48"/>
      <c r="S152" s="48"/>
      <c r="T152" s="16"/>
      <c r="U152" s="16"/>
      <c r="V152" s="50"/>
      <c r="W152" s="50"/>
      <c r="X152" s="17"/>
      <c r="Y152" s="45"/>
    </row>
    <row r="153" spans="2:25" x14ac:dyDescent="0.3">
      <c r="B153" s="45"/>
      <c r="C153" s="43"/>
      <c r="D153" s="4" t="s">
        <v>42</v>
      </c>
      <c r="E153" s="45"/>
      <c r="F153" s="16"/>
      <c r="G153" s="16"/>
      <c r="H153" s="16"/>
      <c r="I153" s="48"/>
      <c r="J153" s="16"/>
      <c r="K153" s="16"/>
      <c r="L153" s="12"/>
      <c r="M153" s="12"/>
      <c r="N153" s="16"/>
      <c r="O153" s="48"/>
      <c r="P153" s="12"/>
      <c r="Q153" s="12"/>
      <c r="R153" s="12"/>
      <c r="S153" s="12"/>
      <c r="T153" s="16"/>
      <c r="U153" s="16"/>
      <c r="V153" s="14"/>
      <c r="W153" s="14"/>
      <c r="X153" s="18"/>
      <c r="Y153" s="45"/>
    </row>
    <row r="154" spans="2:25" x14ac:dyDescent="0.3">
      <c r="B154" s="45">
        <f>MAX(B$141:B153)+1</f>
        <v>12</v>
      </c>
      <c r="C154" s="43"/>
      <c r="D154" s="11" t="s">
        <v>43</v>
      </c>
      <c r="E154" s="45"/>
      <c r="F154" s="12">
        <v>187965.87447582406</v>
      </c>
      <c r="G154" s="12"/>
      <c r="H154" s="12">
        <f t="shared" ref="H154:H158" si="47">F154-N154</f>
        <v>-1855.5379143008031</v>
      </c>
      <c r="I154" s="13"/>
      <c r="J154" s="12">
        <v>189821.41239012487</v>
      </c>
      <c r="K154" s="12"/>
      <c r="L154" s="12">
        <v>0</v>
      </c>
      <c r="M154" s="12"/>
      <c r="N154" s="12">
        <f t="shared" ref="N154:N158" si="48">J154+L154</f>
        <v>189821.41239012487</v>
      </c>
      <c r="O154" s="13"/>
      <c r="P154" s="12">
        <v>0</v>
      </c>
      <c r="Q154" s="12"/>
      <c r="R154" s="12">
        <v>0</v>
      </c>
      <c r="S154" s="12"/>
      <c r="T154" s="12">
        <f>N154+P154+R154</f>
        <v>189821.41239012487</v>
      </c>
      <c r="U154" s="12"/>
      <c r="V154" s="14">
        <f t="shared" ref="V154:V159" si="49">T154/N154</f>
        <v>1</v>
      </c>
      <c r="W154" s="14"/>
      <c r="X154" s="17">
        <f t="shared" ref="X154:X159" si="50">T154/F154-1</f>
        <v>9.8716744168338977E-3</v>
      </c>
    </row>
    <row r="155" spans="2:25" x14ac:dyDescent="0.3">
      <c r="B155" s="45">
        <f>MAX(B$141:B154)+1</f>
        <v>13</v>
      </c>
      <c r="C155" s="43"/>
      <c r="D155" s="11" t="s">
        <v>44</v>
      </c>
      <c r="E155" s="45"/>
      <c r="F155" s="12">
        <v>38604.563086796465</v>
      </c>
      <c r="G155" s="12"/>
      <c r="H155" s="12">
        <f t="shared" si="47"/>
        <v>-1707.1761482635702</v>
      </c>
      <c r="I155" s="13"/>
      <c r="J155" s="12">
        <v>40311.739235060035</v>
      </c>
      <c r="K155" s="12"/>
      <c r="L155" s="12">
        <v>0</v>
      </c>
      <c r="M155" s="12"/>
      <c r="N155" s="12">
        <f t="shared" si="48"/>
        <v>40311.739235060035</v>
      </c>
      <c r="O155" s="13"/>
      <c r="P155" s="12">
        <v>0</v>
      </c>
      <c r="Q155" s="12"/>
      <c r="R155" s="12">
        <v>0</v>
      </c>
      <c r="S155" s="12"/>
      <c r="T155" s="12">
        <f>N155+P155+R155</f>
        <v>40311.739235060035</v>
      </c>
      <c r="U155" s="12"/>
      <c r="V155" s="14">
        <f t="shared" si="49"/>
        <v>1</v>
      </c>
      <c r="W155" s="14"/>
      <c r="X155" s="17">
        <f t="shared" si="50"/>
        <v>4.4222133648430306E-2</v>
      </c>
    </row>
    <row r="156" spans="2:25" x14ac:dyDescent="0.3">
      <c r="B156" s="45">
        <f>MAX(B$141:B155)+1</f>
        <v>14</v>
      </c>
      <c r="C156" s="43"/>
      <c r="D156" s="11" t="s">
        <v>45</v>
      </c>
      <c r="E156" s="45"/>
      <c r="F156" s="12">
        <v>7823.7857275979795</v>
      </c>
      <c r="G156" s="12"/>
      <c r="H156" s="12">
        <f t="shared" si="47"/>
        <v>-1346.443967545888</v>
      </c>
      <c r="I156" s="13"/>
      <c r="J156" s="12">
        <v>9170.2296951438675</v>
      </c>
      <c r="K156" s="12"/>
      <c r="L156" s="12">
        <v>0</v>
      </c>
      <c r="M156" s="12"/>
      <c r="N156" s="12">
        <f t="shared" si="48"/>
        <v>9170.2296951438675</v>
      </c>
      <c r="O156" s="13"/>
      <c r="P156" s="12">
        <v>0</v>
      </c>
      <c r="Q156" s="12"/>
      <c r="R156" s="12">
        <v>0</v>
      </c>
      <c r="S156" s="12"/>
      <c r="T156" s="12">
        <f>N156+P156+R156</f>
        <v>9170.2296951438675</v>
      </c>
      <c r="U156" s="12"/>
      <c r="V156" s="14">
        <f t="shared" si="49"/>
        <v>1</v>
      </c>
      <c r="W156" s="14"/>
      <c r="X156" s="17">
        <f t="shared" si="50"/>
        <v>0.17209622226697485</v>
      </c>
    </row>
    <row r="157" spans="2:25" x14ac:dyDescent="0.3">
      <c r="B157" s="45">
        <f>MAX(B$141:B156)+1</f>
        <v>15</v>
      </c>
      <c r="C157" s="43"/>
      <c r="D157" s="11" t="s">
        <v>46</v>
      </c>
      <c r="E157" s="45"/>
      <c r="F157" s="12">
        <v>620.02659887332015</v>
      </c>
      <c r="G157" s="12"/>
      <c r="H157" s="12">
        <f t="shared" si="47"/>
        <v>-259.98028855051382</v>
      </c>
      <c r="I157" s="13"/>
      <c r="J157" s="12">
        <v>880.00688742383397</v>
      </c>
      <c r="K157" s="12"/>
      <c r="L157" s="12">
        <v>0</v>
      </c>
      <c r="M157" s="12"/>
      <c r="N157" s="12">
        <f t="shared" si="48"/>
        <v>880.00688742383397</v>
      </c>
      <c r="O157" s="13"/>
      <c r="P157" s="12">
        <v>0</v>
      </c>
      <c r="Q157" s="12"/>
      <c r="R157" s="12">
        <v>0</v>
      </c>
      <c r="S157" s="12"/>
      <c r="T157" s="12">
        <f>N157+P157+R157</f>
        <v>880.00688742383397</v>
      </c>
      <c r="U157" s="12"/>
      <c r="V157" s="14">
        <f t="shared" si="49"/>
        <v>1</v>
      </c>
      <c r="W157" s="14"/>
      <c r="X157" s="17">
        <f t="shared" si="50"/>
        <v>0.4193050572716337</v>
      </c>
    </row>
    <row r="158" spans="2:25" x14ac:dyDescent="0.3">
      <c r="B158" s="45">
        <f>MAX(B$141:B157)+1</f>
        <v>16</v>
      </c>
      <c r="C158" s="43"/>
      <c r="D158" s="11" t="s">
        <v>33</v>
      </c>
      <c r="E158" s="45"/>
      <c r="F158" s="12">
        <v>23.194032140369998</v>
      </c>
      <c r="G158" s="12"/>
      <c r="H158" s="12">
        <f t="shared" si="47"/>
        <v>-929.92968757798906</v>
      </c>
      <c r="I158" s="13"/>
      <c r="J158" s="12">
        <v>953.1237197183591</v>
      </c>
      <c r="K158" s="12"/>
      <c r="L158" s="12">
        <v>0</v>
      </c>
      <c r="M158" s="12"/>
      <c r="N158" s="12">
        <f t="shared" si="48"/>
        <v>953.1237197183591</v>
      </c>
      <c r="O158" s="13"/>
      <c r="P158" s="12">
        <v>0</v>
      </c>
      <c r="Q158" s="12"/>
      <c r="R158" s="12">
        <v>0</v>
      </c>
      <c r="S158" s="12"/>
      <c r="T158" s="12">
        <f>N158+P158+R158</f>
        <v>953.1237197183591</v>
      </c>
      <c r="U158" s="12"/>
      <c r="V158" s="14">
        <f t="shared" si="49"/>
        <v>1</v>
      </c>
      <c r="W158" s="14"/>
      <c r="X158" s="17">
        <f t="shared" si="50"/>
        <v>40.093489650702651</v>
      </c>
    </row>
    <row r="159" spans="2:25" x14ac:dyDescent="0.3">
      <c r="B159" s="45">
        <f>MAX(B$141:B158)+1</f>
        <v>17</v>
      </c>
      <c r="C159" s="43"/>
      <c r="D159" s="2" t="s">
        <v>47</v>
      </c>
      <c r="E159" s="45"/>
      <c r="F159" s="47">
        <f>SUM(F154:F158)</f>
        <v>235037.44392123219</v>
      </c>
      <c r="G159" s="48"/>
      <c r="H159" s="47">
        <f>SUM(H154:H158)</f>
        <v>-6099.0680062387646</v>
      </c>
      <c r="I159" s="13"/>
      <c r="J159" s="47">
        <f>SUM(J154:J158)</f>
        <v>241136.51192747097</v>
      </c>
      <c r="K159" s="48"/>
      <c r="L159" s="47">
        <f>SUM(L154:L158)</f>
        <v>0</v>
      </c>
      <c r="M159" s="48"/>
      <c r="N159" s="47">
        <f>SUM(N154:N158)</f>
        <v>241136.51192747097</v>
      </c>
      <c r="O159" s="13"/>
      <c r="P159" s="47">
        <f>SUM(P154:P158)</f>
        <v>0</v>
      </c>
      <c r="Q159" s="48"/>
      <c r="R159" s="47">
        <f>SUM(R154:R158)</f>
        <v>0</v>
      </c>
      <c r="S159" s="48"/>
      <c r="T159" s="47">
        <f>SUM(T154:T158)</f>
        <v>241136.51192747097</v>
      </c>
      <c r="U159" s="48"/>
      <c r="V159" s="49">
        <f t="shared" si="49"/>
        <v>1</v>
      </c>
      <c r="W159" s="50"/>
      <c r="X159" s="15">
        <f t="shared" si="50"/>
        <v>2.5949346216863844E-2</v>
      </c>
    </row>
    <row r="160" spans="2:25" x14ac:dyDescent="0.3">
      <c r="B160" s="45"/>
      <c r="C160" s="43"/>
      <c r="D160" s="43"/>
      <c r="E160" s="45"/>
      <c r="F160" s="16"/>
      <c r="G160" s="16"/>
      <c r="H160" s="16"/>
      <c r="I160" s="48"/>
      <c r="J160" s="16"/>
      <c r="K160" s="16"/>
      <c r="L160" s="48"/>
      <c r="M160" s="48"/>
      <c r="N160" s="16"/>
      <c r="O160" s="48"/>
      <c r="P160" s="48"/>
      <c r="Q160" s="48"/>
      <c r="R160" s="48"/>
      <c r="S160" s="48"/>
      <c r="T160" s="16"/>
      <c r="U160" s="16"/>
      <c r="V160" s="50"/>
      <c r="W160" s="50"/>
      <c r="X160" s="20"/>
      <c r="Y160" s="45"/>
    </row>
    <row r="161" spans="2:25" x14ac:dyDescent="0.3">
      <c r="B161" s="45"/>
      <c r="C161" s="43"/>
      <c r="D161" s="21" t="s">
        <v>48</v>
      </c>
      <c r="E161" s="45"/>
      <c r="F161" s="16"/>
      <c r="G161" s="16"/>
      <c r="H161" s="16"/>
      <c r="I161" s="48"/>
      <c r="J161" s="16"/>
      <c r="K161" s="16"/>
      <c r="L161" s="48"/>
      <c r="M161" s="48"/>
      <c r="N161" s="16"/>
      <c r="O161" s="48"/>
      <c r="P161" s="48"/>
      <c r="Q161" s="48"/>
      <c r="R161" s="48"/>
      <c r="S161" s="48"/>
      <c r="T161" s="16"/>
      <c r="U161" s="16"/>
      <c r="V161" s="50"/>
      <c r="W161" s="50"/>
      <c r="X161" s="17"/>
      <c r="Y161" s="45"/>
    </row>
    <row r="162" spans="2:25" x14ac:dyDescent="0.3">
      <c r="B162" s="45">
        <f>MAX(B$141:B161)+1</f>
        <v>18</v>
      </c>
      <c r="C162" s="43"/>
      <c r="D162" s="51" t="s">
        <v>49</v>
      </c>
      <c r="E162" s="45"/>
      <c r="F162" s="12">
        <v>507723.9392654539</v>
      </c>
      <c r="G162" s="12"/>
      <c r="H162" s="12">
        <f t="shared" ref="H162:H170" si="51">F162-N162</f>
        <v>5517.9400680358522</v>
      </c>
      <c r="I162" s="48"/>
      <c r="J162" s="12">
        <v>502205.99919741804</v>
      </c>
      <c r="K162" s="12"/>
      <c r="L162" s="12">
        <v>0</v>
      </c>
      <c r="M162" s="12"/>
      <c r="N162" s="12">
        <f t="shared" ref="N162:N170" si="52">J162+L162</f>
        <v>502205.99919741804</v>
      </c>
      <c r="O162" s="48"/>
      <c r="P162" s="12">
        <v>0</v>
      </c>
      <c r="Q162" s="12"/>
      <c r="R162" s="12">
        <v>0</v>
      </c>
      <c r="S162" s="12"/>
      <c r="T162" s="12">
        <f t="shared" ref="T162:T170" si="53">N162+P162+R162</f>
        <v>502205.99919741804</v>
      </c>
      <c r="U162" s="12"/>
      <c r="V162" s="14">
        <f t="shared" ref="V162:V171" si="54">T162/N162</f>
        <v>1</v>
      </c>
      <c r="W162" s="14"/>
      <c r="X162" s="17">
        <f t="shared" ref="X162:X171" si="55">T162/F162-1</f>
        <v>-1.0867992704891694E-2</v>
      </c>
      <c r="Y162" s="45"/>
    </row>
    <row r="163" spans="2:25" x14ac:dyDescent="0.3">
      <c r="B163" s="45">
        <f>MAX(B$141:B162)+1</f>
        <v>19</v>
      </c>
      <c r="C163" s="43"/>
      <c r="D163" s="51" t="s">
        <v>50</v>
      </c>
      <c r="E163" s="45"/>
      <c r="F163" s="12">
        <v>114130.01544637352</v>
      </c>
      <c r="G163" s="12"/>
      <c r="H163" s="12">
        <f t="shared" si="51"/>
        <v>-915.74813282919058</v>
      </c>
      <c r="I163" s="48"/>
      <c r="J163" s="12">
        <v>115045.76357920271</v>
      </c>
      <c r="K163" s="12"/>
      <c r="L163" s="12">
        <v>0</v>
      </c>
      <c r="M163" s="12"/>
      <c r="N163" s="12">
        <f t="shared" si="52"/>
        <v>115045.76357920271</v>
      </c>
      <c r="O163" s="48"/>
      <c r="P163" s="12">
        <v>0</v>
      </c>
      <c r="Q163" s="12"/>
      <c r="R163" s="12">
        <v>0</v>
      </c>
      <c r="S163" s="12"/>
      <c r="T163" s="12">
        <f t="shared" si="53"/>
        <v>115045.76357920271</v>
      </c>
      <c r="U163" s="12"/>
      <c r="V163" s="14">
        <f t="shared" si="54"/>
        <v>1</v>
      </c>
      <c r="W163" s="14"/>
      <c r="X163" s="17">
        <f t="shared" si="55"/>
        <v>8.023727406393677E-3</v>
      </c>
      <c r="Y163" s="45"/>
    </row>
    <row r="164" spans="2:25" x14ac:dyDescent="0.3">
      <c r="B164" s="45">
        <f>MAX(B$141:B163)+1</f>
        <v>20</v>
      </c>
      <c r="C164" s="43"/>
      <c r="D164" s="51" t="s">
        <v>51</v>
      </c>
      <c r="E164" s="45"/>
      <c r="F164" s="12">
        <v>10844.773899519079</v>
      </c>
      <c r="G164" s="12"/>
      <c r="H164" s="12">
        <f t="shared" si="51"/>
        <v>-880.1418046811541</v>
      </c>
      <c r="I164" s="48"/>
      <c r="J164" s="12">
        <v>11724.915704200233</v>
      </c>
      <c r="K164" s="12"/>
      <c r="L164" s="12">
        <v>0</v>
      </c>
      <c r="M164" s="12"/>
      <c r="N164" s="12">
        <f t="shared" si="52"/>
        <v>11724.915704200233</v>
      </c>
      <c r="O164" s="48"/>
      <c r="P164" s="12">
        <v>0</v>
      </c>
      <c r="Q164" s="12"/>
      <c r="R164" s="12">
        <v>0</v>
      </c>
      <c r="S164" s="12"/>
      <c r="T164" s="12">
        <f t="shared" si="53"/>
        <v>11724.915704200233</v>
      </c>
      <c r="U164" s="12"/>
      <c r="V164" s="14">
        <f t="shared" si="54"/>
        <v>1</v>
      </c>
      <c r="W164" s="14"/>
      <c r="X164" s="17">
        <f t="shared" si="55"/>
        <v>8.1158151643916154E-2</v>
      </c>
      <c r="Y164" s="45"/>
    </row>
    <row r="165" spans="2:25" x14ac:dyDescent="0.3">
      <c r="B165" s="45">
        <f>MAX(B$141:B164)+1</f>
        <v>21</v>
      </c>
      <c r="C165" s="43"/>
      <c r="D165" s="51" t="s">
        <v>52</v>
      </c>
      <c r="E165" s="45"/>
      <c r="F165" s="12">
        <v>431.16502760329047</v>
      </c>
      <c r="G165" s="12"/>
      <c r="H165" s="12">
        <f t="shared" si="51"/>
        <v>-30.35295935077238</v>
      </c>
      <c r="I165" s="48"/>
      <c r="J165" s="12">
        <v>461.51798695406285</v>
      </c>
      <c r="K165" s="12"/>
      <c r="L165" s="12">
        <v>0</v>
      </c>
      <c r="M165" s="12"/>
      <c r="N165" s="12">
        <f t="shared" si="52"/>
        <v>461.51798695406285</v>
      </c>
      <c r="O165" s="48"/>
      <c r="P165" s="12">
        <v>0</v>
      </c>
      <c r="Q165" s="12"/>
      <c r="R165" s="12">
        <v>0</v>
      </c>
      <c r="S165" s="12"/>
      <c r="T165" s="12">
        <f t="shared" si="53"/>
        <v>461.51798695406285</v>
      </c>
      <c r="U165" s="12"/>
      <c r="V165" s="14">
        <f t="shared" si="54"/>
        <v>1</v>
      </c>
      <c r="W165" s="14"/>
      <c r="X165" s="17">
        <f t="shared" si="55"/>
        <v>7.0397544808990853E-2</v>
      </c>
      <c r="Y165" s="45"/>
    </row>
    <row r="166" spans="2:25" x14ac:dyDescent="0.3">
      <c r="B166" s="45">
        <f>MAX(B$141:B165)+1</f>
        <v>22</v>
      </c>
      <c r="C166" s="43"/>
      <c r="D166" s="51" t="s">
        <v>53</v>
      </c>
      <c r="E166" s="45"/>
      <c r="F166" s="12">
        <v>7219.8392272696856</v>
      </c>
      <c r="G166" s="12"/>
      <c r="H166" s="12">
        <f t="shared" si="51"/>
        <v>-1955.9752209636663</v>
      </c>
      <c r="I166" s="48"/>
      <c r="J166" s="12">
        <v>9175.8144482333519</v>
      </c>
      <c r="K166" s="12"/>
      <c r="L166" s="12">
        <v>0</v>
      </c>
      <c r="M166" s="12"/>
      <c r="N166" s="12">
        <f t="shared" si="52"/>
        <v>9175.8144482333519</v>
      </c>
      <c r="O166" s="48"/>
      <c r="P166" s="12">
        <v>0</v>
      </c>
      <c r="Q166" s="12"/>
      <c r="R166" s="12">
        <v>0</v>
      </c>
      <c r="S166" s="12"/>
      <c r="T166" s="12">
        <f t="shared" si="53"/>
        <v>9175.8144482333519</v>
      </c>
      <c r="U166" s="12"/>
      <c r="V166" s="14">
        <f t="shared" si="54"/>
        <v>1</v>
      </c>
      <c r="W166" s="14"/>
      <c r="X166" s="17">
        <f t="shared" si="55"/>
        <v>0.2709167281143674</v>
      </c>
      <c r="Y166" s="45"/>
    </row>
    <row r="167" spans="2:25" x14ac:dyDescent="0.3">
      <c r="B167" s="45">
        <f>MAX(B$141:B166)+1</f>
        <v>23</v>
      </c>
      <c r="C167" s="43"/>
      <c r="D167" s="51" t="s">
        <v>54</v>
      </c>
      <c r="E167" s="45"/>
      <c r="F167" s="12">
        <v>2679.7155357730512</v>
      </c>
      <c r="G167" s="12"/>
      <c r="H167" s="12">
        <f t="shared" si="51"/>
        <v>-101.71618795760924</v>
      </c>
      <c r="I167" s="48"/>
      <c r="J167" s="12">
        <v>2781.4317237306605</v>
      </c>
      <c r="K167" s="12"/>
      <c r="L167" s="12">
        <v>0</v>
      </c>
      <c r="M167" s="12"/>
      <c r="N167" s="12">
        <f t="shared" si="52"/>
        <v>2781.4317237306605</v>
      </c>
      <c r="O167" s="48"/>
      <c r="P167" s="12">
        <v>0</v>
      </c>
      <c r="Q167" s="12"/>
      <c r="R167" s="12">
        <v>0</v>
      </c>
      <c r="S167" s="12"/>
      <c r="T167" s="12">
        <f t="shared" si="53"/>
        <v>2781.4317237306605</v>
      </c>
      <c r="U167" s="12"/>
      <c r="V167" s="14">
        <f t="shared" si="54"/>
        <v>1</v>
      </c>
      <c r="W167" s="14"/>
      <c r="X167" s="17">
        <f t="shared" si="55"/>
        <v>3.7957830448695606E-2</v>
      </c>
      <c r="Y167" s="45"/>
    </row>
    <row r="168" spans="2:25" x14ac:dyDescent="0.3">
      <c r="B168" s="45">
        <f>MAX(B$141:B167)+1</f>
        <v>24</v>
      </c>
      <c r="D168" s="51" t="s">
        <v>55</v>
      </c>
      <c r="E168" s="45"/>
      <c r="F168" s="12">
        <v>363.32169764275073</v>
      </c>
      <c r="G168" s="12"/>
      <c r="H168" s="12">
        <f t="shared" si="51"/>
        <v>-720.04424125861601</v>
      </c>
      <c r="I168" s="48"/>
      <c r="J168" s="12">
        <v>1083.3659389013667</v>
      </c>
      <c r="K168" s="12"/>
      <c r="L168" s="12">
        <v>0</v>
      </c>
      <c r="M168" s="12"/>
      <c r="N168" s="12">
        <f t="shared" si="52"/>
        <v>1083.3659389013667</v>
      </c>
      <c r="O168" s="48"/>
      <c r="P168" s="12">
        <v>0</v>
      </c>
      <c r="Q168" s="12"/>
      <c r="R168" s="12">
        <v>0</v>
      </c>
      <c r="S168" s="12"/>
      <c r="T168" s="12">
        <f t="shared" si="53"/>
        <v>1083.3659389013667</v>
      </c>
      <c r="U168" s="12"/>
      <c r="V168" s="14">
        <f t="shared" si="54"/>
        <v>1</v>
      </c>
      <c r="W168" s="14"/>
      <c r="X168" s="17">
        <f t="shared" si="55"/>
        <v>1.9818366090720669</v>
      </c>
      <c r="Y168" s="45"/>
    </row>
    <row r="169" spans="2:25" x14ac:dyDescent="0.3">
      <c r="B169" s="45">
        <f>MAX(B$141:B168)+1</f>
        <v>25</v>
      </c>
      <c r="D169" s="51" t="s">
        <v>56</v>
      </c>
      <c r="E169" s="45"/>
      <c r="F169" s="12">
        <v>3685.9029283764921</v>
      </c>
      <c r="G169" s="12"/>
      <c r="H169" s="12">
        <f t="shared" si="51"/>
        <v>-7312.9943137736664</v>
      </c>
      <c r="I169" s="48"/>
      <c r="J169" s="12">
        <v>10998.897242150158</v>
      </c>
      <c r="K169" s="12"/>
      <c r="L169" s="12">
        <v>0</v>
      </c>
      <c r="M169" s="12"/>
      <c r="N169" s="12">
        <f t="shared" si="52"/>
        <v>10998.897242150158</v>
      </c>
      <c r="O169" s="48"/>
      <c r="P169" s="12">
        <v>0</v>
      </c>
      <c r="Q169" s="12"/>
      <c r="R169" s="12">
        <v>0</v>
      </c>
      <c r="S169" s="12"/>
      <c r="T169" s="12">
        <f t="shared" si="53"/>
        <v>10998.897242150158</v>
      </c>
      <c r="U169" s="12"/>
      <c r="V169" s="14">
        <f t="shared" si="54"/>
        <v>1</v>
      </c>
      <c r="W169" s="14"/>
      <c r="X169" s="17">
        <f t="shared" si="55"/>
        <v>1.9840441964636266</v>
      </c>
      <c r="Y169" s="45"/>
    </row>
    <row r="170" spans="2:25" x14ac:dyDescent="0.3">
      <c r="B170" s="45">
        <f>MAX(B$141:B169)+1</f>
        <v>26</v>
      </c>
      <c r="D170" s="51" t="s">
        <v>57</v>
      </c>
      <c r="E170" s="45"/>
      <c r="F170" s="12">
        <v>287.33204794913945</v>
      </c>
      <c r="G170" s="12"/>
      <c r="H170" s="12">
        <f t="shared" si="51"/>
        <v>-895.99122250040591</v>
      </c>
      <c r="I170" s="48"/>
      <c r="J170" s="12">
        <v>1183.3232704495454</v>
      </c>
      <c r="K170" s="12"/>
      <c r="L170" s="12">
        <v>0</v>
      </c>
      <c r="M170" s="12"/>
      <c r="N170" s="12">
        <f t="shared" si="52"/>
        <v>1183.3232704495454</v>
      </c>
      <c r="O170" s="48"/>
      <c r="P170" s="12">
        <v>0</v>
      </c>
      <c r="Q170" s="12"/>
      <c r="R170" s="12">
        <v>0</v>
      </c>
      <c r="S170" s="12"/>
      <c r="T170" s="12">
        <f t="shared" si="53"/>
        <v>1183.3232704495454</v>
      </c>
      <c r="U170" s="12"/>
      <c r="V170" s="14">
        <f t="shared" si="54"/>
        <v>1</v>
      </c>
      <c r="W170" s="14"/>
      <c r="X170" s="17">
        <f t="shared" si="55"/>
        <v>3.1183128679715013</v>
      </c>
      <c r="Y170" s="45"/>
    </row>
    <row r="171" spans="2:25" x14ac:dyDescent="0.3">
      <c r="B171" s="45">
        <f>MAX(B$141:B170)+1</f>
        <v>27</v>
      </c>
      <c r="C171" s="43"/>
      <c r="D171" s="43" t="s">
        <v>58</v>
      </c>
      <c r="F171" s="47">
        <f>SUM(F162:F170)</f>
        <v>647366.005075961</v>
      </c>
      <c r="G171" s="48"/>
      <c r="H171" s="47">
        <f>SUM(H162:H170)</f>
        <v>-7295.0240152792285</v>
      </c>
      <c r="I171" s="48"/>
      <c r="J171" s="47">
        <f>SUM(J162:J170)</f>
        <v>654661.02909124014</v>
      </c>
      <c r="K171" s="48"/>
      <c r="L171" s="47">
        <f>SUM(L162:L170)</f>
        <v>0</v>
      </c>
      <c r="M171" s="48"/>
      <c r="N171" s="47">
        <f>SUM(N162:N170)</f>
        <v>654661.02909124014</v>
      </c>
      <c r="O171" s="48"/>
      <c r="P171" s="47">
        <f>SUM(P162:P170)</f>
        <v>0</v>
      </c>
      <c r="Q171" s="48"/>
      <c r="R171" s="47">
        <f>SUM(R162:R170)</f>
        <v>0</v>
      </c>
      <c r="S171" s="48"/>
      <c r="T171" s="47">
        <f>SUM(T162:T170)</f>
        <v>654661.02909124014</v>
      </c>
      <c r="U171" s="48"/>
      <c r="V171" s="49">
        <f t="shared" si="54"/>
        <v>1</v>
      </c>
      <c r="W171" s="50"/>
      <c r="X171" s="15">
        <f t="shared" si="55"/>
        <v>1.1268778338805685E-2</v>
      </c>
      <c r="Y171" s="45"/>
    </row>
    <row r="172" spans="2:25" x14ac:dyDescent="0.3">
      <c r="B172" s="22"/>
      <c r="C172" s="43"/>
      <c r="D172" s="45"/>
      <c r="F172" s="16"/>
      <c r="G172" s="16"/>
      <c r="H172" s="16"/>
      <c r="I172" s="48"/>
      <c r="J172" s="16"/>
      <c r="K172" s="16"/>
      <c r="L172" s="12"/>
      <c r="M172" s="12"/>
      <c r="N172" s="16"/>
      <c r="O172" s="48"/>
      <c r="P172" s="12"/>
      <c r="Q172" s="12"/>
      <c r="R172" s="12"/>
      <c r="S172" s="12"/>
      <c r="T172" s="16"/>
      <c r="U172" s="16"/>
      <c r="V172" s="50"/>
      <c r="W172" s="50"/>
      <c r="X172" s="20"/>
      <c r="Y172" s="45"/>
    </row>
    <row r="173" spans="2:25" x14ac:dyDescent="0.3">
      <c r="B173" s="45">
        <f>MAX(B$141:B172)+1</f>
        <v>28</v>
      </c>
      <c r="C173" s="43"/>
      <c r="D173" s="40" t="s">
        <v>92</v>
      </c>
      <c r="F173" s="47">
        <f>F151+F159+F171</f>
        <v>2333205.529990884</v>
      </c>
      <c r="G173" s="48"/>
      <c r="H173" s="47">
        <f>H151+H159+H171</f>
        <v>18694.864947892027</v>
      </c>
      <c r="I173" s="48"/>
      <c r="J173" s="47">
        <f>J151+J159+J171</f>
        <v>2314510.6650429922</v>
      </c>
      <c r="K173" s="48"/>
      <c r="L173" s="47">
        <f>L151+L159+L171</f>
        <v>0</v>
      </c>
      <c r="M173" s="48"/>
      <c r="N173" s="47">
        <f>N151+N159+N171</f>
        <v>2314510.6650429922</v>
      </c>
      <c r="O173" s="48"/>
      <c r="P173" s="47">
        <f>P151+P159+P171</f>
        <v>0</v>
      </c>
      <c r="Q173" s="48"/>
      <c r="R173" s="47">
        <f>R151+R159+R171</f>
        <v>0</v>
      </c>
      <c r="S173" s="48"/>
      <c r="T173" s="47">
        <f>T151+T159+T171</f>
        <v>2314510.6650429922</v>
      </c>
      <c r="U173" s="48"/>
      <c r="V173" s="49">
        <f>T173/N173</f>
        <v>1</v>
      </c>
      <c r="W173" s="50"/>
      <c r="X173" s="15">
        <f>T173/F173-1</f>
        <v>-8.0125238465231785E-3</v>
      </c>
      <c r="Y173" s="45"/>
    </row>
    <row r="174" spans="2:25" x14ac:dyDescent="0.3">
      <c r="B174" s="45"/>
      <c r="C174" s="43"/>
      <c r="D174" s="43"/>
      <c r="E174" s="45"/>
      <c r="F174" s="16"/>
      <c r="G174" s="16"/>
      <c r="H174" s="16"/>
      <c r="I174" s="48"/>
      <c r="J174" s="16"/>
      <c r="K174" s="16"/>
      <c r="L174" s="16"/>
      <c r="M174" s="16"/>
      <c r="N174" s="16"/>
      <c r="O174" s="48"/>
      <c r="P174" s="48"/>
      <c r="Q174" s="48"/>
      <c r="R174" s="48"/>
      <c r="S174" s="48"/>
      <c r="T174" s="16"/>
      <c r="U174" s="16"/>
      <c r="V174" s="50"/>
      <c r="W174" s="50"/>
      <c r="X174" s="23"/>
      <c r="Y174" s="45"/>
    </row>
    <row r="175" spans="2:25" x14ac:dyDescent="0.3">
      <c r="B175" s="45"/>
      <c r="C175" s="43"/>
      <c r="D175" s="21" t="s">
        <v>60</v>
      </c>
      <c r="E175" s="45"/>
      <c r="F175" s="16"/>
      <c r="G175" s="16"/>
      <c r="H175" s="16"/>
      <c r="I175" s="48"/>
      <c r="J175" s="16"/>
      <c r="K175" s="16"/>
      <c r="L175" s="16"/>
      <c r="M175" s="16"/>
      <c r="N175" s="16"/>
      <c r="O175" s="48"/>
      <c r="P175" s="48"/>
      <c r="Q175" s="48"/>
      <c r="R175" s="48"/>
      <c r="S175" s="48"/>
      <c r="T175" s="16"/>
      <c r="U175" s="16"/>
      <c r="V175" s="50"/>
      <c r="W175" s="50"/>
      <c r="X175" s="52"/>
      <c r="Y175" s="45"/>
    </row>
    <row r="176" spans="2:25" x14ac:dyDescent="0.3">
      <c r="B176" s="45">
        <f>MAX(B$141:B175)+1</f>
        <v>29</v>
      </c>
      <c r="C176" s="43"/>
      <c r="D176" s="11" t="s">
        <v>61</v>
      </c>
      <c r="F176" s="12">
        <v>0</v>
      </c>
      <c r="G176" s="12"/>
      <c r="H176" s="12">
        <f t="shared" ref="H176:H183" si="56">F176-N176</f>
        <v>0</v>
      </c>
      <c r="I176" s="24"/>
      <c r="J176" s="12">
        <v>0</v>
      </c>
      <c r="K176" s="12"/>
      <c r="L176" s="12">
        <v>0</v>
      </c>
      <c r="M176" s="12"/>
      <c r="N176" s="12">
        <f>J176</f>
        <v>0</v>
      </c>
      <c r="O176" s="24"/>
      <c r="P176" s="12">
        <f>ROUND(T176-N176, 0)</f>
        <v>0</v>
      </c>
      <c r="Q176" s="12"/>
      <c r="R176" s="12">
        <v>0</v>
      </c>
      <c r="S176" s="12"/>
      <c r="T176" s="12">
        <v>0</v>
      </c>
      <c r="U176" s="12"/>
      <c r="V176" s="37">
        <f>IFERROR(T176/N176,0)</f>
        <v>0</v>
      </c>
      <c r="W176" s="37"/>
      <c r="X176" s="17">
        <f>IFERROR(T176/F176-1,0)</f>
        <v>0</v>
      </c>
      <c r="Y176" s="45"/>
    </row>
    <row r="177" spans="1:25" x14ac:dyDescent="0.3">
      <c r="B177" s="45">
        <f>MAX(B$141:B176)+1</f>
        <v>30</v>
      </c>
      <c r="C177" s="43"/>
      <c r="D177" s="11" t="s">
        <v>62</v>
      </c>
      <c r="F177" s="12">
        <v>0</v>
      </c>
      <c r="G177" s="12"/>
      <c r="H177" s="12">
        <f t="shared" si="56"/>
        <v>0</v>
      </c>
      <c r="J177" s="12">
        <v>0</v>
      </c>
      <c r="K177" s="12"/>
      <c r="L177" s="12">
        <v>0</v>
      </c>
      <c r="M177" s="12"/>
      <c r="N177" s="12">
        <f t="shared" ref="N177:N178" si="57">J177</f>
        <v>0</v>
      </c>
      <c r="P177" s="12">
        <f t="shared" ref="P177:P183" si="58">ROUND(T177-N177, 0)</f>
        <v>0</v>
      </c>
      <c r="Q177" s="12"/>
      <c r="R177" s="12">
        <v>0</v>
      </c>
      <c r="S177" s="12"/>
      <c r="T177" s="12">
        <v>0</v>
      </c>
      <c r="U177" s="12"/>
      <c r="V177" s="37">
        <f t="shared" ref="V177:V178" si="59">IFERROR(T177/N177,0)</f>
        <v>0</v>
      </c>
      <c r="W177" s="37"/>
      <c r="X177" s="17">
        <f>IFERROR(T177/F177-1,0)</f>
        <v>0</v>
      </c>
      <c r="Y177" s="45"/>
    </row>
    <row r="178" spans="1:25" x14ac:dyDescent="0.3">
      <c r="B178" s="45">
        <f>MAX(B$141:B177)+1</f>
        <v>31</v>
      </c>
      <c r="C178" s="43"/>
      <c r="D178" s="11" t="s">
        <v>63</v>
      </c>
      <c r="F178" s="12">
        <v>0</v>
      </c>
      <c r="G178" s="12"/>
      <c r="H178" s="12">
        <f t="shared" si="56"/>
        <v>0</v>
      </c>
      <c r="J178" s="12">
        <v>0</v>
      </c>
      <c r="K178" s="12"/>
      <c r="L178" s="12">
        <v>0</v>
      </c>
      <c r="M178" s="12"/>
      <c r="N178" s="12">
        <f t="shared" si="57"/>
        <v>0</v>
      </c>
      <c r="P178" s="12">
        <f t="shared" si="58"/>
        <v>0</v>
      </c>
      <c r="Q178" s="12"/>
      <c r="R178" s="12">
        <v>0</v>
      </c>
      <c r="S178" s="12"/>
      <c r="T178" s="12">
        <v>0</v>
      </c>
      <c r="U178" s="12"/>
      <c r="V178" s="37">
        <f t="shared" si="59"/>
        <v>0</v>
      </c>
      <c r="W178" s="37"/>
      <c r="X178" s="17">
        <f t="shared" ref="X178:X183" si="60">IFERROR(T178/F178-1,0)</f>
        <v>0</v>
      </c>
      <c r="Y178" s="45"/>
    </row>
    <row r="179" spans="1:25" x14ac:dyDescent="0.3">
      <c r="B179" s="45">
        <f>MAX(B$141:B178)+1</f>
        <v>32</v>
      </c>
      <c r="C179" s="43"/>
      <c r="D179" s="51" t="s">
        <v>93</v>
      </c>
      <c r="E179" s="45"/>
      <c r="F179" s="12">
        <v>13802.666804415298</v>
      </c>
      <c r="G179" s="12"/>
      <c r="H179" s="12">
        <f t="shared" si="56"/>
        <v>-3413.9381190634522</v>
      </c>
      <c r="I179" s="48"/>
      <c r="J179" s="12">
        <v>17216.60492347875</v>
      </c>
      <c r="K179" s="12"/>
      <c r="L179" s="12">
        <v>0</v>
      </c>
      <c r="M179" s="12"/>
      <c r="N179" s="12">
        <f>J179</f>
        <v>17216.60492347875</v>
      </c>
      <c r="O179" s="48"/>
      <c r="P179" s="12">
        <f t="shared" si="58"/>
        <v>0</v>
      </c>
      <c r="Q179" s="12"/>
      <c r="R179" s="12">
        <v>0</v>
      </c>
      <c r="S179" s="12"/>
      <c r="T179" s="12">
        <v>17216.605119761873</v>
      </c>
      <c r="U179" s="12"/>
      <c r="V179" s="37">
        <f>IFERROR(T179/N179,0)</f>
        <v>1.0000000114008032</v>
      </c>
      <c r="W179" s="37"/>
      <c r="X179" s="17">
        <f t="shared" si="60"/>
        <v>0.24733903699352511</v>
      </c>
      <c r="Y179" s="45"/>
    </row>
    <row r="180" spans="1:25" x14ac:dyDescent="0.3">
      <c r="B180" s="45">
        <f>MAX(B$141:B179)+1</f>
        <v>33</v>
      </c>
      <c r="C180" s="43"/>
      <c r="D180" s="51" t="s">
        <v>94</v>
      </c>
      <c r="E180" s="45"/>
      <c r="F180" s="12">
        <v>2370.631276350719</v>
      </c>
      <c r="G180" s="12"/>
      <c r="H180" s="12">
        <f t="shared" si="56"/>
        <v>-663.92298733817779</v>
      </c>
      <c r="I180" s="48"/>
      <c r="J180" s="12">
        <v>3034.5542636888968</v>
      </c>
      <c r="K180" s="12"/>
      <c r="L180" s="12">
        <v>0</v>
      </c>
      <c r="M180" s="12"/>
      <c r="N180" s="12">
        <f>J180</f>
        <v>3034.5542636888968</v>
      </c>
      <c r="O180" s="48"/>
      <c r="P180" s="12">
        <f t="shared" si="58"/>
        <v>0</v>
      </c>
      <c r="Q180" s="12"/>
      <c r="R180" s="12">
        <v>0</v>
      </c>
      <c r="S180" s="12"/>
      <c r="T180" s="12">
        <v>3034.5545817846096</v>
      </c>
      <c r="U180" s="12"/>
      <c r="V180" s="37">
        <f>IFERROR(T180/N180,0)</f>
        <v>1.0000001048245262</v>
      </c>
      <c r="W180" s="37"/>
      <c r="X180" s="17">
        <f t="shared" si="60"/>
        <v>0.2800618181566874</v>
      </c>
      <c r="Y180" s="45"/>
    </row>
    <row r="181" spans="1:25" x14ac:dyDescent="0.3">
      <c r="B181" s="45">
        <f>MAX(B$141:B180)+1</f>
        <v>34</v>
      </c>
      <c r="D181" s="51" t="s">
        <v>95</v>
      </c>
      <c r="E181" s="45"/>
      <c r="F181" s="12">
        <v>38.32889733333333</v>
      </c>
      <c r="G181" s="12"/>
      <c r="H181" s="12">
        <f t="shared" si="56"/>
        <v>-38.071709562647342</v>
      </c>
      <c r="I181" s="48"/>
      <c r="J181" s="12">
        <v>76.400606895980673</v>
      </c>
      <c r="K181" s="12"/>
      <c r="L181" s="12">
        <v>0</v>
      </c>
      <c r="M181" s="12"/>
      <c r="N181" s="12">
        <f>J181</f>
        <v>76.400606895980673</v>
      </c>
      <c r="O181" s="48"/>
      <c r="P181" s="12">
        <f t="shared" si="58"/>
        <v>0</v>
      </c>
      <c r="Q181" s="12"/>
      <c r="R181" s="12">
        <v>0</v>
      </c>
      <c r="S181" s="12"/>
      <c r="T181" s="12">
        <v>76.400606895980673</v>
      </c>
      <c r="U181" s="12"/>
      <c r="V181" s="37">
        <f>IFERROR(T181/N181,0)</f>
        <v>1</v>
      </c>
      <c r="W181" s="37"/>
      <c r="X181" s="17">
        <f t="shared" si="60"/>
        <v>0.99328997731269664</v>
      </c>
      <c r="Y181" s="45"/>
    </row>
    <row r="182" spans="1:25" x14ac:dyDescent="0.3">
      <c r="B182" s="45">
        <f>MAX(B$141:B181)+1</f>
        <v>35</v>
      </c>
      <c r="D182" s="51" t="s">
        <v>96</v>
      </c>
      <c r="E182" s="45"/>
      <c r="F182" s="12">
        <v>163.78497059175623</v>
      </c>
      <c r="G182" s="12"/>
      <c r="H182" s="12">
        <f t="shared" si="56"/>
        <v>-126.90786585372683</v>
      </c>
      <c r="I182" s="48"/>
      <c r="J182" s="12">
        <v>290.69283644548307</v>
      </c>
      <c r="K182" s="12"/>
      <c r="L182" s="12">
        <v>0</v>
      </c>
      <c r="M182" s="12"/>
      <c r="N182" s="12">
        <f>J182</f>
        <v>290.69283644548307</v>
      </c>
      <c r="O182" s="48"/>
      <c r="P182" s="12">
        <f t="shared" si="58"/>
        <v>0</v>
      </c>
      <c r="Q182" s="12"/>
      <c r="R182" s="12">
        <v>0</v>
      </c>
      <c r="S182" s="12"/>
      <c r="T182" s="12">
        <v>290.69305292354528</v>
      </c>
      <c r="U182" s="12"/>
      <c r="V182" s="37">
        <f>IFERROR(T182/N182,0)</f>
        <v>1.0000007446969277</v>
      </c>
      <c r="W182" s="37"/>
      <c r="X182" s="17">
        <f t="shared" si="60"/>
        <v>0.77484571309119055</v>
      </c>
      <c r="Y182" s="45"/>
    </row>
    <row r="183" spans="1:25" x14ac:dyDescent="0.3">
      <c r="B183" s="45">
        <f>MAX(B$141:B182)+1</f>
        <v>36</v>
      </c>
      <c r="D183" s="51" t="s">
        <v>97</v>
      </c>
      <c r="E183" s="45"/>
      <c r="F183" s="12">
        <v>30.009116698507842</v>
      </c>
      <c r="G183" s="12"/>
      <c r="H183" s="12">
        <f t="shared" si="56"/>
        <v>-18.656993845358844</v>
      </c>
      <c r="I183" s="48"/>
      <c r="J183" s="12">
        <v>48.666110543866687</v>
      </c>
      <c r="K183" s="12"/>
      <c r="L183" s="12">
        <v>0</v>
      </c>
      <c r="M183" s="12"/>
      <c r="N183" s="12">
        <f>J183</f>
        <v>48.666110543866687</v>
      </c>
      <c r="O183" s="48"/>
      <c r="P183" s="12">
        <f t="shared" si="58"/>
        <v>0</v>
      </c>
      <c r="Q183" s="12"/>
      <c r="R183" s="12">
        <v>0</v>
      </c>
      <c r="S183" s="12"/>
      <c r="T183" s="12">
        <v>48.666326455606367</v>
      </c>
      <c r="U183" s="12"/>
      <c r="V183" s="37">
        <f>IFERROR(T183/N183,0)</f>
        <v>1.0000044365932939</v>
      </c>
      <c r="W183" s="37"/>
      <c r="X183" s="17">
        <f t="shared" si="60"/>
        <v>0.62171805803355173</v>
      </c>
      <c r="Y183" s="45"/>
    </row>
    <row r="184" spans="1:25" x14ac:dyDescent="0.3">
      <c r="B184" s="45">
        <f>MAX(B$141:B183)+1</f>
        <v>37</v>
      </c>
      <c r="C184" s="43"/>
      <c r="D184" s="43" t="s">
        <v>69</v>
      </c>
      <c r="F184" s="47">
        <f>SUM(F176:F183)</f>
        <v>16405.421065389615</v>
      </c>
      <c r="G184" s="48"/>
      <c r="H184" s="47">
        <f>SUM(H176:H183)</f>
        <v>-4261.4976756633623</v>
      </c>
      <c r="I184" s="48"/>
      <c r="J184" s="47">
        <f>SUM(J176:J183)</f>
        <v>20666.918741052978</v>
      </c>
      <c r="K184" s="48"/>
      <c r="L184" s="47">
        <f>SUM(L176:L183)</f>
        <v>0</v>
      </c>
      <c r="M184" s="48"/>
      <c r="N184" s="47">
        <f>SUM(N176:N183)</f>
        <v>20666.918741052978</v>
      </c>
      <c r="O184" s="48"/>
      <c r="P184" s="47">
        <f>SUM(P176:P183)</f>
        <v>0</v>
      </c>
      <c r="Q184" s="48"/>
      <c r="R184" s="47">
        <f>SUM(R176:R183)</f>
        <v>0</v>
      </c>
      <c r="S184" s="48"/>
      <c r="T184" s="47">
        <f>SUM(T176:T183)</f>
        <v>20666.919687821617</v>
      </c>
      <c r="U184" s="48"/>
      <c r="V184" s="49">
        <f>T184/N184</f>
        <v>1.0000000458108271</v>
      </c>
      <c r="W184" s="50"/>
      <c r="X184" s="15">
        <f t="shared" ref="X184" si="61">T184/F184-1</f>
        <v>0.25976161205776371</v>
      </c>
      <c r="Y184" s="45"/>
    </row>
    <row r="185" spans="1:25" ht="11.9" customHeight="1" x14ac:dyDescent="0.3">
      <c r="B185" s="22"/>
      <c r="C185" s="43"/>
      <c r="D185" s="45"/>
      <c r="F185" s="16"/>
      <c r="G185" s="16"/>
      <c r="H185" s="16"/>
      <c r="I185" s="48"/>
      <c r="J185" s="16"/>
      <c r="K185" s="16"/>
      <c r="L185" s="16"/>
      <c r="M185" s="16"/>
      <c r="N185" s="16"/>
      <c r="O185" s="48"/>
      <c r="P185" s="12"/>
      <c r="Q185" s="12"/>
      <c r="R185" s="12"/>
      <c r="S185" s="12"/>
      <c r="T185" s="16"/>
      <c r="U185" s="16"/>
      <c r="V185" s="50"/>
      <c r="W185" s="50"/>
      <c r="X185" s="25"/>
      <c r="Y185" s="43"/>
    </row>
    <row r="186" spans="1:25" ht="11.9" customHeight="1" x14ac:dyDescent="0.3">
      <c r="B186" s="45">
        <f>MAX(B$141:B184)+1</f>
        <v>38</v>
      </c>
      <c r="D186" s="26" t="s">
        <v>88</v>
      </c>
      <c r="F186" s="12">
        <v>0</v>
      </c>
      <c r="G186" s="12"/>
      <c r="H186" s="12">
        <v>0</v>
      </c>
      <c r="I186" s="24"/>
      <c r="J186" s="12">
        <v>0</v>
      </c>
      <c r="K186" s="12"/>
      <c r="L186" s="12"/>
      <c r="M186" s="12"/>
      <c r="N186" s="12">
        <f>J186</f>
        <v>0</v>
      </c>
      <c r="O186" s="24"/>
      <c r="P186" s="12">
        <v>0</v>
      </c>
      <c r="Q186" s="12"/>
      <c r="R186" s="12">
        <v>0</v>
      </c>
      <c r="S186" s="12"/>
      <c r="T186" s="12">
        <v>0</v>
      </c>
      <c r="U186" s="12"/>
      <c r="V186" s="12">
        <v>0</v>
      </c>
      <c r="W186" s="12"/>
      <c r="X186" s="17">
        <v>0</v>
      </c>
      <c r="Y186" s="43"/>
    </row>
    <row r="187" spans="1:25" ht="11.9" customHeight="1" x14ac:dyDescent="0.3">
      <c r="B187" s="45"/>
      <c r="C187" s="43"/>
      <c r="D187" s="40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50"/>
      <c r="W187" s="50"/>
      <c r="X187" s="25"/>
      <c r="Y187" s="22"/>
    </row>
    <row r="188" spans="1:25" ht="12.9" thickBot="1" x14ac:dyDescent="0.35">
      <c r="B188" s="45">
        <f>MAX(B$141:B186)+1</f>
        <v>39</v>
      </c>
      <c r="C188" s="43"/>
      <c r="D188" s="40" t="s">
        <v>71</v>
      </c>
      <c r="F188" s="56">
        <f>ROUND(F173+F184+F186,0)</f>
        <v>2349611</v>
      </c>
      <c r="G188" s="48"/>
      <c r="H188" s="56">
        <f>ROUND(H173+H184+H186,0)</f>
        <v>14433</v>
      </c>
      <c r="I188" s="48"/>
      <c r="J188" s="56">
        <f>ROUND(J173+J184+J186,0)</f>
        <v>2335178</v>
      </c>
      <c r="K188" s="48"/>
      <c r="L188" s="56">
        <f>ROUND(L173+L184+L186,0)</f>
        <v>0</v>
      </c>
      <c r="M188" s="48"/>
      <c r="N188" s="56">
        <f>ROUND(N173+N184+N186,0)</f>
        <v>2335178</v>
      </c>
      <c r="O188" s="48"/>
      <c r="P188" s="56">
        <f>ROUND(P173+P184+P186,0)</f>
        <v>0</v>
      </c>
      <c r="Q188" s="48"/>
      <c r="R188" s="56">
        <f>ROUND(R173+R184+R186,0)</f>
        <v>0</v>
      </c>
      <c r="S188" s="48"/>
      <c r="T188" s="56">
        <f>ROUND(T173+T184+T186,0)</f>
        <v>2335178</v>
      </c>
      <c r="U188" s="48"/>
      <c r="V188" s="57">
        <f>T188/N188</f>
        <v>1</v>
      </c>
      <c r="W188" s="50"/>
      <c r="X188" s="27">
        <f>T188/F188-1</f>
        <v>-6.1427189436890073E-3</v>
      </c>
    </row>
    <row r="189" spans="1:25" ht="11.9" customHeight="1" thickTop="1" x14ac:dyDescent="0.3">
      <c r="B189" s="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</row>
    <row r="190" spans="1:25" x14ac:dyDescent="0.3">
      <c r="A190" s="28"/>
      <c r="B190" s="30" t="s">
        <v>72</v>
      </c>
      <c r="C190" s="43"/>
      <c r="D190" s="43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</row>
    <row r="191" spans="1:25" x14ac:dyDescent="0.3">
      <c r="A191" s="28"/>
      <c r="B191" s="58" t="s">
        <v>73</v>
      </c>
      <c r="C191" s="22"/>
      <c r="D191" s="22" t="s">
        <v>74</v>
      </c>
    </row>
    <row r="192" spans="1:25" x14ac:dyDescent="0.3">
      <c r="A192" s="28"/>
      <c r="B192" s="58" t="s">
        <v>75</v>
      </c>
      <c r="D192" s="22" t="s">
        <v>98</v>
      </c>
    </row>
    <row r="193" spans="1:5" x14ac:dyDescent="0.3">
      <c r="A193" s="28"/>
      <c r="B193" s="58" t="s">
        <v>77</v>
      </c>
      <c r="C193" s="22"/>
      <c r="D193" s="22" t="s">
        <v>99</v>
      </c>
    </row>
    <row r="194" spans="1:5" x14ac:dyDescent="0.3">
      <c r="A194" s="28"/>
      <c r="B194" s="58" t="s">
        <v>78</v>
      </c>
      <c r="C194" s="22"/>
      <c r="D194" s="59" t="s">
        <v>79</v>
      </c>
    </row>
    <row r="195" spans="1:5" x14ac:dyDescent="0.3">
      <c r="A195" s="28"/>
      <c r="B195" s="58" t="s">
        <v>80</v>
      </c>
      <c r="C195" s="22"/>
      <c r="D195" s="22" t="s">
        <v>81</v>
      </c>
      <c r="E195" s="24"/>
    </row>
    <row r="196" spans="1:5" x14ac:dyDescent="0.3">
      <c r="A196" s="28"/>
      <c r="B196" s="58"/>
      <c r="D196" s="22"/>
    </row>
    <row r="197" spans="1:5" x14ac:dyDescent="0.3">
      <c r="B197" s="38"/>
    </row>
  </sheetData>
  <mergeCells count="9">
    <mergeCell ref="F135:H135"/>
    <mergeCell ref="J135:N135"/>
    <mergeCell ref="P135:X135"/>
    <mergeCell ref="F5:H5"/>
    <mergeCell ref="J5:N5"/>
    <mergeCell ref="P5:X5"/>
    <mergeCell ref="F70:H70"/>
    <mergeCell ref="J70:N70"/>
    <mergeCell ref="P70:X70"/>
  </mergeCells>
  <pageMargins left="0.7" right="0.7" top="0.75" bottom="0.75" header="0.3" footer="0.3"/>
  <pageSetup scale="52" fitToHeight="3" orientation="landscape" blackAndWhite="1" r:id="rId1"/>
  <headerFooter alignWithMargins="0">
    <oddHeader>&amp;R&amp;"Arial,Regular"&amp;10Filed: 2025-02-28
EB-2025-0064
Phase 3 Exhibit 8
Tab 2
Schedule 15
Attachment 1
Page &amp;P of &amp;N</oddHeader>
  </headerFooter>
  <rowBreaks count="2" manualBreakCount="2">
    <brk id="65" min="1" max="16" man="1"/>
    <brk id="130" min="1" max="1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A82F6B1E-029D-4F0A-BFD5-486BBA9867CF}"/>
</file>

<file path=customXml/itemProps2.xml><?xml version="1.0" encoding="utf-8"?>
<ds:datastoreItem xmlns:ds="http://schemas.openxmlformats.org/officeDocument/2006/customXml" ds:itemID="{5A27F775-5E8E-49CD-8F28-A4832E89E20D}"/>
</file>

<file path=customXml/itemProps3.xml><?xml version="1.0" encoding="utf-8"?>
<ds:datastoreItem xmlns:ds="http://schemas.openxmlformats.org/officeDocument/2006/customXml" ds:itemID="{186BB817-FF4F-49BD-8015-C3FA9B5998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8.2.15.1</vt:lpstr>
      <vt:lpstr>'8.2.15.1'!Print_Area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2025-02-28T16:05:01Z</dcterms:created>
  <dcterms:modified xsi:type="dcterms:W3CDTF">2025-02-28T16:05:14Z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2025-02-28T16:05:06Z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1850658f-0d7b-4b2b-b282-1bf64a7ab8c8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0x010100B03FF908193E414D9892E49E70D7829E</vt:lpwstr>
  </property>
</Properties>
</file>