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6" documentId="13_ncr:1_{587D9951-6886-401E-A415-C83FC7C9BDD4}" xr6:coauthVersionLast="47" xr6:coauthVersionMax="47" xr10:uidLastSave="{044BB017-0E26-4C7C-9EE3-8179C9899902}"/>
  <bookViews>
    <workbookView xWindow="28680" yWindow="-120" windowWidth="29040" windowHeight="15720" activeTab="1" xr2:uid="{B286D3A4-88A3-414B-8452-CD659ABC3AA7}"/>
  </bookViews>
  <sheets>
    <sheet name="8.2.15.10 p.1-4" sheetId="1" r:id="rId1"/>
    <sheet name="8.2.15.10 p.5-6" sheetId="2" r:id="rId2"/>
    <sheet name="8.2.15.10 p.7-9" sheetId="3" r:id="rId3"/>
  </sheets>
  <definedNames>
    <definedName name="CurrentYear">#REF!</definedName>
    <definedName name="Demand_Dawn_to_Parkway">#REF!</definedName>
    <definedName name="Demand_FromDawn_Ojibway">#REF!</definedName>
    <definedName name="Demand_Rate_M12_Dawn_to_Kirkwall">#REF!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>#REF!</definedName>
    <definedName name="Monthly_Fixed_Charge_M13_Large">#REF!</definedName>
    <definedName name="Monthly_Fixed_Charge_M13_Typical">#REF!</definedName>
    <definedName name="paolo" localSheetId="1" hidden="1">{#N/A,#N/A,FALSE,"H3 Tab 1"}</definedName>
    <definedName name="paolo" localSheetId="2" hidden="1">{#N/A,#N/A,FALSE,"H3 Tab 1"}</definedName>
    <definedName name="paolo" hidden="1">{#N/A,#N/A,FALSE,"H3 Tab 1"}</definedName>
    <definedName name="_xlnm.Print_Area" localSheetId="0">'8.2.15.10 p.1-4'!$A$1:$Q$267</definedName>
    <definedName name="_xlnm.Print_Area" localSheetId="1">'8.2.15.10 p.5-6'!$A$1:$Q$123</definedName>
    <definedName name="_xlnm.Print_Area" localSheetId="2">'8.2.15.10 p.7-9'!$A$1:$Q$209</definedName>
    <definedName name="_xlnm.Print_Titles" localSheetId="0">'8.2.15.10 p.1-4'!$1:$14</definedName>
    <definedName name="_xlnm.Print_Titles" localSheetId="1">'8.2.15.10 p.5-6'!$1:$14</definedName>
    <definedName name="_xlnm.Print_Titles" localSheetId="2">'8.2.15.10 p.7-9'!$1:$14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2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1" hidden="1">{#N/A,#N/A,FALSE,"H3 Tab 1"}</definedName>
    <definedName name="wrn.h3T1S1." localSheetId="2" hidden="1">{#N/A,#N/A,FALSE,"H3 Tab 1"}</definedName>
    <definedName name="wrn.h3T1S1." hidden="1">{#N/A,#N/A,FALSE,"H3 Tab 1"}</definedName>
    <definedName name="wrn.H3T1S2." localSheetId="1" hidden="1">{#N/A,#N/A,FALSE,"H3 Tab 1"}</definedName>
    <definedName name="wrn.H3T1S2." localSheetId="2" hidden="1">{#N/A,#N/A,FALSE,"H3 Tab 1"}</definedName>
    <definedName name="wrn.H3T1S2." hidden="1">{#N/A,#N/A,FALSE,"H3 Tab 1"}</definedName>
    <definedName name="wrn.H3T2S3." localSheetId="1" hidden="1">{#N/A,#N/A,FALSE,"H3 Tab 2";#N/A,#N/A,FALSE,"H3 Tab 2"}</definedName>
    <definedName name="wrn.H3T2S3." localSheetId="2" hidden="1">{#N/A,#N/A,FALSE,"H3 Tab 2";#N/A,#N/A,FALSE,"H3 Tab 2"}</definedName>
    <definedName name="wrn.H3T2S3." hidden="1">{#N/A,#N/A,FALSE,"H3 Tab 2";#N/A,#N/A,FALSE,"H3 Tab 2"}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2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1" hidden="1">{#N/A,#N/A,FALSE,"RevProof"}</definedName>
    <definedName name="wrn.RevProof." localSheetId="2" hidden="1">{#N/A,#N/A,FALSE,"RevProof"}</definedName>
    <definedName name="wrn.RevProof." hidden="1">{#N/A,#N/A,FALSE,"RevProof"}</definedName>
    <definedName name="wrn.Schedules." localSheetId="1" hidden="1">{#N/A,#N/A,FALSE,"Filed Sheet";#N/A,#N/A,FALSE,"Schedule C";#N/A,#N/A,FALSE,"Appendix A"}</definedName>
    <definedName name="wrn.Schedules." localSheetId="2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0" i="3" l="1"/>
  <c r="Q200" i="3" s="1"/>
  <c r="M199" i="3"/>
  <c r="I195" i="3"/>
  <c r="E195" i="3"/>
  <c r="M183" i="3"/>
  <c r="O183" i="3" s="1"/>
  <c r="Q183" i="3" s="1"/>
  <c r="M182" i="3"/>
  <c r="O182" i="3" s="1"/>
  <c r="Q182" i="3" s="1"/>
  <c r="E184" i="3"/>
  <c r="I177" i="3"/>
  <c r="E159" i="3"/>
  <c r="M155" i="3"/>
  <c r="O155" i="3" s="1"/>
  <c r="Q155" i="3" s="1"/>
  <c r="M154" i="3"/>
  <c r="O154" i="3" s="1"/>
  <c r="Q154" i="3" s="1"/>
  <c r="E141" i="3"/>
  <c r="M138" i="3"/>
  <c r="Q138" i="3" s="1"/>
  <c r="M137" i="3"/>
  <c r="Q137" i="3" s="1"/>
  <c r="I139" i="3"/>
  <c r="E139" i="3"/>
  <c r="I130" i="3"/>
  <c r="E130" i="3"/>
  <c r="M120" i="3"/>
  <c r="O120" i="3" s="1"/>
  <c r="Q120" i="3" s="1"/>
  <c r="M119" i="3"/>
  <c r="O119" i="3" s="1"/>
  <c r="Q119" i="3" s="1"/>
  <c r="M118" i="3"/>
  <c r="O118" i="3" s="1"/>
  <c r="Q118" i="3" s="1"/>
  <c r="I123" i="3"/>
  <c r="M110" i="3"/>
  <c r="O110" i="3" s="1"/>
  <c r="Q110" i="3" s="1"/>
  <c r="M109" i="3"/>
  <c r="O109" i="3" s="1"/>
  <c r="Q109" i="3" s="1"/>
  <c r="M107" i="3"/>
  <c r="M99" i="3"/>
  <c r="O99" i="3" s="1"/>
  <c r="Q99" i="3" s="1"/>
  <c r="M97" i="3"/>
  <c r="E91" i="3"/>
  <c r="M80" i="3"/>
  <c r="O80" i="3" s="1"/>
  <c r="Q80" i="3" s="1"/>
  <c r="M78" i="3"/>
  <c r="O78" i="3" s="1"/>
  <c r="Q78" i="3" s="1"/>
  <c r="I83" i="3"/>
  <c r="E83" i="3"/>
  <c r="E73" i="3"/>
  <c r="M69" i="3"/>
  <c r="O69" i="3" s="1"/>
  <c r="Q69" i="3" s="1"/>
  <c r="M68" i="3"/>
  <c r="O68" i="3" s="1"/>
  <c r="Q68" i="3" s="1"/>
  <c r="E71" i="3"/>
  <c r="M50" i="3"/>
  <c r="O50" i="3" s="1"/>
  <c r="Q50" i="3" s="1"/>
  <c r="M49" i="3"/>
  <c r="O49" i="3" s="1"/>
  <c r="Q49" i="3" s="1"/>
  <c r="M48" i="3"/>
  <c r="O48" i="3" s="1"/>
  <c r="Q48" i="3" s="1"/>
  <c r="M47" i="3"/>
  <c r="O47" i="3" s="1"/>
  <c r="Q47" i="3" s="1"/>
  <c r="M40" i="3"/>
  <c r="O40" i="3" s="1"/>
  <c r="Q40" i="3" s="1"/>
  <c r="M39" i="3"/>
  <c r="O39" i="3" s="1"/>
  <c r="Q39" i="3" s="1"/>
  <c r="M38" i="3"/>
  <c r="O38" i="3" s="1"/>
  <c r="Q38" i="3" s="1"/>
  <c r="M37" i="3"/>
  <c r="O37" i="3" s="1"/>
  <c r="Q37" i="3" s="1"/>
  <c r="M30" i="3"/>
  <c r="O30" i="3" s="1"/>
  <c r="Q30" i="3" s="1"/>
  <c r="M29" i="3"/>
  <c r="O29" i="3" s="1"/>
  <c r="Q29" i="3" s="1"/>
  <c r="M28" i="3"/>
  <c r="O28" i="3" s="1"/>
  <c r="Q28" i="3" s="1"/>
  <c r="M27" i="3"/>
  <c r="A27" i="3"/>
  <c r="A28" i="3" s="1"/>
  <c r="A29" i="3" s="1"/>
  <c r="A30" i="3" s="1"/>
  <c r="A31" i="3" s="1"/>
  <c r="A33" i="3" s="1"/>
  <c r="A34" i="3" s="1"/>
  <c r="A37" i="3" s="1"/>
  <c r="A38" i="3" s="1"/>
  <c r="A39" i="3" s="1"/>
  <c r="A40" i="3" s="1"/>
  <c r="A41" i="3" s="1"/>
  <c r="A43" i="3" s="1"/>
  <c r="A44" i="3" s="1"/>
  <c r="A47" i="3" s="1"/>
  <c r="A48" i="3" s="1"/>
  <c r="A49" i="3" s="1"/>
  <c r="A50" i="3" s="1"/>
  <c r="A51" i="3" s="1"/>
  <c r="A53" i="3" s="1"/>
  <c r="A54" i="3" s="1"/>
  <c r="A57" i="3" s="1"/>
  <c r="A58" i="3" s="1"/>
  <c r="A59" i="3" s="1"/>
  <c r="A60" i="3" s="1"/>
  <c r="A61" i="3" s="1"/>
  <c r="A63" i="3" s="1"/>
  <c r="A64" i="3" s="1"/>
  <c r="A67" i="3" s="1"/>
  <c r="A68" i="3" s="1"/>
  <c r="A69" i="3" s="1"/>
  <c r="A70" i="3" s="1"/>
  <c r="A71" i="3" s="1"/>
  <c r="A73" i="3" s="1"/>
  <c r="A74" i="3" s="1"/>
  <c r="A77" i="3" s="1"/>
  <c r="A78" i="3" s="1"/>
  <c r="A79" i="3" s="1"/>
  <c r="A80" i="3" s="1"/>
  <c r="A81" i="3" s="1"/>
  <c r="A83" i="3" s="1"/>
  <c r="A84" i="3" s="1"/>
  <c r="A87" i="3" s="1"/>
  <c r="A88" i="3" s="1"/>
  <c r="A89" i="3" s="1"/>
  <c r="A90" i="3" s="1"/>
  <c r="A91" i="3" s="1"/>
  <c r="A93" i="3" s="1"/>
  <c r="A94" i="3" s="1"/>
  <c r="A97" i="3" s="1"/>
  <c r="A98" i="3" s="1"/>
  <c r="A99" i="3" s="1"/>
  <c r="A100" i="3" s="1"/>
  <c r="A101" i="3" s="1"/>
  <c r="A103" i="3" s="1"/>
  <c r="A104" i="3" s="1"/>
  <c r="A107" i="3" s="1"/>
  <c r="A108" i="3" s="1"/>
  <c r="A109" i="3" s="1"/>
  <c r="A110" i="3" s="1"/>
  <c r="A111" i="3" s="1"/>
  <c r="A113" i="3" s="1"/>
  <c r="A114" i="3" s="1"/>
  <c r="A117" i="3" s="1"/>
  <c r="A118" i="3" s="1"/>
  <c r="A119" i="3" s="1"/>
  <c r="A120" i="3" s="1"/>
  <c r="A121" i="3" s="1"/>
  <c r="A123" i="3" s="1"/>
  <c r="A124" i="3" s="1"/>
  <c r="A127" i="3" s="1"/>
  <c r="A128" i="3" s="1"/>
  <c r="A129" i="3" s="1"/>
  <c r="A130" i="3" s="1"/>
  <c r="A132" i="3" s="1"/>
  <c r="A133" i="3" s="1"/>
  <c r="A136" i="3" s="1"/>
  <c r="A137" i="3" s="1"/>
  <c r="A138" i="3" s="1"/>
  <c r="A139" i="3" s="1"/>
  <c r="A141" i="3" s="1"/>
  <c r="A142" i="3" s="1"/>
  <c r="A145" i="3" s="1"/>
  <c r="A146" i="3" s="1"/>
  <c r="A147" i="3" s="1"/>
  <c r="A148" i="3" s="1"/>
  <c r="A150" i="3" s="1"/>
  <c r="A151" i="3" s="1"/>
  <c r="A154" i="3" s="1"/>
  <c r="A155" i="3" s="1"/>
  <c r="A156" i="3" s="1"/>
  <c r="A157" i="3" s="1"/>
  <c r="A159" i="3" s="1"/>
  <c r="A160" i="3" s="1"/>
  <c r="A163" i="3" s="1"/>
  <c r="A164" i="3" s="1"/>
  <c r="A165" i="3" s="1"/>
  <c r="A166" i="3" s="1"/>
  <c r="A168" i="3" s="1"/>
  <c r="A169" i="3" s="1"/>
  <c r="A172" i="3" s="1"/>
  <c r="A173" i="3" s="1"/>
  <c r="A174" i="3" s="1"/>
  <c r="A175" i="3" s="1"/>
  <c r="A177" i="3" s="1"/>
  <c r="A178" i="3" s="1"/>
  <c r="A181" i="3" s="1"/>
  <c r="A182" i="3" s="1"/>
  <c r="A183" i="3" s="1"/>
  <c r="A184" i="3" s="1"/>
  <c r="A186" i="3" s="1"/>
  <c r="A187" i="3" s="1"/>
  <c r="A190" i="3" s="1"/>
  <c r="A191" i="3" s="1"/>
  <c r="A192" i="3" s="1"/>
  <c r="A193" i="3" s="1"/>
  <c r="A195" i="3" s="1"/>
  <c r="A196" i="3" s="1"/>
  <c r="A199" i="3" s="1"/>
  <c r="A200" i="3" s="1"/>
  <c r="A201" i="3" s="1"/>
  <c r="A203" i="3" s="1"/>
  <c r="A204" i="3" s="1"/>
  <c r="M19" i="3"/>
  <c r="O19" i="3" s="1"/>
  <c r="Q19" i="3" s="1"/>
  <c r="M18" i="3"/>
  <c r="O18" i="3" s="1"/>
  <c r="Q18" i="3" s="1"/>
  <c r="M17" i="3"/>
  <c r="A17" i="3"/>
  <c r="A18" i="3" s="1"/>
  <c r="A19" i="3" s="1"/>
  <c r="A20" i="3" s="1"/>
  <c r="A21" i="3" s="1"/>
  <c r="A23" i="3" s="1"/>
  <c r="A24" i="3" s="1"/>
  <c r="K117" i="2"/>
  <c r="I117" i="2"/>
  <c r="K115" i="2"/>
  <c r="E115" i="2"/>
  <c r="M110" i="2"/>
  <c r="O110" i="2" s="1"/>
  <c r="I115" i="2"/>
  <c r="K105" i="2"/>
  <c r="I101" i="2"/>
  <c r="M98" i="2"/>
  <c r="O98" i="2" s="1"/>
  <c r="E101" i="2"/>
  <c r="M90" i="2"/>
  <c r="O90" i="2" s="1"/>
  <c r="Q90" i="2" s="1"/>
  <c r="M89" i="2"/>
  <c r="O89" i="2" s="1"/>
  <c r="Q89" i="2" s="1"/>
  <c r="M88" i="2"/>
  <c r="O88" i="2" s="1"/>
  <c r="I93" i="2"/>
  <c r="M79" i="2"/>
  <c r="O79" i="2" s="1"/>
  <c r="Q79" i="2" s="1"/>
  <c r="M77" i="2"/>
  <c r="M70" i="2"/>
  <c r="O70" i="2" s="1"/>
  <c r="Q70" i="2" s="1"/>
  <c r="M69" i="2"/>
  <c r="O69" i="2" s="1"/>
  <c r="Q69" i="2" s="1"/>
  <c r="M68" i="2"/>
  <c r="O68" i="2" s="1"/>
  <c r="M67" i="2"/>
  <c r="M57" i="2"/>
  <c r="M50" i="2"/>
  <c r="O50" i="2" s="1"/>
  <c r="Q50" i="2" s="1"/>
  <c r="M49" i="2"/>
  <c r="O49" i="2" s="1"/>
  <c r="Q49" i="2" s="1"/>
  <c r="M48" i="2"/>
  <c r="O48" i="2" s="1"/>
  <c r="M47" i="2"/>
  <c r="Q51" i="2" s="1"/>
  <c r="M40" i="2"/>
  <c r="M39" i="2"/>
  <c r="O39" i="2" s="1"/>
  <c r="Q39" i="2" s="1"/>
  <c r="M38" i="2"/>
  <c r="O38" i="2" s="1"/>
  <c r="M37" i="2"/>
  <c r="M30" i="2"/>
  <c r="O30" i="2" s="1"/>
  <c r="Q30" i="2" s="1"/>
  <c r="M28" i="2"/>
  <c r="O28" i="2" s="1"/>
  <c r="M27" i="2"/>
  <c r="A17" i="2"/>
  <c r="A18" i="2" s="1"/>
  <c r="A19" i="2" s="1"/>
  <c r="A20" i="2" s="1"/>
  <c r="A21" i="2" s="1"/>
  <c r="A23" i="2" s="1"/>
  <c r="A24" i="2" s="1"/>
  <c r="A27" i="2" s="1"/>
  <c r="A28" i="2" s="1"/>
  <c r="A29" i="2" s="1"/>
  <c r="A30" i="2" s="1"/>
  <c r="A31" i="2" s="1"/>
  <c r="A33" i="2" s="1"/>
  <c r="A34" i="2" s="1"/>
  <c r="A37" i="2" s="1"/>
  <c r="A38" i="2" s="1"/>
  <c r="A39" i="2" s="1"/>
  <c r="A40" i="2" s="1"/>
  <c r="A41" i="2" s="1"/>
  <c r="A43" i="2" s="1"/>
  <c r="A44" i="2" s="1"/>
  <c r="A47" i="2" s="1"/>
  <c r="A48" i="2" s="1"/>
  <c r="A49" i="2" s="1"/>
  <c r="A50" i="2" s="1"/>
  <c r="A51" i="2" s="1"/>
  <c r="A53" i="2" s="1"/>
  <c r="A54" i="2" s="1"/>
  <c r="A57" i="2" s="1"/>
  <c r="A58" i="2" s="1"/>
  <c r="A59" i="2" s="1"/>
  <c r="A60" i="2" s="1"/>
  <c r="A61" i="2" s="1"/>
  <c r="A63" i="2" s="1"/>
  <c r="A64" i="2" s="1"/>
  <c r="A67" i="2" s="1"/>
  <c r="A68" i="2" s="1"/>
  <c r="A69" i="2" s="1"/>
  <c r="A70" i="2" s="1"/>
  <c r="A71" i="2" s="1"/>
  <c r="A73" i="2" s="1"/>
  <c r="A74" i="2" s="1"/>
  <c r="A77" i="2" s="1"/>
  <c r="A78" i="2" s="1"/>
  <c r="A79" i="2" s="1"/>
  <c r="A80" i="2" s="1"/>
  <c r="A81" i="2" s="1"/>
  <c r="A83" i="2" s="1"/>
  <c r="A84" i="2" s="1"/>
  <c r="A87" i="2" s="1"/>
  <c r="A88" i="2" s="1"/>
  <c r="A89" i="2" s="1"/>
  <c r="A90" i="2" s="1"/>
  <c r="A91" i="2" s="1"/>
  <c r="A93" i="2" s="1"/>
  <c r="A94" i="2" s="1"/>
  <c r="A97" i="2" s="1"/>
  <c r="A98" i="2" s="1"/>
  <c r="A99" i="2" s="1"/>
  <c r="A100" i="2" s="1"/>
  <c r="A101" i="2" s="1"/>
  <c r="A103" i="2" s="1"/>
  <c r="A104" i="2" s="1"/>
  <c r="A105" i="2" s="1"/>
  <c r="A106" i="2" s="1"/>
  <c r="A109" i="2" s="1"/>
  <c r="A110" i="2" s="1"/>
  <c r="A111" i="2" s="1"/>
  <c r="A112" i="2" s="1"/>
  <c r="A113" i="2" s="1"/>
  <c r="A115" i="2" s="1"/>
  <c r="A116" i="2" s="1"/>
  <c r="A117" i="2" s="1"/>
  <c r="A118" i="2" s="1"/>
  <c r="E257" i="1"/>
  <c r="M254" i="1"/>
  <c r="M245" i="1"/>
  <c r="O245" i="1" s="1"/>
  <c r="Q245" i="1" s="1"/>
  <c r="M244" i="1"/>
  <c r="O244" i="1" s="1"/>
  <c r="Q244" i="1" s="1"/>
  <c r="I246" i="1"/>
  <c r="E246" i="1"/>
  <c r="M232" i="1"/>
  <c r="O232" i="1" s="1"/>
  <c r="Q232" i="1" s="1"/>
  <c r="M230" i="1"/>
  <c r="M221" i="1"/>
  <c r="O221" i="1" s="1"/>
  <c r="Q221" i="1" s="1"/>
  <c r="M219" i="1"/>
  <c r="O219" i="1" s="1"/>
  <c r="I222" i="1"/>
  <c r="M209" i="1"/>
  <c r="O209" i="1" s="1"/>
  <c r="Q209" i="1" s="1"/>
  <c r="M207" i="1"/>
  <c r="O207" i="1" s="1"/>
  <c r="M196" i="1"/>
  <c r="O196" i="1" s="1"/>
  <c r="Q196" i="1" s="1"/>
  <c r="M194" i="1"/>
  <c r="M185" i="1"/>
  <c r="O185" i="1" s="1"/>
  <c r="Q185" i="1" s="1"/>
  <c r="M184" i="1"/>
  <c r="O184" i="1" s="1"/>
  <c r="Q184" i="1" s="1"/>
  <c r="M183" i="1"/>
  <c r="O183" i="1" s="1"/>
  <c r="I186" i="1"/>
  <c r="M175" i="1"/>
  <c r="M174" i="1"/>
  <c r="O174" i="1" s="1"/>
  <c r="Q174" i="1" s="1"/>
  <c r="I176" i="1"/>
  <c r="M164" i="1"/>
  <c r="O164" i="1" s="1"/>
  <c r="Q164" i="1" s="1"/>
  <c r="M163" i="1"/>
  <c r="O163" i="1" s="1"/>
  <c r="Q163" i="1" s="1"/>
  <c r="M162" i="1"/>
  <c r="O162" i="1" s="1"/>
  <c r="E165" i="1"/>
  <c r="M138" i="1"/>
  <c r="O138" i="1" s="1"/>
  <c r="I141" i="1"/>
  <c r="M128" i="1"/>
  <c r="O128" i="1" s="1"/>
  <c r="Q128" i="1" s="1"/>
  <c r="M127" i="1"/>
  <c r="M126" i="1"/>
  <c r="O126" i="1" s="1"/>
  <c r="I129" i="1"/>
  <c r="M116" i="1"/>
  <c r="O116" i="1" s="1"/>
  <c r="Q116" i="1" s="1"/>
  <c r="M115" i="1"/>
  <c r="O115" i="1" s="1"/>
  <c r="Q115" i="1" s="1"/>
  <c r="M114" i="1"/>
  <c r="O114" i="1" s="1"/>
  <c r="M113" i="1"/>
  <c r="E117" i="1"/>
  <c r="M103" i="1"/>
  <c r="O103" i="1" s="1"/>
  <c r="Q103" i="1" s="1"/>
  <c r="M102" i="1"/>
  <c r="O102" i="1" s="1"/>
  <c r="M101" i="1"/>
  <c r="M92" i="1"/>
  <c r="O92" i="1" s="1"/>
  <c r="Q92" i="1" s="1"/>
  <c r="M91" i="1"/>
  <c r="O91" i="1" s="1"/>
  <c r="Q91" i="1" s="1"/>
  <c r="I93" i="1"/>
  <c r="M80" i="1"/>
  <c r="O80" i="1" s="1"/>
  <c r="Q80" i="1" s="1"/>
  <c r="M79" i="1"/>
  <c r="O79" i="1" s="1"/>
  <c r="Q79" i="1" s="1"/>
  <c r="M78" i="1"/>
  <c r="O78" i="1" s="1"/>
  <c r="M77" i="1"/>
  <c r="E81" i="1"/>
  <c r="M68" i="1"/>
  <c r="O68" i="1" s="1"/>
  <c r="Q68" i="1" s="1"/>
  <c r="M67" i="1"/>
  <c r="O67" i="1" s="1"/>
  <c r="Q67" i="1" s="1"/>
  <c r="M66" i="1"/>
  <c r="O66" i="1" s="1"/>
  <c r="M65" i="1"/>
  <c r="E69" i="1"/>
  <c r="E57" i="1"/>
  <c r="M44" i="1"/>
  <c r="O44" i="1" s="1"/>
  <c r="Q44" i="1" s="1"/>
  <c r="M43" i="1"/>
  <c r="O43" i="1" s="1"/>
  <c r="Q43" i="1" s="1"/>
  <c r="M32" i="1"/>
  <c r="O32" i="1" s="1"/>
  <c r="Q32" i="1" s="1"/>
  <c r="M31" i="1"/>
  <c r="M33" i="1" s="1"/>
  <c r="M30" i="1"/>
  <c r="O30" i="1" s="1"/>
  <c r="M29" i="1"/>
  <c r="M18" i="1"/>
  <c r="O18" i="1" s="1"/>
  <c r="E21" i="1"/>
  <c r="A17" i="1"/>
  <c r="A18" i="1" s="1"/>
  <c r="A19" i="1" s="1"/>
  <c r="A20" i="1" s="1"/>
  <c r="A21" i="1" s="1"/>
  <c r="A23" i="1" s="1"/>
  <c r="A24" i="1" s="1"/>
  <c r="A25" i="1" s="1"/>
  <c r="A26" i="1" s="1"/>
  <c r="A29" i="1" s="1"/>
  <c r="A30" i="1" s="1"/>
  <c r="A31" i="1" s="1"/>
  <c r="A32" i="1" s="1"/>
  <c r="A33" i="1" s="1"/>
  <c r="A35" i="1" s="1"/>
  <c r="A36" i="1" s="1"/>
  <c r="A37" i="1" s="1"/>
  <c r="A38" i="1" s="1"/>
  <c r="A41" i="1" s="1"/>
  <c r="A42" i="1" s="1"/>
  <c r="A43" i="1" s="1"/>
  <c r="A44" i="1" s="1"/>
  <c r="A45" i="1" s="1"/>
  <c r="A47" i="1" s="1"/>
  <c r="A48" i="1" s="1"/>
  <c r="A49" i="1" s="1"/>
  <c r="A50" i="1" s="1"/>
  <c r="A53" i="1" s="1"/>
  <c r="A54" i="1" s="1"/>
  <c r="A55" i="1" s="1"/>
  <c r="A56" i="1" s="1"/>
  <c r="A57" i="1" s="1"/>
  <c r="A59" i="1" s="1"/>
  <c r="A60" i="1" s="1"/>
  <c r="A61" i="1" s="1"/>
  <c r="A62" i="1" s="1"/>
  <c r="A65" i="1" s="1"/>
  <c r="A66" i="1" s="1"/>
  <c r="A67" i="1" s="1"/>
  <c r="A68" i="1" s="1"/>
  <c r="A69" i="1" s="1"/>
  <c r="A71" i="1" s="1"/>
  <c r="A72" i="1" s="1"/>
  <c r="A73" i="1" s="1"/>
  <c r="A74" i="1" s="1"/>
  <c r="A77" i="1" s="1"/>
  <c r="A78" i="1" s="1"/>
  <c r="A79" i="1" s="1"/>
  <c r="A80" i="1" s="1"/>
  <c r="A81" i="1" s="1"/>
  <c r="A83" i="1" s="1"/>
  <c r="A84" i="1" s="1"/>
  <c r="A85" i="1" s="1"/>
  <c r="A86" i="1" s="1"/>
  <c r="A89" i="1" s="1"/>
  <c r="A90" i="1" s="1"/>
  <c r="A91" i="1" s="1"/>
  <c r="A92" i="1" s="1"/>
  <c r="A93" i="1" s="1"/>
  <c r="A95" i="1" s="1"/>
  <c r="A96" i="1" s="1"/>
  <c r="A97" i="1" s="1"/>
  <c r="A98" i="1" s="1"/>
  <c r="A101" i="1" s="1"/>
  <c r="A102" i="1" s="1"/>
  <c r="A103" i="1" s="1"/>
  <c r="A104" i="1" s="1"/>
  <c r="A105" i="1" s="1"/>
  <c r="A107" i="1" s="1"/>
  <c r="A108" i="1" s="1"/>
  <c r="A109" i="1" s="1"/>
  <c r="A110" i="1" s="1"/>
  <c r="A113" i="1" s="1"/>
  <c r="A114" i="1" s="1"/>
  <c r="A115" i="1" s="1"/>
  <c r="A116" i="1" s="1"/>
  <c r="A117" i="1" s="1"/>
  <c r="A119" i="1" s="1"/>
  <c r="A120" i="1" s="1"/>
  <c r="A121" i="1" s="1"/>
  <c r="A122" i="1" s="1"/>
  <c r="A125" i="1" s="1"/>
  <c r="A126" i="1" s="1"/>
  <c r="A127" i="1" s="1"/>
  <c r="A128" i="1" s="1"/>
  <c r="A129" i="1" s="1"/>
  <c r="A131" i="1" s="1"/>
  <c r="A132" i="1" s="1"/>
  <c r="A133" i="1" s="1"/>
  <c r="A134" i="1" s="1"/>
  <c r="A137" i="1" s="1"/>
  <c r="A138" i="1" s="1"/>
  <c r="A139" i="1" s="1"/>
  <c r="A140" i="1" s="1"/>
  <c r="A141" i="1" s="1"/>
  <c r="A143" i="1" s="1"/>
  <c r="A144" i="1" s="1"/>
  <c r="A145" i="1" s="1"/>
  <c r="A146" i="1" s="1"/>
  <c r="A149" i="1" s="1"/>
  <c r="A150" i="1" s="1"/>
  <c r="A151" i="1" s="1"/>
  <c r="A152" i="1" s="1"/>
  <c r="A153" i="1" s="1"/>
  <c r="A155" i="1" s="1"/>
  <c r="A156" i="1" s="1"/>
  <c r="A157" i="1" s="1"/>
  <c r="A158" i="1" s="1"/>
  <c r="A161" i="1" s="1"/>
  <c r="A162" i="1" s="1"/>
  <c r="A163" i="1" s="1"/>
  <c r="A164" i="1" s="1"/>
  <c r="A165" i="1" s="1"/>
  <c r="A167" i="1" s="1"/>
  <c r="A168" i="1" s="1"/>
  <c r="A169" i="1" s="1"/>
  <c r="A170" i="1" s="1"/>
  <c r="A172" i="1" s="1"/>
  <c r="A173" i="1" s="1"/>
  <c r="A174" i="1" s="1"/>
  <c r="A175" i="1" s="1"/>
  <c r="A176" i="1" s="1"/>
  <c r="A178" i="1" s="1"/>
  <c r="A179" i="1" s="1"/>
  <c r="A182" i="1" s="1"/>
  <c r="A183" i="1" s="1"/>
  <c r="A184" i="1" s="1"/>
  <c r="A185" i="1" s="1"/>
  <c r="A186" i="1" s="1"/>
  <c r="A188" i="1" s="1"/>
  <c r="A189" i="1" s="1"/>
  <c r="A190" i="1" s="1"/>
  <c r="A191" i="1" s="1"/>
  <c r="A194" i="1" s="1"/>
  <c r="A195" i="1" s="1"/>
  <c r="A196" i="1" s="1"/>
  <c r="A197" i="1" s="1"/>
  <c r="A198" i="1" s="1"/>
  <c r="A200" i="1" s="1"/>
  <c r="A201" i="1" s="1"/>
  <c r="A202" i="1" s="1"/>
  <c r="A203" i="1" s="1"/>
  <c r="A206" i="1" s="1"/>
  <c r="A207" i="1" s="1"/>
  <c r="A208" i="1" s="1"/>
  <c r="A209" i="1" s="1"/>
  <c r="A210" i="1" s="1"/>
  <c r="A212" i="1" s="1"/>
  <c r="A213" i="1" s="1"/>
  <c r="A214" i="1" s="1"/>
  <c r="A215" i="1" s="1"/>
  <c r="A218" i="1" s="1"/>
  <c r="A219" i="1" s="1"/>
  <c r="A220" i="1" s="1"/>
  <c r="A221" i="1" s="1"/>
  <c r="A222" i="1" s="1"/>
  <c r="A224" i="1" s="1"/>
  <c r="A225" i="1" s="1"/>
  <c r="A226" i="1" s="1"/>
  <c r="A227" i="1" s="1"/>
  <c r="A230" i="1" s="1"/>
  <c r="A231" i="1" s="1"/>
  <c r="A232" i="1" s="1"/>
  <c r="A233" i="1" s="1"/>
  <c r="A234" i="1" s="1"/>
  <c r="A236" i="1" s="1"/>
  <c r="A237" i="1" s="1"/>
  <c r="A238" i="1" s="1"/>
  <c r="A239" i="1" s="1"/>
  <c r="A242" i="1" s="1"/>
  <c r="A243" i="1" s="1"/>
  <c r="A244" i="1" s="1"/>
  <c r="A245" i="1" s="1"/>
  <c r="A246" i="1" s="1"/>
  <c r="A248" i="1" s="1"/>
  <c r="A249" i="1" s="1"/>
  <c r="A250" i="1" s="1"/>
  <c r="A251" i="1" s="1"/>
  <c r="A254" i="1" s="1"/>
  <c r="A255" i="1" s="1"/>
  <c r="A256" i="1" s="1"/>
  <c r="A257" i="1" s="1"/>
  <c r="A259" i="1" s="1"/>
  <c r="A260" i="1" s="1"/>
  <c r="A261" i="1" s="1"/>
  <c r="A262" i="1" s="1"/>
  <c r="O175" i="1" l="1"/>
  <c r="Q175" i="1" s="1"/>
  <c r="Q176" i="1"/>
  <c r="M43" i="2"/>
  <c r="O37" i="2"/>
  <c r="Q37" i="2" s="1"/>
  <c r="E186" i="1"/>
  <c r="E198" i="1"/>
  <c r="E222" i="1"/>
  <c r="M243" i="1"/>
  <c r="O243" i="1" s="1"/>
  <c r="M256" i="1"/>
  <c r="Q256" i="1" s="1"/>
  <c r="M17" i="2"/>
  <c r="I23" i="2"/>
  <c r="I61" i="2"/>
  <c r="E91" i="2"/>
  <c r="E103" i="2"/>
  <c r="M33" i="3"/>
  <c r="E33" i="3"/>
  <c r="I53" i="3"/>
  <c r="M108" i="3"/>
  <c r="O108" i="3" s="1"/>
  <c r="Q108" i="3" s="1"/>
  <c r="M146" i="3"/>
  <c r="O146" i="3" s="1"/>
  <c r="Q146" i="3" s="1"/>
  <c r="I159" i="3"/>
  <c r="M19" i="1"/>
  <c r="O19" i="1" s="1"/>
  <c r="Q19" i="1" s="1"/>
  <c r="M42" i="1"/>
  <c r="O42" i="1" s="1"/>
  <c r="M53" i="1"/>
  <c r="I57" i="1"/>
  <c r="M104" i="1"/>
  <c r="O104" i="1" s="1"/>
  <c r="Q104" i="1" s="1"/>
  <c r="M125" i="1"/>
  <c r="Q129" i="1" s="1"/>
  <c r="M137" i="1"/>
  <c r="M139" i="1"/>
  <c r="O139" i="1" s="1"/>
  <c r="Q139" i="1" s="1"/>
  <c r="M150" i="1"/>
  <c r="O150" i="1" s="1"/>
  <c r="M152" i="1"/>
  <c r="O152" i="1" s="1"/>
  <c r="Q152" i="1" s="1"/>
  <c r="I165" i="1"/>
  <c r="M173" i="1"/>
  <c r="O173" i="1" s="1"/>
  <c r="Q173" i="1" s="1"/>
  <c r="E93" i="2"/>
  <c r="G103" i="2"/>
  <c r="M112" i="2"/>
  <c r="O112" i="2" s="1"/>
  <c r="Q112" i="2" s="1"/>
  <c r="O27" i="3"/>
  <c r="Q27" i="3" s="1"/>
  <c r="M57" i="3"/>
  <c r="O57" i="3" s="1"/>
  <c r="Q57" i="3" s="1"/>
  <c r="M59" i="3"/>
  <c r="O59" i="3" s="1"/>
  <c r="Q59" i="3" s="1"/>
  <c r="M87" i="3"/>
  <c r="M89" i="3"/>
  <c r="O89" i="3" s="1"/>
  <c r="Q89" i="3" s="1"/>
  <c r="M117" i="3"/>
  <c r="O117" i="3" s="1"/>
  <c r="Q117" i="3" s="1"/>
  <c r="E132" i="3"/>
  <c r="I141" i="3"/>
  <c r="M164" i="3"/>
  <c r="O164" i="3" s="1"/>
  <c r="Q164" i="3" s="1"/>
  <c r="M173" i="3"/>
  <c r="O173" i="3" s="1"/>
  <c r="Q173" i="3" s="1"/>
  <c r="I186" i="3"/>
  <c r="M192" i="3"/>
  <c r="O192" i="3" s="1"/>
  <c r="Q192" i="3" s="1"/>
  <c r="E33" i="1"/>
  <c r="O33" i="1" s="1"/>
  <c r="E153" i="1"/>
  <c r="M161" i="1"/>
  <c r="M165" i="1" s="1"/>
  <c r="O165" i="1" s="1"/>
  <c r="E41" i="3"/>
  <c r="I63" i="3"/>
  <c r="I73" i="3"/>
  <c r="E166" i="3"/>
  <c r="M181" i="3"/>
  <c r="E203" i="3"/>
  <c r="G117" i="2"/>
  <c r="M90" i="1"/>
  <c r="O90" i="1" s="1"/>
  <c r="E105" i="1"/>
  <c r="M182" i="1"/>
  <c r="Q186" i="1" s="1"/>
  <c r="E210" i="1"/>
  <c r="M218" i="1"/>
  <c r="M222" i="1" s="1"/>
  <c r="O222" i="1" s="1"/>
  <c r="M220" i="1"/>
  <c r="O220" i="1" s="1"/>
  <c r="Q220" i="1" s="1"/>
  <c r="M231" i="1"/>
  <c r="O231" i="1" s="1"/>
  <c r="M233" i="1"/>
  <c r="O233" i="1" s="1"/>
  <c r="Q233" i="1" s="1"/>
  <c r="M18" i="2"/>
  <c r="O18" i="2" s="1"/>
  <c r="E23" i="2"/>
  <c r="E31" i="2"/>
  <c r="I43" i="2"/>
  <c r="E51" i="2"/>
  <c r="M58" i="2"/>
  <c r="O58" i="2" s="1"/>
  <c r="M60" i="2"/>
  <c r="O60" i="2" s="1"/>
  <c r="Q60" i="2" s="1"/>
  <c r="E71" i="2"/>
  <c r="I83" i="2"/>
  <c r="M87" i="2"/>
  <c r="O87" i="2" s="1"/>
  <c r="Q87" i="2" s="1"/>
  <c r="I105" i="2"/>
  <c r="M99" i="2"/>
  <c r="O99" i="2" s="1"/>
  <c r="Q99" i="2" s="1"/>
  <c r="E21" i="3"/>
  <c r="E31" i="3"/>
  <c r="E43" i="3"/>
  <c r="M98" i="3"/>
  <c r="O98" i="3" s="1"/>
  <c r="Q98" i="3" s="1"/>
  <c r="E113" i="3"/>
  <c r="M136" i="3"/>
  <c r="M145" i="3"/>
  <c r="O145" i="3" s="1"/>
  <c r="Q145" i="3" s="1"/>
  <c r="M147" i="3"/>
  <c r="O147" i="3" s="1"/>
  <c r="Q147" i="3" s="1"/>
  <c r="M156" i="3"/>
  <c r="O156" i="3" s="1"/>
  <c r="Q156" i="3" s="1"/>
  <c r="M20" i="1"/>
  <c r="O20" i="1" s="1"/>
  <c r="Q20" i="1" s="1"/>
  <c r="I33" i="1"/>
  <c r="M41" i="1"/>
  <c r="M54" i="1"/>
  <c r="O54" i="1" s="1"/>
  <c r="M56" i="1"/>
  <c r="O56" i="1" s="1"/>
  <c r="Q56" i="1" s="1"/>
  <c r="I69" i="1"/>
  <c r="E129" i="1"/>
  <c r="M140" i="1"/>
  <c r="O140" i="1" s="1"/>
  <c r="Q140" i="1" s="1"/>
  <c r="M149" i="1"/>
  <c r="M151" i="1"/>
  <c r="O151" i="1" s="1"/>
  <c r="Q151" i="1" s="1"/>
  <c r="E176" i="1"/>
  <c r="E53" i="2"/>
  <c r="M109" i="2"/>
  <c r="M111" i="2"/>
  <c r="O111" i="2" s="1"/>
  <c r="Q111" i="2" s="1"/>
  <c r="I43" i="3"/>
  <c r="M58" i="3"/>
  <c r="O58" i="3" s="1"/>
  <c r="Q58" i="3" s="1"/>
  <c r="M60" i="3"/>
  <c r="O60" i="3" s="1"/>
  <c r="Q60" i="3" s="1"/>
  <c r="M88" i="3"/>
  <c r="O88" i="3" s="1"/>
  <c r="Q88" i="3" s="1"/>
  <c r="E121" i="3"/>
  <c r="M128" i="3"/>
  <c r="Q128" i="3" s="1"/>
  <c r="M163" i="3"/>
  <c r="E168" i="3"/>
  <c r="E177" i="3"/>
  <c r="M174" i="3"/>
  <c r="O174" i="3" s="1"/>
  <c r="Q174" i="3" s="1"/>
  <c r="E186" i="3"/>
  <c r="M191" i="3"/>
  <c r="O191" i="3" s="1"/>
  <c r="Q191" i="3" s="1"/>
  <c r="E201" i="3"/>
  <c r="I203" i="3"/>
  <c r="E93" i="1"/>
  <c r="M195" i="1"/>
  <c r="O195" i="1" s="1"/>
  <c r="M197" i="1"/>
  <c r="O197" i="1" s="1"/>
  <c r="Q197" i="1" s="1"/>
  <c r="M206" i="1"/>
  <c r="O206" i="1" s="1"/>
  <c r="Q206" i="1" s="1"/>
  <c r="I210" i="1"/>
  <c r="E234" i="1"/>
  <c r="M255" i="1"/>
  <c r="Q255" i="1" s="1"/>
  <c r="E21" i="2"/>
  <c r="I31" i="2"/>
  <c r="I53" i="2"/>
  <c r="E61" i="2"/>
  <c r="M78" i="2"/>
  <c r="O78" i="2" s="1"/>
  <c r="M80" i="2"/>
  <c r="O80" i="2" s="1"/>
  <c r="Q80" i="2" s="1"/>
  <c r="I33" i="3"/>
  <c r="E53" i="3"/>
  <c r="M90" i="3"/>
  <c r="O90" i="3" s="1"/>
  <c r="Q90" i="3" s="1"/>
  <c r="E101" i="3"/>
  <c r="I113" i="3"/>
  <c r="E123" i="3"/>
  <c r="I150" i="3"/>
  <c r="E157" i="3"/>
  <c r="Q33" i="1"/>
  <c r="E141" i="1"/>
  <c r="E81" i="3"/>
  <c r="I103" i="3"/>
  <c r="I23" i="3"/>
  <c r="M79" i="3"/>
  <c r="O79" i="3" s="1"/>
  <c r="Q79" i="3" s="1"/>
  <c r="M201" i="3"/>
  <c r="M203" i="3"/>
  <c r="Q203" i="3" s="1"/>
  <c r="Q199" i="3"/>
  <c r="Q33" i="3"/>
  <c r="O33" i="3"/>
  <c r="M41" i="3"/>
  <c r="M93" i="3"/>
  <c r="M100" i="3"/>
  <c r="O100" i="3" s="1"/>
  <c r="Q100" i="3" s="1"/>
  <c r="E103" i="3"/>
  <c r="M139" i="3"/>
  <c r="Q139" i="3" s="1"/>
  <c r="M150" i="3"/>
  <c r="M148" i="3"/>
  <c r="E23" i="3"/>
  <c r="M20" i="3"/>
  <c r="O20" i="3" s="1"/>
  <c r="Q20" i="3" s="1"/>
  <c r="O163" i="3"/>
  <c r="Q163" i="3" s="1"/>
  <c r="M168" i="3"/>
  <c r="O87" i="3"/>
  <c r="Q87" i="3" s="1"/>
  <c r="M103" i="3"/>
  <c r="O97" i="3"/>
  <c r="Q97" i="3" s="1"/>
  <c r="M23" i="3"/>
  <c r="O17" i="3"/>
  <c r="Q17" i="3" s="1"/>
  <c r="M43" i="3"/>
  <c r="I101" i="3"/>
  <c r="O107" i="3"/>
  <c r="Q107" i="3" s="1"/>
  <c r="M113" i="3"/>
  <c r="M111" i="3"/>
  <c r="M121" i="3"/>
  <c r="M123" i="3"/>
  <c r="M159" i="3"/>
  <c r="E193" i="3"/>
  <c r="M67" i="3"/>
  <c r="M70" i="3"/>
  <c r="O70" i="3" s="1"/>
  <c r="Q70" i="3" s="1"/>
  <c r="E111" i="3"/>
  <c r="M129" i="3"/>
  <c r="Q129" i="3" s="1"/>
  <c r="Q136" i="3"/>
  <c r="E148" i="3"/>
  <c r="E150" i="3"/>
  <c r="I166" i="3"/>
  <c r="I168" i="3"/>
  <c r="M184" i="3"/>
  <c r="I193" i="3"/>
  <c r="M51" i="3"/>
  <c r="M53" i="3"/>
  <c r="E93" i="3"/>
  <c r="I111" i="3"/>
  <c r="M127" i="3"/>
  <c r="I148" i="3"/>
  <c r="M165" i="3"/>
  <c r="O165" i="3" s="1"/>
  <c r="Q165" i="3" s="1"/>
  <c r="I201" i="3"/>
  <c r="E175" i="3"/>
  <c r="M77" i="3"/>
  <c r="M141" i="3"/>
  <c r="Q141" i="3" s="1"/>
  <c r="I175" i="3"/>
  <c r="M190" i="3"/>
  <c r="E63" i="3"/>
  <c r="M31" i="3"/>
  <c r="I91" i="3"/>
  <c r="I93" i="3"/>
  <c r="I132" i="3"/>
  <c r="E61" i="3"/>
  <c r="I121" i="3"/>
  <c r="I157" i="3"/>
  <c r="M172" i="3"/>
  <c r="E51" i="3"/>
  <c r="I184" i="3"/>
  <c r="O27" i="2"/>
  <c r="Q27" i="2" s="1"/>
  <c r="Q71" i="2"/>
  <c r="O67" i="2"/>
  <c r="Q67" i="2" s="1"/>
  <c r="M73" i="2"/>
  <c r="M71" i="2"/>
  <c r="O71" i="2" s="1"/>
  <c r="O17" i="2"/>
  <c r="Q17" i="2" s="1"/>
  <c r="O57" i="2"/>
  <c r="Q57" i="2" s="1"/>
  <c r="O40" i="2"/>
  <c r="Q40" i="2" s="1"/>
  <c r="Q41" i="2"/>
  <c r="M83" i="2"/>
  <c r="Q81" i="2"/>
  <c r="O77" i="2"/>
  <c r="Q77" i="2" s="1"/>
  <c r="E33" i="2"/>
  <c r="I21" i="2"/>
  <c r="I63" i="2"/>
  <c r="E73" i="2"/>
  <c r="M93" i="2"/>
  <c r="I103" i="2"/>
  <c r="O47" i="2"/>
  <c r="Q47" i="2" s="1"/>
  <c r="M59" i="2"/>
  <c r="O59" i="2" s="1"/>
  <c r="Q59" i="2" s="1"/>
  <c r="I73" i="2"/>
  <c r="E83" i="2"/>
  <c r="Q91" i="2"/>
  <c r="M97" i="2"/>
  <c r="E113" i="2"/>
  <c r="M51" i="2"/>
  <c r="M91" i="2"/>
  <c r="K103" i="2"/>
  <c r="M19" i="2"/>
  <c r="O19" i="2" s="1"/>
  <c r="Q19" i="2" s="1"/>
  <c r="I33" i="2"/>
  <c r="E41" i="2"/>
  <c r="I71" i="2"/>
  <c r="E81" i="2"/>
  <c r="M100" i="2"/>
  <c r="O100" i="2" s="1"/>
  <c r="Q100" i="2" s="1"/>
  <c r="M29" i="2"/>
  <c r="O29" i="2" s="1"/>
  <c r="Q29" i="2" s="1"/>
  <c r="I41" i="2"/>
  <c r="I81" i="2"/>
  <c r="G115" i="2"/>
  <c r="E105" i="2"/>
  <c r="M105" i="2" s="1"/>
  <c r="O109" i="2"/>
  <c r="Q109" i="2" s="1"/>
  <c r="M20" i="2"/>
  <c r="O20" i="2" s="1"/>
  <c r="Q20" i="2" s="1"/>
  <c r="G105" i="2"/>
  <c r="I113" i="2"/>
  <c r="M53" i="2"/>
  <c r="E43" i="2"/>
  <c r="Q43" i="2" s="1"/>
  <c r="M41" i="2"/>
  <c r="I51" i="2"/>
  <c r="E63" i="2"/>
  <c r="I91" i="2"/>
  <c r="E117" i="2"/>
  <c r="M117" i="2" s="1"/>
  <c r="Q45" i="1"/>
  <c r="O41" i="1"/>
  <c r="Q41" i="1" s="1"/>
  <c r="M105" i="1"/>
  <c r="O105" i="1" s="1"/>
  <c r="Q105" i="1"/>
  <c r="O101" i="1"/>
  <c r="Q101" i="1" s="1"/>
  <c r="M69" i="1"/>
  <c r="O69" i="1" s="1"/>
  <c r="Q234" i="1"/>
  <c r="O230" i="1"/>
  <c r="Q230" i="1" s="1"/>
  <c r="M234" i="1"/>
  <c r="O234" i="1" s="1"/>
  <c r="O149" i="1"/>
  <c r="Q149" i="1" s="1"/>
  <c r="O53" i="1"/>
  <c r="Q53" i="1" s="1"/>
  <c r="O194" i="1"/>
  <c r="Q194" i="1" s="1"/>
  <c r="M198" i="1"/>
  <c r="O198" i="1" s="1"/>
  <c r="Q254" i="1"/>
  <c r="Q81" i="1"/>
  <c r="O77" i="1"/>
  <c r="Q77" i="1" s="1"/>
  <c r="M81" i="1"/>
  <c r="O81" i="1" s="1"/>
  <c r="Q117" i="1"/>
  <c r="O113" i="1"/>
  <c r="Q113" i="1" s="1"/>
  <c r="M117" i="1"/>
  <c r="O117" i="1" s="1"/>
  <c r="I153" i="1"/>
  <c r="I21" i="1"/>
  <c r="O31" i="1"/>
  <c r="Q31" i="1" s="1"/>
  <c r="E45" i="1"/>
  <c r="O65" i="1"/>
  <c r="Q65" i="1" s="1"/>
  <c r="Q69" i="1"/>
  <c r="I117" i="1"/>
  <c r="O127" i="1"/>
  <c r="Q127" i="1" s="1"/>
  <c r="O161" i="1"/>
  <c r="Q161" i="1" s="1"/>
  <c r="Q165" i="1"/>
  <c r="O29" i="1"/>
  <c r="Q29" i="1" s="1"/>
  <c r="M55" i="1"/>
  <c r="O55" i="1" s="1"/>
  <c r="Q55" i="1" s="1"/>
  <c r="I81" i="1"/>
  <c r="M89" i="1"/>
  <c r="O125" i="1"/>
  <c r="Q125" i="1" s="1"/>
  <c r="M208" i="1"/>
  <c r="O208" i="1" s="1"/>
  <c r="Q208" i="1" s="1"/>
  <c r="I234" i="1"/>
  <c r="M242" i="1"/>
  <c r="I257" i="1"/>
  <c r="I45" i="1"/>
  <c r="I198" i="1"/>
  <c r="M17" i="1"/>
  <c r="I105" i="1"/>
  <c r="M176" i="1"/>
  <c r="O176" i="1" s="1"/>
  <c r="O137" i="1"/>
  <c r="Q137" i="1" s="1"/>
  <c r="Q222" i="1" l="1"/>
  <c r="M141" i="1"/>
  <c r="O141" i="1" s="1"/>
  <c r="O218" i="1"/>
  <c r="Q218" i="1" s="1"/>
  <c r="O182" i="1"/>
  <c r="Q182" i="1" s="1"/>
  <c r="Q198" i="1"/>
  <c r="M63" i="2"/>
  <c r="M186" i="1"/>
  <c r="O186" i="1" s="1"/>
  <c r="Q153" i="1"/>
  <c r="Q141" i="1"/>
  <c r="O43" i="2"/>
  <c r="M63" i="3"/>
  <c r="M45" i="1"/>
  <c r="O45" i="1" s="1"/>
  <c r="M61" i="3"/>
  <c r="O61" i="3" s="1"/>
  <c r="M113" i="2"/>
  <c r="M257" i="1"/>
  <c r="Q113" i="2"/>
  <c r="O91" i="2"/>
  <c r="M23" i="2"/>
  <c r="M31" i="2"/>
  <c r="O31" i="2" s="1"/>
  <c r="Q201" i="3"/>
  <c r="M129" i="1"/>
  <c r="O129" i="1" s="1"/>
  <c r="M57" i="1"/>
  <c r="O57" i="1" s="1"/>
  <c r="M157" i="3"/>
  <c r="Q157" i="3" s="1"/>
  <c r="Q257" i="1"/>
  <c r="M153" i="1"/>
  <c r="O153" i="1" s="1"/>
  <c r="O51" i="2"/>
  <c r="M81" i="2"/>
  <c r="M115" i="2"/>
  <c r="M91" i="3"/>
  <c r="Q91" i="3" s="1"/>
  <c r="M186" i="3"/>
  <c r="O181" i="3"/>
  <c r="Q181" i="3" s="1"/>
  <c r="Q111" i="3"/>
  <c r="O111" i="3"/>
  <c r="Q113" i="3"/>
  <c r="O113" i="3"/>
  <c r="O172" i="3"/>
  <c r="Q172" i="3" s="1"/>
  <c r="M177" i="3"/>
  <c r="M175" i="3"/>
  <c r="O67" i="3"/>
  <c r="Q67" i="3" s="1"/>
  <c r="M73" i="3"/>
  <c r="M71" i="3"/>
  <c r="Q103" i="3"/>
  <c r="O103" i="3"/>
  <c r="O91" i="3"/>
  <c r="O190" i="3"/>
  <c r="Q190" i="3" s="1"/>
  <c r="M195" i="3"/>
  <c r="M193" i="3"/>
  <c r="M132" i="3"/>
  <c r="Q132" i="3" s="1"/>
  <c r="Q127" i="3"/>
  <c r="M130" i="3"/>
  <c r="Q130" i="3" s="1"/>
  <c r="Q93" i="3"/>
  <c r="O93" i="3"/>
  <c r="O184" i="3"/>
  <c r="Q184" i="3"/>
  <c r="M101" i="3"/>
  <c r="Q159" i="3"/>
  <c r="O159" i="3"/>
  <c r="Q43" i="3"/>
  <c r="O43" i="3"/>
  <c r="M166" i="3"/>
  <c r="Q148" i="3"/>
  <c r="O148" i="3"/>
  <c r="Q41" i="3"/>
  <c r="O41" i="3"/>
  <c r="O157" i="3"/>
  <c r="M21" i="3"/>
  <c r="Q168" i="3"/>
  <c r="O168" i="3"/>
  <c r="Q150" i="3"/>
  <c r="O150" i="3"/>
  <c r="O63" i="3"/>
  <c r="Q63" i="3"/>
  <c r="O77" i="3"/>
  <c r="Q77" i="3" s="1"/>
  <c r="M83" i="3"/>
  <c r="M81" i="3"/>
  <c r="Q53" i="3"/>
  <c r="O53" i="3"/>
  <c r="Q123" i="3"/>
  <c r="O123" i="3"/>
  <c r="Q31" i="3"/>
  <c r="O31" i="3"/>
  <c r="Q51" i="3"/>
  <c r="O51" i="3"/>
  <c r="Q121" i="3"/>
  <c r="O121" i="3"/>
  <c r="Q23" i="3"/>
  <c r="O23" i="3"/>
  <c r="Q105" i="2"/>
  <c r="O105" i="2"/>
  <c r="Q117" i="2"/>
  <c r="O117" i="2"/>
  <c r="Q93" i="2"/>
  <c r="O93" i="2"/>
  <c r="O83" i="2"/>
  <c r="Q83" i="2"/>
  <c r="M103" i="2"/>
  <c r="M101" i="2"/>
  <c r="O101" i="2" s="1"/>
  <c r="Q101" i="2"/>
  <c r="O97" i="2"/>
  <c r="Q97" i="2" s="1"/>
  <c r="Q21" i="2"/>
  <c r="Q23" i="2"/>
  <c r="O23" i="2"/>
  <c r="Q115" i="2"/>
  <c r="O115" i="2"/>
  <c r="M33" i="2"/>
  <c r="Q63" i="2"/>
  <c r="O63" i="2"/>
  <c r="O113" i="2"/>
  <c r="O53" i="2"/>
  <c r="Q53" i="2"/>
  <c r="Q61" i="2"/>
  <c r="M61" i="2"/>
  <c r="O61" i="2" s="1"/>
  <c r="Q73" i="2"/>
  <c r="O73" i="2"/>
  <c r="Q31" i="2"/>
  <c r="O41" i="2"/>
  <c r="O81" i="2"/>
  <c r="M21" i="2"/>
  <c r="O21" i="2" s="1"/>
  <c r="Q210" i="1"/>
  <c r="Q246" i="1"/>
  <c r="O242" i="1"/>
  <c r="Q242" i="1" s="1"/>
  <c r="M246" i="1"/>
  <c r="O246" i="1" s="1"/>
  <c r="Q21" i="1"/>
  <c r="O17" i="1"/>
  <c r="Q17" i="1" s="1"/>
  <c r="M21" i="1"/>
  <c r="O21" i="1" s="1"/>
  <c r="Q93" i="1"/>
  <c r="O89" i="1"/>
  <c r="Q89" i="1" s="1"/>
  <c r="M93" i="1"/>
  <c r="O93" i="1" s="1"/>
  <c r="Q57" i="1"/>
  <c r="M210" i="1"/>
  <c r="O210" i="1" s="1"/>
  <c r="Q186" i="3" l="1"/>
  <c r="O186" i="3"/>
  <c r="Q61" i="3"/>
  <c r="Q81" i="3"/>
  <c r="O81" i="3"/>
  <c r="Q166" i="3"/>
  <c r="O166" i="3"/>
  <c r="O177" i="3"/>
  <c r="Q177" i="3"/>
  <c r="O175" i="3"/>
  <c r="Q175" i="3"/>
  <c r="Q83" i="3"/>
  <c r="O83" i="3"/>
  <c r="Q21" i="3"/>
  <c r="O21" i="3"/>
  <c r="Q195" i="3"/>
  <c r="O195" i="3"/>
  <c r="O71" i="3"/>
  <c r="Q71" i="3"/>
  <c r="Q101" i="3"/>
  <c r="O101" i="3"/>
  <c r="Q193" i="3"/>
  <c r="O193" i="3"/>
  <c r="O73" i="3"/>
  <c r="Q73" i="3"/>
  <c r="Q33" i="2"/>
  <c r="O33" i="2"/>
  <c r="Q103" i="2"/>
  <c r="O103" i="2"/>
</calcChain>
</file>

<file path=xl/sharedStrings.xml><?xml version="1.0" encoding="utf-8"?>
<sst xmlns="http://schemas.openxmlformats.org/spreadsheetml/2006/main" count="609" uniqueCount="146">
  <si>
    <t>Calculation of Sales Service and Direct Purchase Bill Impacts for Typical Small and Large Customers - Current Rate Zones</t>
  </si>
  <si>
    <t>EGD Rate Zone</t>
  </si>
  <si>
    <t>EB-2024-0166 - Current Approved (1)(2)</t>
  </si>
  <si>
    <t>EB-2025-0064 - 2024 Proposed (2)</t>
  </si>
  <si>
    <t>Bill Impact</t>
  </si>
  <si>
    <t>I d</t>
  </si>
  <si>
    <t>Total Bill</t>
  </si>
  <si>
    <t>Including Federal</t>
  </si>
  <si>
    <t xml:space="preserve">Excluding Federal </t>
  </si>
  <si>
    <t>Line</t>
  </si>
  <si>
    <t>Unit Rate</t>
  </si>
  <si>
    <t>Change</t>
  </si>
  <si>
    <t>Carbon Charge</t>
  </si>
  <si>
    <t>No.</t>
  </si>
  <si>
    <t>Particulars</t>
  </si>
  <si>
    <t>($)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</si>
  <si>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</si>
  <si>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(%)</t>
  </si>
  <si>
    <t>(a)</t>
  </si>
  <si>
    <t>(b)</t>
  </si>
  <si>
    <t>(c)</t>
  </si>
  <si>
    <t>(d)</t>
  </si>
  <si>
    <t>(e) = (c - a)</t>
  </si>
  <si>
    <t>(f) = (e / a)</t>
  </si>
  <si>
    <t>(g)</t>
  </si>
  <si>
    <t>Rate 1 - Small Customer</t>
  </si>
  <si>
    <r>
      <t>Demand 24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2,400 m</t>
    </r>
    <r>
      <rPr>
        <vertAlign val="superscript"/>
        <sz val="10"/>
        <rFont val="Arial"/>
        <family val="2"/>
      </rPr>
      <t xml:space="preserve">3 </t>
    </r>
  </si>
  <si>
    <t>Delivery Charges</t>
  </si>
  <si>
    <t>Federal Carbon Charge</t>
  </si>
  <si>
    <t>Gas Supply Transportation</t>
  </si>
  <si>
    <t>Gas Supply Commodity</t>
  </si>
  <si>
    <t>Total Bill - Sales Service</t>
  </si>
  <si>
    <t>Total Bill - Bundled Direct Purchase WTS</t>
  </si>
  <si>
    <t xml:space="preserve">   Bundled Direct Purchase Impact WTS</t>
  </si>
  <si>
    <t>Total Bill - Bundled Direct Purchase DTS</t>
  </si>
  <si>
    <t xml:space="preserve">   Bundled Direct Purchase Impact DTS</t>
  </si>
  <si>
    <t>Rate 1 - Large Customer</t>
  </si>
  <si>
    <r>
      <t>Demand 51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5,048 m</t>
    </r>
    <r>
      <rPr>
        <vertAlign val="superscript"/>
        <sz val="10"/>
        <rFont val="Arial"/>
        <family val="2"/>
      </rPr>
      <t xml:space="preserve">3 </t>
    </r>
  </si>
  <si>
    <t>Rate 6 - Small Customer</t>
  </si>
  <si>
    <r>
      <t>Demand 51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5,048 m</t>
    </r>
    <r>
      <rPr>
        <vertAlign val="superscript"/>
        <sz val="10"/>
        <rFont val="Arial"/>
        <family val="2"/>
      </rPr>
      <t xml:space="preserve">3 </t>
    </r>
  </si>
  <si>
    <t>Rate 6 - Average Customer</t>
  </si>
  <si>
    <r>
      <t>Demand 206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22,606 m</t>
    </r>
    <r>
      <rPr>
        <vertAlign val="superscript"/>
        <sz val="10"/>
        <rFont val="Arial"/>
        <family val="2"/>
      </rPr>
      <t xml:space="preserve">3 </t>
    </r>
  </si>
  <si>
    <t>Rate 6 - Large Customer</t>
  </si>
  <si>
    <r>
      <t>Demand 3,097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339,124 m</t>
    </r>
    <r>
      <rPr>
        <vertAlign val="superscript"/>
        <sz val="10"/>
        <rFont val="Arial"/>
        <family val="2"/>
      </rPr>
      <t xml:space="preserve">3 </t>
    </r>
  </si>
  <si>
    <t>Rate 100 - Small Customer</t>
  </si>
  <si>
    <r>
      <t>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</si>
  <si>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Rate 100 - Average Customer</t>
  </si>
  <si>
    <r>
      <t>Demand 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</si>
  <si>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>Rate 100 - Large Customer</t>
  </si>
  <si>
    <r>
      <t>Demand 30,000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1,500,000 m</t>
    </r>
    <r>
      <rPr>
        <vertAlign val="superscript"/>
        <sz val="10"/>
        <rFont val="Arial"/>
        <family val="2"/>
      </rPr>
      <t xml:space="preserve">3 </t>
    </r>
  </si>
  <si>
    <t>Rate 110 - Small Customer</t>
  </si>
  <si>
    <r>
      <t>Demand 3,292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598,568 m</t>
    </r>
    <r>
      <rPr>
        <vertAlign val="superscript"/>
        <sz val="10"/>
        <rFont val="Arial"/>
        <family val="2"/>
      </rPr>
      <t xml:space="preserve">3 </t>
    </r>
  </si>
  <si>
    <t>Rate 110 - Average Customer</t>
  </si>
  <si>
    <r>
      <t>Demand 36,413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9,976,120 m</t>
    </r>
    <r>
      <rPr>
        <vertAlign val="superscript"/>
        <sz val="10"/>
        <rFont val="Arial"/>
        <family val="2"/>
      </rPr>
      <t xml:space="preserve">3 </t>
    </r>
  </si>
  <si>
    <t>Rate 110 - Large Customer</t>
  </si>
  <si>
    <r>
      <t>Demand 53,871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9,976,121 m</t>
    </r>
    <r>
      <rPr>
        <vertAlign val="superscript"/>
        <sz val="10"/>
        <rFont val="Arial"/>
        <family val="2"/>
      </rPr>
      <t xml:space="preserve">3 </t>
    </r>
  </si>
  <si>
    <t>Rate 115 - Small Customer</t>
  </si>
  <si>
    <r>
      <t>Demand 15,300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4,471,609 m</t>
    </r>
    <r>
      <rPr>
        <vertAlign val="superscript"/>
        <sz val="10"/>
        <rFont val="Arial"/>
        <family val="2"/>
      </rPr>
      <t xml:space="preserve">3 </t>
    </r>
  </si>
  <si>
    <t>Rate 115 - Large Customer</t>
  </si>
  <si>
    <r>
      <t>Demand 238,928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</si>
  <si>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>Rate 125 - Average Customer</t>
  </si>
  <si>
    <r>
      <t>Demand 2,315,000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206,000,000 m</t>
    </r>
    <r>
      <rPr>
        <vertAlign val="superscript"/>
        <sz val="10"/>
        <rFont val="Arial"/>
        <family val="2"/>
      </rPr>
      <t xml:space="preserve">3 </t>
    </r>
  </si>
  <si>
    <t>Total Bill - Unbundled Direct Purchase</t>
  </si>
  <si>
    <t xml:space="preserve">   Unbundled Direct Purchase Impact</t>
  </si>
  <si>
    <t>Rate 135 - Average Customer</t>
  </si>
  <si>
    <t xml:space="preserve">Demand 8,180 m3 Annual Volume 598,567 m3 </t>
  </si>
  <si>
    <t>Rate 145 - Small Customer</t>
  </si>
  <si>
    <r>
      <t>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 xml:space="preserve">3 </t>
    </r>
  </si>
  <si>
    <t>Rate 145 - Large Customer</t>
  </si>
  <si>
    <r>
      <t>Demand 4,489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</si>
  <si>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>Rate 170 - Small Customer</t>
  </si>
  <si>
    <t>Rate 170 - Average Customer</t>
  </si>
  <si>
    <t>Rate 170 - Large Customer</t>
  </si>
  <si>
    <r>
      <t>Demand 255,089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</si>
  <si>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r>
      <t>Rate 200 - Average Customer</t>
    </r>
    <r>
      <rPr>
        <sz val="10"/>
        <rFont val="Arial"/>
        <family val="2"/>
      </rPr>
      <t xml:space="preserve">  (3)</t>
    </r>
  </si>
  <si>
    <r>
      <t>Demand 1,252,000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140,305,600 m</t>
    </r>
    <r>
      <rPr>
        <vertAlign val="superscript"/>
        <sz val="10"/>
        <rFont val="Arial"/>
        <family val="2"/>
      </rPr>
      <t xml:space="preserve">3 </t>
    </r>
  </si>
  <si>
    <t>Notes:</t>
  </si>
  <si>
    <t>(1)</t>
  </si>
  <si>
    <t>EB-2024-0166, Exhibit F, Tab 1, Appendix D.</t>
  </si>
  <si>
    <t>(2)</t>
  </si>
  <si>
    <t>Bill impacts exclude Rider K and Rider R.</t>
  </si>
  <si>
    <t>(3)</t>
  </si>
  <si>
    <t>Rate 200 customers are not charged the Federal Carbon Charge.</t>
  </si>
  <si>
    <t>Union North Rate Zone</t>
  </si>
  <si>
    <t>EB-2024-0166 - Current Approved (1)(2)(3)</t>
  </si>
  <si>
    <t>Rate 01 - Small Customer</t>
  </si>
  <si>
    <r>
      <t>Demand 20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2,200 m</t>
    </r>
    <r>
      <rPr>
        <vertAlign val="superscript"/>
        <sz val="10"/>
        <rFont val="Arial"/>
        <family val="2"/>
      </rPr>
      <t>3</t>
    </r>
  </si>
  <si>
    <t>Total Bill - Bundled Direct Purchase</t>
  </si>
  <si>
    <t xml:space="preserve">   Bundled Direct Purchase Impact</t>
  </si>
  <si>
    <t>Rate 01 - Large Customer</t>
  </si>
  <si>
    <r>
      <t>Demand 365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40,000 m</t>
    </r>
    <r>
      <rPr>
        <vertAlign val="superscript"/>
        <sz val="10"/>
        <rFont val="Arial"/>
        <family val="2"/>
      </rPr>
      <t>3</t>
    </r>
  </si>
  <si>
    <t>Rate 10 - Small Customer</t>
  </si>
  <si>
    <r>
      <t>Demand 548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60,000 m</t>
    </r>
    <r>
      <rPr>
        <vertAlign val="superscript"/>
        <sz val="10"/>
        <rFont val="Arial"/>
        <family val="2"/>
      </rPr>
      <t>3</t>
    </r>
  </si>
  <si>
    <t>Rate 10 - Average Customer</t>
  </si>
  <si>
    <r>
      <t>Demand 850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93,000 m</t>
    </r>
    <r>
      <rPr>
        <vertAlign val="superscript"/>
        <sz val="10"/>
        <rFont val="Arial"/>
        <family val="2"/>
      </rPr>
      <t>3</t>
    </r>
  </si>
  <si>
    <t>Rate 10 - Large Customer</t>
  </si>
  <si>
    <r>
      <t>Demand 2,285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250,000 m</t>
    </r>
    <r>
      <rPr>
        <vertAlign val="superscript"/>
        <sz val="10"/>
        <rFont val="Arial"/>
        <family val="2"/>
      </rPr>
      <t>3</t>
    </r>
  </si>
  <si>
    <t>Rate 20 - Small Customer</t>
  </si>
  <si>
    <r>
      <t>Demand 14,000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Annual Volume 3,000,000 m</t>
    </r>
    <r>
      <rPr>
        <vertAlign val="superscript"/>
        <sz val="10"/>
        <rFont val="Arial"/>
        <family val="2"/>
      </rPr>
      <t xml:space="preserve">3 </t>
    </r>
  </si>
  <si>
    <t>Rate 20 - Large Customer</t>
  </si>
  <si>
    <r>
      <t>Demand 60,000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15,000,000 m</t>
    </r>
    <r>
      <rPr>
        <vertAlign val="superscript"/>
        <sz val="10"/>
        <rFont val="Arial"/>
        <family val="2"/>
      </rPr>
      <t xml:space="preserve">3 </t>
    </r>
  </si>
  <si>
    <t>Rate 25 - Average Customer</t>
  </si>
  <si>
    <r>
      <t>Demand 20,776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2,275,000 m</t>
    </r>
    <r>
      <rPr>
        <vertAlign val="superscript"/>
        <sz val="10"/>
        <rFont val="Arial"/>
        <family val="2"/>
      </rPr>
      <t>3</t>
    </r>
  </si>
  <si>
    <r>
      <t>Demand 100,000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27,000,000 m</t>
    </r>
    <r>
      <rPr>
        <vertAlign val="superscript"/>
        <sz val="10"/>
        <rFont val="Arial"/>
        <family val="2"/>
      </rPr>
      <t xml:space="preserve">3 </t>
    </r>
  </si>
  <si>
    <r>
      <t>Demand 850,000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240,000,000 m</t>
    </r>
    <r>
      <rPr>
        <vertAlign val="superscript"/>
        <sz val="10"/>
        <rFont val="Arial"/>
        <family val="2"/>
      </rPr>
      <t xml:space="preserve">3 </t>
    </r>
  </si>
  <si>
    <t>Gas Supply charges based on Union North East Zone.</t>
  </si>
  <si>
    <t>Union South Rate Zone</t>
  </si>
  <si>
    <t>Rate M1 - Small Customer</t>
  </si>
  <si>
    <t>Rate M1 - Large Customer</t>
  </si>
  <si>
    <t>Rate M2 - Small Customer</t>
  </si>
  <si>
    <r>
      <t>Demand 613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60,000 m</t>
    </r>
    <r>
      <rPr>
        <vertAlign val="superscript"/>
        <sz val="10"/>
        <rFont val="Arial"/>
        <family val="2"/>
      </rPr>
      <t>3</t>
    </r>
  </si>
  <si>
    <t>Rate M2 - Average Customer</t>
  </si>
  <si>
    <r>
      <t>Demand 746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73,000 m</t>
    </r>
    <r>
      <rPr>
        <vertAlign val="superscript"/>
        <sz val="10"/>
        <rFont val="Arial"/>
        <family val="2"/>
      </rPr>
      <t>3</t>
    </r>
  </si>
  <si>
    <t>Rate M2 - Large Customer</t>
  </si>
  <si>
    <r>
      <t>Demand 2,556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250,000 m</t>
    </r>
    <r>
      <rPr>
        <vertAlign val="superscript"/>
        <sz val="10"/>
        <rFont val="Arial"/>
        <family val="2"/>
      </rPr>
      <t>3</t>
    </r>
  </si>
  <si>
    <t>Rate M4 - Small Customer</t>
  </si>
  <si>
    <r>
      <t>Demand 4,800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875,000 m</t>
    </r>
    <r>
      <rPr>
        <vertAlign val="superscript"/>
        <sz val="10"/>
        <rFont val="Arial"/>
        <family val="2"/>
      </rPr>
      <t xml:space="preserve">3 </t>
    </r>
  </si>
  <si>
    <t>Rate M4 - Large Customer</t>
  </si>
  <si>
    <r>
      <t>Demand 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12,000,000 m</t>
    </r>
    <r>
      <rPr>
        <vertAlign val="superscript"/>
        <sz val="10"/>
        <rFont val="Arial"/>
        <family val="2"/>
      </rPr>
      <t xml:space="preserve">3 </t>
    </r>
  </si>
  <si>
    <t>Rate M5 - Small Customer</t>
  </si>
  <si>
    <r>
      <t>Demand 7,500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825,000 m</t>
    </r>
    <r>
      <rPr>
        <vertAlign val="superscript"/>
        <sz val="10"/>
        <rFont val="Arial"/>
        <family val="2"/>
      </rPr>
      <t xml:space="preserve">3 </t>
    </r>
  </si>
  <si>
    <t>Rate M5 - Large Customer</t>
  </si>
  <si>
    <r>
      <t>Demand 70,000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6,500,000 m</t>
    </r>
    <r>
      <rPr>
        <vertAlign val="superscript"/>
        <sz val="10"/>
        <rFont val="Arial"/>
        <family val="2"/>
      </rPr>
      <t xml:space="preserve">3 </t>
    </r>
  </si>
  <si>
    <t>Rate M7 - Small Customer</t>
  </si>
  <si>
    <r>
      <t>Demand 165,000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36,000,000 m</t>
    </r>
    <r>
      <rPr>
        <vertAlign val="superscript"/>
        <sz val="10"/>
        <rFont val="Arial"/>
        <family val="2"/>
      </rPr>
      <t xml:space="preserve">3 </t>
    </r>
  </si>
  <si>
    <t>Rate M7 - Large Customer</t>
  </si>
  <si>
    <r>
      <t>Demand 720,000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52,000,000 m</t>
    </r>
    <r>
      <rPr>
        <vertAlign val="superscript"/>
        <sz val="10"/>
        <rFont val="Arial"/>
        <family val="2"/>
      </rPr>
      <t xml:space="preserve">3 </t>
    </r>
  </si>
  <si>
    <r>
      <t>Rate M9 - Small Customer</t>
    </r>
    <r>
      <rPr>
        <sz val="10"/>
        <rFont val="Arial"/>
        <family val="2"/>
      </rPr>
      <t xml:space="preserve">  (3)</t>
    </r>
  </si>
  <si>
    <r>
      <t>Demand 56,439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6,950,000 m</t>
    </r>
    <r>
      <rPr>
        <vertAlign val="superscript"/>
        <sz val="10"/>
        <rFont val="Arial"/>
        <family val="2"/>
      </rPr>
      <t xml:space="preserve">3 </t>
    </r>
  </si>
  <si>
    <r>
      <t>Rate M9 - Large Customer</t>
    </r>
    <r>
      <rPr>
        <sz val="10"/>
        <rFont val="Arial"/>
        <family val="2"/>
      </rPr>
      <t xml:space="preserve">  (3)</t>
    </r>
  </si>
  <si>
    <r>
      <t>Demand 168,100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20,178,000 m</t>
    </r>
    <r>
      <rPr>
        <vertAlign val="superscript"/>
        <sz val="10"/>
        <rFont val="Arial"/>
        <family val="2"/>
      </rPr>
      <t xml:space="preserve">3 </t>
    </r>
  </si>
  <si>
    <t>Rate T1 - Small Customer</t>
  </si>
  <si>
    <r>
      <t>Demand 25,750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7,537,000 m</t>
    </r>
    <r>
      <rPr>
        <vertAlign val="superscript"/>
        <sz val="10"/>
        <rFont val="Arial"/>
        <family val="2"/>
      </rPr>
      <t xml:space="preserve">3 </t>
    </r>
  </si>
  <si>
    <t>Rate T1 - Average Customer</t>
  </si>
  <si>
    <r>
      <t>Demand 48,750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11,565,938 m</t>
    </r>
    <r>
      <rPr>
        <vertAlign val="superscript"/>
        <sz val="10"/>
        <rFont val="Arial"/>
        <family val="2"/>
      </rPr>
      <t xml:space="preserve">3 </t>
    </r>
  </si>
  <si>
    <t>Rate T1 - Large Customer</t>
  </si>
  <si>
    <r>
      <t>Demand 133,000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25,624,080 m</t>
    </r>
    <r>
      <rPr>
        <vertAlign val="superscript"/>
        <sz val="10"/>
        <rFont val="Arial"/>
        <family val="2"/>
      </rPr>
      <t xml:space="preserve">3 </t>
    </r>
  </si>
  <si>
    <t>Rate T2 - Small Customer</t>
  </si>
  <si>
    <r>
      <t>Demand 190,000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59,256,000 m</t>
    </r>
    <r>
      <rPr>
        <vertAlign val="superscript"/>
        <sz val="10"/>
        <rFont val="Arial"/>
        <family val="2"/>
      </rPr>
      <t xml:space="preserve">3 </t>
    </r>
  </si>
  <si>
    <t>Rate T2 - Average Customer</t>
  </si>
  <si>
    <r>
      <t>Demand 669,000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197,789,850 m</t>
    </r>
    <r>
      <rPr>
        <vertAlign val="superscript"/>
        <sz val="10"/>
        <rFont val="Arial"/>
        <family val="2"/>
      </rPr>
      <t xml:space="preserve">3 </t>
    </r>
  </si>
  <si>
    <t>Rate T2 - Large Customer</t>
  </si>
  <si>
    <r>
      <t>Demand 1,200,000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370,089,000 m</t>
    </r>
    <r>
      <rPr>
        <vertAlign val="superscript"/>
        <sz val="10"/>
        <rFont val="Arial"/>
        <family val="2"/>
      </rPr>
      <t xml:space="preserve">3 </t>
    </r>
  </si>
  <si>
    <r>
      <t>Rate T3 - Large Customer</t>
    </r>
    <r>
      <rPr>
        <sz val="10"/>
        <rFont val="Arial"/>
        <family val="2"/>
      </rPr>
      <t xml:space="preserve">  (3)</t>
    </r>
  </si>
  <si>
    <r>
      <t>Demand 2,350,000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272,712,000 m</t>
    </r>
    <r>
      <rPr>
        <vertAlign val="superscript"/>
        <sz val="10"/>
        <rFont val="Arial"/>
        <family val="2"/>
      </rPr>
      <t xml:space="preserve">3 </t>
    </r>
  </si>
  <si>
    <t>Rate M9 and Rate T3 customers are not charged the Federal Carbon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</si>
</sst>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#,##0.0000"/>
    <numFmt numFmtId="166" formatCode="0.0000"/>
    <numFmt numFmtId="167" formatCode="0.0%;\(0.0%\)"/>
    <numFmt numFmtId="168" formatCode="0.0%"/>
    <numFmt numFmtId="169" formatCode="_(* #,##0.0000_);_(* \(#,##0.0000\);_(* &quot;-&quot;??_);_(@_)"/>
    <numFmt numFmtId="170" formatCode="0.00_);\(0.00\)"/>
    <numFmt numFmtId="171" formatCode="###0.0%;\(###0.0%\)\ "/>
    <numFmt numFmtId="172" formatCode="###0%;\(###0%\)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4" fillId="0" borderId="0" xfId="0" applyFont="1"/>
    <xf numFmtId="0" fontId="4" fillId="0" borderId="1" xfId="0" applyFont="1" applyBorder="1"/>
    <xf numFmtId="0" fontId="3" fillId="0" borderId="0" xfId="0" applyFont="1"/>
    <xf numFmtId="166" fontId="4" fillId="0" borderId="0" xfId="0" applyNumberFormat="1" applyFont="1"/>
    <xf numFmtId="164" fontId="4" fillId="0" borderId="0" xfId="1" applyNumberFormat="1" applyFont="1"/>
    <xf numFmtId="167" fontId="4" fillId="0" borderId="0" xfId="2" applyNumberFormat="1" applyFont="1" applyFill="1"/>
    <xf numFmtId="167" fontId="4" fillId="0" borderId="0" xfId="2" applyNumberFormat="1" applyFont="1" applyFill="1" applyBorder="1"/>
    <xf numFmtId="4" fontId="4" fillId="0" borderId="0" xfId="0" applyNumberFormat="1" applyFont="1"/>
    <xf numFmtId="167" fontId="4" fillId="0" borderId="0" xfId="2" applyNumberFormat="1" applyFont="1" applyFill="1" applyAlignment="1">
      <alignment horizontal="right"/>
    </xf>
    <xf numFmtId="164" fontId="4" fillId="0" borderId="2" xfId="1" applyNumberFormat="1" applyFont="1" applyBorder="1"/>
    <xf numFmtId="167" fontId="4" fillId="0" borderId="2" xfId="0" applyNumberFormat="1" applyFont="1" applyBorder="1"/>
    <xf numFmtId="167" fontId="4" fillId="0" borderId="0" xfId="0" applyNumberFormat="1" applyFont="1"/>
    <xf numFmtId="168" fontId="4" fillId="0" borderId="0" xfId="0" applyNumberFormat="1" applyFont="1"/>
    <xf numFmtId="164" fontId="4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1" applyNumberFormat="1" applyFont="1"/>
    <xf numFmtId="165" fontId="4" fillId="0" borderId="0" xfId="0" applyNumberFormat="1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Continuous"/>
    </xf>
    <xf numFmtId="0" fontId="3" fillId="0" borderId="0" xfId="3" applyFont="1"/>
    <xf numFmtId="0" fontId="4" fillId="0" borderId="0" xfId="3" applyFont="1"/>
    <xf numFmtId="43" fontId="4" fillId="0" borderId="0" xfId="0" applyNumberFormat="1" applyFont="1"/>
    <xf numFmtId="0" fontId="4" fillId="0" borderId="0" xfId="3" quotePrefix="1" applyFont="1" applyAlignment="1">
      <alignment horizontal="left" vertical="top"/>
    </xf>
    <xf numFmtId="3" fontId="4" fillId="0" borderId="0" xfId="0" applyNumberFormat="1" applyFont="1"/>
    <xf numFmtId="164" fontId="4" fillId="0" borderId="0" xfId="0" applyNumberFormat="1" applyFont="1"/>
    <xf numFmtId="3" fontId="4" fillId="0" borderId="0" xfId="3" quotePrefix="1" applyNumberFormat="1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quotePrefix="1" applyFont="1"/>
    <xf numFmtId="0" fontId="4" fillId="0" borderId="0" xfId="1" applyNumberFormat="1" applyFont="1" applyFill="1" applyBorder="1" applyAlignment="1"/>
    <xf numFmtId="0" fontId="4" fillId="0" borderId="0" xfId="1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3" fontId="4" fillId="0" borderId="0" xfId="0" applyNumberFormat="1" applyFont="1" applyAlignment="1">
      <alignment horizontal="center"/>
    </xf>
    <xf numFmtId="166" fontId="4" fillId="0" borderId="2" xfId="0" applyNumberFormat="1" applyFont="1" applyBorder="1"/>
    <xf numFmtId="165" fontId="4" fillId="0" borderId="2" xfId="0" applyNumberFormat="1" applyFont="1" applyBorder="1"/>
    <xf numFmtId="170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Continuous"/>
    </xf>
    <xf numFmtId="171" fontId="4" fillId="0" borderId="0" xfId="0" applyNumberFormat="1" applyFont="1"/>
    <xf numFmtId="172" fontId="4" fillId="0" borderId="0" xfId="0" applyNumberFormat="1" applyFont="1"/>
    <xf numFmtId="171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71" fontId="4" fillId="0" borderId="1" xfId="0" applyNumberFormat="1" applyFont="1" applyBorder="1" applyAlignment="1">
      <alignment horizontal="center"/>
    </xf>
    <xf numFmtId="172" fontId="4" fillId="0" borderId="1" xfId="0" applyNumberFormat="1" applyFont="1" applyBorder="1" applyAlignment="1">
      <alignment horizontal="center"/>
    </xf>
    <xf numFmtId="169" fontId="4" fillId="0" borderId="0" xfId="0" applyNumberFormat="1" applyFont="1"/>
    <xf numFmtId="167" fontId="4" fillId="0" borderId="2" xfId="2" applyNumberFormat="1" applyFont="1" applyFill="1" applyBorder="1"/>
    <xf numFmtId="171" fontId="4" fillId="0" borderId="0" xfId="0" applyNumberFormat="1" applyFont="1" applyAlignment="1">
      <alignment horizontal="left" vertical="top"/>
    </xf>
    <xf numFmtId="172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167" fontId="4" fillId="0" borderId="3" xfId="0" applyNumberFormat="1" applyFont="1" applyBorder="1"/>
    <xf numFmtId="164" fontId="4" fillId="0" borderId="0" xfId="1" applyNumberFormat="1" applyFont="1" applyFill="1"/>
    <xf numFmtId="169" fontId="4" fillId="0" borderId="0" xfId="1" applyNumberFormat="1" applyFont="1" applyFill="1"/>
    <xf numFmtId="0" fontId="4" fillId="0" borderId="0" xfId="0" quotePrefix="1" applyFont="1" applyAlignment="1">
      <alignment horizontal="center" vertical="top"/>
    </xf>
    <xf numFmtId="0" fontId="4" fillId="0" borderId="0" xfId="4" quotePrefix="1"/>
    <xf numFmtId="0" fontId="4" fillId="0" borderId="0" xfId="4" quotePrefix="1" applyAlignment="1">
      <alignment horizontal="left"/>
    </xf>
    <xf numFmtId="0" fontId="4" fillId="0" borderId="0" xfId="4"/>
    <xf numFmtId="170" fontId="4" fillId="0" borderId="0" xfId="5" applyNumberFormat="1" applyAlignment="1">
      <alignment horizontal="right"/>
    </xf>
    <xf numFmtId="0" fontId="7" fillId="0" borderId="0" xfId="0" applyFont="1"/>
    <xf numFmtId="43" fontId="4" fillId="0" borderId="0" xfId="1" applyFont="1" applyFill="1"/>
    <xf numFmtId="0" fontId="3" fillId="0" borderId="0" xfId="0" applyFont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10" xfId="5" xr:uid="{FCFE597A-7302-4396-81B6-599B16C2CF52}"/>
    <cellStyle name="Normal 2" xfId="4" xr:uid="{380E44D1-D1B0-436C-9C21-F1E8769FAB47}"/>
    <cellStyle name="Normal 4" xfId="3" xr:uid="{BD7ACA98-571F-45C9-9052-6B4B0E30A6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37EE-25C2-44D9-8BCF-F854305CA4D1}">
  <sheetPr>
    <pageSetUpPr fitToPage="1"/>
  </sheetPr>
  <dimension ref="A4:Z693"/>
  <sheetViews>
    <sheetView zoomScaleNormal="100" zoomScaleSheetLayoutView="110" workbookViewId="0">
      <selection activeCell="I276" sqref="I276"/>
    </sheetView>
  </sheetViews>
  <sheetFormatPr defaultColWidth="8.84375" defaultRowHeight="12.9" x14ac:dyDescent="0.35"/>
  <cols>
    <col min="1" max="1" width="4.53515625" style="1" customWidth="1"/>
    <col min="2" max="2" width="1.69140625" style="1" customWidth="1"/>
    <col min="3" max="3" width="39" style="1" customWidth="1"/>
    <col min="4" max="4" width="1.69140625" style="1" customWidth="1"/>
    <col min="5" max="5" width="17.4609375" style="1" customWidth="1"/>
    <col min="6" max="6" width="1.69140625" style="1" customWidth="1"/>
    <col min="7" max="7" width="17.4609375" style="1" customWidth="1"/>
    <col min="8" max="8" width="1.69140625" style="1" customWidth="1"/>
    <col min="9" max="9" width="16.69140625" style="1" customWidth="1"/>
    <col min="10" max="10" width="1.69140625" style="1" customWidth="1"/>
    <col min="11" max="11" width="16.69140625" style="1" customWidth="1"/>
    <col min="12" max="12" width="1.69140625" style="1" customWidth="1"/>
    <col min="13" max="13" width="16.69140625" style="1" customWidth="1"/>
    <col min="14" max="14" width="1.69140625" style="1" customWidth="1"/>
    <col min="15" max="15" width="16.69140625" style="1" customWidth="1"/>
    <col min="16" max="16" width="1.69140625" style="1" customWidth="1"/>
    <col min="17" max="17" width="16.69140625" style="1" customWidth="1"/>
    <col min="18" max="16384" width="8.84375" style="52"/>
  </cols>
  <sheetData>
    <row r="4" spans="1:26" ht="14.4" customHeight="1" x14ac:dyDescent="0.35"/>
    <row r="5" spans="1:26" ht="14.4" customHeight="1" x14ac:dyDescent="0.35"/>
    <row r="6" spans="1:26" ht="14.4" customHeight="1" x14ac:dyDescent="0.35"/>
    <row r="7" spans="1:26" ht="14.4" customHeight="1" x14ac:dyDescent="0.35">
      <c r="A7" s="63" t="s">
        <v>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6" ht="14.4" customHeight="1" x14ac:dyDescent="0.35">
      <c r="A8" s="63" t="s">
        <v>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6" ht="14.4" customHeight="1" x14ac:dyDescent="0.35"/>
    <row r="10" spans="1:26" ht="14.4" customHeight="1" x14ac:dyDescent="0.35">
      <c r="A10" s="51"/>
      <c r="E10" s="64" t="s">
        <v>2</v>
      </c>
      <c r="F10" s="64"/>
      <c r="G10" s="64"/>
      <c r="I10" s="64" t="s">
        <v>3</v>
      </c>
      <c r="J10" s="64"/>
      <c r="K10" s="64"/>
      <c r="L10" s="64"/>
      <c r="M10" s="64"/>
      <c r="O10" s="65" t="s">
        <v>4</v>
      </c>
      <c r="P10" s="65"/>
      <c r="Q10" s="65"/>
      <c r="Z10" s="52" t="s">
        <v>5</v>
      </c>
    </row>
    <row r="11" spans="1:26" ht="14.4" customHeight="1" x14ac:dyDescent="0.35">
      <c r="A11" s="51"/>
      <c r="E11" s="51"/>
      <c r="F11" s="51"/>
      <c r="G11" s="51"/>
      <c r="I11" s="51"/>
      <c r="J11" s="51"/>
      <c r="K11" s="51"/>
      <c r="L11" s="51"/>
      <c r="M11" s="51" t="s">
        <v>6</v>
      </c>
      <c r="O11" s="51" t="s">
        <v>7</v>
      </c>
      <c r="P11" s="51"/>
      <c r="Q11" s="51" t="s">
        <v>8</v>
      </c>
    </row>
    <row r="12" spans="1:26" ht="14.4" customHeight="1" x14ac:dyDescent="0.35">
      <c r="A12" s="51" t="s">
        <v>9</v>
      </c>
      <c r="E12" s="51" t="s">
        <v>6</v>
      </c>
      <c r="F12" s="51"/>
      <c r="G12" s="51" t="s">
        <v>10</v>
      </c>
      <c r="I12" s="51" t="s">
        <v>6</v>
      </c>
      <c r="J12" s="51"/>
      <c r="K12" s="51" t="s">
        <v>10</v>
      </c>
      <c r="L12" s="51"/>
      <c r="M12" s="51" t="s">
        <v>11</v>
      </c>
      <c r="O12" s="51" t="s">
        <v>12</v>
      </c>
      <c r="Q12" s="51" t="s">
        <v>12</v>
      </c>
    </row>
    <row r="13" spans="1:26" ht="14.4" customHeight="1" x14ac:dyDescent="0.35">
      <c r="A13" s="50" t="s">
        <v>13</v>
      </c>
      <c r="C13" s="2" t="s">
        <v>14</v>
      </c>
      <c r="E13" s="50" t="s">
        <v>15</v>
      </c>
      <c r="F13" s="51"/>
      <c r="G13" s="50" t="s">
        <v>16</v>
      </c>
      <c r="I13" s="50" t="s">
        <v>15</v>
      </c>
      <c r="J13" s="51"/>
      <c r="K13" s="50" t="s">
        <v>16</v>
      </c>
      <c r="L13" s="51"/>
      <c r="M13" s="50" t="s">
        <v>15</v>
      </c>
      <c r="O13" s="50" t="s">
        <v>17</v>
      </c>
      <c r="P13" s="51"/>
      <c r="Q13" s="50" t="s">
        <v>17</v>
      </c>
    </row>
    <row r="14" spans="1:26" ht="14.4" customHeight="1" x14ac:dyDescent="0.35">
      <c r="A14" s="51"/>
      <c r="E14" s="51" t="s">
        <v>18</v>
      </c>
      <c r="F14" s="51"/>
      <c r="G14" s="51" t="s">
        <v>19</v>
      </c>
      <c r="H14" s="51"/>
      <c r="I14" s="51" t="s">
        <v>20</v>
      </c>
      <c r="J14" s="51"/>
      <c r="K14" s="51" t="s">
        <v>21</v>
      </c>
      <c r="L14" s="51"/>
      <c r="M14" s="51" t="s">
        <v>22</v>
      </c>
      <c r="N14" s="51"/>
      <c r="O14" s="51" t="s">
        <v>23</v>
      </c>
      <c r="P14" s="51"/>
      <c r="Q14" s="51" t="s">
        <v>24</v>
      </c>
    </row>
    <row r="15" spans="1:26" ht="14.4" customHeight="1" x14ac:dyDescent="0.35"/>
    <row r="16" spans="1:26" ht="14.4" customHeight="1" x14ac:dyDescent="0.35">
      <c r="A16" s="51"/>
      <c r="C16" s="3" t="s">
        <v>25</v>
      </c>
      <c r="E16" s="1" t="s">
        <v>26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1:17" ht="14.4" customHeight="1" x14ac:dyDescent="0.35">
      <c r="A17" s="51">
        <f>1</f>
        <v>1</v>
      </c>
      <c r="C17" s="1" t="s">
        <v>27</v>
      </c>
      <c r="E17" s="5">
        <v>551.81863599999997</v>
      </c>
      <c r="F17" s="51"/>
      <c r="G17" s="18">
        <v>22.992443166666664</v>
      </c>
      <c r="H17" s="51"/>
      <c r="I17" s="5">
        <v>538.19271193121597</v>
      </c>
      <c r="J17" s="51"/>
      <c r="K17" s="18">
        <v>22.424696330467331</v>
      </c>
      <c r="L17" s="4"/>
      <c r="M17" s="5">
        <f>I17-E17</f>
        <v>-13.625924068784002</v>
      </c>
      <c r="N17" s="4"/>
      <c r="O17" s="6">
        <f>M17/E17</f>
        <v>-2.4692758054630115E-2</v>
      </c>
      <c r="P17" s="7"/>
      <c r="Q17" s="6">
        <f>O17</f>
        <v>-2.4692758054630115E-2</v>
      </c>
    </row>
    <row r="18" spans="1:17" ht="14.4" customHeight="1" x14ac:dyDescent="0.35">
      <c r="A18" s="51">
        <f>A17+1</f>
        <v>2</v>
      </c>
      <c r="C18" s="1" t="s">
        <v>28</v>
      </c>
      <c r="E18" s="5">
        <v>366</v>
      </c>
      <c r="F18" s="8"/>
      <c r="G18" s="18">
        <v>15.25</v>
      </c>
      <c r="H18" s="4"/>
      <c r="I18" s="5">
        <v>366</v>
      </c>
      <c r="J18" s="8"/>
      <c r="K18" s="18">
        <v>15.25</v>
      </c>
      <c r="L18" s="4"/>
      <c r="M18" s="5">
        <f>I18-E18</f>
        <v>0</v>
      </c>
      <c r="N18" s="4"/>
      <c r="O18" s="9">
        <f>IFERROR(M18/E18,"100.0%")</f>
        <v>0</v>
      </c>
      <c r="P18" s="7"/>
      <c r="Q18" s="9">
        <v>0</v>
      </c>
    </row>
    <row r="19" spans="1:17" ht="14.4" customHeight="1" x14ac:dyDescent="0.35">
      <c r="A19" s="51">
        <f>A18+1</f>
        <v>3</v>
      </c>
      <c r="C19" s="1" t="s">
        <v>29</v>
      </c>
      <c r="E19" s="5">
        <v>117.1344</v>
      </c>
      <c r="F19" s="8"/>
      <c r="G19" s="18">
        <v>4.8806000000000003</v>
      </c>
      <c r="H19" s="4"/>
      <c r="I19" s="5">
        <v>54.339529311988265</v>
      </c>
      <c r="J19" s="8"/>
      <c r="K19" s="18">
        <v>2.2641470546661777</v>
      </c>
      <c r="L19" s="4"/>
      <c r="M19" s="5">
        <f>I19-E19</f>
        <v>-62.794870688011734</v>
      </c>
      <c r="N19" s="4"/>
      <c r="O19" s="9">
        <f>IFERROR(M19/E19,"100.0%")</f>
        <v>-0.53609247742773891</v>
      </c>
      <c r="P19" s="7"/>
      <c r="Q19" s="6">
        <f>O19</f>
        <v>-0.53609247742773891</v>
      </c>
    </row>
    <row r="20" spans="1:17" ht="14.4" customHeight="1" x14ac:dyDescent="0.35">
      <c r="A20" s="51">
        <f>A19+1</f>
        <v>4</v>
      </c>
      <c r="C20" s="1" t="s">
        <v>30</v>
      </c>
      <c r="E20" s="5">
        <v>251.58239999999998</v>
      </c>
      <c r="F20" s="51"/>
      <c r="G20" s="18">
        <v>10.4826</v>
      </c>
      <c r="H20" s="51"/>
      <c r="I20" s="5">
        <v>327.24538608208627</v>
      </c>
      <c r="J20" s="51"/>
      <c r="K20" s="18">
        <v>13.635224420086928</v>
      </c>
      <c r="L20" s="4"/>
      <c r="M20" s="5">
        <f>I20-E20</f>
        <v>75.662986082086292</v>
      </c>
      <c r="O20" s="6">
        <f>M20/E20</f>
        <v>0.30074832771325138</v>
      </c>
      <c r="P20" s="7"/>
      <c r="Q20" s="6">
        <f>O20</f>
        <v>0.30074832771325138</v>
      </c>
    </row>
    <row r="21" spans="1:17" ht="14.4" customHeight="1" x14ac:dyDescent="0.35">
      <c r="A21" s="51">
        <f>A20+1</f>
        <v>5</v>
      </c>
      <c r="C21" s="1" t="s">
        <v>31</v>
      </c>
      <c r="E21" s="10">
        <f>SUM(E17:E20)</f>
        <v>1286.5354359999999</v>
      </c>
      <c r="F21" s="51"/>
      <c r="G21" s="36">
        <v>53.60564316666666</v>
      </c>
      <c r="H21" s="51"/>
      <c r="I21" s="10">
        <f>SUM(I17:I20)</f>
        <v>1285.7776273252905</v>
      </c>
      <c r="J21" s="51"/>
      <c r="K21" s="36">
        <v>53.574067805220437</v>
      </c>
      <c r="L21" s="4"/>
      <c r="M21" s="10">
        <f>SUM(M17:M20)</f>
        <v>-0.75780867470945168</v>
      </c>
      <c r="O21" s="11">
        <f>M21/E21</f>
        <v>-5.8903054941539267E-4</v>
      </c>
      <c r="P21" s="12"/>
      <c r="Q21" s="11">
        <f>(M17+M20+M19)/(E17+E20+E19)</f>
        <v>-8.2322596727220896E-4</v>
      </c>
    </row>
    <row r="22" spans="1:17" ht="14.4" customHeight="1" x14ac:dyDescent="0.35">
      <c r="A22" s="51"/>
      <c r="E22" s="5"/>
      <c r="F22" s="51"/>
      <c r="G22" s="4"/>
      <c r="H22" s="51"/>
      <c r="I22" s="5"/>
      <c r="J22" s="51"/>
      <c r="K22" s="4"/>
      <c r="L22" s="4"/>
      <c r="M22" s="5"/>
      <c r="O22" s="12"/>
      <c r="P22" s="12"/>
      <c r="Q22" s="12"/>
    </row>
    <row r="23" spans="1:17" ht="14.4" customHeight="1" x14ac:dyDescent="0.35">
      <c r="A23" s="51">
        <f>A21+1</f>
        <v>6</v>
      </c>
      <c r="C23" s="1" t="s">
        <v>32</v>
      </c>
      <c r="E23" s="10">
        <v>1362.1984220820862</v>
      </c>
      <c r="F23" s="51"/>
      <c r="G23" s="35">
        <v>56.758267586753583</v>
      </c>
      <c r="H23" s="51"/>
      <c r="I23" s="10">
        <v>1347.9833591574297</v>
      </c>
      <c r="J23" s="51"/>
      <c r="K23" s="35">
        <v>56.165973298226234</v>
      </c>
      <c r="L23" s="4"/>
      <c r="M23" s="10">
        <v>-14.21506292465655</v>
      </c>
      <c r="O23" s="53">
        <v>-1.043538349055579E-2</v>
      </c>
      <c r="P23" s="12"/>
      <c r="Q23" s="53">
        <v>-1.4269308813947544E-2</v>
      </c>
    </row>
    <row r="24" spans="1:17" ht="14.4" customHeight="1" x14ac:dyDescent="0.35">
      <c r="A24" s="51">
        <f>A23+1</f>
        <v>7</v>
      </c>
      <c r="C24" s="1" t="s">
        <v>33</v>
      </c>
      <c r="E24" s="5"/>
      <c r="F24" s="13"/>
      <c r="G24" s="13"/>
      <c r="H24" s="13"/>
      <c r="I24" s="5"/>
      <c r="J24" s="13"/>
      <c r="K24" s="13"/>
      <c r="L24" s="13"/>
      <c r="M24" s="5"/>
      <c r="O24" s="53">
        <v>-1.3734983550168117E-2</v>
      </c>
      <c r="P24" s="12"/>
      <c r="Q24" s="53">
        <v>-2.1249717333903469E-2</v>
      </c>
    </row>
    <row r="25" spans="1:17" ht="14.4" customHeight="1" x14ac:dyDescent="0.35">
      <c r="A25" s="51">
        <f>A24+1</f>
        <v>8</v>
      </c>
      <c r="C25" s="1" t="s">
        <v>34</v>
      </c>
      <c r="E25" s="10">
        <v>1267.6240220820862</v>
      </c>
      <c r="F25" s="51"/>
      <c r="G25" s="35">
        <v>52.817667586753593</v>
      </c>
      <c r="H25" s="51"/>
      <c r="I25" s="10">
        <v>1285.7776273252905</v>
      </c>
      <c r="J25" s="51"/>
      <c r="K25" s="35">
        <v>53.574067805220437</v>
      </c>
      <c r="L25" s="4"/>
      <c r="M25" s="10">
        <v>18.153605243204264</v>
      </c>
      <c r="O25" s="53">
        <v>1.4320969725224023E-2</v>
      </c>
      <c r="P25" s="12"/>
      <c r="Q25" s="53">
        <v>2.0134340699222757E-2</v>
      </c>
    </row>
    <row r="26" spans="1:17" ht="14.4" customHeight="1" x14ac:dyDescent="0.35">
      <c r="A26" s="51">
        <f>A25+1</f>
        <v>9</v>
      </c>
      <c r="C26" s="1" t="s">
        <v>35</v>
      </c>
      <c r="E26" s="5"/>
      <c r="F26" s="13"/>
      <c r="G26" s="13"/>
      <c r="H26" s="13"/>
      <c r="I26" s="5"/>
      <c r="J26" s="13"/>
      <c r="K26" s="13"/>
      <c r="L26" s="13"/>
      <c r="M26" s="5"/>
      <c r="O26" s="53">
        <v>1.9304570040449394E-2</v>
      </c>
      <c r="P26" s="12"/>
      <c r="Q26" s="53">
        <v>3.1605641480029326E-2</v>
      </c>
    </row>
    <row r="27" spans="1:17" ht="14.4" customHeight="1" x14ac:dyDescent="0.35">
      <c r="A27" s="51"/>
      <c r="E27" s="14"/>
      <c r="F27" s="51"/>
      <c r="G27" s="51"/>
      <c r="H27" s="51"/>
      <c r="I27" s="14"/>
      <c r="J27" s="51"/>
      <c r="K27" s="15"/>
      <c r="L27" s="51"/>
      <c r="M27" s="14"/>
      <c r="N27" s="51"/>
      <c r="O27" s="16"/>
      <c r="P27" s="16"/>
      <c r="Q27" s="12"/>
    </row>
    <row r="28" spans="1:17" ht="14.4" customHeight="1" x14ac:dyDescent="0.35">
      <c r="A28" s="51"/>
      <c r="C28" s="3" t="s">
        <v>36</v>
      </c>
      <c r="E28" s="17" t="s">
        <v>37</v>
      </c>
      <c r="I28" s="5"/>
      <c r="M28" s="5"/>
      <c r="O28" s="12"/>
      <c r="P28" s="12"/>
      <c r="Q28" s="12"/>
    </row>
    <row r="29" spans="1:17" ht="14.4" customHeight="1" x14ac:dyDescent="0.35">
      <c r="A29" s="51">
        <f>A26+1</f>
        <v>10</v>
      </c>
      <c r="C29" s="1" t="s">
        <v>27</v>
      </c>
      <c r="E29" s="5">
        <v>821.31923199999994</v>
      </c>
      <c r="F29" s="51"/>
      <c r="G29" s="18">
        <v>16.270190808240887</v>
      </c>
      <c r="H29" s="51"/>
      <c r="I29" s="5">
        <v>790.58771426742169</v>
      </c>
      <c r="J29" s="51"/>
      <c r="K29" s="18">
        <v>15.661404799275392</v>
      </c>
      <c r="L29" s="4"/>
      <c r="M29" s="5">
        <f>I29-E29</f>
        <v>-30.731517732578254</v>
      </c>
      <c r="N29" s="4"/>
      <c r="O29" s="6">
        <f>M29/E29</f>
        <v>-3.7417263026635492E-2</v>
      </c>
      <c r="P29" s="7"/>
      <c r="Q29" s="6">
        <f>O29</f>
        <v>-3.7417263026635492E-2</v>
      </c>
    </row>
    <row r="30" spans="1:17" ht="14.4" customHeight="1" x14ac:dyDescent="0.35">
      <c r="A30" s="51">
        <f>A29+1</f>
        <v>11</v>
      </c>
      <c r="C30" s="1" t="s">
        <v>28</v>
      </c>
      <c r="E30" s="5">
        <v>769.82</v>
      </c>
      <c r="F30" s="8"/>
      <c r="G30" s="18">
        <v>15.25</v>
      </c>
      <c r="H30" s="4"/>
      <c r="I30" s="5">
        <v>769.82</v>
      </c>
      <c r="J30" s="8"/>
      <c r="K30" s="18">
        <v>15.25</v>
      </c>
      <c r="L30" s="4"/>
      <c r="M30" s="5">
        <f>I30-E30</f>
        <v>0</v>
      </c>
      <c r="N30" s="4"/>
      <c r="O30" s="9">
        <f>IFERROR(M30/E30,"100.0%")</f>
        <v>0</v>
      </c>
      <c r="P30" s="7"/>
      <c r="Q30" s="9">
        <v>0</v>
      </c>
    </row>
    <row r="31" spans="1:17" ht="14.4" customHeight="1" x14ac:dyDescent="0.35">
      <c r="A31" s="51">
        <f>A30+1</f>
        <v>12</v>
      </c>
      <c r="C31" s="1" t="s">
        <v>29</v>
      </c>
      <c r="E31" s="5">
        <v>246.37268800000001</v>
      </c>
      <c r="F31" s="8"/>
      <c r="G31" s="18">
        <v>4.8806000000000003</v>
      </c>
      <c r="H31" s="4"/>
      <c r="I31" s="5">
        <v>114.29414331954865</v>
      </c>
      <c r="J31" s="8"/>
      <c r="K31" s="18">
        <v>2.2641470546661777</v>
      </c>
      <c r="L31" s="4"/>
      <c r="M31" s="5">
        <f>I31-E31</f>
        <v>-132.07854468045136</v>
      </c>
      <c r="N31" s="4"/>
      <c r="O31" s="9">
        <f>IFERROR(M31/E31,"100.0%")</f>
        <v>-0.53609247742773891</v>
      </c>
      <c r="P31" s="7"/>
      <c r="Q31" s="6">
        <f>O31</f>
        <v>-0.53609247742773891</v>
      </c>
    </row>
    <row r="32" spans="1:17" ht="14.4" customHeight="1" x14ac:dyDescent="0.35">
      <c r="A32" s="51">
        <f>A31+1</f>
        <v>13</v>
      </c>
      <c r="C32" s="1" t="s">
        <v>30</v>
      </c>
      <c r="E32" s="5">
        <v>529.16164800000001</v>
      </c>
      <c r="F32" s="51"/>
      <c r="G32" s="18">
        <v>10.4826</v>
      </c>
      <c r="H32" s="51"/>
      <c r="I32" s="5">
        <v>688.30612872598806</v>
      </c>
      <c r="J32" s="51"/>
      <c r="K32" s="18">
        <v>13.635224420086928</v>
      </c>
      <c r="L32" s="4"/>
      <c r="M32" s="5">
        <f>I32-E32</f>
        <v>159.14448072598805</v>
      </c>
      <c r="O32" s="6">
        <f>M32/E32</f>
        <v>0.30074832771325116</v>
      </c>
      <c r="P32" s="7"/>
      <c r="Q32" s="6">
        <f>O32</f>
        <v>0.30074832771325116</v>
      </c>
    </row>
    <row r="33" spans="1:17" ht="14.4" customHeight="1" x14ac:dyDescent="0.35">
      <c r="A33" s="51">
        <f>A32+1</f>
        <v>14</v>
      </c>
      <c r="C33" s="1" t="s">
        <v>31</v>
      </c>
      <c r="E33" s="10">
        <f>SUM(E29:E32)</f>
        <v>2366.6735680000002</v>
      </c>
      <c r="F33" s="51"/>
      <c r="G33" s="36">
        <v>46.88339080824089</v>
      </c>
      <c r="H33" s="51"/>
      <c r="I33" s="10">
        <f>SUM(I29:I32)</f>
        <v>2363.0079863129586</v>
      </c>
      <c r="J33" s="51"/>
      <c r="K33" s="36">
        <v>46.810776274028498</v>
      </c>
      <c r="L33" s="4"/>
      <c r="M33" s="10">
        <f>SUM(M29:M32)</f>
        <v>-3.6655816870415663</v>
      </c>
      <c r="O33" s="11">
        <f>M33/E33</f>
        <v>-1.5488328160690246E-3</v>
      </c>
      <c r="P33" s="12"/>
      <c r="Q33" s="11">
        <f>(M29+M32+M31)/(E29+E32+E31)</f>
        <v>-2.2955027063831356E-3</v>
      </c>
    </row>
    <row r="34" spans="1:17" ht="14.4" customHeight="1" x14ac:dyDescent="0.35">
      <c r="A34" s="51"/>
      <c r="E34" s="5"/>
      <c r="F34" s="51"/>
      <c r="G34" s="4"/>
      <c r="H34" s="51"/>
      <c r="I34" s="5"/>
      <c r="J34" s="51"/>
      <c r="K34" s="4"/>
      <c r="L34" s="4"/>
      <c r="M34" s="5"/>
      <c r="O34" s="12"/>
      <c r="P34" s="12"/>
      <c r="Q34" s="12"/>
    </row>
    <row r="35" spans="1:17" ht="14.4" customHeight="1" x14ac:dyDescent="0.35">
      <c r="A35" s="51">
        <f>A33+1</f>
        <v>15</v>
      </c>
      <c r="C35" s="1" t="s">
        <v>32</v>
      </c>
      <c r="E35" s="10">
        <v>2525.8180487259879</v>
      </c>
      <c r="F35" s="51"/>
      <c r="G35" s="35">
        <v>50.036015228327813</v>
      </c>
      <c r="H35" s="51"/>
      <c r="I35" s="10">
        <v>2493.8473755998912</v>
      </c>
      <c r="J35" s="51"/>
      <c r="K35" s="35">
        <v>49.402681767034295</v>
      </c>
      <c r="L35" s="4"/>
      <c r="M35" s="10">
        <v>-31.970673126096841</v>
      </c>
      <c r="O35" s="53">
        <v>-1.2657551933411322E-2</v>
      </c>
      <c r="P35" s="12"/>
      <c r="Q35" s="53">
        <v>-1.8206553902091294E-2</v>
      </c>
    </row>
    <row r="36" spans="1:17" ht="14.4" customHeight="1" x14ac:dyDescent="0.35">
      <c r="A36" s="51">
        <f>A35+1</f>
        <v>16</v>
      </c>
      <c r="C36" s="1" t="s">
        <v>33</v>
      </c>
      <c r="E36" s="5"/>
      <c r="F36" s="13"/>
      <c r="G36" s="13"/>
      <c r="H36" s="13"/>
      <c r="I36" s="5"/>
      <c r="J36" s="13"/>
      <c r="K36" s="13"/>
      <c r="L36" s="13"/>
      <c r="M36" s="5"/>
      <c r="O36" s="53">
        <v>-1.7398892914989549E-2</v>
      </c>
      <c r="P36" s="12"/>
      <c r="Q36" s="53">
        <v>-2.9943724895938936E-2</v>
      </c>
    </row>
    <row r="37" spans="1:17" ht="14.4" customHeight="1" x14ac:dyDescent="0.35">
      <c r="A37" s="51">
        <f>A36+1</f>
        <v>17</v>
      </c>
      <c r="C37" s="1" t="s">
        <v>34</v>
      </c>
      <c r="E37" s="10">
        <v>2326.8965607259879</v>
      </c>
      <c r="F37" s="51"/>
      <c r="G37" s="35">
        <v>46.095415228327816</v>
      </c>
      <c r="H37" s="51"/>
      <c r="I37" s="10">
        <v>2363.0079863129586</v>
      </c>
      <c r="J37" s="51"/>
      <c r="K37" s="35">
        <v>46.810776274028498</v>
      </c>
      <c r="L37" s="4"/>
      <c r="M37" s="10">
        <v>36.111425586970398</v>
      </c>
      <c r="O37" s="53">
        <v>1.5519136603005548E-2</v>
      </c>
      <c r="P37" s="12"/>
      <c r="Q37" s="53">
        <v>2.3191811178593185E-2</v>
      </c>
    </row>
    <row r="38" spans="1:17" ht="14.4" customHeight="1" x14ac:dyDescent="0.35">
      <c r="A38" s="51">
        <f>A37+1</f>
        <v>18</v>
      </c>
      <c r="C38" s="1" t="s">
        <v>35</v>
      </c>
      <c r="E38" s="5"/>
      <c r="F38" s="13"/>
      <c r="G38" s="13"/>
      <c r="H38" s="13"/>
      <c r="I38" s="5"/>
      <c r="J38" s="13"/>
      <c r="K38" s="13"/>
      <c r="L38" s="13"/>
      <c r="M38" s="5"/>
      <c r="O38" s="53">
        <v>2.2038103532005977E-2</v>
      </c>
      <c r="P38" s="12"/>
      <c r="Q38" s="53">
        <v>4.1566131001763193E-2</v>
      </c>
    </row>
    <row r="39" spans="1:17" ht="14.4" customHeight="1" x14ac:dyDescent="0.35">
      <c r="A39" s="51"/>
      <c r="E39" s="14"/>
      <c r="F39" s="51"/>
      <c r="G39" s="51"/>
      <c r="H39" s="51"/>
      <c r="I39" s="14"/>
      <c r="J39" s="51"/>
      <c r="K39" s="51"/>
      <c r="L39" s="51"/>
      <c r="M39" s="14"/>
      <c r="N39" s="51"/>
      <c r="O39" s="16"/>
      <c r="P39" s="16"/>
      <c r="Q39" s="16"/>
    </row>
    <row r="40" spans="1:17" ht="14.4" customHeight="1" x14ac:dyDescent="0.35">
      <c r="A40" s="51"/>
      <c r="C40" s="3" t="s">
        <v>38</v>
      </c>
      <c r="E40" s="17" t="s">
        <v>39</v>
      </c>
      <c r="H40" s="51"/>
      <c r="I40" s="14"/>
      <c r="J40" s="51"/>
      <c r="K40" s="51"/>
      <c r="L40" s="51"/>
      <c r="M40" s="14"/>
      <c r="N40" s="51"/>
      <c r="O40" s="16"/>
      <c r="P40" s="16"/>
      <c r="Q40" s="16"/>
    </row>
    <row r="41" spans="1:17" ht="14.4" customHeight="1" x14ac:dyDescent="0.35">
      <c r="A41" s="51">
        <f>A38+1</f>
        <v>19</v>
      </c>
      <c r="C41" s="1" t="s">
        <v>27</v>
      </c>
      <c r="E41" s="5">
        <v>1523.9974030000001</v>
      </c>
      <c r="F41" s="51"/>
      <c r="G41" s="18">
        <v>30.190122880348653</v>
      </c>
      <c r="H41" s="51"/>
      <c r="I41" s="5">
        <v>1405.9420093367435</v>
      </c>
      <c r="J41" s="51"/>
      <c r="K41" s="18">
        <v>27.851466112059104</v>
      </c>
      <c r="L41" s="4"/>
      <c r="M41" s="5">
        <f>I41-E41</f>
        <v>-118.05539366325661</v>
      </c>
      <c r="N41" s="4"/>
      <c r="O41" s="6">
        <f>M41/E41</f>
        <v>-7.7464301074833652E-2</v>
      </c>
      <c r="P41" s="7"/>
      <c r="Q41" s="6">
        <f>O41</f>
        <v>-7.7464301074833652E-2</v>
      </c>
    </row>
    <row r="42" spans="1:17" ht="14.4" customHeight="1" x14ac:dyDescent="0.35">
      <c r="A42" s="51">
        <f>A41+1</f>
        <v>20</v>
      </c>
      <c r="C42" s="1" t="s">
        <v>28</v>
      </c>
      <c r="E42" s="5">
        <v>769.82</v>
      </c>
      <c r="F42" s="8"/>
      <c r="G42" s="18">
        <v>15.25</v>
      </c>
      <c r="H42" s="4"/>
      <c r="I42" s="5">
        <v>769.82</v>
      </c>
      <c r="J42" s="8"/>
      <c r="K42" s="18">
        <v>15.25</v>
      </c>
      <c r="L42" s="4"/>
      <c r="M42" s="5">
        <f>I42-E42</f>
        <v>0</v>
      </c>
      <c r="N42" s="4"/>
      <c r="O42" s="9">
        <f>IFERROR(M42/E42,"100.0%")</f>
        <v>0</v>
      </c>
      <c r="P42" s="7"/>
      <c r="Q42" s="9">
        <v>0</v>
      </c>
    </row>
    <row r="43" spans="1:17" ht="14.4" customHeight="1" x14ac:dyDescent="0.35">
      <c r="A43" s="51">
        <f>A42+1</f>
        <v>21</v>
      </c>
      <c r="C43" s="1" t="s">
        <v>29</v>
      </c>
      <c r="E43" s="5">
        <v>246.37268800000001</v>
      </c>
      <c r="F43" s="8"/>
      <c r="G43" s="18">
        <v>4.8806000000000003</v>
      </c>
      <c r="H43" s="4"/>
      <c r="I43" s="5">
        <v>108.78371333972022</v>
      </c>
      <c r="J43" s="8"/>
      <c r="K43" s="18">
        <v>2.1549863973795604</v>
      </c>
      <c r="L43" s="4"/>
      <c r="M43" s="5">
        <f>I43-E43</f>
        <v>-137.5889746602798</v>
      </c>
      <c r="N43" s="4"/>
      <c r="O43" s="9">
        <f>IFERROR(M43/E43,"100.0%")</f>
        <v>-0.55845871462943897</v>
      </c>
      <c r="P43" s="7"/>
      <c r="Q43" s="6">
        <f>O43</f>
        <v>-0.55845871462943897</v>
      </c>
    </row>
    <row r="44" spans="1:17" ht="14.4" customHeight="1" x14ac:dyDescent="0.35">
      <c r="A44" s="51">
        <f>A43+1</f>
        <v>22</v>
      </c>
      <c r="C44" s="1" t="s">
        <v>30</v>
      </c>
      <c r="E44" s="5">
        <v>530.36812000000009</v>
      </c>
      <c r="F44" s="51"/>
      <c r="G44" s="18">
        <v>10.506500000000003</v>
      </c>
      <c r="H44" s="51"/>
      <c r="I44" s="5">
        <v>688.30612872598806</v>
      </c>
      <c r="J44" s="51"/>
      <c r="K44" s="18">
        <v>13.635224420086928</v>
      </c>
      <c r="L44" s="4"/>
      <c r="M44" s="5">
        <f>I44-E44</f>
        <v>157.93800872598797</v>
      </c>
      <c r="O44" s="6">
        <f>M44/E44</f>
        <v>0.29778940846970203</v>
      </c>
      <c r="P44" s="7"/>
      <c r="Q44" s="6">
        <f>O44</f>
        <v>0.29778940846970203</v>
      </c>
    </row>
    <row r="45" spans="1:17" ht="14.4" customHeight="1" x14ac:dyDescent="0.35">
      <c r="A45" s="51">
        <f>A44+1</f>
        <v>23</v>
      </c>
      <c r="C45" s="1" t="s">
        <v>31</v>
      </c>
      <c r="E45" s="10">
        <f>SUM(E41:E44)</f>
        <v>3070.558211</v>
      </c>
      <c r="F45" s="51"/>
      <c r="G45" s="36">
        <v>60.82722288034865</v>
      </c>
      <c r="H45" s="51"/>
      <c r="I45" s="10">
        <f>SUM(I41:I44)</f>
        <v>2972.8518514024518</v>
      </c>
      <c r="J45" s="51"/>
      <c r="K45" s="36">
        <v>58.891676929525595</v>
      </c>
      <c r="L45" s="4"/>
      <c r="M45" s="10">
        <f>SUM(M41:M44)</f>
        <v>-97.706359597548442</v>
      </c>
      <c r="O45" s="11">
        <f>M45/E45</f>
        <v>-3.1820389936762686E-2</v>
      </c>
      <c r="P45" s="12"/>
      <c r="Q45" s="11">
        <f>(M41+M44+M43)/(E41+E44+E43)</f>
        <v>-4.2467395521318799E-2</v>
      </c>
    </row>
    <row r="46" spans="1:17" ht="14.4" customHeight="1" x14ac:dyDescent="0.35">
      <c r="A46" s="51"/>
      <c r="E46" s="5"/>
      <c r="F46" s="51"/>
      <c r="G46" s="4"/>
      <c r="H46" s="51"/>
      <c r="I46" s="5"/>
      <c r="J46" s="51"/>
      <c r="K46" s="4"/>
      <c r="L46" s="4"/>
      <c r="M46" s="5"/>
      <c r="O46" s="12"/>
      <c r="P46" s="12"/>
      <c r="Q46" s="12"/>
    </row>
    <row r="47" spans="1:17" ht="14.4" customHeight="1" x14ac:dyDescent="0.35">
      <c r="A47" s="51">
        <f>A45+1</f>
        <v>24</v>
      </c>
      <c r="C47" s="1" t="s">
        <v>32</v>
      </c>
      <c r="E47" s="10">
        <v>3228.4962197259879</v>
      </c>
      <c r="F47" s="51"/>
      <c r="G47" s="35">
        <v>63.955947300435575</v>
      </c>
      <c r="H47" s="51"/>
      <c r="I47" s="10">
        <v>3103.6912406893844</v>
      </c>
      <c r="J47" s="51"/>
      <c r="K47" s="35">
        <v>61.483582422531391</v>
      </c>
      <c r="L47" s="4"/>
      <c r="M47" s="10">
        <v>-124.80497903660364</v>
      </c>
      <c r="O47" s="53">
        <v>-3.8657309949458825E-2</v>
      </c>
      <c r="P47" s="12"/>
      <c r="Q47" s="53">
        <v>-5.0761046954980016E-2</v>
      </c>
    </row>
    <row r="48" spans="1:17" ht="14.4" customHeight="1" x14ac:dyDescent="0.35">
      <c r="A48" s="51">
        <f>A47+1</f>
        <v>25</v>
      </c>
      <c r="C48" s="1" t="s">
        <v>33</v>
      </c>
      <c r="E48" s="5"/>
      <c r="F48" s="13"/>
      <c r="G48" s="13"/>
      <c r="H48" s="13"/>
      <c r="I48" s="5"/>
      <c r="J48" s="13"/>
      <c r="K48" s="13"/>
      <c r="L48" s="13"/>
      <c r="M48" s="5"/>
      <c r="O48" s="53">
        <v>-4.9132141519169337E-2</v>
      </c>
      <c r="P48" s="12"/>
      <c r="Q48" s="53">
        <v>-7.0496547400496976E-2</v>
      </c>
    </row>
    <row r="49" spans="1:17" ht="14.4" customHeight="1" x14ac:dyDescent="0.35">
      <c r="A49" s="51">
        <f>A48+1</f>
        <v>26</v>
      </c>
      <c r="C49" s="1" t="s">
        <v>34</v>
      </c>
      <c r="E49" s="10">
        <v>3029.5747317259879</v>
      </c>
      <c r="F49" s="51"/>
      <c r="G49" s="35">
        <v>60.015347300435572</v>
      </c>
      <c r="H49" s="51"/>
      <c r="I49" s="10">
        <v>2972.8518514024518</v>
      </c>
      <c r="J49" s="51"/>
      <c r="K49" s="35">
        <v>58.891676929525595</v>
      </c>
      <c r="L49" s="4"/>
      <c r="M49" s="10">
        <v>-56.722880323536387</v>
      </c>
      <c r="O49" s="53">
        <v>-1.8723050377179713E-2</v>
      </c>
      <c r="P49" s="12"/>
      <c r="Q49" s="53">
        <v>-2.5101343755218851E-2</v>
      </c>
    </row>
    <row r="50" spans="1:17" ht="14.4" customHeight="1" x14ac:dyDescent="0.35">
      <c r="A50" s="51">
        <f>A49+1</f>
        <v>27</v>
      </c>
      <c r="C50" s="1" t="s">
        <v>35</v>
      </c>
      <c r="E50" s="5"/>
      <c r="F50" s="13"/>
      <c r="G50" s="13"/>
      <c r="H50" s="13"/>
      <c r="I50" s="5"/>
      <c r="J50" s="13"/>
      <c r="K50" s="13"/>
      <c r="L50" s="13"/>
      <c r="M50" s="5"/>
      <c r="O50" s="53">
        <v>-2.4227412544999813E-2</v>
      </c>
      <c r="P50" s="12"/>
      <c r="Q50" s="53">
        <v>-3.6095918259909127E-2</v>
      </c>
    </row>
    <row r="51" spans="1:17" ht="14.4" customHeight="1" x14ac:dyDescent="0.35">
      <c r="A51" s="51"/>
      <c r="E51" s="14"/>
      <c r="F51" s="51"/>
      <c r="G51" s="51"/>
      <c r="H51" s="51"/>
      <c r="I51" s="14"/>
      <c r="J51" s="51"/>
      <c r="K51" s="51"/>
      <c r="L51" s="51"/>
      <c r="M51" s="14"/>
      <c r="N51" s="51"/>
      <c r="O51" s="16"/>
      <c r="P51" s="16"/>
      <c r="Q51" s="12"/>
    </row>
    <row r="52" spans="1:17" ht="14.4" customHeight="1" x14ac:dyDescent="0.35">
      <c r="A52" s="51"/>
      <c r="C52" s="3" t="s">
        <v>40</v>
      </c>
      <c r="E52" s="17" t="s">
        <v>41</v>
      </c>
      <c r="H52" s="51"/>
      <c r="I52" s="14"/>
      <c r="J52" s="51"/>
      <c r="K52" s="51"/>
      <c r="L52" s="51"/>
      <c r="M52" s="14"/>
      <c r="N52" s="51"/>
      <c r="O52" s="16"/>
      <c r="P52" s="16"/>
      <c r="Q52" s="16"/>
    </row>
    <row r="53" spans="1:17" ht="14.4" customHeight="1" x14ac:dyDescent="0.35">
      <c r="A53" s="51">
        <f>A50+1</f>
        <v>28</v>
      </c>
      <c r="C53" s="1" t="s">
        <v>27</v>
      </c>
      <c r="E53" s="5">
        <v>3046.0360350000001</v>
      </c>
      <c r="F53" s="51"/>
      <c r="G53" s="18">
        <v>13.474458263292933</v>
      </c>
      <c r="H53" s="51"/>
      <c r="I53" s="5">
        <v>2540.9741625205161</v>
      </c>
      <c r="J53" s="51"/>
      <c r="K53" s="18">
        <v>11.24026436574589</v>
      </c>
      <c r="L53" s="4"/>
      <c r="M53" s="5">
        <f>I53-E53</f>
        <v>-505.06187247948401</v>
      </c>
      <c r="N53" s="4"/>
      <c r="O53" s="6">
        <f>M53/E53</f>
        <v>-0.16580955270264358</v>
      </c>
      <c r="P53" s="7"/>
      <c r="Q53" s="6">
        <f>O53</f>
        <v>-0.16580955270264358</v>
      </c>
    </row>
    <row r="54" spans="1:17" ht="14.4" customHeight="1" x14ac:dyDescent="0.35">
      <c r="A54" s="51">
        <f>A53+1</f>
        <v>29</v>
      </c>
      <c r="C54" s="1" t="s">
        <v>28</v>
      </c>
      <c r="E54" s="5">
        <v>3447.415</v>
      </c>
      <c r="F54" s="8"/>
      <c r="G54" s="18">
        <v>15.25</v>
      </c>
      <c r="H54" s="4"/>
      <c r="I54" s="5">
        <v>3447.415</v>
      </c>
      <c r="J54" s="8"/>
      <c r="K54" s="18">
        <v>15.25</v>
      </c>
      <c r="L54" s="4"/>
      <c r="M54" s="5">
        <f>I54-E54</f>
        <v>0</v>
      </c>
      <c r="N54" s="4"/>
      <c r="O54" s="9">
        <f>IFERROR(M54/E54,"100.0%")</f>
        <v>0</v>
      </c>
      <c r="P54" s="7"/>
      <c r="Q54" s="9">
        <v>0</v>
      </c>
    </row>
    <row r="55" spans="1:17" ht="14.4" customHeight="1" x14ac:dyDescent="0.35">
      <c r="A55" s="51">
        <f>A54+1</f>
        <v>30</v>
      </c>
      <c r="C55" s="1" t="s">
        <v>29</v>
      </c>
      <c r="E55" s="5">
        <v>1103.308436</v>
      </c>
      <c r="F55" s="8"/>
      <c r="G55" s="18">
        <v>4.8806000000000003</v>
      </c>
      <c r="H55" s="4"/>
      <c r="I55" s="5">
        <v>487.15622499162345</v>
      </c>
      <c r="J55" s="8"/>
      <c r="K55" s="18">
        <v>2.1549863973795604</v>
      </c>
      <c r="L55" s="4"/>
      <c r="M55" s="5">
        <f>I55-E55</f>
        <v>-616.15221100837653</v>
      </c>
      <c r="N55" s="4"/>
      <c r="O55" s="9">
        <f>IFERROR(M55/E55,"100.0%")</f>
        <v>-0.55845871462943886</v>
      </c>
      <c r="P55" s="7"/>
      <c r="Q55" s="6">
        <f>O55</f>
        <v>-0.55845871462943886</v>
      </c>
    </row>
    <row r="56" spans="1:17" ht="14.4" customHeight="1" x14ac:dyDescent="0.35">
      <c r="A56" s="51">
        <f>A55+1</f>
        <v>31</v>
      </c>
      <c r="C56" s="1" t="s">
        <v>30</v>
      </c>
      <c r="E56" s="5">
        <v>2375.0993900000003</v>
      </c>
      <c r="F56" s="51"/>
      <c r="G56" s="18">
        <v>10.506500000000003</v>
      </c>
      <c r="H56" s="51"/>
      <c r="I56" s="5">
        <v>3082.378832404851</v>
      </c>
      <c r="J56" s="51"/>
      <c r="K56" s="18">
        <v>13.635224420086928</v>
      </c>
      <c r="L56" s="4"/>
      <c r="M56" s="5">
        <f>I56-E56</f>
        <v>707.27944240485067</v>
      </c>
      <c r="O56" s="6">
        <f>M56/E56</f>
        <v>0.2977894084697022</v>
      </c>
      <c r="P56" s="7"/>
      <c r="Q56" s="6">
        <f>O56</f>
        <v>0.2977894084697022</v>
      </c>
    </row>
    <row r="57" spans="1:17" ht="14.4" customHeight="1" x14ac:dyDescent="0.35">
      <c r="A57" s="51">
        <f>A56+1</f>
        <v>32</v>
      </c>
      <c r="C57" s="1" t="s">
        <v>31</v>
      </c>
      <c r="E57" s="10">
        <f>SUM(E53:E56)</f>
        <v>9971.8588610000006</v>
      </c>
      <c r="F57" s="51"/>
      <c r="G57" s="36">
        <v>44.111558263292935</v>
      </c>
      <c r="H57" s="51"/>
      <c r="I57" s="10">
        <f>SUM(I53:I56)</f>
        <v>9557.9242199169894</v>
      </c>
      <c r="J57" s="51"/>
      <c r="K57" s="36">
        <v>42.280475183212374</v>
      </c>
      <c r="L57" s="4"/>
      <c r="M57" s="10">
        <f>SUM(M53:M56)</f>
        <v>-413.93464108300986</v>
      </c>
      <c r="O57" s="11">
        <f>M57/E57</f>
        <v>-4.1510278760754499E-2</v>
      </c>
      <c r="P57" s="12"/>
      <c r="Q57" s="11">
        <f>(M53+M56+M55)/(E53+E56+E55)</f>
        <v>-6.3443666602346419E-2</v>
      </c>
    </row>
    <row r="58" spans="1:17" ht="14.4" customHeight="1" x14ac:dyDescent="0.35">
      <c r="A58" s="51"/>
      <c r="E58" s="5"/>
      <c r="F58" s="51"/>
      <c r="G58" s="4"/>
      <c r="H58" s="51"/>
      <c r="I58" s="5"/>
      <c r="J58" s="51"/>
      <c r="K58" s="4"/>
      <c r="L58" s="4"/>
      <c r="M58" s="5"/>
      <c r="O58" s="12"/>
      <c r="P58" s="12"/>
      <c r="Q58" s="12"/>
    </row>
    <row r="59" spans="1:17" ht="14.4" customHeight="1" x14ac:dyDescent="0.35">
      <c r="A59" s="51">
        <f>A57+1</f>
        <v>33</v>
      </c>
      <c r="C59" s="1" t="s">
        <v>32</v>
      </c>
      <c r="E59" s="10">
        <v>10679.138303404852</v>
      </c>
      <c r="F59" s="51"/>
      <c r="G59" s="35">
        <v>47.240282683379867</v>
      </c>
      <c r="H59" s="51"/>
      <c r="I59" s="10">
        <v>10143.850375665881</v>
      </c>
      <c r="J59" s="51"/>
      <c r="K59" s="35">
        <v>44.872380676218178</v>
      </c>
      <c r="L59" s="4"/>
      <c r="M59" s="10">
        <v>-535.28792773896953</v>
      </c>
      <c r="O59" s="53">
        <v>-5.0124636701099991E-2</v>
      </c>
      <c r="P59" s="12"/>
      <c r="Q59" s="53">
        <v>-7.4019414914138715E-2</v>
      </c>
    </row>
    <row r="60" spans="1:17" ht="14.4" customHeight="1" x14ac:dyDescent="0.35">
      <c r="A60" s="51">
        <f>A59+1</f>
        <v>34</v>
      </c>
      <c r="C60" s="1" t="s">
        <v>33</v>
      </c>
      <c r="E60" s="5"/>
      <c r="F60" s="13"/>
      <c r="G60" s="13"/>
      <c r="H60" s="13"/>
      <c r="I60" s="5"/>
      <c r="J60" s="13"/>
      <c r="K60" s="13"/>
      <c r="L60" s="13"/>
      <c r="M60" s="5"/>
      <c r="O60" s="53">
        <v>-7.0462666322711254E-2</v>
      </c>
      <c r="P60" s="12"/>
      <c r="Q60" s="53">
        <v>-0.12900542036944068</v>
      </c>
    </row>
    <row r="61" spans="1:17" ht="14.4" customHeight="1" x14ac:dyDescent="0.35">
      <c r="A61" s="51">
        <f>A60+1</f>
        <v>35</v>
      </c>
      <c r="C61" s="1" t="s">
        <v>34</v>
      </c>
      <c r="E61" s="10">
        <v>9788.326267404851</v>
      </c>
      <c r="F61" s="51"/>
      <c r="G61" s="35">
        <v>43.299682683379856</v>
      </c>
      <c r="H61" s="51"/>
      <c r="I61" s="10">
        <v>9557.9242199169894</v>
      </c>
      <c r="J61" s="51"/>
      <c r="K61" s="35">
        <v>42.280475183212374</v>
      </c>
      <c r="L61" s="4"/>
      <c r="M61" s="10">
        <v>-230.40204748786056</v>
      </c>
      <c r="O61" s="53">
        <v>-2.353845194710151E-2</v>
      </c>
      <c r="P61" s="12"/>
      <c r="Q61" s="53">
        <v>-3.6335794300139661E-2</v>
      </c>
    </row>
    <row r="62" spans="1:17" ht="14.4" customHeight="1" x14ac:dyDescent="0.35">
      <c r="A62" s="51">
        <f>A61+1</f>
        <v>36</v>
      </c>
      <c r="C62" s="1" t="s">
        <v>35</v>
      </c>
      <c r="E62" s="5"/>
      <c r="F62" s="13"/>
      <c r="G62" s="13"/>
      <c r="H62" s="13"/>
      <c r="I62" s="5"/>
      <c r="J62" s="13"/>
      <c r="K62" s="13"/>
      <c r="L62" s="13"/>
      <c r="M62" s="5"/>
      <c r="O62" s="53">
        <v>-3.4357866613349101E-2</v>
      </c>
      <c r="P62" s="12"/>
      <c r="Q62" s="53">
        <v>-7.0707305231368839E-2</v>
      </c>
    </row>
    <row r="63" spans="1:17" ht="14.4" customHeight="1" x14ac:dyDescent="0.35">
      <c r="A63" s="51"/>
      <c r="E63" s="14"/>
      <c r="F63" s="51"/>
      <c r="G63" s="51"/>
      <c r="H63" s="51"/>
      <c r="I63" s="14"/>
      <c r="J63" s="51"/>
      <c r="K63" s="51"/>
      <c r="L63" s="51"/>
      <c r="M63" s="14"/>
      <c r="N63" s="51"/>
      <c r="O63" s="16"/>
      <c r="P63" s="16"/>
      <c r="Q63" s="12"/>
    </row>
    <row r="64" spans="1:17" ht="14.4" customHeight="1" x14ac:dyDescent="0.35">
      <c r="A64" s="51"/>
      <c r="C64" s="3" t="s">
        <v>42</v>
      </c>
      <c r="E64" s="17" t="s">
        <v>43</v>
      </c>
      <c r="I64" s="5"/>
      <c r="M64" s="5"/>
      <c r="O64" s="12"/>
      <c r="P64" s="12"/>
      <c r="Q64" s="12"/>
    </row>
    <row r="65" spans="1:17" ht="14.4" customHeight="1" x14ac:dyDescent="0.35">
      <c r="A65" s="51">
        <f>A62+1</f>
        <v>37</v>
      </c>
      <c r="C65" s="1" t="s">
        <v>27</v>
      </c>
      <c r="E65" s="5">
        <v>23793.785721999997</v>
      </c>
      <c r="F65" s="51"/>
      <c r="G65" s="18">
        <v>7.0162494314763917</v>
      </c>
      <c r="H65" s="51"/>
      <c r="I65" s="5">
        <v>16630.299289840103</v>
      </c>
      <c r="J65" s="51"/>
      <c r="K65" s="18">
        <v>4.9038992491950149</v>
      </c>
      <c r="L65" s="4"/>
      <c r="M65" s="5">
        <f>I65-E65</f>
        <v>-7163.4864321598943</v>
      </c>
      <c r="N65" s="4"/>
      <c r="O65" s="6">
        <f>M65/E65</f>
        <v>-0.30106543430524618</v>
      </c>
      <c r="P65" s="7"/>
      <c r="Q65" s="6">
        <f>O65</f>
        <v>-0.30106543430524618</v>
      </c>
    </row>
    <row r="66" spans="1:17" ht="14.4" customHeight="1" x14ac:dyDescent="0.35">
      <c r="A66" s="51">
        <f>A65+1</f>
        <v>38</v>
      </c>
      <c r="C66" s="1" t="s">
        <v>28</v>
      </c>
      <c r="E66" s="5">
        <v>51716.41</v>
      </c>
      <c r="F66" s="8"/>
      <c r="G66" s="18">
        <v>15.25</v>
      </c>
      <c r="H66" s="4"/>
      <c r="I66" s="5">
        <v>51716.41</v>
      </c>
      <c r="J66" s="8"/>
      <c r="K66" s="18">
        <v>15.25</v>
      </c>
      <c r="L66" s="4"/>
      <c r="M66" s="5">
        <f>I66-E66</f>
        <v>0</v>
      </c>
      <c r="N66" s="4"/>
      <c r="O66" s="9">
        <f>IFERROR(M66/E66,"100.0%")</f>
        <v>0</v>
      </c>
      <c r="P66" s="7"/>
      <c r="Q66" s="9">
        <v>0</v>
      </c>
    </row>
    <row r="67" spans="1:17" ht="14.4" customHeight="1" x14ac:dyDescent="0.35">
      <c r="A67" s="51">
        <f>A66+1</f>
        <v>39</v>
      </c>
      <c r="C67" s="1" t="s">
        <v>29</v>
      </c>
      <c r="E67" s="5">
        <v>16551.285943999999</v>
      </c>
      <c r="F67" s="8"/>
      <c r="G67" s="18">
        <v>4.8805999999999994</v>
      </c>
      <c r="H67" s="4"/>
      <c r="I67" s="5">
        <v>7308.0760702494599</v>
      </c>
      <c r="J67" s="8"/>
      <c r="K67" s="18">
        <v>2.1549863973795604</v>
      </c>
      <c r="L67" s="4"/>
      <c r="M67" s="5">
        <f>I67-E67</f>
        <v>-9243.2098737505403</v>
      </c>
      <c r="N67" s="4"/>
      <c r="O67" s="9">
        <f>IFERROR(M67/E67,"100.0%")</f>
        <v>-0.55845871462943897</v>
      </c>
      <c r="P67" s="7"/>
      <c r="Q67" s="6">
        <f>O67</f>
        <v>-0.55845871462943897</v>
      </c>
    </row>
    <row r="68" spans="1:17" ht="14.4" customHeight="1" x14ac:dyDescent="0.35">
      <c r="A68" s="51">
        <f>A67+1</f>
        <v>40</v>
      </c>
      <c r="C68" s="1" t="s">
        <v>30</v>
      </c>
      <c r="E68" s="5">
        <v>35630.06306</v>
      </c>
      <c r="F68" s="51"/>
      <c r="G68" s="18">
        <v>10.506500000000001</v>
      </c>
      <c r="H68" s="51"/>
      <c r="I68" s="5">
        <v>46240.318462375595</v>
      </c>
      <c r="J68" s="51"/>
      <c r="K68" s="18">
        <v>13.635224420086928</v>
      </c>
      <c r="L68" s="4"/>
      <c r="M68" s="5">
        <f>I68-E68</f>
        <v>10610.255402375595</v>
      </c>
      <c r="O68" s="6">
        <f>M68/E68</f>
        <v>0.29778940846970242</v>
      </c>
      <c r="P68" s="7"/>
      <c r="Q68" s="6">
        <f>O68</f>
        <v>0.29778940846970242</v>
      </c>
    </row>
    <row r="69" spans="1:17" ht="14.4" customHeight="1" x14ac:dyDescent="0.35">
      <c r="A69" s="51">
        <f>A68+1</f>
        <v>41</v>
      </c>
      <c r="C69" s="1" t="s">
        <v>31</v>
      </c>
      <c r="E69" s="10">
        <f>SUM(E65:E68)</f>
        <v>127691.54472600001</v>
      </c>
      <c r="F69" s="51"/>
      <c r="G69" s="36">
        <v>37.653349431476393</v>
      </c>
      <c r="H69" s="51"/>
      <c r="I69" s="10">
        <f>SUM(I65:I68)</f>
        <v>121895.10382246516</v>
      </c>
      <c r="J69" s="51"/>
      <c r="K69" s="36">
        <v>35.944110066661509</v>
      </c>
      <c r="L69" s="4"/>
      <c r="M69" s="10">
        <f>SUM(M65:M68)</f>
        <v>-5796.4409035348399</v>
      </c>
      <c r="O69" s="11">
        <f>M69/E69</f>
        <v>-4.5394085536147433E-2</v>
      </c>
      <c r="P69" s="12"/>
      <c r="Q69" s="11">
        <f>(M65+M68+M67)/(E65+E68+E67)</f>
        <v>-7.6293920694440021E-2</v>
      </c>
    </row>
    <row r="70" spans="1:17" ht="14.4" customHeight="1" x14ac:dyDescent="0.35">
      <c r="A70" s="51"/>
      <c r="E70" s="5"/>
      <c r="F70" s="51"/>
      <c r="G70" s="4"/>
      <c r="H70" s="51"/>
      <c r="I70" s="5"/>
      <c r="J70" s="51"/>
      <c r="K70" s="4"/>
      <c r="L70" s="4"/>
      <c r="M70" s="5"/>
      <c r="O70" s="12"/>
      <c r="P70" s="12"/>
      <c r="Q70" s="12"/>
    </row>
    <row r="71" spans="1:17" ht="14.4" customHeight="1" x14ac:dyDescent="0.35">
      <c r="A71" s="51">
        <f>A69+1</f>
        <v>42</v>
      </c>
      <c r="C71" s="1" t="s">
        <v>32</v>
      </c>
      <c r="E71" s="10">
        <v>138301.80012837559</v>
      </c>
      <c r="F71" s="51"/>
      <c r="G71" s="35">
        <v>40.782073851563318</v>
      </c>
      <c r="H71" s="51"/>
      <c r="I71" s="10">
        <v>130684.87740656614</v>
      </c>
      <c r="J71" s="51"/>
      <c r="K71" s="35">
        <v>38.536015559667305</v>
      </c>
      <c r="L71" s="4"/>
      <c r="M71" s="10">
        <v>-7616.9227218094456</v>
      </c>
      <c r="O71" s="53">
        <v>-5.5074646278929162E-2</v>
      </c>
      <c r="P71" s="12"/>
      <c r="Q71" s="53">
        <v>-8.7970068743886659E-2</v>
      </c>
    </row>
    <row r="72" spans="1:17" ht="14.4" customHeight="1" x14ac:dyDescent="0.35">
      <c r="A72" s="51">
        <f>A71+1</f>
        <v>43</v>
      </c>
      <c r="C72" s="1" t="s">
        <v>33</v>
      </c>
      <c r="E72" s="5"/>
      <c r="F72" s="13"/>
      <c r="G72" s="13"/>
      <c r="H72" s="13"/>
      <c r="I72" s="5"/>
      <c r="J72" s="13"/>
      <c r="K72" s="13"/>
      <c r="L72" s="13"/>
      <c r="M72" s="5"/>
      <c r="O72" s="53">
        <v>-8.2737346651053464E-2</v>
      </c>
      <c r="P72" s="12"/>
      <c r="Q72" s="53">
        <v>-0.18879437827913081</v>
      </c>
    </row>
    <row r="73" spans="1:17" ht="14.4" customHeight="1" x14ac:dyDescent="0.35">
      <c r="A73" s="51">
        <f>A72+1</f>
        <v>44</v>
      </c>
      <c r="C73" s="1" t="s">
        <v>34</v>
      </c>
      <c r="E73" s="10">
        <v>124938.2797843756</v>
      </c>
      <c r="F73" s="51"/>
      <c r="G73" s="35">
        <v>36.841473851563322</v>
      </c>
      <c r="H73" s="51"/>
      <c r="I73" s="10">
        <v>121895.10382246516</v>
      </c>
      <c r="J73" s="51"/>
      <c r="K73" s="35">
        <v>35.944110066661509</v>
      </c>
      <c r="L73" s="4"/>
      <c r="M73" s="10">
        <v>-3043.1759619104341</v>
      </c>
      <c r="O73" s="53">
        <v>-2.4357434464140945E-2</v>
      </c>
      <c r="P73" s="12"/>
      <c r="Q73" s="53">
        <v>-4.1561025017143177E-2</v>
      </c>
    </row>
    <row r="74" spans="1:17" ht="14.4" customHeight="1" x14ac:dyDescent="0.35">
      <c r="A74" s="51">
        <f>A73+1</f>
        <v>45</v>
      </c>
      <c r="C74" s="1" t="s">
        <v>35</v>
      </c>
      <c r="E74" s="5"/>
      <c r="F74" s="13"/>
      <c r="G74" s="13"/>
      <c r="H74" s="13"/>
      <c r="I74" s="5"/>
      <c r="J74" s="13"/>
      <c r="K74" s="13"/>
      <c r="L74" s="13"/>
      <c r="M74" s="5"/>
      <c r="O74" s="53">
        <v>-3.8669057124097503E-2</v>
      </c>
      <c r="P74" s="12"/>
      <c r="Q74" s="53">
        <v>-0.11278728660160894</v>
      </c>
    </row>
    <row r="75" spans="1:17" ht="14.4" customHeight="1" x14ac:dyDescent="0.35">
      <c r="A75" s="51"/>
      <c r="E75" s="14"/>
      <c r="F75" s="51"/>
      <c r="G75" s="51"/>
      <c r="H75" s="51"/>
      <c r="I75" s="14"/>
      <c r="J75" s="51"/>
      <c r="K75" s="51"/>
      <c r="L75" s="51"/>
      <c r="M75" s="14"/>
      <c r="N75" s="51"/>
      <c r="O75" s="16"/>
      <c r="P75" s="16"/>
      <c r="Q75" s="16"/>
    </row>
    <row r="76" spans="1:17" ht="14.4" customHeight="1" x14ac:dyDescent="0.35">
      <c r="A76" s="51"/>
      <c r="C76" s="3" t="s">
        <v>44</v>
      </c>
      <c r="E76" s="17" t="s">
        <v>45</v>
      </c>
      <c r="H76" s="51"/>
      <c r="I76" s="14"/>
      <c r="J76" s="51"/>
      <c r="K76" s="51"/>
      <c r="L76" s="51"/>
      <c r="M76" s="14"/>
      <c r="N76" s="51"/>
      <c r="O76" s="16"/>
      <c r="P76" s="16"/>
      <c r="Q76" s="16"/>
    </row>
    <row r="77" spans="1:17" ht="14.4" customHeight="1" x14ac:dyDescent="0.35">
      <c r="A77" s="51">
        <f>A74+1</f>
        <v>46</v>
      </c>
      <c r="C77" s="1" t="s">
        <v>27</v>
      </c>
      <c r="E77" s="5">
        <v>25578.106867999999</v>
      </c>
      <c r="F77" s="51"/>
      <c r="G77" s="18">
        <v>7.5409822481927433</v>
      </c>
      <c r="H77" s="51"/>
      <c r="I77" s="5">
        <v>15313.305584458334</v>
      </c>
      <c r="J77" s="51"/>
      <c r="K77" s="18">
        <v>4.514695562478134</v>
      </c>
      <c r="L77" s="4"/>
      <c r="M77" s="5">
        <f>I77-E77</f>
        <v>-10264.801283541665</v>
      </c>
      <c r="N77" s="4"/>
      <c r="O77" s="6">
        <f>M77/E77</f>
        <v>-0.40131200235087178</v>
      </c>
      <c r="P77" s="7"/>
      <c r="Q77" s="6">
        <f>O77</f>
        <v>-0.40131200235087178</v>
      </c>
    </row>
    <row r="78" spans="1:17" ht="14.4" customHeight="1" x14ac:dyDescent="0.35">
      <c r="A78" s="51">
        <f>A77+1</f>
        <v>47</v>
      </c>
      <c r="C78" s="1" t="s">
        <v>28</v>
      </c>
      <c r="E78" s="5">
        <v>51726.17</v>
      </c>
      <c r="F78" s="8"/>
      <c r="G78" s="18">
        <v>15.25</v>
      </c>
      <c r="H78" s="4"/>
      <c r="I78" s="5">
        <v>51726.17</v>
      </c>
      <c r="J78" s="8"/>
      <c r="K78" s="18">
        <v>15.25</v>
      </c>
      <c r="L78" s="4"/>
      <c r="M78" s="5">
        <f>I78-E78</f>
        <v>0</v>
      </c>
      <c r="N78" s="4"/>
      <c r="O78" s="9">
        <f>IFERROR(M78/E78,"100.0%")</f>
        <v>0</v>
      </c>
      <c r="P78" s="7"/>
      <c r="Q78" s="9">
        <v>0</v>
      </c>
    </row>
    <row r="79" spans="1:17" ht="14.4" customHeight="1" x14ac:dyDescent="0.35">
      <c r="A79" s="51">
        <f>A78+1</f>
        <v>48</v>
      </c>
      <c r="C79" s="1" t="s">
        <v>29</v>
      </c>
      <c r="E79" s="5">
        <v>16554.409528</v>
      </c>
      <c r="F79" s="8"/>
      <c r="G79" s="18">
        <v>4.8806000000000003</v>
      </c>
      <c r="H79" s="4"/>
      <c r="I79" s="5">
        <v>5411.0935580464256</v>
      </c>
      <c r="J79" s="8"/>
      <c r="K79" s="18">
        <v>1.5953080763607279</v>
      </c>
      <c r="L79" s="4"/>
      <c r="M79" s="5">
        <f>I79-E79</f>
        <v>-11143.315969953575</v>
      </c>
      <c r="N79" s="4"/>
      <c r="O79" s="9">
        <f>IFERROR(M79/E79,"100.0%")</f>
        <v>-0.67313279589379837</v>
      </c>
      <c r="P79" s="7"/>
      <c r="Q79" s="6">
        <f>O79</f>
        <v>-0.67313279589379837</v>
      </c>
    </row>
    <row r="80" spans="1:17" ht="14.4" customHeight="1" x14ac:dyDescent="0.35">
      <c r="A80" s="51">
        <f>A79+1</f>
        <v>49</v>
      </c>
      <c r="C80" s="1" t="s">
        <v>30</v>
      </c>
      <c r="E80" s="5">
        <v>35636.787219999998</v>
      </c>
      <c r="F80" s="51"/>
      <c r="G80" s="18">
        <v>10.506499999999999</v>
      </c>
      <c r="H80" s="51"/>
      <c r="I80" s="5">
        <v>46249.045006004453</v>
      </c>
      <c r="J80" s="51"/>
      <c r="K80" s="18">
        <v>13.63522442008693</v>
      </c>
      <c r="L80" s="4"/>
      <c r="M80" s="5">
        <f>I80-E80</f>
        <v>10612.257786004455</v>
      </c>
      <c r="O80" s="6">
        <f>M80/E80</f>
        <v>0.29778940846970253</v>
      </c>
      <c r="P80" s="7"/>
      <c r="Q80" s="6">
        <f>O80</f>
        <v>0.29778940846970253</v>
      </c>
    </row>
    <row r="81" spans="1:17" ht="14.4" customHeight="1" x14ac:dyDescent="0.35">
      <c r="A81" s="51">
        <f>A80+1</f>
        <v>50</v>
      </c>
      <c r="C81" s="1" t="s">
        <v>31</v>
      </c>
      <c r="E81" s="10">
        <f>SUM(E77:E80)</f>
        <v>129495.473616</v>
      </c>
      <c r="F81" s="51"/>
      <c r="G81" s="36">
        <v>38.178082248192744</v>
      </c>
      <c r="H81" s="51"/>
      <c r="I81" s="10">
        <f>SUM(I77:I80)</f>
        <v>118699.61414850921</v>
      </c>
      <c r="J81" s="51"/>
      <c r="K81" s="36">
        <v>34.99522805892579</v>
      </c>
      <c r="L81" s="4"/>
      <c r="M81" s="10">
        <f>SUM(M77:M80)</f>
        <v>-10795.859467490787</v>
      </c>
      <c r="O81" s="11">
        <f>M81/E81</f>
        <v>-8.336862413820223E-2</v>
      </c>
      <c r="P81" s="12"/>
      <c r="Q81" s="11">
        <f>(M77+M80+M79)/(E77+E80+E79)</f>
        <v>-0.13881903225978842</v>
      </c>
    </row>
    <row r="82" spans="1:17" ht="14.4" customHeight="1" x14ac:dyDescent="0.35">
      <c r="A82" s="51"/>
      <c r="E82" s="5"/>
      <c r="F82" s="51"/>
      <c r="G82" s="4"/>
      <c r="H82" s="51"/>
      <c r="I82" s="5"/>
      <c r="J82" s="51"/>
      <c r="K82" s="4"/>
      <c r="L82" s="4"/>
      <c r="M82" s="5"/>
      <c r="O82" s="12"/>
      <c r="P82" s="12"/>
      <c r="Q82" s="12"/>
    </row>
    <row r="83" spans="1:17" ht="14.4" customHeight="1" x14ac:dyDescent="0.35">
      <c r="A83" s="51">
        <f>A81+1</f>
        <v>51</v>
      </c>
      <c r="C83" s="1" t="s">
        <v>32</v>
      </c>
      <c r="E83" s="10">
        <v>140107.73140200446</v>
      </c>
      <c r="F83" s="51"/>
      <c r="G83" s="35">
        <v>41.30680666827967</v>
      </c>
      <c r="H83" s="51"/>
      <c r="I83" s="10">
        <v>127491.04655212571</v>
      </c>
      <c r="J83" s="51"/>
      <c r="K83" s="35">
        <v>37.587133551931586</v>
      </c>
      <c r="L83" s="4"/>
      <c r="M83" s="10">
        <v>-12616.684849878729</v>
      </c>
      <c r="O83" s="53">
        <v>-9.0049883212213855E-2</v>
      </c>
      <c r="P83" s="12"/>
      <c r="Q83" s="53">
        <v>-0.142752454807758</v>
      </c>
    </row>
    <row r="84" spans="1:17" ht="14.4" customHeight="1" x14ac:dyDescent="0.35">
      <c r="A84" s="51">
        <f>A83+1</f>
        <v>52</v>
      </c>
      <c r="C84" s="1" t="s">
        <v>33</v>
      </c>
      <c r="E84" s="5"/>
      <c r="F84" s="13"/>
      <c r="G84" s="13"/>
      <c r="H84" s="13"/>
      <c r="I84" s="5"/>
      <c r="J84" s="13"/>
      <c r="K84" s="13"/>
      <c r="L84" s="13"/>
      <c r="M84" s="5"/>
      <c r="O84" s="53">
        <v>-0.13442213325517433</v>
      </c>
      <c r="P84" s="12"/>
      <c r="Q84" s="53">
        <v>-0.29945244027903684</v>
      </c>
    </row>
    <row r="85" spans="1:17" ht="14.4" customHeight="1" x14ac:dyDescent="0.35">
      <c r="A85" s="51">
        <f>A84+1</f>
        <v>53</v>
      </c>
      <c r="C85" s="1" t="s">
        <v>34</v>
      </c>
      <c r="E85" s="10">
        <v>126741.68907400445</v>
      </c>
      <c r="F85" s="51"/>
      <c r="G85" s="35">
        <v>37.366206668279673</v>
      </c>
      <c r="H85" s="51"/>
      <c r="I85" s="10">
        <v>118699.61414850921</v>
      </c>
      <c r="J85" s="51"/>
      <c r="K85" s="35">
        <v>34.99522805892579</v>
      </c>
      <c r="L85" s="4"/>
      <c r="M85" s="10">
        <v>-8042.0749254952389</v>
      </c>
      <c r="O85" s="53">
        <v>-6.3452483427134013E-2</v>
      </c>
      <c r="P85" s="12"/>
      <c r="Q85" s="53">
        <v>-0.10720548260902596</v>
      </c>
    </row>
    <row r="86" spans="1:17" ht="14.4" customHeight="1" x14ac:dyDescent="0.35">
      <c r="A86" s="51">
        <f>A85+1</f>
        <v>54</v>
      </c>
      <c r="C86" s="1" t="s">
        <v>35</v>
      </c>
      <c r="E86" s="5"/>
      <c r="F86" s="13"/>
      <c r="G86" s="13"/>
      <c r="H86" s="13"/>
      <c r="I86" s="5"/>
      <c r="J86" s="13"/>
      <c r="K86" s="13"/>
      <c r="L86" s="13"/>
      <c r="M86" s="5"/>
      <c r="O86" s="53">
        <v>-9.991068151148462E-2</v>
      </c>
      <c r="P86" s="12"/>
      <c r="Q86" s="53">
        <v>-0.2795641518833652</v>
      </c>
    </row>
    <row r="87" spans="1:17" ht="14.4" customHeight="1" x14ac:dyDescent="0.35">
      <c r="A87" s="51"/>
      <c r="E87" s="14"/>
      <c r="F87" s="51"/>
      <c r="G87" s="51"/>
      <c r="H87" s="51"/>
      <c r="I87" s="14"/>
      <c r="J87" s="51"/>
      <c r="K87" s="51"/>
      <c r="L87" s="51"/>
      <c r="M87" s="14"/>
      <c r="N87" s="51"/>
      <c r="O87" s="16"/>
      <c r="P87" s="16"/>
      <c r="Q87" s="12"/>
    </row>
    <row r="88" spans="1:17" ht="14.4" customHeight="1" x14ac:dyDescent="0.35">
      <c r="A88" s="51"/>
      <c r="C88" s="3" t="s">
        <v>46</v>
      </c>
      <c r="E88" s="17" t="s">
        <v>47</v>
      </c>
      <c r="H88" s="51"/>
      <c r="I88" s="14"/>
      <c r="J88" s="51"/>
      <c r="K88" s="51"/>
      <c r="L88" s="51"/>
      <c r="M88" s="14"/>
      <c r="N88" s="51"/>
      <c r="O88" s="16"/>
      <c r="P88" s="16"/>
      <c r="Q88" s="16"/>
    </row>
    <row r="89" spans="1:17" ht="14.4" customHeight="1" x14ac:dyDescent="0.35">
      <c r="A89" s="51">
        <f>A86+1</f>
        <v>55</v>
      </c>
      <c r="C89" s="1" t="s">
        <v>27</v>
      </c>
      <c r="E89" s="5">
        <v>91321.835427999991</v>
      </c>
      <c r="F89" s="51"/>
      <c r="G89" s="18">
        <v>15.256744095147242</v>
      </c>
      <c r="H89" s="51"/>
      <c r="I89" s="5">
        <v>66382.71558105509</v>
      </c>
      <c r="J89" s="51"/>
      <c r="K89" s="18">
        <v>11.090273199333591</v>
      </c>
      <c r="L89" s="4"/>
      <c r="M89" s="5">
        <f>I89-E89</f>
        <v>-24939.119846944901</v>
      </c>
      <c r="N89" s="4"/>
      <c r="O89" s="6">
        <f>M89/E89</f>
        <v>-0.27309043592983206</v>
      </c>
      <c r="P89" s="7"/>
      <c r="Q89" s="6">
        <f>O89</f>
        <v>-0.27309043592983206</v>
      </c>
    </row>
    <row r="90" spans="1:17" ht="14.4" customHeight="1" x14ac:dyDescent="0.35">
      <c r="A90" s="51">
        <f>A89+1</f>
        <v>56</v>
      </c>
      <c r="C90" s="1" t="s">
        <v>28</v>
      </c>
      <c r="E90" s="5">
        <v>91281.467499999999</v>
      </c>
      <c r="F90" s="8"/>
      <c r="G90" s="18">
        <v>15.25</v>
      </c>
      <c r="H90" s="4"/>
      <c r="I90" s="5">
        <v>91281.467499999999</v>
      </c>
      <c r="J90" s="8"/>
      <c r="K90" s="18">
        <v>15.25</v>
      </c>
      <c r="L90" s="4"/>
      <c r="M90" s="5">
        <f>I90-E90</f>
        <v>0</v>
      </c>
      <c r="N90" s="4"/>
      <c r="O90" s="9">
        <f>IFERROR(M90/E90,"100.0%")</f>
        <v>0</v>
      </c>
      <c r="P90" s="7"/>
      <c r="Q90" s="9">
        <v>0</v>
      </c>
    </row>
    <row r="91" spans="1:17" ht="14.4" customHeight="1" x14ac:dyDescent="0.35">
      <c r="A91" s="51">
        <f>A90+1</f>
        <v>57</v>
      </c>
      <c r="C91" s="1" t="s">
        <v>29</v>
      </c>
      <c r="E91" s="5">
        <v>29213.661002000001</v>
      </c>
      <c r="F91" s="8"/>
      <c r="G91" s="18">
        <v>4.8806000000000003</v>
      </c>
      <c r="H91" s="4"/>
      <c r="I91" s="5">
        <v>9548.9876934301174</v>
      </c>
      <c r="J91" s="8"/>
      <c r="K91" s="18">
        <v>1.5953080763607277</v>
      </c>
      <c r="L91" s="4"/>
      <c r="M91" s="5">
        <f>I91-E91</f>
        <v>-19664.673308569883</v>
      </c>
      <c r="N91" s="4"/>
      <c r="O91" s="9">
        <f>IFERROR(M91/E91,"100.0%")</f>
        <v>-0.67313279589379837</v>
      </c>
      <c r="P91" s="7"/>
      <c r="Q91" s="6">
        <f>O91</f>
        <v>-0.67313279589379837</v>
      </c>
    </row>
    <row r="92" spans="1:17" ht="14.4" customHeight="1" x14ac:dyDescent="0.35">
      <c r="A92" s="51">
        <f>A91+1</f>
        <v>58</v>
      </c>
      <c r="C92" s="1" t="s">
        <v>30</v>
      </c>
      <c r="E92" s="5">
        <v>62888.441855000005</v>
      </c>
      <c r="F92" s="51"/>
      <c r="G92" s="18">
        <v>10.506500000000001</v>
      </c>
      <c r="H92" s="51"/>
      <c r="I92" s="5">
        <v>81615.953754581729</v>
      </c>
      <c r="J92" s="51"/>
      <c r="K92" s="18">
        <v>13.63522442008693</v>
      </c>
      <c r="L92" s="4"/>
      <c r="M92" s="5">
        <f>I92-E92</f>
        <v>18727.511899581725</v>
      </c>
      <c r="O92" s="6">
        <f>M92/E92</f>
        <v>0.29778940846970237</v>
      </c>
      <c r="P92" s="7"/>
      <c r="Q92" s="6">
        <f>O92</f>
        <v>0.29778940846970237</v>
      </c>
    </row>
    <row r="93" spans="1:17" ht="14.4" customHeight="1" x14ac:dyDescent="0.35">
      <c r="A93" s="51">
        <f>A92+1</f>
        <v>59</v>
      </c>
      <c r="C93" s="1" t="s">
        <v>31</v>
      </c>
      <c r="E93" s="10">
        <f>SUM(E89:E92)</f>
        <v>274705.40578500001</v>
      </c>
      <c r="F93" s="51"/>
      <c r="G93" s="36">
        <v>45.893844095147244</v>
      </c>
      <c r="H93" s="51"/>
      <c r="I93" s="10">
        <f>SUM(I89:I92)</f>
        <v>248829.12452906696</v>
      </c>
      <c r="J93" s="51"/>
      <c r="K93" s="36">
        <v>41.570805695781246</v>
      </c>
      <c r="L93" s="4"/>
      <c r="M93" s="10">
        <f>SUM(M89:M92)</f>
        <v>-25876.281255933056</v>
      </c>
      <c r="O93" s="11">
        <f>M93/E93</f>
        <v>-9.4196476337947629E-2</v>
      </c>
      <c r="P93" s="12"/>
      <c r="Q93" s="11">
        <f>(M89+M92+M91)/(E89+E92+E91)</f>
        <v>-0.14107363247062699</v>
      </c>
    </row>
    <row r="94" spans="1:17" ht="14.4" customHeight="1" x14ac:dyDescent="0.35">
      <c r="A94" s="51"/>
      <c r="E94" s="14"/>
      <c r="F94" s="51"/>
      <c r="G94" s="51"/>
      <c r="H94" s="51"/>
      <c r="I94" s="14"/>
      <c r="J94" s="51"/>
      <c r="K94" s="51"/>
      <c r="L94" s="51"/>
      <c r="M94" s="14"/>
      <c r="N94" s="51"/>
      <c r="O94" s="16"/>
      <c r="P94" s="16"/>
      <c r="Q94" s="16"/>
    </row>
    <row r="95" spans="1:17" ht="14.4" customHeight="1" x14ac:dyDescent="0.35">
      <c r="A95" s="51">
        <f>A93+1</f>
        <v>60</v>
      </c>
      <c r="C95" s="1" t="s">
        <v>32</v>
      </c>
      <c r="E95" s="10">
        <v>293432.91768458171</v>
      </c>
      <c r="F95" s="51"/>
      <c r="G95" s="35">
        <v>49.02256851523417</v>
      </c>
      <c r="H95" s="51"/>
      <c r="I95" s="10">
        <v>264343.41548138694</v>
      </c>
      <c r="J95" s="51"/>
      <c r="K95" s="35">
        <v>44.162711188787043</v>
      </c>
      <c r="L95" s="4"/>
      <c r="M95" s="10">
        <v>-29089.502203194763</v>
      </c>
      <c r="O95" s="53">
        <v>-9.9135101926307354E-2</v>
      </c>
      <c r="P95" s="12"/>
      <c r="Q95" s="53">
        <v>-0.14389954747608061</v>
      </c>
    </row>
    <row r="96" spans="1:17" ht="14.4" customHeight="1" x14ac:dyDescent="0.35">
      <c r="A96" s="51">
        <f>A95+1</f>
        <v>61</v>
      </c>
      <c r="C96" s="1" t="s">
        <v>33</v>
      </c>
      <c r="E96" s="5"/>
      <c r="F96" s="13"/>
      <c r="G96" s="13"/>
      <c r="H96" s="13"/>
      <c r="I96" s="5"/>
      <c r="J96" s="13"/>
      <c r="K96" s="13"/>
      <c r="L96" s="13"/>
      <c r="M96" s="5"/>
      <c r="O96" s="53">
        <v>-0.1373332034577178</v>
      </c>
      <c r="P96" s="12"/>
      <c r="Q96" s="53">
        <v>-0.24133556557829627</v>
      </c>
    </row>
    <row r="97" spans="1:17" ht="14.4" customHeight="1" x14ac:dyDescent="0.35">
      <c r="A97" s="51">
        <f>A96+1</f>
        <v>62</v>
      </c>
      <c r="C97" s="1" t="s">
        <v>34</v>
      </c>
      <c r="E97" s="10">
        <v>269845.78648258169</v>
      </c>
      <c r="F97" s="51"/>
      <c r="G97" s="35">
        <v>45.081968515234166</v>
      </c>
      <c r="H97" s="51"/>
      <c r="I97" s="10">
        <v>248829.12452906696</v>
      </c>
      <c r="J97" s="51"/>
      <c r="K97" s="35">
        <v>41.570805695781246</v>
      </c>
      <c r="L97" s="4"/>
      <c r="M97" s="10">
        <v>-21016.661953514784</v>
      </c>
      <c r="O97" s="53">
        <v>-7.7883973018312777E-2</v>
      </c>
      <c r="P97" s="12"/>
      <c r="Q97" s="53">
        <v>-0.11769799293197472</v>
      </c>
    </row>
    <row r="98" spans="1:17" ht="14.4" customHeight="1" x14ac:dyDescent="0.35">
      <c r="A98" s="51">
        <f>A97+1</f>
        <v>63</v>
      </c>
      <c r="C98" s="1" t="s">
        <v>35</v>
      </c>
      <c r="E98" s="5"/>
      <c r="F98" s="13"/>
      <c r="G98" s="13"/>
      <c r="H98" s="13"/>
      <c r="I98" s="5"/>
      <c r="J98" s="13"/>
      <c r="K98" s="13"/>
      <c r="L98" s="13"/>
      <c r="M98" s="5"/>
      <c r="O98" s="53">
        <v>-0.11165425612360154</v>
      </c>
      <c r="P98" s="12"/>
      <c r="Q98" s="53">
        <v>-0.21678201488068918</v>
      </c>
    </row>
    <row r="99" spans="1:17" ht="14.4" customHeight="1" x14ac:dyDescent="0.35">
      <c r="A99" s="51"/>
      <c r="E99" s="5"/>
      <c r="F99" s="51"/>
      <c r="G99" s="18"/>
      <c r="H99" s="51"/>
      <c r="I99" s="5"/>
      <c r="J99" s="51"/>
      <c r="K99" s="18"/>
      <c r="L99" s="4"/>
      <c r="M99" s="5"/>
      <c r="O99" s="12"/>
      <c r="P99" s="12"/>
      <c r="Q99" s="12"/>
    </row>
    <row r="100" spans="1:17" ht="14.4" customHeight="1" x14ac:dyDescent="0.35">
      <c r="A100" s="51"/>
      <c r="C100" s="3" t="s">
        <v>48</v>
      </c>
      <c r="E100" s="17" t="s">
        <v>49</v>
      </c>
      <c r="I100" s="5"/>
      <c r="M100" s="5"/>
      <c r="O100" s="12"/>
      <c r="P100" s="12"/>
      <c r="Q100" s="12"/>
    </row>
    <row r="101" spans="1:17" ht="14.4" customHeight="1" x14ac:dyDescent="0.35">
      <c r="A101" s="51">
        <f>A98+1</f>
        <v>64</v>
      </c>
      <c r="C101" s="1" t="s">
        <v>27</v>
      </c>
      <c r="E101" s="5">
        <v>189322.8</v>
      </c>
      <c r="F101" s="51"/>
      <c r="G101" s="18">
        <v>12.62152</v>
      </c>
      <c r="H101" s="51"/>
      <c r="I101" s="5">
        <v>132155.76308634825</v>
      </c>
      <c r="J101" s="51"/>
      <c r="K101" s="18">
        <v>8.8103842057565487</v>
      </c>
      <c r="L101" s="4"/>
      <c r="M101" s="5">
        <f>I101-E101</f>
        <v>-57167.03691365174</v>
      </c>
      <c r="N101" s="4"/>
      <c r="O101" s="6">
        <f>M101/E101</f>
        <v>-0.30195537417390689</v>
      </c>
      <c r="P101" s="7"/>
      <c r="Q101" s="6">
        <f>O101</f>
        <v>-0.30195537417390689</v>
      </c>
    </row>
    <row r="102" spans="1:17" ht="14.4" customHeight="1" x14ac:dyDescent="0.35">
      <c r="A102" s="51">
        <f>A101+1</f>
        <v>65</v>
      </c>
      <c r="C102" s="1" t="s">
        <v>28</v>
      </c>
      <c r="E102" s="5">
        <v>228750</v>
      </c>
      <c r="F102" s="8"/>
      <c r="G102" s="18">
        <v>15.25</v>
      </c>
      <c r="H102" s="4"/>
      <c r="I102" s="5">
        <v>228750</v>
      </c>
      <c r="J102" s="8"/>
      <c r="K102" s="18">
        <v>15.25</v>
      </c>
      <c r="L102" s="4"/>
      <c r="M102" s="5">
        <f>I102-E102</f>
        <v>0</v>
      </c>
      <c r="N102" s="4"/>
      <c r="O102" s="9">
        <f>IFERROR(M102/E102,"100.0%")</f>
        <v>0</v>
      </c>
      <c r="P102" s="7"/>
      <c r="Q102" s="9">
        <v>0</v>
      </c>
    </row>
    <row r="103" spans="1:17" ht="14.4" customHeight="1" x14ac:dyDescent="0.35">
      <c r="A103" s="51">
        <f>A102+1</f>
        <v>66</v>
      </c>
      <c r="C103" s="1" t="s">
        <v>29</v>
      </c>
      <c r="E103" s="5">
        <v>73209</v>
      </c>
      <c r="F103" s="8"/>
      <c r="G103" s="18">
        <v>4.8806000000000003</v>
      </c>
      <c r="H103" s="4"/>
      <c r="I103" s="5">
        <v>23929.621145410918</v>
      </c>
      <c r="J103" s="8"/>
      <c r="K103" s="18">
        <v>1.5953080763607279</v>
      </c>
      <c r="L103" s="4"/>
      <c r="M103" s="5">
        <f>I103-E103</f>
        <v>-49279.378854589086</v>
      </c>
      <c r="N103" s="4"/>
      <c r="O103" s="9">
        <f>IFERROR(M103/E103,"100.0%")</f>
        <v>-0.67313279589379837</v>
      </c>
      <c r="P103" s="7"/>
      <c r="Q103" s="6">
        <f>O103</f>
        <v>-0.67313279589379837</v>
      </c>
    </row>
    <row r="104" spans="1:17" ht="14.4" customHeight="1" x14ac:dyDescent="0.35">
      <c r="A104" s="51">
        <f>A103+1</f>
        <v>67</v>
      </c>
      <c r="C104" s="1" t="s">
        <v>30</v>
      </c>
      <c r="E104" s="5">
        <v>157597.50000000003</v>
      </c>
      <c r="F104" s="51"/>
      <c r="G104" s="18">
        <v>10.506500000000003</v>
      </c>
      <c r="H104" s="51"/>
      <c r="I104" s="5">
        <v>204528.3663013039</v>
      </c>
      <c r="J104" s="51"/>
      <c r="K104" s="18">
        <v>13.635224420086928</v>
      </c>
      <c r="L104" s="4"/>
      <c r="M104" s="5">
        <f>I104-E104</f>
        <v>46930.866301303875</v>
      </c>
      <c r="O104" s="6">
        <f>M104/E104</f>
        <v>0.29778940846970203</v>
      </c>
      <c r="P104" s="7"/>
      <c r="Q104" s="6">
        <f>O104</f>
        <v>0.29778940846970203</v>
      </c>
    </row>
    <row r="105" spans="1:17" ht="14.4" customHeight="1" x14ac:dyDescent="0.35">
      <c r="A105" s="51">
        <f>A104+1</f>
        <v>68</v>
      </c>
      <c r="C105" s="1" t="s">
        <v>31</v>
      </c>
      <c r="E105" s="10">
        <f>SUM(E101:E104)</f>
        <v>648879.30000000005</v>
      </c>
      <c r="F105" s="51"/>
      <c r="G105" s="36">
        <v>43.258620000000001</v>
      </c>
      <c r="H105" s="51"/>
      <c r="I105" s="10">
        <f>SUM(I101:I104)</f>
        <v>589363.75053306308</v>
      </c>
      <c r="J105" s="51"/>
      <c r="K105" s="36">
        <v>39.290916702204207</v>
      </c>
      <c r="L105" s="4"/>
      <c r="M105" s="10">
        <f>SUM(M101:M104)</f>
        <v>-59515.549466936951</v>
      </c>
      <c r="O105" s="11">
        <f>M105/E105</f>
        <v>-9.1720524089668062E-2</v>
      </c>
      <c r="P105" s="12"/>
      <c r="Q105" s="11">
        <f>(M101+M104+M103)/(E101+E104+E103)</f>
        <v>-0.14166007814007961</v>
      </c>
    </row>
    <row r="106" spans="1:17" ht="14.4" customHeight="1" x14ac:dyDescent="0.35">
      <c r="A106" s="51"/>
      <c r="E106" s="5"/>
      <c r="F106" s="51"/>
      <c r="G106" s="4"/>
      <c r="H106" s="51"/>
      <c r="I106" s="5"/>
      <c r="J106" s="51"/>
      <c r="K106" s="4"/>
      <c r="L106" s="4"/>
      <c r="M106" s="5"/>
      <c r="O106" s="12"/>
      <c r="P106" s="12"/>
      <c r="Q106" s="12"/>
    </row>
    <row r="107" spans="1:17" ht="14.4" customHeight="1" x14ac:dyDescent="0.35">
      <c r="A107" s="51">
        <f>A105+1</f>
        <v>69</v>
      </c>
      <c r="C107" s="1" t="s">
        <v>32</v>
      </c>
      <c r="E107" s="10">
        <v>695810.16630130389</v>
      </c>
      <c r="F107" s="51"/>
      <c r="G107" s="35">
        <v>46.387344420086926</v>
      </c>
      <c r="H107" s="51"/>
      <c r="I107" s="10">
        <v>628242.33292815008</v>
      </c>
      <c r="J107" s="51"/>
      <c r="K107" s="35">
        <v>41.882822195210004</v>
      </c>
      <c r="L107" s="4"/>
      <c r="M107" s="10">
        <v>-67567.833373153844</v>
      </c>
      <c r="O107" s="53">
        <v>-9.7106706175797974E-2</v>
      </c>
      <c r="P107" s="12"/>
      <c r="Q107" s="53">
        <v>-0.14466622985263392</v>
      </c>
    </row>
    <row r="108" spans="1:17" ht="14.4" customHeight="1" x14ac:dyDescent="0.35">
      <c r="A108" s="51">
        <f>A107+1</f>
        <v>70</v>
      </c>
      <c r="C108" s="1" t="s">
        <v>33</v>
      </c>
      <c r="E108" s="5"/>
      <c r="F108" s="13"/>
      <c r="G108" s="13"/>
      <c r="H108" s="13"/>
      <c r="I108" s="5"/>
      <c r="J108" s="13"/>
      <c r="K108" s="13"/>
      <c r="L108" s="13"/>
      <c r="M108" s="5"/>
      <c r="O108" s="53">
        <v>-0.13753376040625531</v>
      </c>
      <c r="P108" s="12"/>
      <c r="Q108" s="53">
        <v>-0.25737009144474632</v>
      </c>
    </row>
    <row r="109" spans="1:17" ht="14.4" customHeight="1" x14ac:dyDescent="0.35">
      <c r="A109" s="51">
        <f>A108+1</f>
        <v>71</v>
      </c>
      <c r="C109" s="1" t="s">
        <v>34</v>
      </c>
      <c r="E109" s="10">
        <v>636701.16630130389</v>
      </c>
      <c r="F109" s="51"/>
      <c r="G109" s="35">
        <v>42.446744420086922</v>
      </c>
      <c r="H109" s="51"/>
      <c r="I109" s="10">
        <v>589363.75053306308</v>
      </c>
      <c r="J109" s="51"/>
      <c r="K109" s="35">
        <v>39.290916702204207</v>
      </c>
      <c r="L109" s="4"/>
      <c r="M109" s="10">
        <v>-47337.415768240826</v>
      </c>
      <c r="O109" s="53">
        <v>-7.4347933180696421E-2</v>
      </c>
      <c r="P109" s="12"/>
      <c r="Q109" s="53">
        <v>-0.11603696637866316</v>
      </c>
    </row>
    <row r="110" spans="1:17" ht="14.4" customHeight="1" x14ac:dyDescent="0.35">
      <c r="A110" s="51">
        <f>A109+1</f>
        <v>72</v>
      </c>
      <c r="C110" s="1" t="s">
        <v>35</v>
      </c>
      <c r="E110" s="5"/>
      <c r="F110" s="13"/>
      <c r="G110" s="13"/>
      <c r="H110" s="13"/>
      <c r="I110" s="5"/>
      <c r="J110" s="13"/>
      <c r="K110" s="13"/>
      <c r="L110" s="13"/>
      <c r="M110" s="5"/>
      <c r="O110" s="53">
        <v>-0.1095335379002122</v>
      </c>
      <c r="P110" s="12"/>
      <c r="Q110" s="53">
        <v>-0.23270457278260268</v>
      </c>
    </row>
    <row r="111" spans="1:17" ht="14.4" customHeight="1" x14ac:dyDescent="0.35">
      <c r="A111" s="51"/>
      <c r="E111" s="14"/>
      <c r="F111" s="51"/>
      <c r="G111" s="51"/>
      <c r="H111" s="51"/>
      <c r="I111" s="14"/>
      <c r="J111" s="51"/>
      <c r="K111" s="51"/>
      <c r="L111" s="51"/>
      <c r="M111" s="14"/>
      <c r="N111" s="51"/>
      <c r="O111" s="16"/>
      <c r="P111" s="16"/>
      <c r="Q111" s="16"/>
    </row>
    <row r="112" spans="1:17" ht="14.4" customHeight="1" x14ac:dyDescent="0.35">
      <c r="A112" s="51"/>
      <c r="C112" s="3" t="s">
        <v>50</v>
      </c>
      <c r="E112" s="17" t="s">
        <v>51</v>
      </c>
      <c r="H112" s="51"/>
      <c r="I112" s="14"/>
      <c r="J112" s="51"/>
      <c r="K112" s="51"/>
      <c r="L112" s="51"/>
      <c r="M112" s="14"/>
      <c r="N112" s="51"/>
      <c r="O112" s="16"/>
      <c r="P112" s="16"/>
      <c r="Q112" s="16"/>
    </row>
    <row r="113" spans="1:17" ht="14.4" customHeight="1" x14ac:dyDescent="0.35">
      <c r="A113" s="51">
        <f>A110+1</f>
        <v>73</v>
      </c>
      <c r="C113" s="1" t="s">
        <v>27</v>
      </c>
      <c r="E113" s="5">
        <v>25839.143152000001</v>
      </c>
      <c r="F113" s="51"/>
      <c r="G113" s="18">
        <v>4.3168266850215851</v>
      </c>
      <c r="H113" s="51"/>
      <c r="I113" s="5">
        <v>28011.405897178058</v>
      </c>
      <c r="J113" s="51"/>
      <c r="K113" s="18">
        <v>4.6797366209316325</v>
      </c>
      <c r="L113" s="4"/>
      <c r="M113" s="5">
        <f>I113-E113</f>
        <v>2172.2627451780572</v>
      </c>
      <c r="N113" s="4"/>
      <c r="O113" s="6">
        <f>M113/E113</f>
        <v>8.4068683407944961E-2</v>
      </c>
      <c r="P113" s="7"/>
      <c r="Q113" s="6">
        <f>O113</f>
        <v>8.4068683407944961E-2</v>
      </c>
    </row>
    <row r="114" spans="1:17" ht="14.4" customHeight="1" x14ac:dyDescent="0.35">
      <c r="A114" s="51">
        <f>A113+1</f>
        <v>74</v>
      </c>
      <c r="C114" s="1" t="s">
        <v>28</v>
      </c>
      <c r="E114" s="5">
        <v>91281.62</v>
      </c>
      <c r="F114" s="8"/>
      <c r="G114" s="18">
        <v>15.25</v>
      </c>
      <c r="H114" s="4"/>
      <c r="I114" s="5">
        <v>91281.62</v>
      </c>
      <c r="J114" s="8"/>
      <c r="K114" s="18">
        <v>15.25</v>
      </c>
      <c r="L114" s="4"/>
      <c r="M114" s="5">
        <f>I114-E114</f>
        <v>0</v>
      </c>
      <c r="N114" s="4"/>
      <c r="O114" s="9">
        <f>IFERROR(M114/E114,"100.0%")</f>
        <v>0</v>
      </c>
      <c r="P114" s="7"/>
      <c r="Q114" s="9">
        <v>0</v>
      </c>
    </row>
    <row r="115" spans="1:17" ht="14.4" customHeight="1" x14ac:dyDescent="0.35">
      <c r="A115" s="51">
        <f>A114+1</f>
        <v>75</v>
      </c>
      <c r="C115" s="1" t="s">
        <v>29</v>
      </c>
      <c r="E115" s="5">
        <v>29213.709808</v>
      </c>
      <c r="F115" s="8"/>
      <c r="G115" s="18">
        <v>4.8806000000000003</v>
      </c>
      <c r="H115" s="4"/>
      <c r="I115" s="5">
        <v>8657.7950740987235</v>
      </c>
      <c r="J115" s="8"/>
      <c r="K115" s="18">
        <v>1.4464179632220104</v>
      </c>
      <c r="L115" s="4"/>
      <c r="M115" s="5">
        <f>I115-E115</f>
        <v>-20555.914733901278</v>
      </c>
      <c r="N115" s="4"/>
      <c r="O115" s="9">
        <f>IFERROR(M115/E115,"100.0%")</f>
        <v>-0.70363931417817271</v>
      </c>
      <c r="P115" s="7"/>
      <c r="Q115" s="6">
        <f>O115</f>
        <v>-0.70363931417817271</v>
      </c>
    </row>
    <row r="116" spans="1:17" ht="14.4" customHeight="1" x14ac:dyDescent="0.35">
      <c r="A116" s="51">
        <f>A115+1</f>
        <v>76</v>
      </c>
      <c r="C116" s="1" t="s">
        <v>30</v>
      </c>
      <c r="E116" s="5">
        <v>62511.449079999999</v>
      </c>
      <c r="F116" s="51"/>
      <c r="G116" s="18">
        <v>10.4435</v>
      </c>
      <c r="H116" s="51"/>
      <c r="I116" s="5">
        <v>81616.090106825926</v>
      </c>
      <c r="J116" s="51"/>
      <c r="K116" s="18">
        <v>13.635224420086928</v>
      </c>
      <c r="L116" s="4"/>
      <c r="M116" s="5">
        <f>I116-E116</f>
        <v>19104.641026825928</v>
      </c>
      <c r="O116" s="6">
        <f>M116/E116</f>
        <v>0.30561827166054761</v>
      </c>
      <c r="P116" s="7"/>
      <c r="Q116" s="6">
        <f>O116</f>
        <v>0.30561827166054761</v>
      </c>
    </row>
    <row r="117" spans="1:17" ht="14.4" customHeight="1" x14ac:dyDescent="0.35">
      <c r="A117" s="51">
        <f>A116+1</f>
        <v>77</v>
      </c>
      <c r="C117" s="1" t="s">
        <v>31</v>
      </c>
      <c r="E117" s="10">
        <f>SUM(E113:E116)</f>
        <v>208845.92203999998</v>
      </c>
      <c r="F117" s="51"/>
      <c r="G117" s="36">
        <v>34.890926685021576</v>
      </c>
      <c r="H117" s="51"/>
      <c r="I117" s="10">
        <f>SUM(I113:I116)</f>
        <v>209566.91107810271</v>
      </c>
      <c r="J117" s="51"/>
      <c r="K117" s="36">
        <v>35.011379004240574</v>
      </c>
      <c r="L117" s="4"/>
      <c r="M117" s="10">
        <f>SUM(M113:M116)</f>
        <v>720.98903810270713</v>
      </c>
      <c r="O117" s="11">
        <f>M117/E117</f>
        <v>3.4522533696617597E-3</v>
      </c>
      <c r="P117" s="12"/>
      <c r="Q117" s="11">
        <f>(M113+M116+M115)/(E113+E116+E115)</f>
        <v>6.1327207799642984E-3</v>
      </c>
    </row>
    <row r="118" spans="1:17" ht="14.4" customHeight="1" x14ac:dyDescent="0.35">
      <c r="A118" s="51"/>
      <c r="E118" s="5"/>
      <c r="F118" s="51"/>
      <c r="G118" s="4"/>
      <c r="H118" s="51"/>
      <c r="I118" s="5"/>
      <c r="J118" s="51"/>
      <c r="K118" s="4"/>
      <c r="L118" s="4"/>
      <c r="M118" s="5"/>
      <c r="O118" s="12"/>
      <c r="P118" s="12"/>
      <c r="Q118" s="12"/>
    </row>
    <row r="119" spans="1:17" ht="14.4" customHeight="1" x14ac:dyDescent="0.35">
      <c r="A119" s="51">
        <f>A117+1</f>
        <v>78</v>
      </c>
      <c r="C119" s="1" t="s">
        <v>32</v>
      </c>
      <c r="E119" s="10">
        <v>227950.56306682591</v>
      </c>
      <c r="F119" s="51"/>
      <c r="G119" s="35">
        <v>38.082651105108511</v>
      </c>
      <c r="H119" s="51"/>
      <c r="I119" s="10">
        <v>225081.22794947767</v>
      </c>
      <c r="J119" s="51"/>
      <c r="K119" s="35">
        <v>37.603284497246378</v>
      </c>
      <c r="L119" s="4"/>
      <c r="M119" s="10">
        <v>-2869.3351173482661</v>
      </c>
      <c r="O119" s="53">
        <v>-1.2587532483993438E-2</v>
      </c>
      <c r="P119" s="12"/>
      <c r="Q119" s="53">
        <v>-2.0994785303529204E-2</v>
      </c>
    </row>
    <row r="120" spans="1:17" ht="14.4" customHeight="1" x14ac:dyDescent="0.35">
      <c r="A120" s="51">
        <f>A119+1</f>
        <v>79</v>
      </c>
      <c r="C120" s="1" t="s">
        <v>33</v>
      </c>
      <c r="E120" s="5"/>
      <c r="F120" s="13"/>
      <c r="G120" s="13"/>
      <c r="H120" s="13"/>
      <c r="I120" s="5"/>
      <c r="J120" s="13"/>
      <c r="K120" s="13"/>
      <c r="L120" s="13"/>
      <c r="M120" s="5"/>
      <c r="O120" s="53">
        <v>-1.9608059941778645E-2</v>
      </c>
      <c r="P120" s="12"/>
      <c r="Q120" s="53">
        <v>-5.211964436126592E-2</v>
      </c>
    </row>
    <row r="121" spans="1:17" ht="14.4" customHeight="1" x14ac:dyDescent="0.35">
      <c r="A121" s="51">
        <f>A120+1</f>
        <v>80</v>
      </c>
      <c r="C121" s="1" t="s">
        <v>34</v>
      </c>
      <c r="E121" s="10">
        <v>204363.39245882593</v>
      </c>
      <c r="F121" s="51"/>
      <c r="G121" s="35">
        <v>34.142051105108514</v>
      </c>
      <c r="H121" s="51"/>
      <c r="I121" s="10">
        <v>209566.91107810271</v>
      </c>
      <c r="J121" s="51"/>
      <c r="K121" s="35">
        <v>35.011379004240574</v>
      </c>
      <c r="L121" s="4"/>
      <c r="M121" s="10">
        <v>5203.5186192767815</v>
      </c>
      <c r="O121" s="53">
        <v>2.5462087689335847E-2</v>
      </c>
      <c r="P121" s="12"/>
      <c r="Q121" s="53">
        <v>4.6015538190926644E-2</v>
      </c>
    </row>
    <row r="122" spans="1:17" ht="14.4" customHeight="1" x14ac:dyDescent="0.35">
      <c r="A122" s="51">
        <f>A121+1</f>
        <v>81</v>
      </c>
      <c r="C122" s="1" t="s">
        <v>35</v>
      </c>
      <c r="D122" s="19"/>
      <c r="E122" s="5"/>
      <c r="F122" s="13"/>
      <c r="G122" s="13"/>
      <c r="H122" s="13"/>
      <c r="I122" s="5"/>
      <c r="J122" s="13"/>
      <c r="K122" s="13"/>
      <c r="L122" s="13"/>
      <c r="M122" s="5"/>
      <c r="O122" s="53">
        <v>4.2392122022810362E-2</v>
      </c>
      <c r="P122" s="12"/>
      <c r="Q122" s="53">
        <v>0.16537123082430275</v>
      </c>
    </row>
    <row r="123" spans="1:17" ht="14.4" customHeight="1" x14ac:dyDescent="0.35">
      <c r="A123" s="51"/>
      <c r="E123" s="14"/>
      <c r="F123" s="51"/>
      <c r="G123" s="51"/>
      <c r="H123" s="51"/>
      <c r="I123" s="14"/>
      <c r="J123" s="51"/>
      <c r="K123" s="51"/>
      <c r="L123" s="51"/>
      <c r="M123" s="14"/>
      <c r="N123" s="51"/>
      <c r="O123" s="16"/>
      <c r="P123" s="16"/>
      <c r="Q123" s="12"/>
    </row>
    <row r="124" spans="1:17" ht="14.4" customHeight="1" x14ac:dyDescent="0.35">
      <c r="A124" s="51"/>
      <c r="C124" s="3" t="s">
        <v>52</v>
      </c>
      <c r="E124" s="17" t="s">
        <v>53</v>
      </c>
      <c r="I124" s="5"/>
      <c r="M124" s="5"/>
      <c r="O124" s="12"/>
      <c r="P124" s="12"/>
      <c r="Q124" s="12"/>
    </row>
    <row r="125" spans="1:17" ht="14.4" customHeight="1" x14ac:dyDescent="0.35">
      <c r="A125" s="51">
        <f>A122+1</f>
        <v>82</v>
      </c>
      <c r="C125" s="1" t="s">
        <v>27</v>
      </c>
      <c r="E125" s="5">
        <v>248846.939732</v>
      </c>
      <c r="F125" s="51"/>
      <c r="G125" s="18">
        <v>2.4944260868153147</v>
      </c>
      <c r="H125" s="51"/>
      <c r="I125" s="5">
        <v>240020.25993853828</v>
      </c>
      <c r="J125" s="51"/>
      <c r="K125" s="18">
        <v>2.4059480032170653</v>
      </c>
      <c r="L125" s="4"/>
      <c r="M125" s="5">
        <f>I125-E125</f>
        <v>-8826.6797934617207</v>
      </c>
      <c r="N125" s="4"/>
      <c r="O125" s="6">
        <f>M125/E125</f>
        <v>-3.5470316825948374E-2</v>
      </c>
      <c r="P125" s="7"/>
      <c r="Q125" s="6">
        <f>O125</f>
        <v>-3.5470316825948374E-2</v>
      </c>
    </row>
    <row r="126" spans="1:17" ht="14.4" customHeight="1" x14ac:dyDescent="0.35">
      <c r="A126" s="51">
        <f>A125+1</f>
        <v>83</v>
      </c>
      <c r="C126" s="1" t="s">
        <v>28</v>
      </c>
      <c r="E126" s="5">
        <v>1521358.3</v>
      </c>
      <c r="F126" s="8"/>
      <c r="G126" s="18">
        <v>15.25</v>
      </c>
      <c r="H126" s="4"/>
      <c r="I126" s="5">
        <v>1521358.3</v>
      </c>
      <c r="J126" s="8"/>
      <c r="K126" s="18">
        <v>15.25</v>
      </c>
      <c r="L126" s="4"/>
      <c r="M126" s="5">
        <f>I126-E126</f>
        <v>0</v>
      </c>
      <c r="N126" s="4"/>
      <c r="O126" s="9">
        <f>IFERROR(M126/E126,"100.0%")</f>
        <v>0</v>
      </c>
      <c r="P126" s="7"/>
      <c r="Q126" s="9">
        <v>0</v>
      </c>
    </row>
    <row r="127" spans="1:17" ht="14.4" customHeight="1" x14ac:dyDescent="0.35">
      <c r="A127" s="51">
        <f>A126+1</f>
        <v>84</v>
      </c>
      <c r="C127" s="1" t="s">
        <v>29</v>
      </c>
      <c r="E127" s="5">
        <v>486894.51272</v>
      </c>
      <c r="F127" s="8"/>
      <c r="G127" s="18">
        <v>4.8806000000000003</v>
      </c>
      <c r="H127" s="4"/>
      <c r="I127" s="5">
        <v>144296.39171258363</v>
      </c>
      <c r="J127" s="8"/>
      <c r="K127" s="18">
        <v>1.4464179632220104</v>
      </c>
      <c r="L127" s="4"/>
      <c r="M127" s="5">
        <f>I127-E127</f>
        <v>-342598.1210074164</v>
      </c>
      <c r="N127" s="4"/>
      <c r="O127" s="9">
        <f>IFERROR(M127/E127,"100.0%")</f>
        <v>-0.70363931417817271</v>
      </c>
      <c r="P127" s="7"/>
      <c r="Q127" s="6">
        <f>O127</f>
        <v>-0.70363931417817271</v>
      </c>
    </row>
    <row r="128" spans="1:17" ht="14.4" customHeight="1" x14ac:dyDescent="0.35">
      <c r="A128" s="51">
        <f>A127+1</f>
        <v>85</v>
      </c>
      <c r="C128" s="1" t="s">
        <v>30</v>
      </c>
      <c r="E128" s="5">
        <v>1041856.0922</v>
      </c>
      <c r="F128" s="51"/>
      <c r="G128" s="18">
        <v>10.4435</v>
      </c>
      <c r="H128" s="51"/>
      <c r="I128" s="5">
        <v>1360266.3504171758</v>
      </c>
      <c r="J128" s="51"/>
      <c r="K128" s="18">
        <v>13.635224420086924</v>
      </c>
      <c r="L128" s="4"/>
      <c r="M128" s="5">
        <f>I128-E128</f>
        <v>318410.25821717584</v>
      </c>
      <c r="O128" s="6">
        <f>M128/E128</f>
        <v>0.30561827166054734</v>
      </c>
      <c r="P128" s="7"/>
      <c r="Q128" s="6">
        <f>O128</f>
        <v>0.30561827166054734</v>
      </c>
    </row>
    <row r="129" spans="1:17" ht="14.4" customHeight="1" x14ac:dyDescent="0.35">
      <c r="A129" s="51">
        <f>A128+1</f>
        <v>86</v>
      </c>
      <c r="C129" s="1" t="s">
        <v>31</v>
      </c>
      <c r="E129" s="10">
        <f>SUM(E125:E128)</f>
        <v>3298955.8446519999</v>
      </c>
      <c r="F129" s="51"/>
      <c r="G129" s="36">
        <v>33.068526086815311</v>
      </c>
      <c r="H129" s="51"/>
      <c r="I129" s="10">
        <f>SUM(I125:I128)</f>
        <v>3265941.3020682978</v>
      </c>
      <c r="J129" s="51"/>
      <c r="K129" s="36">
        <v>32.737590386526001</v>
      </c>
      <c r="L129" s="4"/>
      <c r="M129" s="10">
        <f>SUM(M125:M128)</f>
        <v>-33014.542583702249</v>
      </c>
      <c r="O129" s="11">
        <f>M129/E129</f>
        <v>-1.0007573346949385E-2</v>
      </c>
      <c r="P129" s="12"/>
      <c r="Q129" s="11">
        <f>(M125+M128+M127)/(E125+E128+E127)</f>
        <v>-1.8572563110828048E-2</v>
      </c>
    </row>
    <row r="130" spans="1:17" ht="14.4" customHeight="1" x14ac:dyDescent="0.35">
      <c r="A130" s="51"/>
      <c r="E130" s="5"/>
      <c r="F130" s="51"/>
      <c r="G130" s="4"/>
      <c r="H130" s="51"/>
      <c r="I130" s="5"/>
      <c r="J130" s="51"/>
      <c r="K130" s="4"/>
      <c r="L130" s="4"/>
      <c r="M130" s="5"/>
      <c r="O130" s="12"/>
      <c r="P130" s="12"/>
      <c r="Q130" s="12"/>
    </row>
    <row r="131" spans="1:17" ht="14.4" customHeight="1" x14ac:dyDescent="0.35">
      <c r="A131" s="51">
        <f>A129+1</f>
        <v>87</v>
      </c>
      <c r="C131" s="1" t="s">
        <v>32</v>
      </c>
      <c r="E131" s="10">
        <v>3617366.1028691758</v>
      </c>
      <c r="F131" s="51"/>
      <c r="G131" s="35">
        <v>36.260250506902238</v>
      </c>
      <c r="H131" s="51"/>
      <c r="I131" s="10">
        <v>3524512.9043371477</v>
      </c>
      <c r="J131" s="51"/>
      <c r="K131" s="35">
        <v>35.329495879531798</v>
      </c>
      <c r="L131" s="4"/>
      <c r="M131" s="10">
        <v>-92853.19853202792</v>
      </c>
      <c r="O131" s="53">
        <v>-2.5668731306565797E-2</v>
      </c>
      <c r="P131" s="12"/>
      <c r="Q131" s="53">
        <v>-4.4300025221720718E-2</v>
      </c>
    </row>
    <row r="132" spans="1:17" ht="14.4" customHeight="1" x14ac:dyDescent="0.35">
      <c r="A132" s="51">
        <f>A131+1</f>
        <v>88</v>
      </c>
      <c r="C132" s="1" t="s">
        <v>33</v>
      </c>
      <c r="D132" s="20"/>
      <c r="E132" s="5"/>
      <c r="F132" s="13"/>
      <c r="G132" s="13"/>
      <c r="H132" s="13"/>
      <c r="I132" s="5"/>
      <c r="J132" s="13"/>
      <c r="K132" s="13"/>
      <c r="L132" s="13"/>
      <c r="M132" s="5"/>
      <c r="O132" s="53">
        <v>-4.1138278638840335E-2</v>
      </c>
      <c r="P132" s="12"/>
      <c r="Q132" s="53">
        <v>-0.12620357086389078</v>
      </c>
    </row>
    <row r="133" spans="1:17" ht="14.4" customHeight="1" x14ac:dyDescent="0.35">
      <c r="A133" s="51">
        <f>A132+1</f>
        <v>89</v>
      </c>
      <c r="C133" s="1" t="s">
        <v>34</v>
      </c>
      <c r="E133" s="10">
        <v>3224247.1181491758</v>
      </c>
      <c r="F133" s="51"/>
      <c r="G133" s="35">
        <v>32.319650506902242</v>
      </c>
      <c r="H133" s="51"/>
      <c r="I133" s="10">
        <v>3265941.3020682978</v>
      </c>
      <c r="J133" s="51"/>
      <c r="K133" s="35">
        <v>32.737590386526001</v>
      </c>
      <c r="L133" s="4"/>
      <c r="M133" s="10">
        <v>41694.183919121919</v>
      </c>
      <c r="O133" s="53">
        <v>1.2931447991199805E-2</v>
      </c>
      <c r="P133" s="12"/>
      <c r="Q133" s="53">
        <v>2.4484384109373748E-2</v>
      </c>
    </row>
    <row r="134" spans="1:17" ht="14.4" customHeight="1" x14ac:dyDescent="0.35">
      <c r="A134" s="51">
        <f>A133+1</f>
        <v>90</v>
      </c>
      <c r="C134" s="1" t="s">
        <v>35</v>
      </c>
      <c r="E134" s="5"/>
      <c r="F134" s="13"/>
      <c r="G134" s="13"/>
      <c r="H134" s="13"/>
      <c r="I134" s="5"/>
      <c r="J134" s="13"/>
      <c r="K134" s="13"/>
      <c r="L134" s="13"/>
      <c r="M134" s="5"/>
      <c r="O134" s="53">
        <v>2.236835521101076E-2</v>
      </c>
      <c r="P134" s="12"/>
      <c r="Q134" s="53">
        <v>0.1216913303879861</v>
      </c>
    </row>
    <row r="135" spans="1:17" ht="14.4" customHeight="1" x14ac:dyDescent="0.35">
      <c r="A135" s="51"/>
      <c r="E135" s="14"/>
      <c r="F135" s="51"/>
      <c r="G135" s="51"/>
      <c r="H135" s="51"/>
      <c r="I135" s="14"/>
      <c r="J135" s="51"/>
      <c r="K135" s="51"/>
      <c r="L135" s="51"/>
      <c r="M135" s="14"/>
      <c r="N135" s="51"/>
      <c r="O135" s="16"/>
      <c r="P135" s="16"/>
      <c r="Q135" s="16"/>
    </row>
    <row r="136" spans="1:17" ht="14.4" customHeight="1" x14ac:dyDescent="0.35">
      <c r="A136" s="51"/>
      <c r="C136" s="3" t="s">
        <v>54</v>
      </c>
      <c r="E136" s="17" t="s">
        <v>55</v>
      </c>
      <c r="H136" s="51"/>
      <c r="I136" s="14"/>
      <c r="J136" s="51"/>
      <c r="K136" s="51"/>
      <c r="L136" s="51"/>
      <c r="M136" s="14"/>
      <c r="N136" s="51"/>
      <c r="O136" s="16"/>
      <c r="P136" s="16"/>
      <c r="Q136" s="16"/>
    </row>
    <row r="137" spans="1:17" ht="14.4" customHeight="1" x14ac:dyDescent="0.35">
      <c r="A137" s="51">
        <f>A134+1</f>
        <v>91</v>
      </c>
      <c r="C137" s="1" t="s">
        <v>27</v>
      </c>
      <c r="E137" s="5">
        <v>302287.48428699997</v>
      </c>
      <c r="F137" s="51"/>
      <c r="G137" s="18">
        <v>3.030110443598268</v>
      </c>
      <c r="H137" s="51"/>
      <c r="I137" s="5">
        <v>337255.63007707021</v>
      </c>
      <c r="J137" s="51"/>
      <c r="K137" s="18">
        <v>3.3806289045318336</v>
      </c>
      <c r="L137" s="4"/>
      <c r="M137" s="5">
        <f>I137-E137</f>
        <v>34968.145790070237</v>
      </c>
      <c r="N137" s="4"/>
      <c r="O137" s="6">
        <f>M137/E137</f>
        <v>0.11567844389108259</v>
      </c>
      <c r="P137" s="7"/>
      <c r="Q137" s="6">
        <f>O137</f>
        <v>0.11567844389108259</v>
      </c>
    </row>
    <row r="138" spans="1:17" ht="14.4" customHeight="1" x14ac:dyDescent="0.35">
      <c r="A138" s="51">
        <f>A137+1</f>
        <v>92</v>
      </c>
      <c r="C138" s="1" t="s">
        <v>28</v>
      </c>
      <c r="E138" s="5">
        <v>1521358.4524999999</v>
      </c>
      <c r="F138" s="8"/>
      <c r="G138" s="18">
        <v>15.25</v>
      </c>
      <c r="H138" s="4"/>
      <c r="I138" s="5">
        <v>1521358.4524999999</v>
      </c>
      <c r="J138" s="8"/>
      <c r="K138" s="18">
        <v>15.25</v>
      </c>
      <c r="L138" s="4"/>
      <c r="M138" s="5">
        <f>I138-E138</f>
        <v>0</v>
      </c>
      <c r="N138" s="4"/>
      <c r="O138" s="9">
        <f>IFERROR(M138/E138,"100.0%")</f>
        <v>0</v>
      </c>
      <c r="P138" s="7"/>
      <c r="Q138" s="9">
        <v>0</v>
      </c>
    </row>
    <row r="139" spans="1:17" ht="14.4" customHeight="1" x14ac:dyDescent="0.35">
      <c r="A139" s="51">
        <f>A138+1</f>
        <v>93</v>
      </c>
      <c r="C139" s="1" t="s">
        <v>29</v>
      </c>
      <c r="E139" s="5">
        <v>486894.56152600003</v>
      </c>
      <c r="F139" s="8"/>
      <c r="G139" s="18">
        <v>4.8806000000000003</v>
      </c>
      <c r="H139" s="4"/>
      <c r="I139" s="5">
        <v>144296.40617676324</v>
      </c>
      <c r="J139" s="8"/>
      <c r="K139" s="18">
        <v>1.4464179632220102</v>
      </c>
      <c r="L139" s="4"/>
      <c r="M139" s="5">
        <f>I139-E139</f>
        <v>-342598.1553492368</v>
      </c>
      <c r="N139" s="4"/>
      <c r="O139" s="9">
        <f>IFERROR(M139/E139,"100.0%")</f>
        <v>-0.70363931417817271</v>
      </c>
      <c r="P139" s="7"/>
      <c r="Q139" s="6">
        <f>O139</f>
        <v>-0.70363931417817271</v>
      </c>
    </row>
    <row r="140" spans="1:17" ht="14.4" customHeight="1" x14ac:dyDescent="0.35">
      <c r="A140" s="51">
        <f>A139+1</f>
        <v>94</v>
      </c>
      <c r="C140" s="1" t="s">
        <v>30</v>
      </c>
      <c r="E140" s="5">
        <v>1041856.1966349999</v>
      </c>
      <c r="F140" s="51"/>
      <c r="G140" s="18">
        <v>10.4435</v>
      </c>
      <c r="H140" s="51"/>
      <c r="I140" s="5">
        <v>1360266.4867694201</v>
      </c>
      <c r="J140" s="51"/>
      <c r="K140" s="18">
        <v>13.635224420086928</v>
      </c>
      <c r="L140" s="4"/>
      <c r="M140" s="5">
        <f>I140-E140</f>
        <v>318410.29013442015</v>
      </c>
      <c r="O140" s="6">
        <f>M140/E140</f>
        <v>0.30561827166054745</v>
      </c>
      <c r="P140" s="7"/>
      <c r="Q140" s="6">
        <f>O140</f>
        <v>0.30561827166054745</v>
      </c>
    </row>
    <row r="141" spans="1:17" ht="14.4" customHeight="1" x14ac:dyDescent="0.35">
      <c r="A141" s="51">
        <f>A140+1</f>
        <v>95</v>
      </c>
      <c r="C141" s="1" t="s">
        <v>31</v>
      </c>
      <c r="E141" s="10">
        <f>SUM(E137:E140)</f>
        <v>3352396.6949479999</v>
      </c>
      <c r="F141" s="51"/>
      <c r="G141" s="36">
        <v>33.604210443598262</v>
      </c>
      <c r="H141" s="51"/>
      <c r="I141" s="10">
        <f>SUM(I137:I140)</f>
        <v>3363176.9755232534</v>
      </c>
      <c r="J141" s="51"/>
      <c r="K141" s="36">
        <v>33.712271287840764</v>
      </c>
      <c r="L141" s="4"/>
      <c r="M141" s="10">
        <f>SUM(M137:M140)</f>
        <v>10780.280575253593</v>
      </c>
      <c r="O141" s="11">
        <f>M141/E141</f>
        <v>3.2156935936308723E-3</v>
      </c>
      <c r="P141" s="12"/>
      <c r="Q141" s="11">
        <f>(M137+M140+M139)/(E137+E140+E139)</f>
        <v>5.8875234418047633E-3</v>
      </c>
    </row>
    <row r="142" spans="1:17" ht="14.4" customHeight="1" x14ac:dyDescent="0.35">
      <c r="A142" s="51"/>
      <c r="E142" s="5"/>
      <c r="F142" s="51"/>
      <c r="G142" s="4"/>
      <c r="H142" s="51"/>
      <c r="I142" s="5"/>
      <c r="J142" s="51"/>
      <c r="K142" s="4"/>
      <c r="L142" s="4"/>
      <c r="M142" s="5"/>
      <c r="O142" s="12"/>
      <c r="P142" s="12"/>
      <c r="Q142" s="12"/>
    </row>
    <row r="143" spans="1:17" ht="14.4" customHeight="1" x14ac:dyDescent="0.35">
      <c r="A143" s="51">
        <f>A141+1</f>
        <v>96</v>
      </c>
      <c r="C143" s="1" t="s">
        <v>32</v>
      </c>
      <c r="E143" s="10">
        <v>3670806.9850824201</v>
      </c>
      <c r="F143" s="51"/>
      <c r="G143" s="35">
        <v>36.79593486368519</v>
      </c>
      <c r="H143" s="51"/>
      <c r="I143" s="10">
        <v>3621748.6037111585</v>
      </c>
      <c r="J143" s="51"/>
      <c r="K143" s="35">
        <v>36.304176780846568</v>
      </c>
      <c r="L143" s="4"/>
      <c r="M143" s="10">
        <v>-49058.381371261436</v>
      </c>
      <c r="O143" s="53">
        <v>-1.3364467696238716E-2</v>
      </c>
      <c r="P143" s="12"/>
      <c r="Q143" s="53">
        <v>-2.2823706000683366E-2</v>
      </c>
    </row>
    <row r="144" spans="1:17" ht="14.4" customHeight="1" x14ac:dyDescent="0.35">
      <c r="A144" s="51">
        <f>A143+1</f>
        <v>97</v>
      </c>
      <c r="C144" s="1" t="s">
        <v>33</v>
      </c>
      <c r="E144" s="5"/>
      <c r="F144" s="13"/>
      <c r="G144" s="13"/>
      <c r="H144" s="13"/>
      <c r="I144" s="5"/>
      <c r="J144" s="13"/>
      <c r="K144" s="13"/>
      <c r="L144" s="13"/>
      <c r="M144" s="5"/>
      <c r="O144" s="53">
        <v>-2.1232426528373139E-2</v>
      </c>
      <c r="P144" s="12"/>
      <c r="Q144" s="53">
        <v>-6.2163580167010062E-2</v>
      </c>
    </row>
    <row r="145" spans="1:17" ht="14.4" customHeight="1" x14ac:dyDescent="0.35">
      <c r="A145" s="51">
        <f>A144+1</f>
        <v>98</v>
      </c>
      <c r="C145" s="1" t="s">
        <v>34</v>
      </c>
      <c r="E145" s="10">
        <v>3277687.9609564198</v>
      </c>
      <c r="F145" s="51"/>
      <c r="G145" s="35">
        <v>32.855334863685194</v>
      </c>
      <c r="H145" s="51"/>
      <c r="I145" s="10">
        <v>3363176.9755232534</v>
      </c>
      <c r="J145" s="51"/>
      <c r="K145" s="35">
        <v>33.712271287840764</v>
      </c>
      <c r="L145" s="4"/>
      <c r="M145" s="10">
        <v>85489.014566833474</v>
      </c>
      <c r="O145" s="53">
        <v>2.6082108969850817E-2</v>
      </c>
      <c r="P145" s="12"/>
      <c r="Q145" s="53">
        <v>4.8674815377876865E-2</v>
      </c>
    </row>
    <row r="146" spans="1:17" ht="14.4" customHeight="1" x14ac:dyDescent="0.35">
      <c r="A146" s="51">
        <f>A145+1</f>
        <v>99</v>
      </c>
      <c r="C146" s="1" t="s">
        <v>35</v>
      </c>
      <c r="E146" s="5"/>
      <c r="F146" s="13"/>
      <c r="G146" s="13"/>
      <c r="H146" s="13"/>
      <c r="I146" s="5"/>
      <c r="J146" s="13"/>
      <c r="K146" s="13"/>
      <c r="L146" s="13"/>
      <c r="M146" s="5"/>
      <c r="O146" s="53">
        <v>4.4585405826374928E-2</v>
      </c>
      <c r="P146" s="12"/>
      <c r="Q146" s="53">
        <v>0.21584699880008892</v>
      </c>
    </row>
    <row r="147" spans="1:17" ht="14.4" customHeight="1" x14ac:dyDescent="0.35">
      <c r="A147" s="51"/>
      <c r="E147" s="5"/>
      <c r="F147" s="13"/>
      <c r="G147" s="13"/>
      <c r="H147" s="13"/>
      <c r="I147" s="5"/>
      <c r="J147" s="13"/>
      <c r="K147" s="13"/>
      <c r="L147" s="13"/>
      <c r="M147" s="5"/>
      <c r="O147" s="7"/>
      <c r="P147" s="7"/>
      <c r="Q147" s="7"/>
    </row>
    <row r="148" spans="1:17" ht="14.4" customHeight="1" x14ac:dyDescent="0.35">
      <c r="A148" s="51"/>
      <c r="C148" s="3" t="s">
        <v>56</v>
      </c>
      <c r="E148" s="17" t="s">
        <v>57</v>
      </c>
      <c r="H148" s="51"/>
      <c r="I148" s="14"/>
      <c r="J148" s="51"/>
      <c r="K148" s="51"/>
      <c r="L148" s="51"/>
      <c r="M148" s="14"/>
      <c r="N148" s="51"/>
      <c r="O148" s="16"/>
      <c r="P148" s="16"/>
      <c r="Q148" s="16"/>
    </row>
    <row r="149" spans="1:17" ht="14.4" customHeight="1" x14ac:dyDescent="0.35">
      <c r="A149" s="51">
        <f>A146+1</f>
        <v>100</v>
      </c>
      <c r="C149" s="1" t="s">
        <v>27</v>
      </c>
      <c r="E149" s="5">
        <v>86589.939649999986</v>
      </c>
      <c r="F149" s="51"/>
      <c r="G149" s="18">
        <v>1.9364380841437607</v>
      </c>
      <c r="H149" s="51"/>
      <c r="I149" s="5">
        <v>96175.422813054174</v>
      </c>
      <c r="J149" s="51"/>
      <c r="K149" s="18">
        <v>2.1508012622090655</v>
      </c>
      <c r="L149" s="4"/>
      <c r="M149" s="5">
        <f>I149-E149</f>
        <v>9585.4831630541885</v>
      </c>
      <c r="N149" s="4"/>
      <c r="O149" s="6">
        <f>M149/E149</f>
        <v>0.11069973257631426</v>
      </c>
      <c r="P149" s="7"/>
      <c r="Q149" s="6">
        <f>O149</f>
        <v>0.11069973257631426</v>
      </c>
    </row>
    <row r="150" spans="1:17" ht="14.4" customHeight="1" x14ac:dyDescent="0.35">
      <c r="A150" s="51">
        <f>A149+1</f>
        <v>101</v>
      </c>
      <c r="C150" s="1" t="s">
        <v>28</v>
      </c>
      <c r="E150" s="5">
        <v>681920.37250000006</v>
      </c>
      <c r="F150" s="8"/>
      <c r="G150" s="18">
        <v>15.25</v>
      </c>
      <c r="H150" s="4"/>
      <c r="I150" s="5">
        <v>681920.37250000006</v>
      </c>
      <c r="J150" s="8"/>
      <c r="K150" s="18">
        <v>15.25</v>
      </c>
      <c r="L150" s="4"/>
      <c r="M150" s="5">
        <f>I150-E150</f>
        <v>0</v>
      </c>
      <c r="N150" s="4"/>
      <c r="O150" s="9">
        <f>IFERROR(M150/E150,"100.0%")</f>
        <v>0</v>
      </c>
      <c r="P150" s="7"/>
      <c r="Q150" s="9">
        <v>0</v>
      </c>
    </row>
    <row r="151" spans="1:17" ht="14.4" customHeight="1" x14ac:dyDescent="0.35">
      <c r="A151" s="51">
        <f>A150+1</f>
        <v>102</v>
      </c>
      <c r="C151" s="1" t="s">
        <v>29</v>
      </c>
      <c r="E151" s="5">
        <v>218241.34885400001</v>
      </c>
      <c r="F151" s="8"/>
      <c r="G151" s="18">
        <v>4.8806000000000003</v>
      </c>
      <c r="H151" s="4"/>
      <c r="I151" s="5">
        <v>50766.14266784682</v>
      </c>
      <c r="J151" s="8"/>
      <c r="K151" s="18">
        <v>1.1352992327336049</v>
      </c>
      <c r="L151" s="4"/>
      <c r="M151" s="5">
        <f>I151-E151</f>
        <v>-167475.2061861532</v>
      </c>
      <c r="N151" s="4"/>
      <c r="O151" s="9">
        <f>IFERROR(M151/E151,"100.0%")</f>
        <v>-0.76738531476998639</v>
      </c>
      <c r="P151" s="7"/>
      <c r="Q151" s="6">
        <f>O151</f>
        <v>-0.76738531476998639</v>
      </c>
    </row>
    <row r="152" spans="1:17" ht="14.4" customHeight="1" x14ac:dyDescent="0.35">
      <c r="A152" s="51">
        <f>A151+1</f>
        <v>103</v>
      </c>
      <c r="C152" s="1" t="s">
        <v>30</v>
      </c>
      <c r="E152" s="5">
        <v>466992.48591499997</v>
      </c>
      <c r="F152" s="51"/>
      <c r="G152" s="18">
        <v>10.443499999999998</v>
      </c>
      <c r="H152" s="51"/>
      <c r="I152" s="5">
        <v>609713.92233880493</v>
      </c>
      <c r="J152" s="51"/>
      <c r="K152" s="18">
        <v>13.635224420086928</v>
      </c>
      <c r="L152" s="4"/>
      <c r="M152" s="5">
        <f>I152-E152</f>
        <v>142721.43642380496</v>
      </c>
      <c r="O152" s="6">
        <f>M152/E152</f>
        <v>0.30561827166054772</v>
      </c>
      <c r="P152" s="7"/>
      <c r="Q152" s="6">
        <f>O152</f>
        <v>0.30561827166054772</v>
      </c>
    </row>
    <row r="153" spans="1:17" ht="14.4" customHeight="1" x14ac:dyDescent="0.35">
      <c r="A153" s="51">
        <f>A152+1</f>
        <v>104</v>
      </c>
      <c r="C153" s="1" t="s">
        <v>31</v>
      </c>
      <c r="E153" s="10">
        <f>SUM(E149:E152)</f>
        <v>1453744.146919</v>
      </c>
      <c r="F153" s="51"/>
      <c r="G153" s="36">
        <v>32.510538084143761</v>
      </c>
      <c r="H153" s="51"/>
      <c r="I153" s="10">
        <f>SUM(I149:I152)</f>
        <v>1438575.8603197061</v>
      </c>
      <c r="J153" s="51"/>
      <c r="K153" s="36">
        <v>32.171324915029601</v>
      </c>
      <c r="L153" s="4"/>
      <c r="M153" s="10">
        <f>SUM(M149:M152)</f>
        <v>-15168.28659929405</v>
      </c>
      <c r="O153" s="11">
        <f>M153/E153</f>
        <v>-1.0433945086857983E-2</v>
      </c>
      <c r="P153" s="12"/>
      <c r="Q153" s="11">
        <f>(M149+M152+M151)/(E149+E152+E151)</f>
        <v>-1.9652525747489664E-2</v>
      </c>
    </row>
    <row r="154" spans="1:17" ht="14.4" customHeight="1" x14ac:dyDescent="0.35">
      <c r="A154" s="51"/>
      <c r="E154" s="5"/>
      <c r="F154" s="51"/>
      <c r="G154" s="4"/>
      <c r="H154" s="51"/>
      <c r="I154" s="5"/>
      <c r="J154" s="51"/>
      <c r="K154" s="4"/>
      <c r="L154" s="4"/>
      <c r="M154" s="5"/>
      <c r="O154" s="12"/>
      <c r="P154" s="12"/>
      <c r="Q154" s="12"/>
    </row>
    <row r="155" spans="1:17" ht="14.4" customHeight="1" x14ac:dyDescent="0.35">
      <c r="A155" s="51">
        <f>A153+1</f>
        <v>105</v>
      </c>
      <c r="C155" s="1" t="s">
        <v>32</v>
      </c>
      <c r="E155" s="10">
        <v>1596465.583342805</v>
      </c>
      <c r="F155" s="51"/>
      <c r="G155" s="35">
        <v>35.702262504230688</v>
      </c>
      <c r="H155" s="51"/>
      <c r="I155" s="10">
        <v>1554475.7396164476</v>
      </c>
      <c r="J155" s="51"/>
      <c r="K155" s="35">
        <v>34.763230408035398</v>
      </c>
      <c r="L155" s="4"/>
      <c r="M155" s="10">
        <v>-41989.843726357329</v>
      </c>
      <c r="O155" s="53">
        <v>-2.6301753175559033E-2</v>
      </c>
      <c r="P155" s="12"/>
      <c r="Q155" s="53">
        <v>-4.5913360245647475E-2</v>
      </c>
    </row>
    <row r="156" spans="1:17" ht="14.4" customHeight="1" x14ac:dyDescent="0.35">
      <c r="A156" s="51">
        <f>A155+1</f>
        <v>106</v>
      </c>
      <c r="C156" s="1" t="s">
        <v>33</v>
      </c>
      <c r="E156" s="5"/>
      <c r="F156" s="13"/>
      <c r="G156" s="13"/>
      <c r="H156" s="13"/>
      <c r="I156" s="5"/>
      <c r="J156" s="13"/>
      <c r="K156" s="13"/>
      <c r="L156" s="13"/>
      <c r="M156" s="5"/>
      <c r="O156" s="53">
        <v>-4.2553608355352053E-2</v>
      </c>
      <c r="P156" s="12"/>
      <c r="Q156" s="53">
        <v>-0.13774781431534822</v>
      </c>
    </row>
    <row r="157" spans="1:17" ht="14.4" customHeight="1" x14ac:dyDescent="0.35">
      <c r="A157" s="51">
        <f>A156+1</f>
        <v>107</v>
      </c>
      <c r="C157" s="1" t="s">
        <v>34</v>
      </c>
      <c r="E157" s="10">
        <v>1420257.359088805</v>
      </c>
      <c r="F157" s="51"/>
      <c r="G157" s="35">
        <v>31.761662504230692</v>
      </c>
      <c r="H157" s="51"/>
      <c r="I157" s="10">
        <v>1438575.8603197061</v>
      </c>
      <c r="J157" s="51"/>
      <c r="K157" s="35">
        <v>32.171324915029601</v>
      </c>
      <c r="L157" s="4"/>
      <c r="M157" s="10">
        <v>18318.501230901005</v>
      </c>
      <c r="O157" s="53">
        <v>1.2898015358747102E-2</v>
      </c>
      <c r="P157" s="12"/>
      <c r="Q157" s="53">
        <v>2.4810488386250863E-2</v>
      </c>
    </row>
    <row r="158" spans="1:17" ht="14.4" customHeight="1" x14ac:dyDescent="0.35">
      <c r="A158" s="51">
        <f>A157+1</f>
        <v>108</v>
      </c>
      <c r="C158" s="1" t="s">
        <v>35</v>
      </c>
      <c r="E158" s="5"/>
      <c r="F158" s="13"/>
      <c r="G158" s="13"/>
      <c r="H158" s="13"/>
      <c r="I158" s="5"/>
      <c r="J158" s="13"/>
      <c r="K158" s="13"/>
      <c r="L158" s="13"/>
      <c r="M158" s="5"/>
      <c r="O158" s="53">
        <v>2.2600270880425467E-2</v>
      </c>
      <c r="P158" s="12"/>
      <c r="Q158" s="53">
        <v>0.14242003436721112</v>
      </c>
    </row>
    <row r="159" spans="1:17" ht="14.4" customHeight="1" x14ac:dyDescent="0.35">
      <c r="A159" s="51"/>
      <c r="E159" s="14"/>
      <c r="F159" s="51"/>
      <c r="G159" s="51"/>
      <c r="H159" s="51"/>
      <c r="I159" s="14"/>
      <c r="J159" s="51"/>
      <c r="K159" s="51"/>
      <c r="L159" s="51"/>
      <c r="M159" s="14"/>
      <c r="N159" s="51"/>
      <c r="O159" s="16"/>
      <c r="P159" s="16"/>
      <c r="Q159" s="16"/>
    </row>
    <row r="160" spans="1:17" ht="14.4" customHeight="1" x14ac:dyDescent="0.35">
      <c r="A160" s="51"/>
      <c r="C160" s="3" t="s">
        <v>58</v>
      </c>
      <c r="E160" s="17" t="s">
        <v>59</v>
      </c>
      <c r="H160" s="51"/>
      <c r="I160" s="14"/>
      <c r="J160" s="51"/>
      <c r="K160" s="51"/>
      <c r="L160" s="51"/>
      <c r="M160" s="14"/>
      <c r="N160" s="51"/>
      <c r="O160" s="16"/>
      <c r="P160" s="16"/>
      <c r="Q160" s="16"/>
    </row>
    <row r="161" spans="1:17" ht="14.4" customHeight="1" x14ac:dyDescent="0.35">
      <c r="A161" s="51">
        <f>A158+1</f>
        <v>109</v>
      </c>
      <c r="C161" s="1" t="s">
        <v>27</v>
      </c>
      <c r="E161" s="5">
        <v>1168703.0270519999</v>
      </c>
      <c r="F161" s="51"/>
      <c r="G161" s="18">
        <v>1.6735720037947754</v>
      </c>
      <c r="H161" s="51"/>
      <c r="I161" s="5">
        <v>1233259.473171545</v>
      </c>
      <c r="J161" s="51"/>
      <c r="K161" s="18">
        <v>1.7660162418855092</v>
      </c>
      <c r="L161" s="4"/>
      <c r="M161" s="5">
        <f>I161-E161</f>
        <v>64556.446119545028</v>
      </c>
      <c r="N161" s="4"/>
      <c r="O161" s="6">
        <f>M161/E161</f>
        <v>5.5237681964755168E-2</v>
      </c>
      <c r="P161" s="7"/>
      <c r="Q161" s="6">
        <f>O161</f>
        <v>5.5237681964755168E-2</v>
      </c>
    </row>
    <row r="162" spans="1:17" ht="14.4" customHeight="1" x14ac:dyDescent="0.35">
      <c r="A162" s="51">
        <f>A161+1</f>
        <v>110</v>
      </c>
      <c r="C162" s="1" t="s">
        <v>28</v>
      </c>
      <c r="E162" s="5">
        <v>10649509.625</v>
      </c>
      <c r="F162" s="8"/>
      <c r="G162" s="18">
        <v>15.25</v>
      </c>
      <c r="H162" s="4"/>
      <c r="I162" s="5">
        <v>10649509.625</v>
      </c>
      <c r="J162" s="8"/>
      <c r="K162" s="18">
        <v>15.25</v>
      </c>
      <c r="L162" s="4"/>
      <c r="M162" s="5">
        <f>I162-E162</f>
        <v>0</v>
      </c>
      <c r="N162" s="4"/>
      <c r="O162" s="9">
        <f>IFERROR(M162/E162,"100.0%")</f>
        <v>0</v>
      </c>
      <c r="P162" s="7"/>
      <c r="Q162" s="9">
        <v>0</v>
      </c>
    </row>
    <row r="163" spans="1:17" ht="14.4" customHeight="1" x14ac:dyDescent="0.35">
      <c r="A163" s="51">
        <f>A162+1</f>
        <v>111</v>
      </c>
      <c r="C163" s="1" t="s">
        <v>29</v>
      </c>
      <c r="E163" s="5">
        <v>3408262.0771000003</v>
      </c>
      <c r="F163" s="8"/>
      <c r="G163" s="18">
        <v>4.8806000000000003</v>
      </c>
      <c r="H163" s="4"/>
      <c r="I163" s="5">
        <v>792811.81024600926</v>
      </c>
      <c r="J163" s="8"/>
      <c r="K163" s="18">
        <v>1.1352992327336049</v>
      </c>
      <c r="L163" s="4"/>
      <c r="M163" s="5">
        <f>I163-E163</f>
        <v>-2615450.266853991</v>
      </c>
      <c r="N163" s="4"/>
      <c r="O163" s="9">
        <f>IFERROR(M163/E163,"100.0%")</f>
        <v>-0.76738531476998628</v>
      </c>
      <c r="P163" s="7"/>
      <c r="Q163" s="6">
        <f>O163</f>
        <v>-0.76738531476998628</v>
      </c>
    </row>
    <row r="164" spans="1:17" ht="14.4" customHeight="1" x14ac:dyDescent="0.35">
      <c r="A164" s="51">
        <f>A163+1</f>
        <v>112</v>
      </c>
      <c r="C164" s="1" t="s">
        <v>30</v>
      </c>
      <c r="E164" s="5">
        <v>7292993.6897499999</v>
      </c>
      <c r="F164" s="51"/>
      <c r="G164" s="18">
        <v>10.4435</v>
      </c>
      <c r="H164" s="51"/>
      <c r="I164" s="5">
        <v>9521865.816442674</v>
      </c>
      <c r="J164" s="51"/>
      <c r="K164" s="18">
        <v>13.635224420086928</v>
      </c>
      <c r="L164" s="4"/>
      <c r="M164" s="5">
        <f>I164-E164</f>
        <v>2228872.1266926741</v>
      </c>
      <c r="O164" s="6">
        <f>M164/E164</f>
        <v>0.3056182716605475</v>
      </c>
      <c r="P164" s="7"/>
      <c r="Q164" s="6">
        <f>O164</f>
        <v>0.3056182716605475</v>
      </c>
    </row>
    <row r="165" spans="1:17" ht="14.4" customHeight="1" x14ac:dyDescent="0.35">
      <c r="A165" s="51">
        <f>A164+1</f>
        <v>113</v>
      </c>
      <c r="C165" s="1" t="s">
        <v>31</v>
      </c>
      <c r="E165" s="10">
        <f>SUM(E161:E164)</f>
        <v>22519468.418902002</v>
      </c>
      <c r="F165" s="51"/>
      <c r="G165" s="36">
        <v>32.247672003794783</v>
      </c>
      <c r="H165" s="51"/>
      <c r="I165" s="10">
        <f>SUM(I161:I164)</f>
        <v>22197446.724860229</v>
      </c>
      <c r="J165" s="51"/>
      <c r="K165" s="36">
        <v>31.786539894706046</v>
      </c>
      <c r="L165" s="4"/>
      <c r="M165" s="10">
        <f>SUM(M161:M164)</f>
        <v>-322021.69404177181</v>
      </c>
      <c r="O165" s="11">
        <f>M165/E165</f>
        <v>-1.429970228655481E-2</v>
      </c>
      <c r="P165" s="12"/>
      <c r="Q165" s="11">
        <f>(M161+M164+M163)/(E161+E164+E163)</f>
        <v>-2.712913327106117E-2</v>
      </c>
    </row>
    <row r="166" spans="1:17" ht="14.4" customHeight="1" x14ac:dyDescent="0.35">
      <c r="A166" s="51"/>
      <c r="E166" s="5"/>
      <c r="F166" s="51"/>
      <c r="G166" s="4"/>
      <c r="H166" s="51"/>
      <c r="I166" s="5"/>
      <c r="J166" s="51"/>
      <c r="K166" s="4"/>
      <c r="L166" s="4"/>
      <c r="M166" s="5"/>
      <c r="O166" s="12"/>
      <c r="P166" s="12"/>
      <c r="Q166" s="12"/>
    </row>
    <row r="167" spans="1:17" ht="14.4" customHeight="1" x14ac:dyDescent="0.35">
      <c r="A167" s="51">
        <f>A165+1</f>
        <v>114</v>
      </c>
      <c r="C167" s="1" t="s">
        <v>32</v>
      </c>
      <c r="E167" s="10">
        <v>24748340.545594677</v>
      </c>
      <c r="F167" s="51"/>
      <c r="G167" s="35">
        <v>35.439396423881711</v>
      </c>
      <c r="H167" s="51"/>
      <c r="I167" s="10">
        <v>24007448.199932728</v>
      </c>
      <c r="J167" s="51"/>
      <c r="K167" s="35">
        <v>34.378445387711842</v>
      </c>
      <c r="L167" s="4"/>
      <c r="M167" s="10">
        <v>-740892.34566194611</v>
      </c>
      <c r="O167" s="53">
        <v>-2.9937051508442593E-2</v>
      </c>
      <c r="P167" s="12"/>
      <c r="Q167" s="53">
        <v>-5.2549913523659453E-2</v>
      </c>
    </row>
    <row r="168" spans="1:17" ht="14.4" customHeight="1" x14ac:dyDescent="0.35">
      <c r="A168" s="51">
        <f>A167+1</f>
        <v>115</v>
      </c>
      <c r="C168" s="1" t="s">
        <v>33</v>
      </c>
      <c r="E168" s="5"/>
      <c r="F168" s="13"/>
      <c r="G168" s="13"/>
      <c r="H168" s="13"/>
      <c r="I168" s="5"/>
      <c r="J168" s="13"/>
      <c r="K168" s="13"/>
      <c r="L168" s="13"/>
      <c r="M168" s="5"/>
      <c r="O168" s="53">
        <v>-4.8658166702464832E-2</v>
      </c>
      <c r="P168" s="12"/>
      <c r="Q168" s="53">
        <v>-0.16187415215157411</v>
      </c>
    </row>
    <row r="169" spans="1:17" ht="14.4" customHeight="1" x14ac:dyDescent="0.35">
      <c r="A169" s="51">
        <f>A168+1</f>
        <v>116</v>
      </c>
      <c r="C169" s="1" t="s">
        <v>34</v>
      </c>
      <c r="E169" s="10">
        <v>21996507.258494675</v>
      </c>
      <c r="F169" s="51"/>
      <c r="G169" s="35">
        <v>31.498796423881704</v>
      </c>
      <c r="H169" s="51"/>
      <c r="I169" s="10">
        <v>22197446.724860229</v>
      </c>
      <c r="J169" s="51"/>
      <c r="K169" s="35">
        <v>31.786539894706046</v>
      </c>
      <c r="L169" s="4"/>
      <c r="M169" s="10">
        <v>200939.46636555425</v>
      </c>
      <c r="O169" s="53">
        <v>9.1350623989613113E-3</v>
      </c>
      <c r="P169" s="12"/>
      <c r="Q169" s="53">
        <v>1.770860212153481E-2</v>
      </c>
    </row>
    <row r="170" spans="1:17" ht="14.4" customHeight="1" x14ac:dyDescent="0.35">
      <c r="A170" s="51">
        <f>A169+1</f>
        <v>117</v>
      </c>
      <c r="C170" s="1" t="s">
        <v>35</v>
      </c>
      <c r="E170" s="5"/>
      <c r="F170" s="13"/>
      <c r="G170" s="13"/>
      <c r="H170" s="13"/>
      <c r="I170" s="5"/>
      <c r="J170" s="13"/>
      <c r="K170" s="13"/>
      <c r="L170" s="13"/>
      <c r="M170" s="5"/>
      <c r="O170" s="53">
        <v>1.6107835026679611E-2</v>
      </c>
      <c r="P170" s="12"/>
      <c r="Q170" s="53">
        <v>0.11009586512502799</v>
      </c>
    </row>
    <row r="171" spans="1:17" ht="14.4" customHeight="1" x14ac:dyDescent="0.35">
      <c r="A171" s="51"/>
      <c r="E171" s="14"/>
      <c r="F171" s="51"/>
      <c r="G171" s="51"/>
      <c r="H171" s="51"/>
      <c r="I171" s="14"/>
      <c r="J171" s="51"/>
      <c r="K171" s="51"/>
      <c r="L171" s="51"/>
      <c r="M171" s="14"/>
      <c r="N171" s="51"/>
      <c r="O171" s="16"/>
      <c r="P171" s="16"/>
      <c r="Q171" s="16"/>
    </row>
    <row r="172" spans="1:17" ht="14.4" customHeight="1" x14ac:dyDescent="0.35">
      <c r="A172" s="51">
        <f>A170+1</f>
        <v>118</v>
      </c>
      <c r="C172" s="3" t="s">
        <v>60</v>
      </c>
      <c r="E172" s="17" t="s">
        <v>61</v>
      </c>
      <c r="H172" s="51"/>
      <c r="I172" s="14"/>
      <c r="J172" s="51"/>
      <c r="K172" s="51"/>
      <c r="L172" s="51"/>
      <c r="M172" s="14"/>
      <c r="N172" s="51"/>
      <c r="O172" s="16"/>
      <c r="P172" s="16"/>
      <c r="Q172" s="16"/>
    </row>
    <row r="173" spans="1:17" ht="14.4" customHeight="1" x14ac:dyDescent="0.35">
      <c r="A173" s="51">
        <f>A172+1</f>
        <v>119</v>
      </c>
      <c r="C173" s="1" t="s">
        <v>27</v>
      </c>
      <c r="E173" s="5">
        <v>3236010.16</v>
      </c>
      <c r="F173" s="8"/>
      <c r="G173" s="18">
        <v>1.570878718446602</v>
      </c>
      <c r="H173" s="4"/>
      <c r="I173" s="5">
        <v>3566108.5251532923</v>
      </c>
      <c r="J173" s="8"/>
      <c r="K173" s="18">
        <v>1.7311206432782971</v>
      </c>
      <c r="L173" s="4"/>
      <c r="M173" s="5">
        <f>I173-E173</f>
        <v>330098.36515329219</v>
      </c>
      <c r="N173" s="4"/>
      <c r="O173" s="9">
        <f>IFERROR(M173/E173,"100.0%")</f>
        <v>0.10200782717977999</v>
      </c>
      <c r="P173" s="7"/>
      <c r="Q173" s="9">
        <f>O173</f>
        <v>0.10200782717977999</v>
      </c>
    </row>
    <row r="174" spans="1:17" ht="14.4" customHeight="1" x14ac:dyDescent="0.35">
      <c r="A174" s="51">
        <f>A173+1</f>
        <v>120</v>
      </c>
      <c r="C174" s="1" t="s">
        <v>28</v>
      </c>
      <c r="E174" s="5">
        <v>31415000</v>
      </c>
      <c r="F174" s="8"/>
      <c r="G174" s="18">
        <v>15.25</v>
      </c>
      <c r="H174" s="4"/>
      <c r="I174" s="5">
        <v>31415000</v>
      </c>
      <c r="J174" s="8"/>
      <c r="K174" s="18">
        <v>15.25</v>
      </c>
      <c r="L174" s="4"/>
      <c r="M174" s="5">
        <f>I174-E174</f>
        <v>0</v>
      </c>
      <c r="N174" s="4"/>
      <c r="O174" s="9">
        <f>IFERROR(M174/E174,"100.0%")</f>
        <v>0</v>
      </c>
      <c r="P174" s="7"/>
      <c r="Q174" s="6">
        <f>O174</f>
        <v>0</v>
      </c>
    </row>
    <row r="175" spans="1:17" ht="14.4" customHeight="1" x14ac:dyDescent="0.35">
      <c r="A175" s="51">
        <f>A174+1</f>
        <v>121</v>
      </c>
      <c r="C175" s="1" t="s">
        <v>30</v>
      </c>
      <c r="E175" s="5">
        <v>21513610</v>
      </c>
      <c r="F175" s="51"/>
      <c r="G175" s="18">
        <v>10.4435</v>
      </c>
      <c r="H175" s="51"/>
      <c r="I175" s="5">
        <v>28088562.30537907</v>
      </c>
      <c r="J175" s="51"/>
      <c r="K175" s="18">
        <v>13.635224420086928</v>
      </c>
      <c r="L175" s="4"/>
      <c r="M175" s="5">
        <f>I175-E175</f>
        <v>6574952.3053790703</v>
      </c>
      <c r="O175" s="6">
        <f>M175/E175</f>
        <v>0.30561827166054745</v>
      </c>
      <c r="P175" s="7"/>
      <c r="Q175" s="6">
        <f>O175</f>
        <v>0.30561827166054745</v>
      </c>
    </row>
    <row r="176" spans="1:17" ht="14.4" customHeight="1" x14ac:dyDescent="0.35">
      <c r="A176" s="51">
        <f>A175+1</f>
        <v>122</v>
      </c>
      <c r="C176" s="1" t="s">
        <v>31</v>
      </c>
      <c r="E176" s="10">
        <f>SUM(E173:E175)</f>
        <v>56164620.159999996</v>
      </c>
      <c r="F176" s="51"/>
      <c r="G176" s="36">
        <v>27.264378718446601</v>
      </c>
      <c r="H176" s="51"/>
      <c r="I176" s="10">
        <f>SUM(I173:I175)</f>
        <v>63069670.830532365</v>
      </c>
      <c r="J176" s="51"/>
      <c r="K176" s="36">
        <v>30.616345063365223</v>
      </c>
      <c r="L176" s="4"/>
      <c r="M176" s="10">
        <f>SUM(M173:M175)</f>
        <v>6905050.6705323625</v>
      </c>
      <c r="O176" s="11">
        <f>M176/E176</f>
        <v>0.12294306719891405</v>
      </c>
      <c r="P176" s="12"/>
      <c r="Q176" s="11">
        <f>(M175+M173)/(E175+E173)</f>
        <v>0.27899622805897489</v>
      </c>
    </row>
    <row r="177" spans="1:17" ht="14.4" customHeight="1" x14ac:dyDescent="0.35">
      <c r="A177" s="51"/>
      <c r="E177" s="5"/>
      <c r="F177" s="51"/>
      <c r="G177" s="4"/>
      <c r="H177" s="51"/>
      <c r="I177" s="5"/>
      <c r="J177" s="51"/>
      <c r="K177" s="4"/>
      <c r="L177" s="4"/>
      <c r="M177" s="5"/>
      <c r="O177" s="12"/>
      <c r="P177" s="12"/>
      <c r="Q177" s="12"/>
    </row>
    <row r="178" spans="1:17" ht="14.4" customHeight="1" x14ac:dyDescent="0.35">
      <c r="A178" s="51">
        <f>A176+1</f>
        <v>123</v>
      </c>
      <c r="C178" s="1" t="s">
        <v>62</v>
      </c>
      <c r="E178" s="10">
        <v>62739572.465379067</v>
      </c>
      <c r="F178" s="51"/>
      <c r="G178" s="35">
        <v>30.456103138533528</v>
      </c>
      <c r="H178" s="51"/>
      <c r="I178" s="10">
        <v>63069670.830532365</v>
      </c>
      <c r="J178" s="51"/>
      <c r="K178" s="35">
        <v>30.616345063365223</v>
      </c>
      <c r="L178" s="4"/>
      <c r="M178" s="10">
        <v>330098.36515329219</v>
      </c>
      <c r="O178" s="53">
        <v>5.2614060342130479E-3</v>
      </c>
      <c r="P178" s="12"/>
      <c r="Q178" s="53">
        <v>1.0538000654857382E-2</v>
      </c>
    </row>
    <row r="179" spans="1:17" ht="14.4" customHeight="1" x14ac:dyDescent="0.35">
      <c r="A179" s="51">
        <f>A178+1</f>
        <v>124</v>
      </c>
      <c r="C179" s="1" t="s">
        <v>63</v>
      </c>
      <c r="E179" s="5"/>
      <c r="F179" s="13"/>
      <c r="G179" s="13"/>
      <c r="H179" s="13"/>
      <c r="I179" s="5"/>
      <c r="J179" s="13"/>
      <c r="K179" s="13"/>
      <c r="L179" s="13"/>
      <c r="M179" s="5"/>
      <c r="O179" s="53">
        <v>9.5263706203390017E-3</v>
      </c>
      <c r="P179" s="12"/>
      <c r="Q179" s="53">
        <v>0.10200782717977999</v>
      </c>
    </row>
    <row r="180" spans="1:17" ht="14.4" customHeight="1" x14ac:dyDescent="0.35">
      <c r="A180" s="51"/>
      <c r="E180" s="5"/>
      <c r="F180" s="13"/>
      <c r="G180" s="13"/>
      <c r="H180" s="13"/>
      <c r="I180" s="5"/>
      <c r="J180" s="13"/>
      <c r="K180" s="13"/>
      <c r="L180" s="13"/>
      <c r="M180" s="5"/>
      <c r="N180" s="13"/>
      <c r="O180" s="12"/>
      <c r="P180" s="12"/>
      <c r="Q180" s="12"/>
    </row>
    <row r="181" spans="1:17" ht="14.4" customHeight="1" x14ac:dyDescent="0.35">
      <c r="A181" s="51"/>
      <c r="C181" s="3" t="s">
        <v>64</v>
      </c>
      <c r="E181" s="17" t="s">
        <v>65</v>
      </c>
      <c r="H181" s="13"/>
      <c r="I181" s="5"/>
      <c r="J181" s="13"/>
      <c r="K181" s="13"/>
      <c r="L181" s="13"/>
      <c r="M181" s="5"/>
      <c r="N181" s="13"/>
      <c r="O181" s="12"/>
      <c r="P181" s="12"/>
      <c r="Q181" s="12"/>
    </row>
    <row r="182" spans="1:17" ht="14.4" customHeight="1" x14ac:dyDescent="0.35">
      <c r="A182" s="51">
        <f>A179+1</f>
        <v>125</v>
      </c>
      <c r="C182" s="1" t="s">
        <v>27</v>
      </c>
      <c r="E182" s="5">
        <v>22647.762031000002</v>
      </c>
      <c r="F182" s="51"/>
      <c r="G182" s="18">
        <v>3.7836636551964946</v>
      </c>
      <c r="H182" s="51"/>
      <c r="I182" s="5">
        <v>33398.490607591484</v>
      </c>
      <c r="J182" s="51"/>
      <c r="K182" s="18">
        <v>5.5797413836030856</v>
      </c>
      <c r="L182" s="4"/>
      <c r="M182" s="5">
        <f>I182-E182</f>
        <v>10750.728576591482</v>
      </c>
      <c r="N182" s="4"/>
      <c r="O182" s="6">
        <f>M182/E182</f>
        <v>0.47469275603814653</v>
      </c>
      <c r="P182" s="7"/>
      <c r="Q182" s="6">
        <f>O182</f>
        <v>0.47469275603814653</v>
      </c>
    </row>
    <row r="183" spans="1:17" ht="14.4" customHeight="1" x14ac:dyDescent="0.35">
      <c r="A183" s="51">
        <f>A182+1</f>
        <v>126</v>
      </c>
      <c r="C183" s="1" t="s">
        <v>28</v>
      </c>
      <c r="E183" s="5">
        <v>91281.467499999999</v>
      </c>
      <c r="F183" s="8"/>
      <c r="G183" s="18">
        <v>15.25</v>
      </c>
      <c r="H183" s="4"/>
      <c r="I183" s="5">
        <v>91281.467499999999</v>
      </c>
      <c r="J183" s="8"/>
      <c r="K183" s="18">
        <v>15.25</v>
      </c>
      <c r="L183" s="4"/>
      <c r="M183" s="5">
        <f>I183-E183</f>
        <v>0</v>
      </c>
      <c r="N183" s="4"/>
      <c r="O183" s="9">
        <f>IFERROR(M183/E183,"100.0%")</f>
        <v>0</v>
      </c>
      <c r="P183" s="7"/>
      <c r="Q183" s="9">
        <v>0</v>
      </c>
    </row>
    <row r="184" spans="1:17" ht="14.4" customHeight="1" x14ac:dyDescent="0.35">
      <c r="A184" s="51">
        <f>A183+1</f>
        <v>127</v>
      </c>
      <c r="C184" s="1" t="s">
        <v>29</v>
      </c>
      <c r="E184" s="5">
        <v>24170.93901569863</v>
      </c>
      <c r="F184" s="8"/>
      <c r="G184" s="18">
        <v>4.0381342465753427</v>
      </c>
      <c r="H184" s="4"/>
      <c r="I184" s="5">
        <v>6581.2857740052705</v>
      </c>
      <c r="J184" s="8"/>
      <c r="K184" s="18">
        <v>1.0995069514365594</v>
      </c>
      <c r="L184" s="4"/>
      <c r="M184" s="5">
        <f>I184-E184</f>
        <v>-17589.653241693359</v>
      </c>
      <c r="N184" s="4"/>
      <c r="O184" s="9">
        <f>IFERROR(M184/E184,"100.0%")</f>
        <v>-0.72771906917928042</v>
      </c>
      <c r="P184" s="7"/>
      <c r="Q184" s="6">
        <f>O184</f>
        <v>-0.72771906917928042</v>
      </c>
    </row>
    <row r="185" spans="1:17" ht="14.4" customHeight="1" x14ac:dyDescent="0.35">
      <c r="A185" s="51">
        <f>A184+1</f>
        <v>128</v>
      </c>
      <c r="C185" s="1" t="s">
        <v>30</v>
      </c>
      <c r="E185" s="5">
        <v>62535.287324999998</v>
      </c>
      <c r="F185" s="51"/>
      <c r="G185" s="18">
        <v>10.4475</v>
      </c>
      <c r="H185" s="51"/>
      <c r="I185" s="5">
        <v>81615.953754581729</v>
      </c>
      <c r="J185" s="51"/>
      <c r="K185" s="18">
        <v>13.63522442008693</v>
      </c>
      <c r="L185" s="4"/>
      <c r="M185" s="5">
        <f>I185-E185</f>
        <v>19080.666429581732</v>
      </c>
      <c r="O185" s="6">
        <f>M185/E185</f>
        <v>0.30511839388245321</v>
      </c>
      <c r="P185" s="7"/>
      <c r="Q185" s="6">
        <f>O185</f>
        <v>0.30511839388245321</v>
      </c>
    </row>
    <row r="186" spans="1:17" ht="14.4" customHeight="1" x14ac:dyDescent="0.35">
      <c r="A186" s="51">
        <f>A185+1</f>
        <v>129</v>
      </c>
      <c r="C186" s="1" t="s">
        <v>31</v>
      </c>
      <c r="E186" s="10">
        <f>SUM(E182:E185)</f>
        <v>200635.45587169862</v>
      </c>
      <c r="F186" s="51"/>
      <c r="G186" s="36">
        <v>33.519297901771836</v>
      </c>
      <c r="H186" s="51"/>
      <c r="I186" s="10">
        <f>SUM(I182:I185)</f>
        <v>212877.19763617846</v>
      </c>
      <c r="J186" s="51"/>
      <c r="K186" s="36">
        <v>35.564472755126566</v>
      </c>
      <c r="L186" s="4"/>
      <c r="M186" s="10">
        <f>SUM(M182:M185)</f>
        <v>12241.741764479855</v>
      </c>
      <c r="O186" s="11">
        <f>M186/E186</f>
        <v>6.1014847606537422E-2</v>
      </c>
      <c r="P186" s="12"/>
      <c r="Q186" s="11">
        <f>(M182+M185+M184)/(E182+E185+E184)</f>
        <v>0.1119460016663469</v>
      </c>
    </row>
    <row r="187" spans="1:17" ht="14.4" customHeight="1" x14ac:dyDescent="0.35">
      <c r="A187" s="51"/>
      <c r="E187" s="5"/>
      <c r="F187" s="51"/>
      <c r="G187" s="4"/>
      <c r="H187" s="51"/>
      <c r="I187" s="5"/>
      <c r="J187" s="51"/>
      <c r="K187" s="4"/>
      <c r="L187" s="4"/>
      <c r="M187" s="5"/>
      <c r="O187" s="12"/>
      <c r="P187" s="12"/>
      <c r="Q187" s="12"/>
    </row>
    <row r="188" spans="1:17" ht="14.4" customHeight="1" x14ac:dyDescent="0.35">
      <c r="A188" s="51">
        <f>A186+1</f>
        <v>130</v>
      </c>
      <c r="C188" s="1" t="s">
        <v>32</v>
      </c>
      <c r="E188" s="10">
        <v>219716.12230128038</v>
      </c>
      <c r="F188" s="51"/>
      <c r="G188" s="35">
        <v>36.707022321858766</v>
      </c>
      <c r="H188" s="51"/>
      <c r="I188" s="10">
        <v>228391.4885884985</v>
      </c>
      <c r="J188" s="51"/>
      <c r="K188" s="35">
        <v>38.15637824813237</v>
      </c>
      <c r="L188" s="4"/>
      <c r="M188" s="10">
        <v>8675.3662872181449</v>
      </c>
      <c r="O188" s="53">
        <v>3.9484431985934376E-2</v>
      </c>
      <c r="P188" s="12"/>
      <c r="Q188" s="53">
        <v>6.7546927273180637E-2</v>
      </c>
    </row>
    <row r="189" spans="1:17" ht="14.4" customHeight="1" x14ac:dyDescent="0.35">
      <c r="A189" s="51">
        <f>A188+1</f>
        <v>131</v>
      </c>
      <c r="C189" s="1" t="s">
        <v>33</v>
      </c>
      <c r="E189" s="5"/>
      <c r="F189" s="13"/>
      <c r="G189" s="13"/>
      <c r="H189" s="13"/>
      <c r="I189" s="5"/>
      <c r="J189" s="13"/>
      <c r="K189" s="13"/>
      <c r="L189" s="13"/>
      <c r="M189" s="5"/>
      <c r="O189" s="53">
        <v>6.2819375084865056E-2</v>
      </c>
      <c r="P189" s="12"/>
      <c r="Q189" s="53">
        <v>0.18529703074344217</v>
      </c>
    </row>
    <row r="190" spans="1:17" ht="14.4" customHeight="1" x14ac:dyDescent="0.35">
      <c r="A190" s="51">
        <f>A189+1</f>
        <v>132</v>
      </c>
      <c r="C190" s="1" t="s">
        <v>34</v>
      </c>
      <c r="E190" s="10">
        <v>196128.99109928036</v>
      </c>
      <c r="F190" s="51"/>
      <c r="G190" s="35">
        <v>32.766422321858769</v>
      </c>
      <c r="H190" s="51"/>
      <c r="I190" s="10">
        <v>212877.19763617846</v>
      </c>
      <c r="J190" s="51"/>
      <c r="K190" s="35">
        <v>35.564472755126566</v>
      </c>
      <c r="L190" s="4"/>
      <c r="M190" s="10">
        <v>16748.20653689812</v>
      </c>
      <c r="O190" s="53">
        <v>8.5393834144694036E-2</v>
      </c>
      <c r="P190" s="12"/>
      <c r="Q190" s="53">
        <v>0.15973869445794972</v>
      </c>
    </row>
    <row r="191" spans="1:17" ht="14.4" customHeight="1" x14ac:dyDescent="0.35">
      <c r="A191" s="51">
        <f>A190+1</f>
        <v>133</v>
      </c>
      <c r="C191" s="1" t="s">
        <v>35</v>
      </c>
      <c r="E191" s="5"/>
      <c r="F191" s="13"/>
      <c r="G191" s="13"/>
      <c r="H191" s="13"/>
      <c r="I191" s="5"/>
      <c r="J191" s="13"/>
      <c r="K191" s="13"/>
      <c r="L191" s="13"/>
      <c r="M191" s="5"/>
      <c r="O191" s="53">
        <v>0.14625589299918676</v>
      </c>
      <c r="P191" s="12"/>
      <c r="Q191" s="53">
        <v>0.72092444242290443</v>
      </c>
    </row>
    <row r="192" spans="1:17" ht="14.4" customHeight="1" x14ac:dyDescent="0.35">
      <c r="A192" s="51"/>
      <c r="E192" s="14"/>
      <c r="F192" s="51"/>
      <c r="G192" s="51"/>
      <c r="H192" s="51"/>
      <c r="I192" s="14"/>
      <c r="J192" s="51"/>
      <c r="K192" s="51"/>
      <c r="L192" s="51"/>
      <c r="M192" s="14"/>
      <c r="N192" s="51"/>
      <c r="O192" s="16"/>
      <c r="P192" s="16"/>
      <c r="Q192" s="16"/>
    </row>
    <row r="193" spans="1:17" ht="14.4" customHeight="1" x14ac:dyDescent="0.35">
      <c r="A193" s="51"/>
      <c r="C193" s="3" t="s">
        <v>66</v>
      </c>
      <c r="E193" s="17" t="s">
        <v>67</v>
      </c>
      <c r="H193" s="51"/>
      <c r="I193" s="14"/>
      <c r="J193" s="51"/>
      <c r="K193" s="51"/>
      <c r="L193" s="51"/>
      <c r="M193" s="14"/>
      <c r="N193" s="51"/>
      <c r="O193" s="16"/>
      <c r="P193" s="16"/>
      <c r="Q193" s="16"/>
    </row>
    <row r="194" spans="1:17" ht="14.4" customHeight="1" x14ac:dyDescent="0.35">
      <c r="A194" s="51">
        <f>A191+1</f>
        <v>134</v>
      </c>
      <c r="C194" s="1" t="s">
        <v>27</v>
      </c>
      <c r="E194" s="5">
        <v>15264.210843999999</v>
      </c>
      <c r="F194" s="51"/>
      <c r="G194" s="18">
        <v>4.5002213651426342</v>
      </c>
      <c r="H194" s="51"/>
      <c r="I194" s="5">
        <v>7035.6811580998656</v>
      </c>
      <c r="J194" s="51"/>
      <c r="K194" s="18">
        <v>2.0742718368868784</v>
      </c>
      <c r="L194" s="4"/>
      <c r="M194" s="5">
        <f>I194-E194</f>
        <v>-8228.5296859001337</v>
      </c>
      <c r="N194" s="4"/>
      <c r="O194" s="6">
        <f>M194/E194</f>
        <v>-0.53907337693350676</v>
      </c>
      <c r="P194" s="7"/>
      <c r="Q194" s="6">
        <f>O194</f>
        <v>-0.53907337693350676</v>
      </c>
    </row>
    <row r="195" spans="1:17" ht="14.4" customHeight="1" x14ac:dyDescent="0.35">
      <c r="A195" s="51">
        <f>A194+1</f>
        <v>135</v>
      </c>
      <c r="C195" s="1" t="s">
        <v>28</v>
      </c>
      <c r="E195" s="5">
        <v>51726.17</v>
      </c>
      <c r="F195" s="8"/>
      <c r="G195" s="18">
        <v>15.25</v>
      </c>
      <c r="H195" s="4"/>
      <c r="I195" s="5">
        <v>51726.17</v>
      </c>
      <c r="J195" s="8"/>
      <c r="K195" s="18">
        <v>15.25</v>
      </c>
      <c r="L195" s="4"/>
      <c r="M195" s="5">
        <f>I195-E195</f>
        <v>0</v>
      </c>
      <c r="N195" s="4"/>
      <c r="O195" s="9">
        <f>IFERROR(M195/E195,"100.0%")</f>
        <v>0</v>
      </c>
      <c r="P195" s="7"/>
      <c r="Q195" s="9">
        <v>0</v>
      </c>
    </row>
    <row r="196" spans="1:17" ht="14.4" customHeight="1" x14ac:dyDescent="0.35">
      <c r="A196" s="51">
        <f>A195+1</f>
        <v>136</v>
      </c>
      <c r="C196" s="1" t="s">
        <v>29</v>
      </c>
      <c r="E196" s="5">
        <v>14695.845144438357</v>
      </c>
      <c r="F196" s="8"/>
      <c r="G196" s="18">
        <v>4.3326547945205487</v>
      </c>
      <c r="H196" s="4"/>
      <c r="I196" s="5">
        <v>3729.3954773199903</v>
      </c>
      <c r="J196" s="8"/>
      <c r="K196" s="18">
        <v>1.0995069039352778</v>
      </c>
      <c r="L196" s="4"/>
      <c r="M196" s="5">
        <f>I196-E196</f>
        <v>-10966.449667118366</v>
      </c>
      <c r="N196" s="4"/>
      <c r="O196" s="9">
        <f>IFERROR(M196/E196,"100.0%")</f>
        <v>-0.74622790042589815</v>
      </c>
      <c r="P196" s="7"/>
      <c r="Q196" s="6">
        <f>O196</f>
        <v>-0.74622790042589815</v>
      </c>
    </row>
    <row r="197" spans="1:17" ht="14.4" customHeight="1" x14ac:dyDescent="0.35">
      <c r="A197" s="51">
        <f>A196+1</f>
        <v>137</v>
      </c>
      <c r="C197" s="1" t="s">
        <v>30</v>
      </c>
      <c r="E197" s="5">
        <v>35436.666299999997</v>
      </c>
      <c r="F197" s="51"/>
      <c r="G197" s="18">
        <v>10.4475</v>
      </c>
      <c r="H197" s="51"/>
      <c r="I197" s="5">
        <v>46249.045006004453</v>
      </c>
      <c r="J197" s="51"/>
      <c r="K197" s="18">
        <v>13.63522442008693</v>
      </c>
      <c r="L197" s="4"/>
      <c r="M197" s="5">
        <f>I197-E197</f>
        <v>10812.378706004456</v>
      </c>
      <c r="O197" s="6">
        <f>M197/E197</f>
        <v>0.30511839388245326</v>
      </c>
      <c r="P197" s="7"/>
      <c r="Q197" s="6">
        <f>O197</f>
        <v>0.30511839388245326</v>
      </c>
    </row>
    <row r="198" spans="1:17" ht="14.4" customHeight="1" x14ac:dyDescent="0.35">
      <c r="A198" s="51">
        <f>A197+1</f>
        <v>138</v>
      </c>
      <c r="C198" s="1" t="s">
        <v>31</v>
      </c>
      <c r="E198" s="10">
        <f>SUM(E194:E197)</f>
        <v>117122.89228843835</v>
      </c>
      <c r="F198" s="51"/>
      <c r="G198" s="36">
        <v>34.530376159663177</v>
      </c>
      <c r="H198" s="51"/>
      <c r="I198" s="10">
        <f>SUM(I194:I197)</f>
        <v>108740.29164142429</v>
      </c>
      <c r="J198" s="51"/>
      <c r="K198" s="36">
        <v>32.059003160909086</v>
      </c>
      <c r="L198" s="4"/>
      <c r="M198" s="10">
        <f>SUM(M194:M197)</f>
        <v>-8382.6006470140419</v>
      </c>
      <c r="O198" s="11">
        <f>M198/E198</f>
        <v>-7.1570983974424282E-2</v>
      </c>
      <c r="P198" s="12"/>
      <c r="Q198" s="11">
        <f>(M194+M197+M196)/(E194+E197+E196)</f>
        <v>-0.12818074597136231</v>
      </c>
    </row>
    <row r="199" spans="1:17" ht="14.4" customHeight="1" x14ac:dyDescent="0.35">
      <c r="A199" s="51"/>
      <c r="E199" s="5"/>
      <c r="F199" s="51"/>
      <c r="G199" s="4"/>
      <c r="H199" s="51"/>
      <c r="I199" s="5"/>
      <c r="J199" s="51"/>
      <c r="K199" s="4"/>
      <c r="L199" s="4"/>
      <c r="M199" s="5"/>
      <c r="O199" s="12"/>
      <c r="P199" s="12"/>
      <c r="Q199" s="12"/>
    </row>
    <row r="200" spans="1:17" ht="14.4" customHeight="1" x14ac:dyDescent="0.35">
      <c r="A200" s="51">
        <f>A198+1</f>
        <v>139</v>
      </c>
      <c r="C200" s="1" t="s">
        <v>32</v>
      </c>
      <c r="E200" s="10">
        <v>127935.27099444281</v>
      </c>
      <c r="F200" s="51"/>
      <c r="G200" s="35">
        <v>37.718100579750114</v>
      </c>
      <c r="H200" s="51"/>
      <c r="I200" s="10">
        <v>117531.72404504081</v>
      </c>
      <c r="J200" s="51"/>
      <c r="K200" s="35">
        <v>34.650908653914883</v>
      </c>
      <c r="L200" s="4"/>
      <c r="M200" s="10">
        <v>-10403.546949401991</v>
      </c>
      <c r="O200" s="53">
        <v>-8.1318833098449408E-2</v>
      </c>
      <c r="P200" s="12"/>
      <c r="Q200" s="53">
        <v>-0.13651318298795601</v>
      </c>
    </row>
    <row r="201" spans="1:17" ht="14.4" customHeight="1" x14ac:dyDescent="0.35">
      <c r="A201" s="51">
        <f>A200+1</f>
        <v>140</v>
      </c>
      <c r="C201" s="1" t="s">
        <v>33</v>
      </c>
      <c r="E201" s="5"/>
      <c r="F201" s="13"/>
      <c r="G201" s="13"/>
      <c r="H201" s="13"/>
      <c r="I201" s="5"/>
      <c r="J201" s="13"/>
      <c r="K201" s="13"/>
      <c r="L201" s="13"/>
      <c r="M201" s="5"/>
      <c r="O201" s="53">
        <v>-0.12735986787875939</v>
      </c>
      <c r="P201" s="12"/>
      <c r="Q201" s="53">
        <v>-0.34724724658113926</v>
      </c>
    </row>
    <row r="202" spans="1:17" ht="14.4" customHeight="1" x14ac:dyDescent="0.35">
      <c r="A202" s="51">
        <f>A201+1</f>
        <v>141</v>
      </c>
      <c r="C202" s="1" t="s">
        <v>34</v>
      </c>
      <c r="E202" s="10">
        <v>114569.22866644281</v>
      </c>
      <c r="F202" s="51"/>
      <c r="G202" s="35">
        <v>33.777500579750111</v>
      </c>
      <c r="H202" s="51"/>
      <c r="I202" s="10">
        <v>108740.29164142429</v>
      </c>
      <c r="J202" s="51"/>
      <c r="K202" s="35">
        <v>32.059003160909086</v>
      </c>
      <c r="L202" s="4"/>
      <c r="M202" s="10">
        <v>-5828.9370250184993</v>
      </c>
      <c r="O202" s="53">
        <v>-5.0876985843981579E-2</v>
      </c>
      <c r="P202" s="12"/>
      <c r="Q202" s="53">
        <v>-9.2753872085654207E-2</v>
      </c>
    </row>
    <row r="203" spans="1:17" ht="14.4" customHeight="1" x14ac:dyDescent="0.35">
      <c r="A203" s="51">
        <f>A202+1</f>
        <v>142</v>
      </c>
      <c r="C203" s="1" t="s">
        <v>35</v>
      </c>
      <c r="E203" s="5"/>
      <c r="F203" s="13"/>
      <c r="G203" s="13"/>
      <c r="H203" s="13"/>
      <c r="I203" s="5"/>
      <c r="J203" s="13"/>
      <c r="K203" s="13"/>
      <c r="L203" s="13"/>
      <c r="M203" s="5"/>
      <c r="O203" s="53">
        <v>-8.5317935531163056E-2</v>
      </c>
      <c r="P203" s="12"/>
      <c r="Q203" s="53">
        <v>-0.35126745971742918</v>
      </c>
    </row>
    <row r="204" spans="1:17" ht="14.4" customHeight="1" x14ac:dyDescent="0.35">
      <c r="A204" s="51"/>
      <c r="E204" s="14"/>
      <c r="F204" s="51"/>
      <c r="G204" s="51"/>
      <c r="H204" s="51"/>
      <c r="I204" s="14"/>
      <c r="J204" s="51"/>
      <c r="K204" s="51"/>
      <c r="L204" s="51"/>
      <c r="M204" s="14"/>
      <c r="N204" s="51"/>
      <c r="O204" s="16"/>
      <c r="P204" s="16"/>
      <c r="Q204" s="12"/>
    </row>
    <row r="205" spans="1:17" ht="14.4" customHeight="1" x14ac:dyDescent="0.35">
      <c r="A205" s="51"/>
      <c r="C205" s="3" t="s">
        <v>68</v>
      </c>
      <c r="E205" s="17" t="s">
        <v>69</v>
      </c>
      <c r="I205" s="5"/>
      <c r="M205" s="5"/>
      <c r="O205" s="12"/>
      <c r="P205" s="12"/>
      <c r="Q205" s="12"/>
    </row>
    <row r="206" spans="1:17" ht="14.4" customHeight="1" x14ac:dyDescent="0.35">
      <c r="A206" s="51">
        <f>A203+1</f>
        <v>143</v>
      </c>
      <c r="C206" s="1" t="s">
        <v>27</v>
      </c>
      <c r="E206" s="5">
        <v>24781.046229</v>
      </c>
      <c r="F206" s="51"/>
      <c r="G206" s="18">
        <v>4.1400622201023447</v>
      </c>
      <c r="H206" s="51"/>
      <c r="I206" s="5">
        <v>9885.6881674262222</v>
      </c>
      <c r="J206" s="51"/>
      <c r="K206" s="18">
        <v>1.6515591683848629</v>
      </c>
      <c r="L206" s="4"/>
      <c r="M206" s="5">
        <f>I206-E206</f>
        <v>-14895.358061573777</v>
      </c>
      <c r="N206" s="4"/>
      <c r="O206" s="6">
        <f>M206/E206</f>
        <v>-0.60107866003423605</v>
      </c>
      <c r="P206" s="7"/>
      <c r="Q206" s="6">
        <f>O206</f>
        <v>-0.60107866003423605</v>
      </c>
    </row>
    <row r="207" spans="1:17" ht="14.4" customHeight="1" x14ac:dyDescent="0.35">
      <c r="A207" s="51">
        <f>A206+1</f>
        <v>144</v>
      </c>
      <c r="C207" s="1" t="s">
        <v>28</v>
      </c>
      <c r="E207" s="5">
        <v>91281.467499999999</v>
      </c>
      <c r="F207" s="8"/>
      <c r="G207" s="18">
        <v>15.25</v>
      </c>
      <c r="H207" s="4"/>
      <c r="I207" s="5">
        <v>91281.467499999999</v>
      </c>
      <c r="J207" s="8"/>
      <c r="K207" s="18">
        <v>15.25</v>
      </c>
      <c r="L207" s="4"/>
      <c r="M207" s="5">
        <f>I207-E207</f>
        <v>0</v>
      </c>
      <c r="N207" s="4"/>
      <c r="O207" s="9">
        <f>IFERROR(M207/E207,"100.0%")</f>
        <v>0</v>
      </c>
      <c r="P207" s="7"/>
      <c r="Q207" s="9">
        <v>0</v>
      </c>
    </row>
    <row r="208" spans="1:17" ht="14.4" customHeight="1" x14ac:dyDescent="0.35">
      <c r="A208" s="51">
        <f>A207+1</f>
        <v>145</v>
      </c>
      <c r="C208" s="1" t="s">
        <v>29</v>
      </c>
      <c r="E208" s="5">
        <v>25933.84182391781</v>
      </c>
      <c r="F208" s="8"/>
      <c r="G208" s="18">
        <v>4.3326547945205487</v>
      </c>
      <c r="H208" s="4"/>
      <c r="I208" s="5">
        <v>6581.2854896782746</v>
      </c>
      <c r="J208" s="8"/>
      <c r="K208" s="18">
        <v>1.0995069039352778</v>
      </c>
      <c r="L208" s="4"/>
      <c r="M208" s="5">
        <f>I208-E208</f>
        <v>-19352.556334239536</v>
      </c>
      <c r="N208" s="4"/>
      <c r="O208" s="9">
        <f>IFERROR(M208/E208,"100.0%")</f>
        <v>-0.74622790042589826</v>
      </c>
      <c r="P208" s="7"/>
      <c r="Q208" s="6">
        <f>O208</f>
        <v>-0.74622790042589826</v>
      </c>
    </row>
    <row r="209" spans="1:17" ht="14.4" customHeight="1" x14ac:dyDescent="0.35">
      <c r="A209" s="51">
        <f>A208+1</f>
        <v>146</v>
      </c>
      <c r="C209" s="1" t="s">
        <v>30</v>
      </c>
      <c r="E209" s="5">
        <v>62535.287324999998</v>
      </c>
      <c r="F209" s="51"/>
      <c r="G209" s="18">
        <v>10.4475</v>
      </c>
      <c r="H209" s="51"/>
      <c r="I209" s="5">
        <v>81615.953754581729</v>
      </c>
      <c r="J209" s="51"/>
      <c r="K209" s="18">
        <v>13.63522442008693</v>
      </c>
      <c r="L209" s="4"/>
      <c r="M209" s="5">
        <f>I209-E209</f>
        <v>19080.666429581732</v>
      </c>
      <c r="O209" s="6">
        <f>M209/E209</f>
        <v>0.30511839388245321</v>
      </c>
      <c r="P209" s="7"/>
      <c r="Q209" s="6">
        <f>O209</f>
        <v>0.30511839388245321</v>
      </c>
    </row>
    <row r="210" spans="1:17" ht="14.4" customHeight="1" x14ac:dyDescent="0.35">
      <c r="A210" s="51">
        <f>A209+1</f>
        <v>147</v>
      </c>
      <c r="C210" s="1" t="s">
        <v>31</v>
      </c>
      <c r="E210" s="10">
        <f>SUM(E206:E209)</f>
        <v>204531.64287791779</v>
      </c>
      <c r="F210" s="51"/>
      <c r="G210" s="36">
        <v>34.170217014622892</v>
      </c>
      <c r="H210" s="51"/>
      <c r="I210" s="10">
        <f>SUM(I206:I209)</f>
        <v>189364.39491168625</v>
      </c>
      <c r="J210" s="51"/>
      <c r="K210" s="36">
        <v>31.636290492407078</v>
      </c>
      <c r="L210" s="4"/>
      <c r="M210" s="10">
        <f>SUM(M206:M209)</f>
        <v>-15167.247966231582</v>
      </c>
      <c r="O210" s="11">
        <f>M210/E210</f>
        <v>-7.4155997345040192E-2</v>
      </c>
      <c r="P210" s="12"/>
      <c r="Q210" s="11">
        <f>(M206+M209+M208)/(E206+E209+E208)</f>
        <v>-0.13392692696164232</v>
      </c>
    </row>
    <row r="211" spans="1:17" ht="14.4" customHeight="1" x14ac:dyDescent="0.35">
      <c r="A211" s="51"/>
      <c r="E211" s="5"/>
      <c r="F211" s="51"/>
      <c r="G211" s="4"/>
      <c r="H211" s="51"/>
      <c r="I211" s="5"/>
      <c r="J211" s="51"/>
      <c r="K211" s="4"/>
      <c r="L211" s="4"/>
      <c r="M211" s="5"/>
      <c r="O211" s="12"/>
      <c r="P211" s="12"/>
      <c r="Q211" s="12"/>
    </row>
    <row r="212" spans="1:17" ht="14.4" customHeight="1" x14ac:dyDescent="0.35">
      <c r="A212" s="51">
        <f>A210+1</f>
        <v>148</v>
      </c>
      <c r="C212" s="1" t="s">
        <v>32</v>
      </c>
      <c r="E212" s="10">
        <v>223612.30930749956</v>
      </c>
      <c r="F212" s="51"/>
      <c r="G212" s="35">
        <v>37.357941434709822</v>
      </c>
      <c r="H212" s="51"/>
      <c r="I212" s="10">
        <v>204878.68586400623</v>
      </c>
      <c r="J212" s="51"/>
      <c r="K212" s="35">
        <v>34.228195985412867</v>
      </c>
      <c r="L212" s="4"/>
      <c r="M212" s="10">
        <v>-18733.623443493292</v>
      </c>
      <c r="O212" s="53">
        <v>-8.3777245991104296E-2</v>
      </c>
      <c r="P212" s="12"/>
      <c r="Q212" s="53">
        <v>-0.14156657048056057</v>
      </c>
    </row>
    <row r="213" spans="1:17" ht="14.4" customHeight="1" x14ac:dyDescent="0.35">
      <c r="A213" s="51">
        <f>A212+1</f>
        <v>149</v>
      </c>
      <c r="C213" s="1" t="s">
        <v>33</v>
      </c>
      <c r="E213" s="5"/>
      <c r="F213" s="13"/>
      <c r="G213" s="13"/>
      <c r="H213" s="13"/>
      <c r="I213" s="5"/>
      <c r="J213" s="13"/>
      <c r="K213" s="13"/>
      <c r="L213" s="13"/>
      <c r="M213" s="5"/>
      <c r="O213" s="53">
        <v>-0.13193031166572319</v>
      </c>
      <c r="P213" s="12"/>
      <c r="Q213" s="53">
        <v>-0.36939100454970791</v>
      </c>
    </row>
    <row r="214" spans="1:17" ht="14.4" customHeight="1" x14ac:dyDescent="0.35">
      <c r="A214" s="51">
        <f>A213+1</f>
        <v>150</v>
      </c>
      <c r="C214" s="1" t="s">
        <v>34</v>
      </c>
      <c r="E214" s="10">
        <v>200025.17810549954</v>
      </c>
      <c r="F214" s="51"/>
      <c r="G214" s="35">
        <v>33.417341434709826</v>
      </c>
      <c r="H214" s="51"/>
      <c r="I214" s="10">
        <v>189364.39491168625</v>
      </c>
      <c r="J214" s="51"/>
      <c r="K214" s="35">
        <v>31.636290492407078</v>
      </c>
      <c r="L214" s="4"/>
      <c r="M214" s="10">
        <v>-10660.783193813311</v>
      </c>
      <c r="O214" s="53">
        <v>-5.3297206355644292E-2</v>
      </c>
      <c r="P214" s="12"/>
      <c r="Q214" s="53">
        <v>-9.8035860046090426E-2</v>
      </c>
    </row>
    <row r="215" spans="1:17" ht="14.4" customHeight="1" x14ac:dyDescent="0.35">
      <c r="A215" s="51">
        <f>A214+1</f>
        <v>151</v>
      </c>
      <c r="C215" s="1" t="s">
        <v>35</v>
      </c>
      <c r="E215" s="5"/>
      <c r="F215" s="13"/>
      <c r="G215" s="13"/>
      <c r="H215" s="13"/>
      <c r="I215" s="5"/>
      <c r="J215" s="13"/>
      <c r="K215" s="13"/>
      <c r="L215" s="13"/>
      <c r="M215" s="5"/>
      <c r="O215" s="53">
        <v>-9.0033384242252892E-2</v>
      </c>
      <c r="P215" s="12"/>
      <c r="Q215" s="53">
        <v>-0.39298432422556262</v>
      </c>
    </row>
    <row r="216" spans="1:17" ht="14.4" customHeight="1" x14ac:dyDescent="0.35">
      <c r="A216" s="51"/>
      <c r="E216" s="5"/>
      <c r="F216" s="13"/>
      <c r="G216" s="13"/>
      <c r="H216" s="13"/>
      <c r="I216" s="5"/>
      <c r="J216" s="13"/>
      <c r="K216" s="13"/>
      <c r="L216" s="13"/>
      <c r="M216" s="5"/>
      <c r="O216" s="7"/>
      <c r="P216" s="7"/>
      <c r="Q216" s="7"/>
    </row>
    <row r="217" spans="1:17" ht="14.4" customHeight="1" x14ac:dyDescent="0.35">
      <c r="A217" s="51"/>
      <c r="C217" s="3" t="s">
        <v>70</v>
      </c>
      <c r="E217" s="17" t="s">
        <v>53</v>
      </c>
      <c r="H217" s="51"/>
      <c r="I217" s="14"/>
      <c r="J217" s="51"/>
      <c r="K217" s="51"/>
      <c r="L217" s="51"/>
      <c r="M217" s="14"/>
      <c r="N217" s="51"/>
      <c r="O217" s="16"/>
      <c r="P217" s="16"/>
      <c r="Q217" s="16"/>
    </row>
    <row r="218" spans="1:17" ht="14.4" customHeight="1" x14ac:dyDescent="0.35">
      <c r="A218" s="51">
        <f>A215+1</f>
        <v>152</v>
      </c>
      <c r="C218" s="1" t="s">
        <v>27</v>
      </c>
      <c r="E218" s="5">
        <v>89197.835131999993</v>
      </c>
      <c r="F218" s="51"/>
      <c r="G218" s="18">
        <v>0.8941134943444945</v>
      </c>
      <c r="H218" s="51"/>
      <c r="I218" s="5">
        <v>37455.767082237842</v>
      </c>
      <c r="J218" s="51"/>
      <c r="K218" s="18">
        <v>0.37545425558471474</v>
      </c>
      <c r="L218" s="4"/>
      <c r="M218" s="5">
        <f>I218-E218</f>
        <v>-51742.068049762151</v>
      </c>
      <c r="N218" s="4"/>
      <c r="O218" s="6">
        <f>M218/E218</f>
        <v>-0.5800821059523622</v>
      </c>
      <c r="P218" s="7"/>
      <c r="Q218" s="6">
        <f>O218</f>
        <v>-0.5800821059523622</v>
      </c>
    </row>
    <row r="219" spans="1:17" ht="14.4" customHeight="1" x14ac:dyDescent="0.35">
      <c r="A219" s="51">
        <f>A218+1</f>
        <v>153</v>
      </c>
      <c r="C219" s="1" t="s">
        <v>28</v>
      </c>
      <c r="E219" s="5">
        <v>1521358.3</v>
      </c>
      <c r="F219" s="8"/>
      <c r="G219" s="18">
        <v>15.25</v>
      </c>
      <c r="H219" s="4"/>
      <c r="I219" s="5">
        <v>1521358.3</v>
      </c>
      <c r="J219" s="8"/>
      <c r="K219" s="18">
        <v>15.25</v>
      </c>
      <c r="L219" s="4"/>
      <c r="M219" s="5">
        <f>I219-E219</f>
        <v>0</v>
      </c>
      <c r="N219" s="4"/>
      <c r="O219" s="9">
        <f>IFERROR(M219/E219,"100.0%")</f>
        <v>0</v>
      </c>
      <c r="P219" s="7"/>
      <c r="Q219" s="9">
        <v>0</v>
      </c>
    </row>
    <row r="220" spans="1:17" ht="14.4" customHeight="1" x14ac:dyDescent="0.35">
      <c r="A220" s="51">
        <f>A219+1</f>
        <v>154</v>
      </c>
      <c r="C220" s="1" t="s">
        <v>29</v>
      </c>
      <c r="E220" s="5">
        <v>366634.43600767123</v>
      </c>
      <c r="F220" s="8"/>
      <c r="G220" s="18">
        <v>3.6751205479452058</v>
      </c>
      <c r="H220" s="4"/>
      <c r="I220" s="54">
        <v>109688.14053657326</v>
      </c>
      <c r="J220" s="8"/>
      <c r="K220" s="55">
        <v>1.0995070281489523</v>
      </c>
      <c r="L220" s="4"/>
      <c r="M220" s="5">
        <f>I220-E220</f>
        <v>-256946.29547109798</v>
      </c>
      <c r="N220" s="4"/>
      <c r="O220" s="9">
        <f>IFERROR(M220/E220,"100.0%")</f>
        <v>-0.70082422772126562</v>
      </c>
      <c r="P220" s="7"/>
      <c r="Q220" s="6">
        <f>O220</f>
        <v>-0.70082422772126562</v>
      </c>
    </row>
    <row r="221" spans="1:17" ht="14.4" customHeight="1" x14ac:dyDescent="0.35">
      <c r="A221" s="51">
        <f>A220+1</f>
        <v>155</v>
      </c>
      <c r="C221" s="1" t="s">
        <v>30</v>
      </c>
      <c r="E221" s="5">
        <v>1041856.0922</v>
      </c>
      <c r="F221" s="51"/>
      <c r="G221" s="18">
        <v>10.4435</v>
      </c>
      <c r="H221" s="51"/>
      <c r="I221" s="5">
        <v>1360266.3504171758</v>
      </c>
      <c r="J221" s="51"/>
      <c r="K221" s="18">
        <v>13.635224420086924</v>
      </c>
      <c r="L221" s="4"/>
      <c r="M221" s="5">
        <f>I221-E221</f>
        <v>318410.25821717584</v>
      </c>
      <c r="O221" s="6">
        <f>M221/E221</f>
        <v>0.30561827166054734</v>
      </c>
      <c r="P221" s="7"/>
      <c r="Q221" s="6">
        <f>O221</f>
        <v>0.30561827166054734</v>
      </c>
    </row>
    <row r="222" spans="1:17" ht="14.4" customHeight="1" x14ac:dyDescent="0.35">
      <c r="A222" s="51">
        <f>A221+1</f>
        <v>156</v>
      </c>
      <c r="C222" s="1" t="s">
        <v>31</v>
      </c>
      <c r="E222" s="10">
        <f>SUM(E218:E221)</f>
        <v>3019046.6633396712</v>
      </c>
      <c r="F222" s="51"/>
      <c r="G222" s="36">
        <v>30.262734042289701</v>
      </c>
      <c r="H222" s="51"/>
      <c r="I222" s="10">
        <f>SUM(I218:I221)</f>
        <v>3028768.558035987</v>
      </c>
      <c r="J222" s="51"/>
      <c r="K222" s="36">
        <v>30.360185703820591</v>
      </c>
      <c r="L222" s="4"/>
      <c r="M222" s="10">
        <f>SUM(M218:M221)</f>
        <v>9721.8946963156923</v>
      </c>
      <c r="O222" s="11">
        <f>M222/E222</f>
        <v>3.2201869598005241E-3</v>
      </c>
      <c r="P222" s="12"/>
      <c r="Q222" s="11">
        <f>(M218+M221+M220)/(E218+E221+E220)</f>
        <v>6.4912667643601072E-3</v>
      </c>
    </row>
    <row r="223" spans="1:17" ht="14.4" customHeight="1" x14ac:dyDescent="0.35">
      <c r="A223" s="51"/>
      <c r="E223" s="5"/>
      <c r="F223" s="51"/>
      <c r="G223" s="4"/>
      <c r="H223" s="51"/>
      <c r="I223" s="5"/>
      <c r="J223" s="51"/>
      <c r="K223" s="4"/>
      <c r="L223" s="4"/>
      <c r="M223" s="5"/>
      <c r="O223" s="12"/>
      <c r="P223" s="12"/>
      <c r="Q223" s="12"/>
    </row>
    <row r="224" spans="1:17" ht="14.4" customHeight="1" x14ac:dyDescent="0.35">
      <c r="A224" s="51">
        <f>A222+1</f>
        <v>157</v>
      </c>
      <c r="C224" s="1" t="s">
        <v>32</v>
      </c>
      <c r="E224" s="10">
        <v>3337456.9215568472</v>
      </c>
      <c r="F224" s="51"/>
      <c r="G224" s="35">
        <v>33.454458462376628</v>
      </c>
      <c r="H224" s="51"/>
      <c r="I224" s="10">
        <v>3287340.1603048369</v>
      </c>
      <c r="J224" s="51"/>
      <c r="K224" s="35">
        <v>32.952091196826387</v>
      </c>
      <c r="L224" s="4"/>
      <c r="M224" s="10">
        <v>-50116.761252009936</v>
      </c>
      <c r="O224" s="53">
        <v>-1.5016451876368075E-2</v>
      </c>
      <c r="P224" s="12"/>
      <c r="Q224" s="53">
        <v>-2.7595836843401955E-2</v>
      </c>
    </row>
    <row r="225" spans="1:17" ht="14.4" customHeight="1" x14ac:dyDescent="0.35">
      <c r="A225" s="51">
        <f>A224+1</f>
        <v>158</v>
      </c>
      <c r="C225" s="1" t="s">
        <v>33</v>
      </c>
      <c r="E225" s="5"/>
      <c r="F225" s="13"/>
      <c r="G225" s="13"/>
      <c r="H225" s="13"/>
      <c r="I225" s="5"/>
      <c r="J225" s="13"/>
      <c r="K225" s="13"/>
      <c r="L225" s="13"/>
      <c r="M225" s="5"/>
      <c r="O225" s="53">
        <v>-2.5347461182318991E-2</v>
      </c>
      <c r="P225" s="12"/>
      <c r="Q225" s="53">
        <v>-0.10994561909078547</v>
      </c>
    </row>
    <row r="226" spans="1:17" ht="14.4" customHeight="1" x14ac:dyDescent="0.35">
      <c r="A226" s="51">
        <f>A225+1</f>
        <v>159</v>
      </c>
      <c r="C226" s="1" t="s">
        <v>34</v>
      </c>
      <c r="E226" s="10">
        <v>2944337.9368368471</v>
      </c>
      <c r="F226" s="51"/>
      <c r="G226" s="35">
        <v>29.513858462376625</v>
      </c>
      <c r="H226" s="51"/>
      <c r="I226" s="10">
        <v>3028768.558035987</v>
      </c>
      <c r="J226" s="51"/>
      <c r="K226" s="35">
        <v>30.360185703820591</v>
      </c>
      <c r="L226" s="4"/>
      <c r="M226" s="10">
        <v>84430.621199139874</v>
      </c>
      <c r="O226" s="53">
        <v>2.8675587860626198E-2</v>
      </c>
      <c r="P226" s="12"/>
      <c r="Q226" s="53">
        <v>5.9333681954030902E-2</v>
      </c>
    </row>
    <row r="227" spans="1:17" ht="14.4" customHeight="1" x14ac:dyDescent="0.35">
      <c r="A227" s="51">
        <f>A226+1</f>
        <v>160</v>
      </c>
      <c r="C227" s="1" t="s">
        <v>35</v>
      </c>
      <c r="E227" s="5"/>
      <c r="F227" s="13"/>
      <c r="G227" s="13"/>
      <c r="H227" s="13"/>
      <c r="I227" s="5"/>
      <c r="J227" s="13"/>
      <c r="K227" s="13"/>
      <c r="L227" s="13"/>
      <c r="M227" s="5"/>
      <c r="O227" s="53">
        <v>5.3299751048480393E-2</v>
      </c>
      <c r="P227" s="12"/>
      <c r="Q227" s="53">
        <v>1.3462955941128385</v>
      </c>
    </row>
    <row r="228" spans="1:17" ht="14.4" customHeight="1" x14ac:dyDescent="0.35">
      <c r="A228" s="51"/>
      <c r="E228" s="14"/>
      <c r="F228" s="51"/>
      <c r="G228" s="51"/>
      <c r="H228" s="51"/>
      <c r="I228" s="14"/>
      <c r="J228" s="51"/>
      <c r="K228" s="51"/>
      <c r="L228" s="51"/>
      <c r="M228" s="14"/>
      <c r="N228" s="51"/>
      <c r="O228" s="16"/>
      <c r="P228" s="16"/>
      <c r="Q228" s="12"/>
    </row>
    <row r="229" spans="1:17" ht="14.4" customHeight="1" x14ac:dyDescent="0.35">
      <c r="A229" s="51"/>
      <c r="C229" s="3" t="s">
        <v>71</v>
      </c>
      <c r="E229" s="17" t="s">
        <v>55</v>
      </c>
      <c r="I229" s="5"/>
      <c r="M229" s="5"/>
      <c r="O229" s="12"/>
      <c r="P229" s="12"/>
      <c r="Q229" s="12"/>
    </row>
    <row r="230" spans="1:17" ht="14.4" customHeight="1" x14ac:dyDescent="0.35">
      <c r="A230" s="51">
        <f>A227+1</f>
        <v>161</v>
      </c>
      <c r="C230" s="1" t="s">
        <v>27</v>
      </c>
      <c r="E230" s="5">
        <v>98867.548546000005</v>
      </c>
      <c r="F230" s="51"/>
      <c r="G230" s="18">
        <v>0.99104199463899856</v>
      </c>
      <c r="H230" s="51"/>
      <c r="I230" s="5">
        <v>45209.372744938548</v>
      </c>
      <c r="J230" s="51"/>
      <c r="K230" s="18">
        <v>0.45317586610004579</v>
      </c>
      <c r="L230" s="4"/>
      <c r="M230" s="5">
        <f>I230-E230</f>
        <v>-53658.175801061458</v>
      </c>
      <c r="N230" s="4"/>
      <c r="O230" s="6">
        <f>M230/E230</f>
        <v>-0.5427278878680396</v>
      </c>
      <c r="P230" s="7"/>
      <c r="Q230" s="6">
        <f>O230</f>
        <v>-0.5427278878680396</v>
      </c>
    </row>
    <row r="231" spans="1:17" ht="14.4" customHeight="1" x14ac:dyDescent="0.35">
      <c r="A231" s="51">
        <f>A230+1</f>
        <v>162</v>
      </c>
      <c r="C231" s="1" t="s">
        <v>28</v>
      </c>
      <c r="E231" s="5">
        <v>1521358.4524999999</v>
      </c>
      <c r="F231" s="8"/>
      <c r="G231" s="18">
        <v>15.25</v>
      </c>
      <c r="H231" s="4"/>
      <c r="I231" s="5">
        <v>1521358.4524999999</v>
      </c>
      <c r="J231" s="8"/>
      <c r="K231" s="18">
        <v>15.25</v>
      </c>
      <c r="L231" s="4"/>
      <c r="M231" s="5">
        <f>I231-E231</f>
        <v>0</v>
      </c>
      <c r="N231" s="4"/>
      <c r="O231" s="9">
        <f>IFERROR(M231/E231,"100.0%")</f>
        <v>0</v>
      </c>
      <c r="P231" s="7"/>
      <c r="Q231" s="9">
        <v>0</v>
      </c>
    </row>
    <row r="232" spans="1:17" ht="14.4" customHeight="1" x14ac:dyDescent="0.35">
      <c r="A232" s="51">
        <f>A231+1</f>
        <v>163</v>
      </c>
      <c r="C232" s="1" t="s">
        <v>29</v>
      </c>
      <c r="E232" s="5">
        <v>366634.47275887674</v>
      </c>
      <c r="F232" s="8"/>
      <c r="G232" s="18">
        <v>3.6751205479452058</v>
      </c>
      <c r="H232" s="4"/>
      <c r="I232" s="54">
        <v>109688.15153164353</v>
      </c>
      <c r="J232" s="8"/>
      <c r="K232" s="55">
        <v>1.0995070281489521</v>
      </c>
      <c r="L232" s="4"/>
      <c r="M232" s="5">
        <f>I232-E232</f>
        <v>-256946.32122723322</v>
      </c>
      <c r="N232" s="4"/>
      <c r="O232" s="9">
        <f>IFERROR(M232/E232,"100.0%")</f>
        <v>-0.70082422772126574</v>
      </c>
      <c r="P232" s="7"/>
      <c r="Q232" s="6">
        <f>O232</f>
        <v>-0.70082422772126574</v>
      </c>
    </row>
    <row r="233" spans="1:17" ht="14.4" customHeight="1" x14ac:dyDescent="0.35">
      <c r="A233" s="51">
        <f>A232+1</f>
        <v>164</v>
      </c>
      <c r="C233" s="1" t="s">
        <v>30</v>
      </c>
      <c r="E233" s="5">
        <v>1041856.1966349999</v>
      </c>
      <c r="F233" s="51"/>
      <c r="G233" s="18">
        <v>10.4435</v>
      </c>
      <c r="H233" s="51"/>
      <c r="I233" s="5">
        <v>1360266.4867694201</v>
      </c>
      <c r="J233" s="51"/>
      <c r="K233" s="18">
        <v>13.635224420086928</v>
      </c>
      <c r="L233" s="4"/>
      <c r="M233" s="5">
        <f>I233-E233</f>
        <v>318410.29013442015</v>
      </c>
      <c r="O233" s="6">
        <f>M233/E233</f>
        <v>0.30561827166054745</v>
      </c>
      <c r="P233" s="7"/>
      <c r="Q233" s="6">
        <f>O233</f>
        <v>0.30561827166054745</v>
      </c>
    </row>
    <row r="234" spans="1:17" ht="14.4" customHeight="1" x14ac:dyDescent="0.35">
      <c r="A234" s="51">
        <f>A233+1</f>
        <v>165</v>
      </c>
      <c r="C234" s="1" t="s">
        <v>31</v>
      </c>
      <c r="E234" s="10">
        <f>SUM(E230:E233)</f>
        <v>3028716.6704398766</v>
      </c>
      <c r="F234" s="51"/>
      <c r="G234" s="36">
        <v>30.359662542584203</v>
      </c>
      <c r="H234" s="51"/>
      <c r="I234" s="10">
        <f>SUM(I230:I233)</f>
        <v>3036522.4635460023</v>
      </c>
      <c r="J234" s="51"/>
      <c r="K234" s="36">
        <v>30.437907314335927</v>
      </c>
      <c r="L234" s="4"/>
      <c r="M234" s="10">
        <f>SUM(M230:M233)</f>
        <v>7805.7931061254931</v>
      </c>
      <c r="O234" s="11">
        <f>M234/E234</f>
        <v>2.5772609179028345E-3</v>
      </c>
      <c r="P234" s="12"/>
      <c r="Q234" s="11">
        <f>(M230+M233+M232)/(E230+E233+E232)</f>
        <v>5.178459249582862E-3</v>
      </c>
    </row>
    <row r="235" spans="1:17" ht="14.4" customHeight="1" x14ac:dyDescent="0.35">
      <c r="A235" s="51"/>
      <c r="E235" s="5"/>
      <c r="F235" s="51"/>
      <c r="G235" s="4"/>
      <c r="H235" s="51"/>
      <c r="I235" s="5"/>
      <c r="J235" s="51"/>
      <c r="K235" s="4"/>
      <c r="L235" s="4"/>
      <c r="M235" s="5"/>
      <c r="O235" s="12"/>
      <c r="P235" s="12"/>
      <c r="Q235" s="12"/>
    </row>
    <row r="236" spans="1:17" ht="14.4" customHeight="1" x14ac:dyDescent="0.35">
      <c r="A236" s="51">
        <f>A234+1</f>
        <v>166</v>
      </c>
      <c r="C236" s="1" t="s">
        <v>32</v>
      </c>
      <c r="E236" s="10">
        <v>3347126.9605742968</v>
      </c>
      <c r="F236" s="51"/>
      <c r="G236" s="35">
        <v>33.551386962671131</v>
      </c>
      <c r="H236" s="51"/>
      <c r="I236" s="10">
        <v>3295094.0917339073</v>
      </c>
      <c r="J236" s="51"/>
      <c r="K236" s="35">
        <v>33.029812807341727</v>
      </c>
      <c r="L236" s="4"/>
      <c r="M236" s="10">
        <v>-52032.86884038955</v>
      </c>
      <c r="O236" s="53">
        <v>-1.5545531870551394E-2</v>
      </c>
      <c r="P236" s="12"/>
      <c r="Q236" s="53">
        <v>-2.8499160003187082E-2</v>
      </c>
    </row>
    <row r="237" spans="1:17" ht="14.4" customHeight="1" x14ac:dyDescent="0.35">
      <c r="A237" s="51">
        <f>A236+1</f>
        <v>167</v>
      </c>
      <c r="C237" s="1" t="s">
        <v>33</v>
      </c>
      <c r="E237" s="5"/>
      <c r="F237" s="13"/>
      <c r="G237" s="13"/>
      <c r="H237" s="13"/>
      <c r="I237" s="5"/>
      <c r="J237" s="13"/>
      <c r="K237" s="13"/>
      <c r="L237" s="13"/>
      <c r="M237" s="5"/>
      <c r="O237" s="53">
        <v>-2.6188486572862154E-2</v>
      </c>
      <c r="P237" s="12"/>
      <c r="Q237" s="53">
        <v>-0.11177796542007075</v>
      </c>
    </row>
    <row r="238" spans="1:17" ht="14.4" customHeight="1" x14ac:dyDescent="0.35">
      <c r="A238" s="51">
        <f>A237+1</f>
        <v>168</v>
      </c>
      <c r="C238" s="1" t="s">
        <v>34</v>
      </c>
      <c r="E238" s="10">
        <v>2954007.9364482965</v>
      </c>
      <c r="F238" s="51"/>
      <c r="G238" s="35">
        <v>29.610786962671128</v>
      </c>
      <c r="H238" s="51"/>
      <c r="I238" s="10">
        <v>3036522.4635460023</v>
      </c>
      <c r="J238" s="51"/>
      <c r="K238" s="35">
        <v>30.437907314335927</v>
      </c>
      <c r="L238" s="4"/>
      <c r="M238" s="10">
        <v>82514.527097705359</v>
      </c>
      <c r="O238" s="53">
        <v>2.7933075629077476E-2</v>
      </c>
      <c r="P238" s="12"/>
      <c r="Q238" s="53">
        <v>5.7595753896689528E-2</v>
      </c>
    </row>
    <row r="239" spans="1:17" ht="14.4" customHeight="1" x14ac:dyDescent="0.35">
      <c r="A239" s="51">
        <f>A238+1</f>
        <v>169</v>
      </c>
      <c r="C239" s="1" t="s">
        <v>35</v>
      </c>
      <c r="E239" s="5"/>
      <c r="F239" s="13"/>
      <c r="G239" s="13"/>
      <c r="H239" s="13"/>
      <c r="I239" s="5"/>
      <c r="J239" s="5"/>
      <c r="K239" s="13"/>
      <c r="L239" s="13"/>
      <c r="M239" s="5"/>
      <c r="O239" s="53">
        <v>5.1774098687294129E-2</v>
      </c>
      <c r="P239" s="12"/>
      <c r="Q239" s="53">
        <v>1.1399711301507875</v>
      </c>
    </row>
    <row r="240" spans="1:17" ht="14.4" customHeight="1" x14ac:dyDescent="0.35">
      <c r="A240" s="51"/>
      <c r="E240" s="14"/>
      <c r="F240" s="51"/>
      <c r="G240" s="51"/>
      <c r="H240" s="51"/>
      <c r="I240" s="14"/>
      <c r="J240" s="14"/>
      <c r="K240" s="51"/>
      <c r="L240" s="51"/>
      <c r="M240" s="14"/>
      <c r="N240" s="51"/>
      <c r="O240" s="16"/>
      <c r="P240" s="16"/>
      <c r="Q240" s="16"/>
    </row>
    <row r="241" spans="1:17" ht="14.4" customHeight="1" x14ac:dyDescent="0.35">
      <c r="A241" s="51"/>
      <c r="C241" s="3" t="s">
        <v>72</v>
      </c>
      <c r="E241" s="17" t="s">
        <v>73</v>
      </c>
      <c r="I241" s="5"/>
      <c r="J241" s="5"/>
      <c r="M241" s="5"/>
      <c r="O241" s="12"/>
      <c r="P241" s="12"/>
      <c r="Q241" s="12"/>
    </row>
    <row r="242" spans="1:17" ht="14.4" customHeight="1" x14ac:dyDescent="0.35">
      <c r="A242" s="51">
        <f>A239+1</f>
        <v>170</v>
      </c>
      <c r="C242" s="1" t="s">
        <v>27</v>
      </c>
      <c r="E242" s="5">
        <v>601901.70037600002</v>
      </c>
      <c r="F242" s="51"/>
      <c r="G242" s="18">
        <v>0.86191770832208625</v>
      </c>
      <c r="H242" s="51"/>
      <c r="I242" s="5">
        <v>239685.44467582842</v>
      </c>
      <c r="J242" s="14"/>
      <c r="K242" s="18">
        <v>0.34322735600197962</v>
      </c>
      <c r="L242" s="4"/>
      <c r="M242" s="5">
        <f>I242-E242</f>
        <v>-362216.25570017158</v>
      </c>
      <c r="N242" s="4"/>
      <c r="O242" s="6">
        <f>M242/E242</f>
        <v>-0.60178639713743931</v>
      </c>
      <c r="P242" s="7"/>
      <c r="Q242" s="6">
        <f>O242</f>
        <v>-0.60178639713743931</v>
      </c>
    </row>
    <row r="243" spans="1:17" ht="14.4" customHeight="1" x14ac:dyDescent="0.35">
      <c r="A243" s="51">
        <f>A242+1</f>
        <v>171</v>
      </c>
      <c r="C243" s="1" t="s">
        <v>28</v>
      </c>
      <c r="E243" s="5">
        <v>10649509.625</v>
      </c>
      <c r="F243" s="8"/>
      <c r="G243" s="18">
        <v>15.25</v>
      </c>
      <c r="H243" s="4"/>
      <c r="I243" s="5">
        <v>10649509.625</v>
      </c>
      <c r="J243" s="5"/>
      <c r="K243" s="18">
        <v>15.25</v>
      </c>
      <c r="L243" s="4"/>
      <c r="M243" s="5">
        <f>I243-E243</f>
        <v>0</v>
      </c>
      <c r="N243" s="4"/>
      <c r="O243" s="9">
        <f>IFERROR(M243/E243,"100.0%")</f>
        <v>0</v>
      </c>
      <c r="P243" s="7"/>
      <c r="Q243" s="9">
        <v>0</v>
      </c>
    </row>
    <row r="244" spans="1:17" ht="14.4" customHeight="1" x14ac:dyDescent="0.35">
      <c r="A244" s="51">
        <f>A243+1</f>
        <v>172</v>
      </c>
      <c r="C244" s="1" t="s">
        <v>29</v>
      </c>
      <c r="E244" s="5">
        <v>2566441.419565754</v>
      </c>
      <c r="F244" s="8"/>
      <c r="G244" s="18">
        <v>3.6751205479452063</v>
      </c>
      <c r="H244" s="4"/>
      <c r="I244" s="54">
        <v>767817.09370671574</v>
      </c>
      <c r="J244" s="5"/>
      <c r="K244" s="55">
        <v>1.0995070281489525</v>
      </c>
      <c r="L244" s="4"/>
      <c r="M244" s="5">
        <f>I244-E244</f>
        <v>-1798624.3258590382</v>
      </c>
      <c r="N244" s="4"/>
      <c r="O244" s="9">
        <f>IFERROR(M244/E244,"100.0%")</f>
        <v>-0.70082422772126562</v>
      </c>
      <c r="P244" s="7"/>
      <c r="Q244" s="6">
        <f>O244</f>
        <v>-0.70082422772126562</v>
      </c>
    </row>
    <row r="245" spans="1:17" ht="14.4" customHeight="1" x14ac:dyDescent="0.35">
      <c r="A245" s="51">
        <f>A244+1</f>
        <v>173</v>
      </c>
      <c r="C245" s="1" t="s">
        <v>30</v>
      </c>
      <c r="E245" s="5">
        <v>7292993.6897499999</v>
      </c>
      <c r="F245" s="51"/>
      <c r="G245" s="18">
        <v>10.4435</v>
      </c>
      <c r="H245" s="51"/>
      <c r="I245" s="5">
        <v>9521865.816442674</v>
      </c>
      <c r="J245" s="14"/>
      <c r="K245" s="18">
        <v>13.635224420086928</v>
      </c>
      <c r="L245" s="4"/>
      <c r="M245" s="5">
        <f>I245-E245</f>
        <v>2228872.1266926741</v>
      </c>
      <c r="O245" s="6">
        <f>M245/E245</f>
        <v>0.3056182716605475</v>
      </c>
      <c r="P245" s="7"/>
      <c r="Q245" s="6">
        <f>O245</f>
        <v>0.3056182716605475</v>
      </c>
    </row>
    <row r="246" spans="1:17" ht="14.4" customHeight="1" x14ac:dyDescent="0.35">
      <c r="A246" s="51">
        <f>A245+1</f>
        <v>174</v>
      </c>
      <c r="C246" s="1" t="s">
        <v>31</v>
      </c>
      <c r="E246" s="10">
        <f>SUM(E242:E245)</f>
        <v>21110846.434691753</v>
      </c>
      <c r="F246" s="51"/>
      <c r="G246" s="36">
        <v>30.230538256267291</v>
      </c>
      <c r="H246" s="51"/>
      <c r="I246" s="10">
        <f>SUM(I242:I245)</f>
        <v>21178877.979825221</v>
      </c>
      <c r="J246" s="14"/>
      <c r="K246" s="36">
        <v>30.327958804237866</v>
      </c>
      <c r="L246" s="4"/>
      <c r="M246" s="10">
        <f>SUM(M242:M245)</f>
        <v>68031.545133464504</v>
      </c>
      <c r="O246" s="11">
        <f>M246/E246</f>
        <v>3.2225872772996588E-3</v>
      </c>
      <c r="P246" s="12"/>
      <c r="Q246" s="11">
        <f>(M242+M245+M244)/(E242+E245+E244)</f>
        <v>6.5031406952157081E-3</v>
      </c>
    </row>
    <row r="247" spans="1:17" ht="14.4" customHeight="1" x14ac:dyDescent="0.35">
      <c r="A247" s="51"/>
      <c r="E247" s="5"/>
      <c r="F247" s="51"/>
      <c r="G247" s="4"/>
      <c r="H247" s="51"/>
      <c r="I247" s="5"/>
      <c r="J247" s="14"/>
      <c r="K247" s="4"/>
      <c r="L247" s="4"/>
      <c r="M247" s="5"/>
      <c r="O247" s="12"/>
      <c r="P247" s="12"/>
      <c r="Q247" s="12"/>
    </row>
    <row r="248" spans="1:17" ht="14.4" customHeight="1" x14ac:dyDescent="0.35">
      <c r="A248" s="51">
        <f>A246+1</f>
        <v>175</v>
      </c>
      <c r="C248" s="1" t="s">
        <v>32</v>
      </c>
      <c r="E248" s="10">
        <v>23339718.561384428</v>
      </c>
      <c r="F248" s="51"/>
      <c r="G248" s="35">
        <v>33.422262676354222</v>
      </c>
      <c r="H248" s="51"/>
      <c r="I248" s="10">
        <v>22988879.454897717</v>
      </c>
      <c r="J248" s="14"/>
      <c r="K248" s="35">
        <v>32.919864297243656</v>
      </c>
      <c r="L248" s="4"/>
      <c r="M248" s="10">
        <v>-350839.10648670944</v>
      </c>
      <c r="O248" s="53">
        <v>-1.5031848201767645E-2</v>
      </c>
      <c r="P248" s="12"/>
      <c r="Q248" s="53">
        <v>-2.7646440515318036E-2</v>
      </c>
    </row>
    <row r="249" spans="1:17" ht="14.4" customHeight="1" x14ac:dyDescent="0.35">
      <c r="A249" s="51">
        <f>A248+1</f>
        <v>176</v>
      </c>
      <c r="C249" s="1" t="s">
        <v>33</v>
      </c>
      <c r="E249" s="5"/>
      <c r="F249" s="13"/>
      <c r="G249" s="13"/>
      <c r="H249" s="13"/>
      <c r="I249" s="5"/>
      <c r="J249" s="5"/>
      <c r="K249" s="13"/>
      <c r="L249" s="13"/>
      <c r="M249" s="5"/>
      <c r="O249" s="53">
        <v>-2.5390276836981036E-2</v>
      </c>
      <c r="P249" s="12"/>
      <c r="Q249" s="53">
        <v>-0.11073267421022226</v>
      </c>
    </row>
    <row r="250" spans="1:17" ht="14.4" customHeight="1" x14ac:dyDescent="0.35">
      <c r="A250" s="51">
        <f>A249+1</f>
        <v>177</v>
      </c>
      <c r="C250" s="1" t="s">
        <v>34</v>
      </c>
      <c r="E250" s="10">
        <v>20587885.27428443</v>
      </c>
      <c r="F250" s="51"/>
      <c r="G250" s="35">
        <v>29.481662676354219</v>
      </c>
      <c r="H250" s="51"/>
      <c r="I250" s="10">
        <v>21178877.979825221</v>
      </c>
      <c r="J250" s="14"/>
      <c r="K250" s="35">
        <v>30.327958804237866</v>
      </c>
      <c r="L250" s="4"/>
      <c r="M250" s="10">
        <v>590992.70554079069</v>
      </c>
      <c r="O250" s="53">
        <v>2.8705848010479151E-2</v>
      </c>
      <c r="P250" s="12"/>
      <c r="Q250" s="53">
        <v>5.9465724218559064E-2</v>
      </c>
    </row>
    <row r="251" spans="1:17" ht="14.4" customHeight="1" x14ac:dyDescent="0.35">
      <c r="A251" s="51">
        <f>A250+1</f>
        <v>178</v>
      </c>
      <c r="C251" s="1" t="s">
        <v>35</v>
      </c>
      <c r="E251" s="5"/>
      <c r="F251" s="13"/>
      <c r="G251" s="13"/>
      <c r="H251" s="13"/>
      <c r="I251" s="5"/>
      <c r="J251" s="5"/>
      <c r="K251" s="13"/>
      <c r="L251" s="13"/>
      <c r="M251" s="5"/>
      <c r="O251" s="53">
        <v>5.3406078652969778E-2</v>
      </c>
      <c r="P251" s="12"/>
      <c r="Q251" s="53">
        <v>1.4189165751708179</v>
      </c>
    </row>
    <row r="252" spans="1:17" ht="14.4" customHeight="1" x14ac:dyDescent="0.35">
      <c r="A252" s="51"/>
      <c r="E252" s="5"/>
      <c r="F252" s="13"/>
      <c r="G252" s="13"/>
      <c r="H252" s="13"/>
      <c r="I252" s="5"/>
      <c r="J252" s="5"/>
      <c r="K252" s="13"/>
      <c r="L252" s="13"/>
      <c r="M252" s="5"/>
      <c r="O252" s="7"/>
      <c r="P252" s="7"/>
      <c r="Q252" s="7"/>
    </row>
    <row r="253" spans="1:17" ht="14.4" customHeight="1" x14ac:dyDescent="0.35">
      <c r="A253" s="51"/>
      <c r="C253" s="3" t="s">
        <v>74</v>
      </c>
      <c r="E253" s="17" t="s">
        <v>75</v>
      </c>
      <c r="I253" s="5"/>
      <c r="J253" s="5"/>
      <c r="M253" s="5"/>
      <c r="O253" s="12"/>
      <c r="P253" s="12"/>
      <c r="Q253" s="12"/>
    </row>
    <row r="254" spans="1:17" ht="14.4" customHeight="1" x14ac:dyDescent="0.35">
      <c r="A254" s="51">
        <f>A251+1</f>
        <v>179</v>
      </c>
      <c r="C254" s="1" t="s">
        <v>27</v>
      </c>
      <c r="E254" s="5">
        <v>6325520.9663999993</v>
      </c>
      <c r="F254" s="51"/>
      <c r="G254" s="18">
        <v>4.5083880945593044</v>
      </c>
      <c r="H254" s="51"/>
      <c r="I254" s="5">
        <v>4913993.844620822</v>
      </c>
      <c r="J254" s="14"/>
      <c r="K254" s="18">
        <v>3.5023504725547818</v>
      </c>
      <c r="L254" s="4"/>
      <c r="M254" s="5">
        <f>I254-E254</f>
        <v>-1411527.1217791773</v>
      </c>
      <c r="N254" s="4"/>
      <c r="O254" s="12"/>
      <c r="P254" s="7"/>
      <c r="Q254" s="6">
        <f>M254/E254</f>
        <v>-0.22314796350797808</v>
      </c>
    </row>
    <row r="255" spans="1:17" ht="14.4" customHeight="1" x14ac:dyDescent="0.35">
      <c r="A255" s="51">
        <f>A254+1</f>
        <v>180</v>
      </c>
      <c r="C255" s="1" t="s">
        <v>29</v>
      </c>
      <c r="E255" s="5">
        <v>6587242.5053808214</v>
      </c>
      <c r="F255" s="8"/>
      <c r="G255" s="18">
        <v>4.6949248678462023</v>
      </c>
      <c r="H255" s="4"/>
      <c r="I255" s="5">
        <v>2359442.0104763862</v>
      </c>
      <c r="J255" s="5"/>
      <c r="K255" s="18">
        <v>1.6816449311192041</v>
      </c>
      <c r="L255" s="4"/>
      <c r="M255" s="5">
        <f>I255-E255</f>
        <v>-4227800.4949044352</v>
      </c>
      <c r="N255" s="4"/>
      <c r="O255" s="12"/>
      <c r="P255" s="7"/>
      <c r="Q255" s="6">
        <f>M255/E255</f>
        <v>-0.64181643403152921</v>
      </c>
    </row>
    <row r="256" spans="1:17" ht="14.4" customHeight="1" x14ac:dyDescent="0.35">
      <c r="A256" s="51">
        <f>A255+1</f>
        <v>181</v>
      </c>
      <c r="C256" s="1" t="s">
        <v>30</v>
      </c>
      <c r="E256" s="5">
        <v>14652675.030400001</v>
      </c>
      <c r="F256" s="51"/>
      <c r="G256" s="18">
        <v>10.4434</v>
      </c>
      <c r="H256" s="51"/>
      <c r="I256" s="5">
        <v>19130983.433949485</v>
      </c>
      <c r="J256" s="14"/>
      <c r="K256" s="18">
        <v>13.635224420086928</v>
      </c>
      <c r="L256" s="4"/>
      <c r="M256" s="5">
        <f>I256-E256</f>
        <v>4478308.4035494849</v>
      </c>
      <c r="O256" s="12"/>
      <c r="P256" s="7"/>
      <c r="Q256" s="6">
        <f>M256/E256</f>
        <v>0.30563077351120593</v>
      </c>
    </row>
    <row r="257" spans="1:17" ht="14.4" customHeight="1" x14ac:dyDescent="0.35">
      <c r="A257" s="51">
        <f>A256+1</f>
        <v>182</v>
      </c>
      <c r="C257" s="1" t="s">
        <v>31</v>
      </c>
      <c r="E257" s="10">
        <f>SUM(E254:E256)</f>
        <v>27565438.502180822</v>
      </c>
      <c r="F257" s="51"/>
      <c r="G257" s="36">
        <v>19.646712962405509</v>
      </c>
      <c r="H257" s="51"/>
      <c r="I257" s="10">
        <f>SUM(I254:I256)</f>
        <v>26404419.289046694</v>
      </c>
      <c r="J257" s="14"/>
      <c r="K257" s="36">
        <v>18.819219823760914</v>
      </c>
      <c r="L257" s="4"/>
      <c r="M257" s="10">
        <f>SUM(M254:M256)</f>
        <v>-1161019.2131341277</v>
      </c>
      <c r="O257" s="12"/>
      <c r="P257" s="12"/>
      <c r="Q257" s="11">
        <f>(M254+M256+M255)/(E254+E256+E255)</f>
        <v>-4.2118655686985515E-2</v>
      </c>
    </row>
    <row r="258" spans="1:17" ht="14.4" customHeight="1" x14ac:dyDescent="0.35">
      <c r="A258" s="51"/>
      <c r="E258" s="5"/>
      <c r="F258" s="51"/>
      <c r="G258" s="4"/>
      <c r="H258" s="51"/>
      <c r="I258" s="5"/>
      <c r="J258" s="14"/>
      <c r="K258" s="4"/>
      <c r="L258" s="4"/>
      <c r="M258" s="5"/>
      <c r="O258" s="12"/>
      <c r="P258" s="12"/>
      <c r="Q258" s="12"/>
    </row>
    <row r="259" spans="1:17" ht="14.4" customHeight="1" x14ac:dyDescent="0.35">
      <c r="A259" s="51">
        <f>A257+1</f>
        <v>183</v>
      </c>
      <c r="C259" s="1" t="s">
        <v>32</v>
      </c>
      <c r="E259" s="10">
        <v>32043746.905730307</v>
      </c>
      <c r="F259" s="51"/>
      <c r="G259" s="35">
        <v>22.838537382492436</v>
      </c>
      <c r="H259" s="51"/>
      <c r="I259" s="10">
        <v>30041007.84244144</v>
      </c>
      <c r="J259" s="14"/>
      <c r="K259" s="35">
        <v>21.411125316766714</v>
      </c>
      <c r="L259" s="4"/>
      <c r="M259" s="10">
        <v>-2002739.0632888675</v>
      </c>
      <c r="O259" s="12"/>
      <c r="P259" s="12"/>
      <c r="Q259" s="53">
        <v>-6.250015234425417E-2</v>
      </c>
    </row>
    <row r="260" spans="1:17" ht="14.4" customHeight="1" x14ac:dyDescent="0.35">
      <c r="A260" s="51">
        <f>A259+1</f>
        <v>184</v>
      </c>
      <c r="C260" s="1" t="s">
        <v>33</v>
      </c>
      <c r="E260" s="5"/>
      <c r="F260" s="13"/>
      <c r="G260" s="13"/>
      <c r="H260" s="13"/>
      <c r="I260" s="5"/>
      <c r="J260" s="5"/>
      <c r="K260" s="13"/>
      <c r="L260" s="13"/>
      <c r="M260" s="5"/>
      <c r="O260" s="12"/>
      <c r="P260" s="12"/>
      <c r="Q260" s="53">
        <v>-0.15509763403206411</v>
      </c>
    </row>
    <row r="261" spans="1:17" ht="14.4" customHeight="1" x14ac:dyDescent="0.35">
      <c r="A261" s="51">
        <f>A260+1</f>
        <v>185</v>
      </c>
      <c r="C261" s="1" t="s">
        <v>34</v>
      </c>
      <c r="E261" s="10">
        <v>26514864.432130307</v>
      </c>
      <c r="F261" s="51"/>
      <c r="G261" s="35">
        <v>18.897937382492437</v>
      </c>
      <c r="H261" s="51"/>
      <c r="I261" s="10">
        <v>26404419.289046694</v>
      </c>
      <c r="J261" s="14"/>
      <c r="K261" s="35">
        <v>18.819219823760914</v>
      </c>
      <c r="L261" s="4"/>
      <c r="M261" s="10">
        <v>-110445.1430836129</v>
      </c>
      <c r="O261" s="12"/>
      <c r="P261" s="12"/>
      <c r="Q261" s="53">
        <v>-4.1654047813941362E-3</v>
      </c>
    </row>
    <row r="262" spans="1:17" ht="14.4" customHeight="1" x14ac:dyDescent="0.35">
      <c r="A262" s="51">
        <f>A261+1</f>
        <v>186</v>
      </c>
      <c r="C262" s="1" t="s">
        <v>35</v>
      </c>
      <c r="E262" s="5"/>
      <c r="F262" s="13"/>
      <c r="G262" s="13"/>
      <c r="H262" s="13"/>
      <c r="I262" s="5"/>
      <c r="J262" s="5"/>
      <c r="K262" s="13"/>
      <c r="L262" s="13"/>
      <c r="M262" s="5"/>
      <c r="O262" s="12"/>
      <c r="P262" s="12"/>
      <c r="Q262" s="53">
        <v>-1.495760063181184E-2</v>
      </c>
    </row>
    <row r="263" spans="1:17" ht="14.4" customHeight="1" x14ac:dyDescent="0.35">
      <c r="A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16"/>
      <c r="P263" s="16"/>
      <c r="Q263" s="16"/>
    </row>
    <row r="264" spans="1:17" ht="14.4" customHeight="1" x14ac:dyDescent="0.35">
      <c r="A264" s="21" t="s">
        <v>76</v>
      </c>
      <c r="B264" s="21"/>
      <c r="C264" s="22"/>
      <c r="G264" s="4"/>
      <c r="M264" s="23"/>
    </row>
    <row r="265" spans="1:17" ht="14.4" customHeight="1" x14ac:dyDescent="0.35">
      <c r="A265" s="56" t="s">
        <v>77</v>
      </c>
      <c r="B265" s="57"/>
      <c r="C265" s="24" t="s">
        <v>78</v>
      </c>
      <c r="E265" s="25"/>
      <c r="G265" s="4"/>
      <c r="I265" s="25"/>
      <c r="K265" s="4"/>
      <c r="L265" s="4"/>
      <c r="M265" s="26"/>
      <c r="O265" s="13"/>
      <c r="P265" s="13"/>
      <c r="Q265" s="13"/>
    </row>
    <row r="266" spans="1:17" ht="14.4" customHeight="1" x14ac:dyDescent="0.35">
      <c r="A266" s="56" t="s">
        <v>79</v>
      </c>
      <c r="B266" s="58"/>
      <c r="C266" s="24" t="s">
        <v>80</v>
      </c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</row>
    <row r="267" spans="1:17" ht="14.4" customHeight="1" x14ac:dyDescent="0.35">
      <c r="A267" s="56" t="s">
        <v>81</v>
      </c>
      <c r="B267" s="59"/>
      <c r="C267" s="27" t="s">
        <v>82</v>
      </c>
      <c r="E267" s="3"/>
      <c r="F267" s="3"/>
      <c r="G267" s="3"/>
      <c r="H267" s="3"/>
      <c r="I267" s="3"/>
      <c r="J267" s="3"/>
      <c r="K267" s="3"/>
      <c r="L267" s="3"/>
      <c r="M267" s="3"/>
      <c r="O267" s="60"/>
      <c r="P267" s="60"/>
      <c r="Q267" s="60"/>
    </row>
    <row r="268" spans="1:17" ht="14.4" customHeight="1" x14ac:dyDescent="0.35">
      <c r="A268" s="51"/>
      <c r="C268" s="3"/>
      <c r="E268" s="3"/>
      <c r="F268" s="3"/>
      <c r="G268" s="3"/>
      <c r="H268" s="3"/>
      <c r="I268" s="3"/>
      <c r="J268" s="3"/>
      <c r="K268" s="3"/>
      <c r="L268" s="3"/>
      <c r="M268" s="3"/>
      <c r="O268" s="60"/>
      <c r="P268" s="60"/>
      <c r="Q268" s="60"/>
    </row>
    <row r="269" spans="1:17" ht="14.4" customHeight="1" x14ac:dyDescent="0.35">
      <c r="A269" s="51"/>
      <c r="C269" s="3"/>
      <c r="E269" s="3"/>
      <c r="F269" s="3"/>
      <c r="G269" s="3"/>
      <c r="H269" s="3"/>
      <c r="I269" s="3"/>
      <c r="J269" s="3"/>
      <c r="K269" s="3"/>
      <c r="L269" s="3"/>
      <c r="M269" s="3"/>
      <c r="O269" s="60"/>
      <c r="P269" s="60"/>
      <c r="Q269" s="60"/>
    </row>
    <row r="270" spans="1:17" ht="14.4" customHeight="1" x14ac:dyDescent="0.35">
      <c r="A270" s="51"/>
      <c r="C270" s="3"/>
      <c r="E270" s="3"/>
      <c r="F270" s="3"/>
      <c r="G270" s="3"/>
      <c r="H270" s="3"/>
      <c r="I270" s="3"/>
      <c r="J270" s="3"/>
      <c r="K270" s="3"/>
      <c r="L270" s="3"/>
      <c r="M270" s="3"/>
      <c r="O270" s="28"/>
      <c r="P270" s="28"/>
      <c r="Q270" s="28"/>
    </row>
    <row r="271" spans="1:17" ht="14.4" customHeight="1" x14ac:dyDescent="0.35">
      <c r="A271" s="51"/>
      <c r="C271" s="49"/>
      <c r="E271" s="49"/>
      <c r="F271" s="49"/>
      <c r="G271" s="49"/>
      <c r="H271" s="49"/>
      <c r="I271" s="49"/>
      <c r="J271" s="49"/>
      <c r="K271" s="49"/>
      <c r="L271" s="49"/>
      <c r="M271" s="49"/>
      <c r="N271" s="3"/>
      <c r="O271" s="29"/>
      <c r="P271" s="29"/>
      <c r="Q271" s="28"/>
    </row>
    <row r="272" spans="1:17" ht="14.4" customHeight="1" x14ac:dyDescent="0.35"/>
    <row r="273" ht="14.4" customHeight="1" x14ac:dyDescent="0.35"/>
    <row r="693" spans="1:2" x14ac:dyDescent="0.35">
      <c r="A693" s="51"/>
      <c r="B693" s="30"/>
    </row>
  </sheetData>
  <mergeCells count="5">
    <mergeCell ref="A7:Q7"/>
    <mergeCell ref="A8:Q8"/>
    <mergeCell ref="E10:G10"/>
    <mergeCell ref="I10:M10"/>
    <mergeCell ref="O10:Q10"/>
  </mergeCells>
  <pageMargins left="0.7" right="0.7" top="0.75" bottom="0.75" header="0.3" footer="0.3"/>
  <pageSetup scale="51" fitToHeight="0" orientation="portrait" r:id="rId1"/>
  <headerFooter>
    <oddHeader>&amp;R&amp;"Arial,Regular"&amp;10Filed: 2025-02-28
EB-2025-0064
Phase 3 Exhibit 8
Tab 2
Schedule 15
Attachment 10
Page &amp;P of 9</oddHeader>
  </headerFooter>
  <rowBreaks count="3" manualBreakCount="3">
    <brk id="87" max="16" man="1"/>
    <brk id="159" max="16" man="1"/>
    <brk id="22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F6D6-9C05-4810-94CF-273F1C315ECF}">
  <sheetPr>
    <pageSetUpPr fitToPage="1"/>
  </sheetPr>
  <dimension ref="A7:Q132"/>
  <sheetViews>
    <sheetView tabSelected="1" view="pageLayout" topLeftCell="A76" zoomScaleNormal="100" zoomScaleSheetLayoutView="70" workbookViewId="0">
      <selection activeCell="A119" sqref="A1:XFD1048576"/>
    </sheetView>
  </sheetViews>
  <sheetFormatPr defaultColWidth="8.84375" defaultRowHeight="14.6" x14ac:dyDescent="0.4"/>
  <cols>
    <col min="1" max="1" width="4.53515625" style="1" customWidth="1"/>
    <col min="2" max="2" width="1.69140625" style="1" customWidth="1"/>
    <col min="3" max="3" width="39" style="1" customWidth="1"/>
    <col min="4" max="4" width="1.69140625" style="1" customWidth="1"/>
    <col min="5" max="5" width="17.4609375" style="1" customWidth="1"/>
    <col min="6" max="6" width="1.69140625" style="1" customWidth="1"/>
    <col min="7" max="7" width="17.4609375" style="1" customWidth="1"/>
    <col min="8" max="8" width="1.69140625" style="1" customWidth="1"/>
    <col min="9" max="9" width="16.69140625" style="1" customWidth="1"/>
    <col min="10" max="10" width="1.69140625" style="1" customWidth="1"/>
    <col min="11" max="11" width="16.69140625" style="1" customWidth="1"/>
    <col min="12" max="12" width="1.69140625" style="1" customWidth="1"/>
    <col min="13" max="13" width="16.69140625" style="1" customWidth="1"/>
    <col min="14" max="14" width="1.69140625" style="1" customWidth="1"/>
    <col min="15" max="15" width="16.69140625" style="1" customWidth="1"/>
    <col min="16" max="16" width="1.69140625" style="1" customWidth="1"/>
    <col min="17" max="17" width="16.69140625" style="1" customWidth="1"/>
    <col min="18" max="16384" width="8.84375" style="61"/>
  </cols>
  <sheetData>
    <row r="7" spans="1:17" x14ac:dyDescent="0.4">
      <c r="A7" s="63" t="s">
        <v>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x14ac:dyDescent="0.4">
      <c r="A8" s="63" t="s">
        <v>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17" x14ac:dyDescent="0.4">
      <c r="A9" s="5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Q9" s="32"/>
    </row>
    <row r="10" spans="1:17" x14ac:dyDescent="0.4">
      <c r="A10" s="51"/>
      <c r="E10" s="64" t="s">
        <v>84</v>
      </c>
      <c r="F10" s="64"/>
      <c r="G10" s="64"/>
      <c r="I10" s="64" t="s">
        <v>3</v>
      </c>
      <c r="J10" s="64"/>
      <c r="K10" s="64"/>
      <c r="L10" s="64"/>
      <c r="M10" s="64"/>
      <c r="O10" s="65" t="s">
        <v>4</v>
      </c>
      <c r="P10" s="65"/>
      <c r="Q10" s="65"/>
    </row>
    <row r="11" spans="1:17" x14ac:dyDescent="0.4">
      <c r="A11" s="51"/>
      <c r="E11" s="51"/>
      <c r="F11" s="51"/>
      <c r="G11" s="51"/>
      <c r="I11" s="51"/>
      <c r="J11" s="51"/>
      <c r="K11" s="51"/>
      <c r="L11" s="51"/>
      <c r="M11" s="51" t="s">
        <v>6</v>
      </c>
      <c r="O11" s="51" t="s">
        <v>7</v>
      </c>
      <c r="P11" s="51"/>
      <c r="Q11" s="51" t="s">
        <v>8</v>
      </c>
    </row>
    <row r="12" spans="1:17" x14ac:dyDescent="0.4">
      <c r="A12" s="51" t="s">
        <v>9</v>
      </c>
      <c r="E12" s="51" t="s">
        <v>6</v>
      </c>
      <c r="F12" s="51"/>
      <c r="G12" s="51" t="s">
        <v>10</v>
      </c>
      <c r="I12" s="51" t="s">
        <v>6</v>
      </c>
      <c r="J12" s="51"/>
      <c r="K12" s="51" t="s">
        <v>10</v>
      </c>
      <c r="L12" s="51"/>
      <c r="M12" s="51" t="s">
        <v>11</v>
      </c>
      <c r="O12" s="51" t="s">
        <v>12</v>
      </c>
      <c r="Q12" s="51" t="s">
        <v>12</v>
      </c>
    </row>
    <row r="13" spans="1:17" ht="14.4" customHeight="1" x14ac:dyDescent="0.4">
      <c r="A13" s="50" t="s">
        <v>13</v>
      </c>
      <c r="C13" s="2" t="s">
        <v>14</v>
      </c>
      <c r="E13" s="50" t="s">
        <v>15</v>
      </c>
      <c r="F13" s="51"/>
      <c r="G13" s="50" t="s">
        <v>16</v>
      </c>
      <c r="I13" s="50" t="s">
        <v>15</v>
      </c>
      <c r="J13" s="51"/>
      <c r="K13" s="50" t="s">
        <v>16</v>
      </c>
      <c r="L13" s="51"/>
      <c r="M13" s="50" t="s">
        <v>15</v>
      </c>
      <c r="O13" s="50" t="s">
        <v>17</v>
      </c>
      <c r="P13" s="51"/>
      <c r="Q13" s="50" t="s">
        <v>17</v>
      </c>
    </row>
    <row r="14" spans="1:17" x14ac:dyDescent="0.4">
      <c r="A14" s="51"/>
      <c r="E14" s="51" t="s">
        <v>18</v>
      </c>
      <c r="F14" s="51"/>
      <c r="G14" s="51" t="s">
        <v>19</v>
      </c>
      <c r="H14" s="51"/>
      <c r="I14" s="51" t="s">
        <v>20</v>
      </c>
      <c r="J14" s="51"/>
      <c r="K14" s="51" t="s">
        <v>21</v>
      </c>
      <c r="L14" s="51"/>
      <c r="M14" s="51" t="s">
        <v>22</v>
      </c>
      <c r="N14" s="51"/>
      <c r="O14" s="51" t="s">
        <v>23</v>
      </c>
      <c r="P14" s="51"/>
      <c r="Q14" s="51" t="s">
        <v>24</v>
      </c>
    </row>
    <row r="15" spans="1:17" x14ac:dyDescent="0.4">
      <c r="A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1:17" ht="14.4" customHeight="1" x14ac:dyDescent="0.4">
      <c r="A16" s="51"/>
      <c r="C16" s="3" t="s">
        <v>85</v>
      </c>
      <c r="E16" s="1" t="s">
        <v>86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1:17" x14ac:dyDescent="0.4">
      <c r="A17" s="51">
        <f>1</f>
        <v>1</v>
      </c>
      <c r="C17" s="1" t="s">
        <v>27</v>
      </c>
      <c r="E17" s="5">
        <v>543.68087780000008</v>
      </c>
      <c r="F17" s="8"/>
      <c r="G17" s="4">
        <v>24.712767172727276</v>
      </c>
      <c r="H17" s="4"/>
      <c r="I17" s="5">
        <v>554.89788180061953</v>
      </c>
      <c r="J17" s="51"/>
      <c r="K17" s="4">
        <v>25.222630990937251</v>
      </c>
      <c r="L17" s="4"/>
      <c r="M17" s="5">
        <f>I17-E17</f>
        <v>11.217004000619454</v>
      </c>
      <c r="N17" s="4"/>
      <c r="O17" s="6">
        <f>M17/E17</f>
        <v>2.0631595589694018E-2</v>
      </c>
      <c r="P17" s="7"/>
      <c r="Q17" s="6">
        <f>O17</f>
        <v>2.0631595589694018E-2</v>
      </c>
    </row>
    <row r="18" spans="1:17" x14ac:dyDescent="0.4">
      <c r="A18" s="51">
        <f>A17+1</f>
        <v>2</v>
      </c>
      <c r="C18" s="1" t="s">
        <v>28</v>
      </c>
      <c r="E18" s="5">
        <v>335.5</v>
      </c>
      <c r="F18" s="8"/>
      <c r="G18" s="4">
        <v>15.25</v>
      </c>
      <c r="H18" s="4"/>
      <c r="I18" s="5">
        <v>335.5</v>
      </c>
      <c r="J18" s="8"/>
      <c r="K18" s="4">
        <v>15.25</v>
      </c>
      <c r="L18" s="4"/>
      <c r="M18" s="5">
        <f>I18-E18</f>
        <v>0</v>
      </c>
      <c r="N18" s="4"/>
      <c r="O18" s="9">
        <f>IFERROR(M18/E18,"100.0%")</f>
        <v>0</v>
      </c>
      <c r="P18" s="7"/>
      <c r="Q18" s="9">
        <v>0</v>
      </c>
    </row>
    <row r="19" spans="1:17" x14ac:dyDescent="0.4">
      <c r="A19" s="51">
        <f>A18+1</f>
        <v>3</v>
      </c>
      <c r="C19" s="1" t="s">
        <v>29</v>
      </c>
      <c r="E19" s="5">
        <v>173.09819999999996</v>
      </c>
      <c r="F19" s="8"/>
      <c r="G19" s="4">
        <v>7.8680999999999983</v>
      </c>
      <c r="H19" s="4"/>
      <c r="I19" s="5">
        <v>159.65023593780575</v>
      </c>
      <c r="J19" s="8"/>
      <c r="K19" s="4">
        <v>7.2568289062638973</v>
      </c>
      <c r="L19" s="4"/>
      <c r="M19" s="5">
        <f>I19-E19</f>
        <v>-13.447964062194217</v>
      </c>
      <c r="O19" s="6">
        <f>M19/E19</f>
        <v>-7.7689797249158102E-2</v>
      </c>
      <c r="P19" s="7"/>
      <c r="Q19" s="6">
        <f>O19</f>
        <v>-7.7689797249158102E-2</v>
      </c>
    </row>
    <row r="20" spans="1:17" x14ac:dyDescent="0.4">
      <c r="A20" s="51">
        <f>A19+1</f>
        <v>4</v>
      </c>
      <c r="C20" s="1" t="s">
        <v>30</v>
      </c>
      <c r="E20" s="5">
        <v>354.96178254437189</v>
      </c>
      <c r="F20" s="8"/>
      <c r="G20" s="4">
        <v>16.134626479289633</v>
      </c>
      <c r="I20" s="5">
        <v>358.46552371030697</v>
      </c>
      <c r="J20" s="51"/>
      <c r="K20" s="4">
        <v>16.293887441377588</v>
      </c>
      <c r="L20" s="4"/>
      <c r="M20" s="5">
        <f>I20-E20</f>
        <v>3.5037411659350823</v>
      </c>
      <c r="O20" s="6">
        <f>M20/E20</f>
        <v>9.8707560594839486E-3</v>
      </c>
      <c r="P20" s="7"/>
      <c r="Q20" s="6">
        <f>O20</f>
        <v>9.8707560594839486E-3</v>
      </c>
    </row>
    <row r="21" spans="1:17" x14ac:dyDescent="0.4">
      <c r="A21" s="51">
        <f>A20+1</f>
        <v>5</v>
      </c>
      <c r="C21" s="1" t="s">
        <v>31</v>
      </c>
      <c r="E21" s="10">
        <f>SUM(E17:E20)</f>
        <v>1407.2408603443719</v>
      </c>
      <c r="F21" s="51"/>
      <c r="G21" s="35">
        <v>63.965493652016903</v>
      </c>
      <c r="H21" s="51"/>
      <c r="I21" s="10">
        <f>SUM(I17:I20)</f>
        <v>1408.5136414487324</v>
      </c>
      <c r="J21" s="51"/>
      <c r="K21" s="35">
        <v>64.023347338578745</v>
      </c>
      <c r="L21" s="4"/>
      <c r="M21" s="10">
        <f>SUM(M17:M20)</f>
        <v>1.2727811043603197</v>
      </c>
      <c r="O21" s="11">
        <f>M21/E21</f>
        <v>9.0445149812438789E-4</v>
      </c>
      <c r="P21" s="12"/>
      <c r="Q21" s="11">
        <f>(M17+M20+M19)/(E17+E20+E19)</f>
        <v>1.1875828863624268E-3</v>
      </c>
    </row>
    <row r="22" spans="1:17" x14ac:dyDescent="0.4">
      <c r="A22" s="51"/>
      <c r="E22" s="5"/>
      <c r="F22" s="51"/>
      <c r="G22" s="4"/>
      <c r="H22" s="51"/>
      <c r="I22" s="5"/>
      <c r="J22" s="51"/>
      <c r="K22" s="4"/>
      <c r="L22" s="4"/>
      <c r="M22" s="5"/>
      <c r="O22" s="12"/>
      <c r="P22" s="12"/>
      <c r="Q22" s="12"/>
    </row>
    <row r="23" spans="1:17" x14ac:dyDescent="0.4">
      <c r="A23" s="51">
        <f>A21+1</f>
        <v>6</v>
      </c>
      <c r="C23" s="1" t="s">
        <v>87</v>
      </c>
      <c r="E23" s="10">
        <f>SUM(E17:E19)+I20</f>
        <v>1410.7446015103071</v>
      </c>
      <c r="F23" s="51"/>
      <c r="G23" s="35">
        <v>64.124754614104873</v>
      </c>
      <c r="H23" s="51"/>
      <c r="I23" s="10">
        <f>SUM(I17:I20)</f>
        <v>1408.5136414487324</v>
      </c>
      <c r="J23" s="8"/>
      <c r="K23" s="35">
        <v>64.023347338578745</v>
      </c>
      <c r="L23" s="4"/>
      <c r="M23" s="10">
        <f>M17+M18+M19</f>
        <v>-2.2309600615747627</v>
      </c>
      <c r="O23" s="11">
        <f>M23/E23</f>
        <v>-1.5814060597406177E-3</v>
      </c>
      <c r="P23" s="12"/>
      <c r="Q23" s="11">
        <f>(M23-M18)/(E23-E18)</f>
        <v>-2.074839583887348E-3</v>
      </c>
    </row>
    <row r="24" spans="1:17" x14ac:dyDescent="0.4">
      <c r="A24" s="51">
        <f>A23+1</f>
        <v>7</v>
      </c>
      <c r="C24" s="1" t="s">
        <v>88</v>
      </c>
      <c r="E24" s="13"/>
      <c r="F24" s="13"/>
      <c r="G24" s="13"/>
      <c r="H24" s="13"/>
      <c r="I24" s="13"/>
      <c r="J24" s="13"/>
      <c r="K24" s="13"/>
      <c r="L24" s="13"/>
      <c r="M24" s="26"/>
      <c r="O24" s="7">
        <v>-2.1201220366740799E-3</v>
      </c>
      <c r="P24" s="12"/>
      <c r="Q24" s="7">
        <v>-3.1124793268552326E-3</v>
      </c>
    </row>
    <row r="25" spans="1:17" x14ac:dyDescent="0.4">
      <c r="A25" s="51"/>
      <c r="E25" s="51"/>
      <c r="F25" s="51"/>
      <c r="G25" s="51"/>
      <c r="H25" s="51"/>
      <c r="I25" s="15"/>
      <c r="J25" s="51"/>
      <c r="K25" s="51"/>
      <c r="L25" s="51"/>
      <c r="M25" s="33"/>
      <c r="N25" s="51"/>
      <c r="O25" s="16"/>
      <c r="P25" s="16"/>
      <c r="Q25" s="12"/>
    </row>
    <row r="26" spans="1:17" ht="15" x14ac:dyDescent="0.4">
      <c r="A26" s="51"/>
      <c r="C26" s="3" t="s">
        <v>89</v>
      </c>
      <c r="E26" s="1" t="s">
        <v>90</v>
      </c>
      <c r="H26" s="51"/>
      <c r="I26" s="51"/>
      <c r="J26" s="51"/>
      <c r="K26" s="51"/>
      <c r="L26" s="51"/>
      <c r="M26" s="33"/>
      <c r="N26" s="51"/>
      <c r="O26" s="16"/>
      <c r="P26" s="16"/>
      <c r="Q26" s="16"/>
    </row>
    <row r="27" spans="1:17" x14ac:dyDescent="0.4">
      <c r="A27" s="51">
        <f>A24+1</f>
        <v>8</v>
      </c>
      <c r="C27" s="1" t="s">
        <v>27</v>
      </c>
      <c r="E27" s="5">
        <v>4147.6476000000002</v>
      </c>
      <c r="F27" s="8"/>
      <c r="G27" s="4">
        <v>10.369119</v>
      </c>
      <c r="H27" s="4"/>
      <c r="I27" s="5">
        <v>4341.2597430717169</v>
      </c>
      <c r="J27" s="51"/>
      <c r="K27" s="4">
        <v>10.853149357679293</v>
      </c>
      <c r="L27" s="4"/>
      <c r="M27" s="5">
        <f>I27-E27</f>
        <v>193.61214307171667</v>
      </c>
      <c r="N27" s="4"/>
      <c r="O27" s="6">
        <f>M27/E27</f>
        <v>4.6679988693281625E-2</v>
      </c>
      <c r="P27" s="7"/>
      <c r="Q27" s="6">
        <f>O27</f>
        <v>4.6679988693281625E-2</v>
      </c>
    </row>
    <row r="28" spans="1:17" x14ac:dyDescent="0.4">
      <c r="A28" s="51">
        <f>A27+1</f>
        <v>9</v>
      </c>
      <c r="C28" s="1" t="s">
        <v>28</v>
      </c>
      <c r="E28" s="5">
        <v>6100</v>
      </c>
      <c r="F28" s="8"/>
      <c r="G28" s="4">
        <v>15.25</v>
      </c>
      <c r="H28" s="4"/>
      <c r="I28" s="5">
        <v>6100</v>
      </c>
      <c r="J28" s="8"/>
      <c r="K28" s="4">
        <v>15.25</v>
      </c>
      <c r="L28" s="4"/>
      <c r="M28" s="5">
        <f>I28-E28</f>
        <v>0</v>
      </c>
      <c r="N28" s="4"/>
      <c r="O28" s="9">
        <f>IFERROR(M28/E28,"100.0%")</f>
        <v>0</v>
      </c>
      <c r="P28" s="7"/>
      <c r="Q28" s="9">
        <v>0</v>
      </c>
    </row>
    <row r="29" spans="1:17" x14ac:dyDescent="0.4">
      <c r="A29" s="51">
        <f>A28+1</f>
        <v>10</v>
      </c>
      <c r="C29" s="1" t="s">
        <v>29</v>
      </c>
      <c r="E29" s="5">
        <v>3147.24</v>
      </c>
      <c r="F29" s="8"/>
      <c r="G29" s="4">
        <v>7.8681000000000001</v>
      </c>
      <c r="H29" s="4"/>
      <c r="I29" s="5">
        <v>2902.7315625055589</v>
      </c>
      <c r="J29" s="8"/>
      <c r="K29" s="4">
        <v>7.2568289062638973</v>
      </c>
      <c r="L29" s="4"/>
      <c r="M29" s="5">
        <f>I29-E29</f>
        <v>-244.50843749444084</v>
      </c>
      <c r="O29" s="6">
        <f>M29/E29</f>
        <v>-7.7689797249158268E-2</v>
      </c>
      <c r="P29" s="7"/>
      <c r="Q29" s="6">
        <f>O29</f>
        <v>-7.7689797249158268E-2</v>
      </c>
    </row>
    <row r="30" spans="1:17" x14ac:dyDescent="0.4">
      <c r="A30" s="51">
        <f>A29+1</f>
        <v>11</v>
      </c>
      <c r="C30" s="1" t="s">
        <v>30</v>
      </c>
      <c r="E30" s="5">
        <v>6453.8505917158536</v>
      </c>
      <c r="F30" s="8"/>
      <c r="G30" s="4">
        <v>16.134626479289636</v>
      </c>
      <c r="I30" s="5">
        <v>6517.5549765510359</v>
      </c>
      <c r="J30" s="51"/>
      <c r="K30" s="4">
        <v>16.293887441377588</v>
      </c>
      <c r="L30" s="4"/>
      <c r="M30" s="5">
        <f>I30-E30</f>
        <v>63.704384835182282</v>
      </c>
      <c r="O30" s="6">
        <f>M30/E30</f>
        <v>9.8707560594837856E-3</v>
      </c>
      <c r="P30" s="7"/>
      <c r="Q30" s="6">
        <f>O30</f>
        <v>9.8707560594837856E-3</v>
      </c>
    </row>
    <row r="31" spans="1:17" x14ac:dyDescent="0.4">
      <c r="A31" s="51">
        <f>A30+1</f>
        <v>12</v>
      </c>
      <c r="C31" s="1" t="s">
        <v>31</v>
      </c>
      <c r="E31" s="10">
        <f>SUM(E27:E30)</f>
        <v>19848.738191715853</v>
      </c>
      <c r="F31" s="51"/>
      <c r="G31" s="35">
        <v>49.621845479289632</v>
      </c>
      <c r="H31" s="51"/>
      <c r="I31" s="10">
        <f>SUM(I27:I30)</f>
        <v>19861.546282128314</v>
      </c>
      <c r="J31" s="51"/>
      <c r="K31" s="35">
        <v>49.65386570532079</v>
      </c>
      <c r="L31" s="4"/>
      <c r="M31" s="10">
        <f>SUM(M27:M30)</f>
        <v>12.808090412458114</v>
      </c>
      <c r="O31" s="11">
        <f>M31/E31</f>
        <v>6.4528486842572942E-4</v>
      </c>
      <c r="P31" s="12"/>
      <c r="Q31" s="11">
        <f>(M27+M30+M29)/(E27+E30+E29)</f>
        <v>9.3158297393250845E-4</v>
      </c>
    </row>
    <row r="32" spans="1:17" x14ac:dyDescent="0.4">
      <c r="A32" s="51"/>
      <c r="E32" s="5"/>
      <c r="F32" s="51"/>
      <c r="G32" s="4"/>
      <c r="H32" s="51"/>
      <c r="I32" s="5"/>
      <c r="J32" s="51"/>
      <c r="K32" s="4"/>
      <c r="L32" s="4"/>
      <c r="M32" s="5"/>
      <c r="O32" s="12"/>
      <c r="P32" s="12"/>
      <c r="Q32" s="12"/>
    </row>
    <row r="33" spans="1:17" x14ac:dyDescent="0.4">
      <c r="A33" s="51">
        <f>A31+1</f>
        <v>13</v>
      </c>
      <c r="C33" s="1" t="s">
        <v>87</v>
      </c>
      <c r="E33" s="10">
        <f>SUM(E27:E29)+I30</f>
        <v>19912.442576551035</v>
      </c>
      <c r="F33" s="51"/>
      <c r="G33" s="35">
        <v>49.781106441377588</v>
      </c>
      <c r="H33" s="51"/>
      <c r="I33" s="10">
        <f>SUM(I27:I30)</f>
        <v>19861.546282128314</v>
      </c>
      <c r="J33" s="8"/>
      <c r="K33" s="35">
        <v>49.65386570532079</v>
      </c>
      <c r="L33" s="4"/>
      <c r="M33" s="10">
        <f>M27+M28+M29</f>
        <v>-50.896294422724168</v>
      </c>
      <c r="O33" s="11">
        <f>M33/E33</f>
        <v>-2.5560045799032124E-3</v>
      </c>
      <c r="P33" s="12"/>
      <c r="Q33" s="11">
        <f>(M33-M28)/(E33-E28)</f>
        <v>-3.6848149152945088E-3</v>
      </c>
    </row>
    <row r="34" spans="1:17" x14ac:dyDescent="0.4">
      <c r="A34" s="51">
        <f>A33+1</f>
        <v>14</v>
      </c>
      <c r="C34" s="1" t="s">
        <v>88</v>
      </c>
      <c r="E34" s="13"/>
      <c r="F34" s="13"/>
      <c r="G34" s="13"/>
      <c r="H34" s="13"/>
      <c r="I34" s="13"/>
      <c r="J34" s="13"/>
      <c r="K34" s="13"/>
      <c r="L34" s="13"/>
      <c r="M34" s="26"/>
      <c r="O34" s="7">
        <v>-3.7996805902816085E-3</v>
      </c>
      <c r="P34" s="12"/>
      <c r="Q34" s="7">
        <v>-6.9769813071175763E-3</v>
      </c>
    </row>
    <row r="35" spans="1:17" x14ac:dyDescent="0.4">
      <c r="A35" s="51"/>
      <c r="E35" s="51"/>
      <c r="F35" s="51"/>
      <c r="G35" s="51"/>
      <c r="H35" s="51"/>
      <c r="I35" s="51"/>
      <c r="J35" s="51"/>
      <c r="K35" s="51"/>
      <c r="L35" s="51"/>
      <c r="M35" s="34"/>
      <c r="N35" s="51"/>
      <c r="O35" s="16"/>
      <c r="P35" s="16"/>
      <c r="Q35" s="12"/>
    </row>
    <row r="36" spans="1:17" ht="15" x14ac:dyDescent="0.4">
      <c r="A36" s="51"/>
      <c r="C36" s="3" t="s">
        <v>91</v>
      </c>
      <c r="E36" s="1" t="s">
        <v>92</v>
      </c>
      <c r="M36" s="23"/>
      <c r="O36" s="12"/>
      <c r="P36" s="12"/>
      <c r="Q36" s="12"/>
    </row>
    <row r="37" spans="1:17" x14ac:dyDescent="0.4">
      <c r="A37" s="51">
        <f>A34+1</f>
        <v>15</v>
      </c>
      <c r="C37" s="1" t="s">
        <v>27</v>
      </c>
      <c r="E37" s="5">
        <v>5864.6144344199993</v>
      </c>
      <c r="F37" s="8"/>
      <c r="G37" s="4">
        <v>9.7743573906999988</v>
      </c>
      <c r="H37" s="4"/>
      <c r="I37" s="5">
        <v>5369.4851746003214</v>
      </c>
      <c r="J37" s="51"/>
      <c r="K37" s="4">
        <v>8.9491419576672016</v>
      </c>
      <c r="L37" s="4"/>
      <c r="M37" s="5">
        <f>I37-E37</f>
        <v>-495.12925981967783</v>
      </c>
      <c r="N37" s="4"/>
      <c r="O37" s="6">
        <f>M37/E37</f>
        <v>-8.442656637642118E-2</v>
      </c>
      <c r="P37" s="7"/>
      <c r="Q37" s="6">
        <f>O37</f>
        <v>-8.442656637642118E-2</v>
      </c>
    </row>
    <row r="38" spans="1:17" x14ac:dyDescent="0.4">
      <c r="A38" s="51">
        <f>A37+1</f>
        <v>16</v>
      </c>
      <c r="C38" s="1" t="s">
        <v>28</v>
      </c>
      <c r="E38" s="5">
        <v>9150</v>
      </c>
      <c r="F38" s="8"/>
      <c r="G38" s="4">
        <v>15.25</v>
      </c>
      <c r="H38" s="4"/>
      <c r="I38" s="5">
        <v>9150</v>
      </c>
      <c r="J38" s="8"/>
      <c r="K38" s="4">
        <v>15.25</v>
      </c>
      <c r="L38" s="4"/>
      <c r="M38" s="5">
        <f>I38-E38</f>
        <v>0</v>
      </c>
      <c r="N38" s="4"/>
      <c r="O38" s="9">
        <f>IFERROR(M38/E38,"100.0%")</f>
        <v>0</v>
      </c>
      <c r="P38" s="7"/>
      <c r="Q38" s="9">
        <v>0</v>
      </c>
    </row>
    <row r="39" spans="1:17" x14ac:dyDescent="0.4">
      <c r="A39" s="51">
        <f>A38+1</f>
        <v>17</v>
      </c>
      <c r="C39" s="1" t="s">
        <v>29</v>
      </c>
      <c r="E39" s="5">
        <v>3726</v>
      </c>
      <c r="F39" s="8"/>
      <c r="G39" s="4">
        <v>6.21</v>
      </c>
      <c r="H39" s="4"/>
      <c r="I39" s="5">
        <v>3628.728048206603</v>
      </c>
      <c r="J39" s="8"/>
      <c r="K39" s="4">
        <v>6.0478800803443384</v>
      </c>
      <c r="L39" s="4"/>
      <c r="M39" s="5">
        <f>I39-E39</f>
        <v>-97.271951793396966</v>
      </c>
      <c r="O39" s="6">
        <f>M39/E39</f>
        <v>-2.6106267255340033E-2</v>
      </c>
      <c r="P39" s="7"/>
      <c r="Q39" s="6">
        <f>O39</f>
        <v>-2.6106267255340033E-2</v>
      </c>
    </row>
    <row r="40" spans="1:17" x14ac:dyDescent="0.4">
      <c r="A40" s="51">
        <f>A39+1</f>
        <v>18</v>
      </c>
      <c r="C40" s="1" t="s">
        <v>30</v>
      </c>
      <c r="E40" s="5">
        <v>9680.77588757378</v>
      </c>
      <c r="F40" s="8"/>
      <c r="G40" s="4">
        <v>16.134626479289633</v>
      </c>
      <c r="I40" s="5">
        <v>9776.3324648265534</v>
      </c>
      <c r="J40" s="51"/>
      <c r="K40" s="4">
        <v>16.293887441377588</v>
      </c>
      <c r="L40" s="4"/>
      <c r="M40" s="5">
        <f>I40-E40</f>
        <v>95.556577252773423</v>
      </c>
      <c r="O40" s="6">
        <f>M40/E40</f>
        <v>9.8707560594837873E-3</v>
      </c>
      <c r="P40" s="7"/>
      <c r="Q40" s="6">
        <f>O40</f>
        <v>9.8707560594837873E-3</v>
      </c>
    </row>
    <row r="41" spans="1:17" x14ac:dyDescent="0.4">
      <c r="A41" s="51">
        <f>A40+1</f>
        <v>19</v>
      </c>
      <c r="C41" s="1" t="s">
        <v>31</v>
      </c>
      <c r="E41" s="10">
        <f>SUM(E37:E40)</f>
        <v>28421.390321993778</v>
      </c>
      <c r="F41" s="51"/>
      <c r="G41" s="35">
        <v>47.368983869989627</v>
      </c>
      <c r="H41" s="51"/>
      <c r="I41" s="10">
        <f>SUM(I37:I40)</f>
        <v>27924.545687633479</v>
      </c>
      <c r="J41" s="51"/>
      <c r="K41" s="35">
        <v>46.540909479389128</v>
      </c>
      <c r="L41" s="4"/>
      <c r="M41" s="10">
        <f>SUM(M37:M40)</f>
        <v>-496.84463436030137</v>
      </c>
      <c r="O41" s="11">
        <f>M41/E41</f>
        <v>-1.7481362759928749E-2</v>
      </c>
      <c r="P41" s="12"/>
      <c r="Q41" s="11">
        <f>(M37+M40+M39)/(E37+E40+E39)</f>
        <v>-2.5781462886633022E-2</v>
      </c>
    </row>
    <row r="42" spans="1:17" x14ac:dyDescent="0.4">
      <c r="A42" s="51"/>
      <c r="E42" s="5"/>
      <c r="F42" s="51"/>
      <c r="G42" s="4"/>
      <c r="H42" s="51"/>
      <c r="I42" s="5"/>
      <c r="J42" s="51"/>
      <c r="K42" s="4"/>
      <c r="L42" s="4"/>
      <c r="M42" s="5"/>
      <c r="O42" s="12"/>
      <c r="P42" s="12"/>
      <c r="Q42" s="12"/>
    </row>
    <row r="43" spans="1:17" x14ac:dyDescent="0.4">
      <c r="A43" s="51">
        <f>A41+1</f>
        <v>20</v>
      </c>
      <c r="C43" s="1" t="s">
        <v>87</v>
      </c>
      <c r="E43" s="10">
        <f>SUM(E37:E39)+I40</f>
        <v>28516.946899246555</v>
      </c>
      <c r="F43" s="51"/>
      <c r="G43" s="35">
        <v>47.52824483207759</v>
      </c>
      <c r="H43" s="51"/>
      <c r="I43" s="10">
        <f>SUM(I37:I40)</f>
        <v>27924.545687633479</v>
      </c>
      <c r="J43" s="8"/>
      <c r="K43" s="35">
        <v>46.540909479389128</v>
      </c>
      <c r="L43" s="4"/>
      <c r="M43" s="10">
        <f>M37+M38+M39</f>
        <v>-592.40121161307479</v>
      </c>
      <c r="O43" s="11">
        <f>M43/E43</f>
        <v>-2.0773654827288913E-2</v>
      </c>
      <c r="P43" s="12"/>
      <c r="Q43" s="11">
        <f>(M43-M38)/(E43-E38)</f>
        <v>-3.0588260229913747E-2</v>
      </c>
    </row>
    <row r="44" spans="1:17" x14ac:dyDescent="0.4">
      <c r="A44" s="51">
        <f>A43+1</f>
        <v>21</v>
      </c>
      <c r="C44" s="1" t="s">
        <v>88</v>
      </c>
      <c r="E44" s="13"/>
      <c r="F44" s="13"/>
      <c r="G44" s="13"/>
      <c r="H44" s="13"/>
      <c r="I44" s="13"/>
      <c r="J44" s="13"/>
      <c r="K44" s="13"/>
      <c r="L44" s="13"/>
      <c r="M44" s="26"/>
      <c r="O44" s="7">
        <v>-3.1610554375690027E-2</v>
      </c>
      <c r="P44" s="12"/>
      <c r="Q44" s="7">
        <v>-6.176884866594063E-2</v>
      </c>
    </row>
    <row r="45" spans="1:17" x14ac:dyDescent="0.4">
      <c r="A45" s="51"/>
      <c r="H45" s="51"/>
      <c r="I45" s="51"/>
      <c r="J45" s="51"/>
      <c r="K45" s="51"/>
      <c r="M45" s="26"/>
      <c r="O45" s="12"/>
      <c r="P45" s="12"/>
      <c r="Q45" s="12"/>
    </row>
    <row r="46" spans="1:17" ht="15" x14ac:dyDescent="0.4">
      <c r="A46" s="51"/>
      <c r="C46" s="3" t="s">
        <v>93</v>
      </c>
      <c r="E46" s="1" t="s">
        <v>94</v>
      </c>
      <c r="M46" s="26"/>
      <c r="O46" s="12"/>
      <c r="P46" s="12"/>
      <c r="Q46" s="6"/>
    </row>
    <row r="47" spans="1:17" x14ac:dyDescent="0.4">
      <c r="A47" s="51">
        <f>A44+1</f>
        <v>22</v>
      </c>
      <c r="C47" s="1" t="s">
        <v>27</v>
      </c>
      <c r="E47" s="5">
        <v>8330.1790182299992</v>
      </c>
      <c r="F47" s="8"/>
      <c r="G47" s="4">
        <v>8.957181740032258</v>
      </c>
      <c r="H47" s="4"/>
      <c r="I47" s="5">
        <v>7589.8017087451117</v>
      </c>
      <c r="J47" s="51"/>
      <c r="K47" s="4">
        <v>8.1610771061775385</v>
      </c>
      <c r="L47" s="4"/>
      <c r="M47" s="5">
        <f>I47-E47</f>
        <v>-740.37730948488752</v>
      </c>
      <c r="N47" s="4"/>
      <c r="O47" s="6">
        <f>M47/E47</f>
        <v>-8.8878919392323369E-2</v>
      </c>
      <c r="P47" s="7"/>
      <c r="Q47" s="6">
        <f>O47</f>
        <v>-8.8878919392323369E-2</v>
      </c>
    </row>
    <row r="48" spans="1:17" x14ac:dyDescent="0.4">
      <c r="A48" s="51">
        <f>A47+1</f>
        <v>23</v>
      </c>
      <c r="C48" s="1" t="s">
        <v>28</v>
      </c>
      <c r="E48" s="5">
        <v>14182.5</v>
      </c>
      <c r="F48" s="8"/>
      <c r="G48" s="4">
        <v>15.25</v>
      </c>
      <c r="H48" s="4"/>
      <c r="I48" s="5">
        <v>14182.5</v>
      </c>
      <c r="J48" s="8"/>
      <c r="K48" s="4">
        <v>15.25</v>
      </c>
      <c r="L48" s="4"/>
      <c r="M48" s="5">
        <f>I48-E48</f>
        <v>0</v>
      </c>
      <c r="N48" s="4"/>
      <c r="O48" s="9">
        <f>IFERROR(M48/E48,"100.0%")</f>
        <v>0</v>
      </c>
      <c r="P48" s="7"/>
      <c r="Q48" s="9">
        <v>0</v>
      </c>
    </row>
    <row r="49" spans="1:17" x14ac:dyDescent="0.4">
      <c r="A49" s="51">
        <f>A48+1</f>
        <v>24</v>
      </c>
      <c r="C49" s="1" t="s">
        <v>29</v>
      </c>
      <c r="E49" s="5">
        <v>5775.3</v>
      </c>
      <c r="F49" s="8"/>
      <c r="G49" s="4">
        <v>6.21</v>
      </c>
      <c r="H49" s="4"/>
      <c r="I49" s="5">
        <v>5624.528474720235</v>
      </c>
      <c r="J49" s="8"/>
      <c r="K49" s="4">
        <v>6.0478800803443384</v>
      </c>
      <c r="L49" s="4"/>
      <c r="M49" s="5">
        <f>I49-E49</f>
        <v>-150.77152527976523</v>
      </c>
      <c r="O49" s="6">
        <f>M49/E49</f>
        <v>-2.6106267255340022E-2</v>
      </c>
      <c r="P49" s="7"/>
      <c r="Q49" s="6">
        <f>O49</f>
        <v>-2.6106267255340022E-2</v>
      </c>
    </row>
    <row r="50" spans="1:17" x14ac:dyDescent="0.4">
      <c r="A50" s="51">
        <f>A49+1</f>
        <v>25</v>
      </c>
      <c r="C50" s="1" t="s">
        <v>30</v>
      </c>
      <c r="E50" s="5">
        <v>15005.202625739357</v>
      </c>
      <c r="F50" s="8"/>
      <c r="G50" s="4">
        <v>16.134626479289633</v>
      </c>
      <c r="I50" s="5">
        <v>15153.315320481157</v>
      </c>
      <c r="J50" s="51"/>
      <c r="K50" s="4">
        <v>16.293887441377588</v>
      </c>
      <c r="L50" s="4"/>
      <c r="M50" s="5">
        <f>I50-E50</f>
        <v>148.11269474179971</v>
      </c>
      <c r="O50" s="6">
        <f>M50/E50</f>
        <v>9.870756059483848E-3</v>
      </c>
      <c r="P50" s="7"/>
      <c r="Q50" s="6">
        <f>O50</f>
        <v>9.870756059483848E-3</v>
      </c>
    </row>
    <row r="51" spans="1:17" x14ac:dyDescent="0.4">
      <c r="A51" s="51">
        <f>A50+1</f>
        <v>26</v>
      </c>
      <c r="C51" s="1" t="s">
        <v>31</v>
      </c>
      <c r="E51" s="10">
        <f>SUM(E47:E50)</f>
        <v>43293.181643969358</v>
      </c>
      <c r="F51" s="51"/>
      <c r="G51" s="35">
        <v>46.551808219321892</v>
      </c>
      <c r="H51" s="51"/>
      <c r="I51" s="10">
        <f>SUM(I47:I50)</f>
        <v>42550.145503946507</v>
      </c>
      <c r="J51" s="51"/>
      <c r="K51" s="35">
        <v>45.752844627899471</v>
      </c>
      <c r="L51" s="4"/>
      <c r="M51" s="10">
        <f>SUM(M47:M50)</f>
        <v>-743.03614002285303</v>
      </c>
      <c r="O51" s="11">
        <f>M51/E51</f>
        <v>-1.7162890594028594E-2</v>
      </c>
      <c r="P51" s="12"/>
      <c r="Q51" s="11">
        <f>(M47+M50+M49)/(E47+E50+E49)</f>
        <v>-2.5524518769789176E-2</v>
      </c>
    </row>
    <row r="52" spans="1:17" x14ac:dyDescent="0.4">
      <c r="A52" s="51"/>
      <c r="E52" s="5"/>
      <c r="F52" s="51"/>
      <c r="G52" s="4"/>
      <c r="H52" s="51"/>
      <c r="I52" s="5"/>
      <c r="J52" s="51"/>
      <c r="K52" s="4"/>
      <c r="L52" s="4"/>
      <c r="M52" s="5"/>
      <c r="O52" s="12"/>
      <c r="P52" s="12"/>
      <c r="Q52" s="12"/>
    </row>
    <row r="53" spans="1:17" x14ac:dyDescent="0.4">
      <c r="A53" s="51">
        <f>A51+1</f>
        <v>27</v>
      </c>
      <c r="C53" s="1" t="s">
        <v>87</v>
      </c>
      <c r="E53" s="10">
        <f>SUM(E47:E49)+I50</f>
        <v>43441.294338711159</v>
      </c>
      <c r="F53" s="51"/>
      <c r="G53" s="35">
        <v>46.711069181409847</v>
      </c>
      <c r="H53" s="51"/>
      <c r="I53" s="10">
        <f>SUM(I47:I50)</f>
        <v>42550.145503946507</v>
      </c>
      <c r="J53" s="8"/>
      <c r="K53" s="35">
        <v>45.752844627899471</v>
      </c>
      <c r="L53" s="4"/>
      <c r="M53" s="10">
        <f>M47+M48+M49</f>
        <v>-891.14883476465275</v>
      </c>
      <c r="O53" s="11">
        <f>M53/E53</f>
        <v>-2.0513864707077507E-2</v>
      </c>
      <c r="P53" s="12"/>
      <c r="Q53" s="11">
        <f>(M53-M48)/(E53-E48)</f>
        <v>-3.0457469451692643E-2</v>
      </c>
    </row>
    <row r="54" spans="1:17" x14ac:dyDescent="0.4">
      <c r="A54" s="51">
        <f>A53+1</f>
        <v>28</v>
      </c>
      <c r="C54" s="1" t="s">
        <v>88</v>
      </c>
      <c r="E54" s="13"/>
      <c r="F54" s="13"/>
      <c r="G54" s="13"/>
      <c r="H54" s="13"/>
      <c r="I54" s="13"/>
      <c r="J54" s="13"/>
      <c r="K54" s="13"/>
      <c r="L54" s="13"/>
      <c r="M54" s="26"/>
      <c r="O54" s="7">
        <v>-3.1502739527286792E-2</v>
      </c>
      <c r="P54" s="12"/>
      <c r="Q54" s="7">
        <v>-6.3177495327377972E-2</v>
      </c>
    </row>
    <row r="55" spans="1:17" x14ac:dyDescent="0.4">
      <c r="A55" s="51"/>
      <c r="M55" s="26"/>
      <c r="O55" s="12"/>
      <c r="P55" s="12"/>
      <c r="Q55" s="12"/>
    </row>
    <row r="56" spans="1:17" ht="15" x14ac:dyDescent="0.4">
      <c r="A56" s="51"/>
      <c r="C56" s="3" t="s">
        <v>95</v>
      </c>
      <c r="E56" s="1" t="s">
        <v>96</v>
      </c>
      <c r="M56" s="26"/>
      <c r="O56" s="12"/>
      <c r="P56" s="12"/>
      <c r="Q56" s="6"/>
    </row>
    <row r="57" spans="1:17" x14ac:dyDescent="0.4">
      <c r="A57" s="51">
        <f>A54+1</f>
        <v>29</v>
      </c>
      <c r="C57" s="1" t="s">
        <v>27</v>
      </c>
      <c r="E57" s="5">
        <v>19249.419224820002</v>
      </c>
      <c r="F57" s="8"/>
      <c r="G57" s="4">
        <v>7.6997676899280014</v>
      </c>
      <c r="H57" s="4"/>
      <c r="I57" s="5">
        <v>17433.389710654537</v>
      </c>
      <c r="J57" s="51"/>
      <c r="K57" s="4">
        <v>6.9733558842618146</v>
      </c>
      <c r="L57" s="4"/>
      <c r="M57" s="5">
        <f>I57-E57</f>
        <v>-1816.0295141654642</v>
      </c>
      <c r="N57" s="4"/>
      <c r="O57" s="6">
        <f>M57/E57</f>
        <v>-9.4342041853600164E-2</v>
      </c>
      <c r="P57" s="7"/>
      <c r="Q57" s="6">
        <f>O57</f>
        <v>-9.4342041853600164E-2</v>
      </c>
    </row>
    <row r="58" spans="1:17" x14ac:dyDescent="0.4">
      <c r="A58" s="51">
        <f>A57+1</f>
        <v>30</v>
      </c>
      <c r="C58" s="1" t="s">
        <v>28</v>
      </c>
      <c r="E58" s="5">
        <v>38125</v>
      </c>
      <c r="F58" s="8"/>
      <c r="G58" s="4">
        <v>15.25</v>
      </c>
      <c r="H58" s="4"/>
      <c r="I58" s="5">
        <v>38125</v>
      </c>
      <c r="J58" s="8"/>
      <c r="K58" s="4">
        <v>15.25</v>
      </c>
      <c r="L58" s="4"/>
      <c r="M58" s="5">
        <f>I58-E58</f>
        <v>0</v>
      </c>
      <c r="N58" s="4"/>
      <c r="O58" s="9">
        <f>IFERROR(M58/E58,"100.0%")</f>
        <v>0</v>
      </c>
      <c r="P58" s="7"/>
      <c r="Q58" s="9">
        <v>0</v>
      </c>
    </row>
    <row r="59" spans="1:17" x14ac:dyDescent="0.4">
      <c r="A59" s="51">
        <f>A58+1</f>
        <v>31</v>
      </c>
      <c r="C59" s="1" t="s">
        <v>29</v>
      </c>
      <c r="E59" s="5">
        <v>15525</v>
      </c>
      <c r="F59" s="8"/>
      <c r="G59" s="4">
        <v>6.21</v>
      </c>
      <c r="H59" s="4"/>
      <c r="I59" s="5">
        <v>15119.700200860845</v>
      </c>
      <c r="J59" s="8"/>
      <c r="K59" s="4">
        <v>6.0478800803443384</v>
      </c>
      <c r="L59" s="4"/>
      <c r="M59" s="5">
        <f>I59-E59</f>
        <v>-405.29979913915486</v>
      </c>
      <c r="O59" s="6">
        <f>M59/E59</f>
        <v>-2.6106267255340088E-2</v>
      </c>
      <c r="P59" s="7"/>
      <c r="Q59" s="6">
        <f>O59</f>
        <v>-2.6106267255340088E-2</v>
      </c>
    </row>
    <row r="60" spans="1:17" x14ac:dyDescent="0.4">
      <c r="A60" s="51">
        <f>A59+1</f>
        <v>32</v>
      </c>
      <c r="C60" s="1" t="s">
        <v>30</v>
      </c>
      <c r="E60" s="5">
        <v>40336.566198224078</v>
      </c>
      <c r="F60" s="8"/>
      <c r="G60" s="4">
        <v>16.134626479289633</v>
      </c>
      <c r="I60" s="5">
        <v>40734.718603443966</v>
      </c>
      <c r="J60" s="51"/>
      <c r="K60" s="4">
        <v>16.293887441377585</v>
      </c>
      <c r="L60" s="4"/>
      <c r="M60" s="5">
        <f>I60-E60</f>
        <v>398.15240521988744</v>
      </c>
      <c r="O60" s="6">
        <f>M60/E60</f>
        <v>9.8707560594837422E-3</v>
      </c>
      <c r="P60" s="7"/>
      <c r="Q60" s="6">
        <f>O60</f>
        <v>9.8707560594837422E-3</v>
      </c>
    </row>
    <row r="61" spans="1:17" x14ac:dyDescent="0.4">
      <c r="A61" s="51">
        <f>A60+1</f>
        <v>33</v>
      </c>
      <c r="C61" s="1" t="s">
        <v>31</v>
      </c>
      <c r="E61" s="10">
        <f>SUM(E57:E60)</f>
        <v>113235.98542304407</v>
      </c>
      <c r="F61" s="51"/>
      <c r="G61" s="35">
        <v>45.294394169217625</v>
      </c>
      <c r="H61" s="51"/>
      <c r="I61" s="10">
        <f>SUM(I57:I60)</f>
        <v>111412.80851495934</v>
      </c>
      <c r="J61" s="51"/>
      <c r="K61" s="35">
        <v>44.565123405983734</v>
      </c>
      <c r="L61" s="4"/>
      <c r="M61" s="10">
        <f>SUM(M57:M60)</f>
        <v>-1823.1769080847316</v>
      </c>
      <c r="O61" s="11">
        <f>M61/E61</f>
        <v>-1.6100684789145715E-2</v>
      </c>
      <c r="P61" s="12"/>
      <c r="Q61" s="11">
        <f>(M57+M60+M59)/(E57+E60+E59)</f>
        <v>-2.4273105962012584E-2</v>
      </c>
    </row>
    <row r="62" spans="1:17" x14ac:dyDescent="0.4">
      <c r="A62" s="51"/>
      <c r="E62" s="5"/>
      <c r="F62" s="51"/>
      <c r="G62" s="4"/>
      <c r="H62" s="51"/>
      <c r="I62" s="5"/>
      <c r="J62" s="51"/>
      <c r="K62" s="4"/>
      <c r="L62" s="4"/>
      <c r="M62" s="5"/>
      <c r="O62" s="12"/>
      <c r="P62" s="12"/>
      <c r="Q62" s="12"/>
    </row>
    <row r="63" spans="1:17" x14ac:dyDescent="0.4">
      <c r="A63" s="51">
        <f>A61+1</f>
        <v>34</v>
      </c>
      <c r="C63" s="1" t="s">
        <v>87</v>
      </c>
      <c r="E63" s="10">
        <f>SUM(E57:E59)+I60</f>
        <v>113634.13782826396</v>
      </c>
      <c r="F63" s="51"/>
      <c r="G63" s="35">
        <v>45.453655131305588</v>
      </c>
      <c r="H63" s="51"/>
      <c r="I63" s="10">
        <f>SUM(I57:I60)</f>
        <v>111412.80851495934</v>
      </c>
      <c r="J63" s="8"/>
      <c r="K63" s="35">
        <v>44.565123405983734</v>
      </c>
      <c r="L63" s="4"/>
      <c r="M63" s="10">
        <f>M57+M58+M59</f>
        <v>-2221.3293133046191</v>
      </c>
      <c r="O63" s="11">
        <f>M63/E63</f>
        <v>-1.9548080847515463E-2</v>
      </c>
      <c r="P63" s="12"/>
      <c r="Q63" s="11">
        <f>(M63-M58)/(E63-E58)</f>
        <v>-2.9418019821081168E-2</v>
      </c>
    </row>
    <row r="64" spans="1:17" x14ac:dyDescent="0.4">
      <c r="A64" s="51">
        <f>A63+1</f>
        <v>35</v>
      </c>
      <c r="C64" s="1" t="s">
        <v>88</v>
      </c>
      <c r="E64" s="13"/>
      <c r="F64" s="13"/>
      <c r="G64" s="13"/>
      <c r="H64" s="13"/>
      <c r="I64" s="13"/>
      <c r="J64" s="13"/>
      <c r="K64" s="13"/>
      <c r="L64" s="13"/>
      <c r="M64" s="26"/>
      <c r="O64" s="7">
        <v>-3.0471152403204908E-2</v>
      </c>
      <c r="P64" s="12"/>
      <c r="Q64" s="7">
        <v>-6.3878257719949427E-2</v>
      </c>
    </row>
    <row r="65" spans="1:17" x14ac:dyDescent="0.4">
      <c r="A65" s="51"/>
      <c r="M65" s="26"/>
      <c r="O65" s="12"/>
      <c r="P65" s="12"/>
      <c r="Q65" s="12"/>
    </row>
    <row r="66" spans="1:17" ht="15" x14ac:dyDescent="0.4">
      <c r="A66" s="51"/>
      <c r="C66" s="3" t="s">
        <v>97</v>
      </c>
      <c r="E66" s="1" t="s">
        <v>98</v>
      </c>
      <c r="M66" s="26"/>
      <c r="O66" s="12"/>
      <c r="P66" s="12"/>
      <c r="Q66" s="12"/>
    </row>
    <row r="67" spans="1:17" x14ac:dyDescent="0.4">
      <c r="A67" s="51">
        <f>A64+1</f>
        <v>36</v>
      </c>
      <c r="C67" s="1" t="s">
        <v>27</v>
      </c>
      <c r="E67" s="5">
        <v>94660.608000000022</v>
      </c>
      <c r="F67" s="8"/>
      <c r="G67" s="4">
        <v>3.1553536000000006</v>
      </c>
      <c r="H67" s="4"/>
      <c r="I67" s="5">
        <v>60330.566458037436</v>
      </c>
      <c r="J67" s="51"/>
      <c r="K67" s="4">
        <v>2.0110188819345809</v>
      </c>
      <c r="L67" s="4"/>
      <c r="M67" s="5">
        <f>I67-E67</f>
        <v>-34330.041541962586</v>
      </c>
      <c r="N67" s="4"/>
      <c r="O67" s="6">
        <f>M67/E67</f>
        <v>-0.36266449442161386</v>
      </c>
      <c r="P67" s="7"/>
      <c r="Q67" s="6">
        <f>O67</f>
        <v>-0.36266449442161386</v>
      </c>
    </row>
    <row r="68" spans="1:17" x14ac:dyDescent="0.4">
      <c r="A68" s="51">
        <f>A67+1</f>
        <v>37</v>
      </c>
      <c r="C68" s="1" t="s">
        <v>28</v>
      </c>
      <c r="E68" s="5">
        <v>457500</v>
      </c>
      <c r="F68" s="8"/>
      <c r="G68" s="4">
        <v>15.25</v>
      </c>
      <c r="H68" s="4"/>
      <c r="I68" s="5">
        <v>457500</v>
      </c>
      <c r="J68" s="8"/>
      <c r="K68" s="4">
        <v>15.25</v>
      </c>
      <c r="L68" s="4"/>
      <c r="M68" s="5">
        <f>I68-E68</f>
        <v>0</v>
      </c>
      <c r="N68" s="4"/>
      <c r="O68" s="9">
        <f>IFERROR(M68/E68,"100.0%")</f>
        <v>0</v>
      </c>
      <c r="P68" s="7"/>
      <c r="Q68" s="9">
        <v>0</v>
      </c>
    </row>
    <row r="69" spans="1:17" x14ac:dyDescent="0.4">
      <c r="A69" s="51">
        <f>A68+1</f>
        <v>38</v>
      </c>
      <c r="C69" s="1" t="s">
        <v>29</v>
      </c>
      <c r="E69" s="5">
        <v>67877.706399999995</v>
      </c>
      <c r="F69" s="8"/>
      <c r="G69" s="4">
        <v>2.2625902133333331</v>
      </c>
      <c r="H69" s="4"/>
      <c r="I69" s="5">
        <v>99071.858536483312</v>
      </c>
      <c r="J69" s="8"/>
      <c r="K69" s="4">
        <v>3.3023952845494442</v>
      </c>
      <c r="L69" s="4"/>
      <c r="M69" s="5">
        <f>I69-E69</f>
        <v>31194.152136483317</v>
      </c>
      <c r="O69" s="6">
        <f>M69/E69</f>
        <v>0.45956402758598985</v>
      </c>
      <c r="P69" s="7"/>
      <c r="Q69" s="6">
        <f>O69</f>
        <v>0.45956402758598985</v>
      </c>
    </row>
    <row r="70" spans="1:17" x14ac:dyDescent="0.4">
      <c r="A70" s="51">
        <f>A69+1</f>
        <v>39</v>
      </c>
      <c r="C70" s="1" t="s">
        <v>30</v>
      </c>
      <c r="E70" s="5">
        <v>471078.79437868891</v>
      </c>
      <c r="F70" s="8"/>
      <c r="G70" s="4">
        <v>15.702626479289631</v>
      </c>
      <c r="I70" s="5">
        <v>488816.62324132764</v>
      </c>
      <c r="J70" s="51"/>
      <c r="K70" s="4">
        <v>16.293887441377588</v>
      </c>
      <c r="L70" s="4"/>
      <c r="M70" s="5">
        <f>I70-E70</f>
        <v>17737.828862638737</v>
      </c>
      <c r="O70" s="6">
        <f>M70/E70</f>
        <v>3.7653634751344214E-2</v>
      </c>
      <c r="P70" s="7"/>
      <c r="Q70" s="6">
        <f>O70</f>
        <v>3.7653634751344214E-2</v>
      </c>
    </row>
    <row r="71" spans="1:17" x14ac:dyDescent="0.4">
      <c r="A71" s="51">
        <f>A70+1</f>
        <v>40</v>
      </c>
      <c r="C71" s="1" t="s">
        <v>31</v>
      </c>
      <c r="E71" s="10">
        <f>SUM(E67:E70)</f>
        <v>1091117.1087786891</v>
      </c>
      <c r="F71" s="51"/>
      <c r="G71" s="35">
        <v>36.370570292622965</v>
      </c>
      <c r="H71" s="51"/>
      <c r="I71" s="10">
        <f>SUM(I67:I70)</f>
        <v>1105719.0482358483</v>
      </c>
      <c r="J71" s="51"/>
      <c r="K71" s="35">
        <v>36.857301607861608</v>
      </c>
      <c r="L71" s="4"/>
      <c r="M71" s="10">
        <f>SUM(M67:M70)</f>
        <v>14601.939457159468</v>
      </c>
      <c r="O71" s="11">
        <f>M71/E71</f>
        <v>1.3382559341869119E-2</v>
      </c>
      <c r="P71" s="12"/>
      <c r="Q71" s="11">
        <f>(M67+M70+M69)/(E67+E70+E69)</f>
        <v>2.3045368022503416E-2</v>
      </c>
    </row>
    <row r="72" spans="1:17" x14ac:dyDescent="0.4">
      <c r="A72" s="51"/>
      <c r="E72" s="5"/>
      <c r="F72" s="51"/>
      <c r="G72" s="4"/>
      <c r="H72" s="51"/>
      <c r="I72" s="5"/>
      <c r="J72" s="51"/>
      <c r="K72" s="4"/>
      <c r="L72" s="4"/>
      <c r="M72" s="5"/>
      <c r="O72" s="12"/>
      <c r="P72" s="12"/>
      <c r="Q72" s="12"/>
    </row>
    <row r="73" spans="1:17" x14ac:dyDescent="0.4">
      <c r="A73" s="51">
        <f>A71+1</f>
        <v>41</v>
      </c>
      <c r="C73" s="1" t="s">
        <v>87</v>
      </c>
      <c r="E73" s="10">
        <f>SUM(E67:E69)+I70</f>
        <v>1108854.9376413277</v>
      </c>
      <c r="F73" s="51"/>
      <c r="G73" s="35">
        <v>36.961831254710923</v>
      </c>
      <c r="H73" s="51"/>
      <c r="I73" s="10">
        <f>SUM(I67:I70)</f>
        <v>1105719.0482358483</v>
      </c>
      <c r="J73" s="8"/>
      <c r="K73" s="35">
        <v>36.857301607861608</v>
      </c>
      <c r="L73" s="4"/>
      <c r="M73" s="10">
        <f>M67+M68+M69</f>
        <v>-3135.889405479269</v>
      </c>
      <c r="O73" s="11">
        <f>M73/E73</f>
        <v>-2.8280429648892538E-3</v>
      </c>
      <c r="P73" s="12"/>
      <c r="Q73" s="11">
        <f>(M73-M68)/(E73-E68)</f>
        <v>-4.8144095089458954E-3</v>
      </c>
    </row>
    <row r="74" spans="1:17" x14ac:dyDescent="0.4">
      <c r="A74" s="51">
        <f>A73+1</f>
        <v>42</v>
      </c>
      <c r="C74" s="1" t="s">
        <v>88</v>
      </c>
      <c r="E74" s="13"/>
      <c r="F74" s="13"/>
      <c r="G74" s="13"/>
      <c r="H74" s="13"/>
      <c r="I74" s="13"/>
      <c r="J74" s="13"/>
      <c r="K74" s="13"/>
      <c r="L74" s="13"/>
      <c r="M74" s="26"/>
      <c r="O74" s="7">
        <v>-5.0575735928735455E-3</v>
      </c>
      <c r="P74" s="12"/>
      <c r="Q74" s="7">
        <v>-1.9293231980749916E-2</v>
      </c>
    </row>
    <row r="75" spans="1:17" x14ac:dyDescent="0.4">
      <c r="A75" s="51"/>
      <c r="M75" s="26"/>
      <c r="O75" s="12"/>
      <c r="P75" s="12"/>
      <c r="Q75" s="12"/>
    </row>
    <row r="76" spans="1:17" ht="15" x14ac:dyDescent="0.4">
      <c r="A76" s="51"/>
      <c r="C76" s="3" t="s">
        <v>99</v>
      </c>
      <c r="E76" s="1" t="s">
        <v>100</v>
      </c>
      <c r="M76" s="26"/>
      <c r="O76" s="12"/>
      <c r="P76" s="12"/>
      <c r="Q76" s="12"/>
    </row>
    <row r="77" spans="1:17" x14ac:dyDescent="0.4">
      <c r="A77" s="51">
        <f>A74+1</f>
        <v>43</v>
      </c>
      <c r="C77" s="1" t="s">
        <v>27</v>
      </c>
      <c r="E77" s="5">
        <v>367582.51200000005</v>
      </c>
      <c r="F77" s="8"/>
      <c r="G77" s="4">
        <v>2.4505500800000002</v>
      </c>
      <c r="H77" s="4"/>
      <c r="I77" s="5">
        <v>217172.30511969232</v>
      </c>
      <c r="J77" s="51"/>
      <c r="K77" s="4">
        <v>1.4478153674646155</v>
      </c>
      <c r="L77" s="4"/>
      <c r="M77" s="5">
        <f>I77-E77</f>
        <v>-150410.20688030773</v>
      </c>
      <c r="N77" s="4"/>
      <c r="O77" s="6">
        <f>M77/E77</f>
        <v>-0.40918760270158799</v>
      </c>
      <c r="P77" s="7"/>
      <c r="Q77" s="6">
        <f>O77</f>
        <v>-0.40918760270158799</v>
      </c>
    </row>
    <row r="78" spans="1:17" x14ac:dyDescent="0.4">
      <c r="A78" s="51">
        <f>A77+1</f>
        <v>44</v>
      </c>
      <c r="C78" s="1" t="s">
        <v>28</v>
      </c>
      <c r="E78" s="5">
        <v>2287500</v>
      </c>
      <c r="F78" s="8"/>
      <c r="G78" s="4">
        <v>15.25</v>
      </c>
      <c r="H78" s="4"/>
      <c r="I78" s="5">
        <v>2287500</v>
      </c>
      <c r="J78" s="8"/>
      <c r="K78" s="4">
        <v>15.25</v>
      </c>
      <c r="L78" s="4"/>
      <c r="M78" s="5">
        <f>I78-E78</f>
        <v>0</v>
      </c>
      <c r="N78" s="4"/>
      <c r="O78" s="9">
        <f>IFERROR(M78/E78,"100.0%")</f>
        <v>0</v>
      </c>
      <c r="P78" s="7"/>
      <c r="Q78" s="9">
        <v>0</v>
      </c>
    </row>
    <row r="79" spans="1:17" x14ac:dyDescent="0.4">
      <c r="A79" s="51">
        <f>A78+1</f>
        <v>45</v>
      </c>
      <c r="C79" s="1" t="s">
        <v>29</v>
      </c>
      <c r="E79" s="5">
        <v>290904.45599999995</v>
      </c>
      <c r="F79" s="8"/>
      <c r="G79" s="4">
        <v>1.9393630399999997</v>
      </c>
      <c r="H79" s="4"/>
      <c r="I79" s="5">
        <v>472431.65274238028</v>
      </c>
      <c r="J79" s="8"/>
      <c r="K79" s="4">
        <v>3.1495443516158685</v>
      </c>
      <c r="L79" s="4"/>
      <c r="M79" s="5">
        <f>I79-E79</f>
        <v>181527.19674238033</v>
      </c>
      <c r="O79" s="6">
        <f>M79/E79</f>
        <v>0.62400968083617236</v>
      </c>
      <c r="P79" s="7"/>
      <c r="Q79" s="6">
        <f>O79</f>
        <v>0.62400968083617236</v>
      </c>
    </row>
    <row r="80" spans="1:17" x14ac:dyDescent="0.4">
      <c r="A80" s="51">
        <f>A79+1</f>
        <v>46</v>
      </c>
      <c r="C80" s="1" t="s">
        <v>30</v>
      </c>
      <c r="E80" s="5">
        <v>2355393.9718934447</v>
      </c>
      <c r="F80" s="8"/>
      <c r="G80" s="4">
        <v>15.702626479289631</v>
      </c>
      <c r="I80" s="5">
        <v>2444083.116206638</v>
      </c>
      <c r="J80" s="51"/>
      <c r="K80" s="4">
        <v>16.293887441377585</v>
      </c>
      <c r="L80" s="4"/>
      <c r="M80" s="5">
        <f>I80-E80</f>
        <v>88689.144313193392</v>
      </c>
      <c r="O80" s="6">
        <f>M80/E80</f>
        <v>3.7653634751344089E-2</v>
      </c>
      <c r="P80" s="7"/>
      <c r="Q80" s="6">
        <f>O80</f>
        <v>3.7653634751344089E-2</v>
      </c>
    </row>
    <row r="81" spans="1:17" x14ac:dyDescent="0.4">
      <c r="A81" s="51">
        <f>A80+1</f>
        <v>47</v>
      </c>
      <c r="C81" s="1" t="s">
        <v>31</v>
      </c>
      <c r="E81" s="10">
        <f>SUM(E77:E80)</f>
        <v>5301380.939893445</v>
      </c>
      <c r="F81" s="51"/>
      <c r="G81" s="35">
        <v>35.342539599289637</v>
      </c>
      <c r="H81" s="51"/>
      <c r="I81" s="10">
        <f>SUM(I77:I80)</f>
        <v>5421187.0740687102</v>
      </c>
      <c r="J81" s="51"/>
      <c r="K81" s="35">
        <v>36.141247160458065</v>
      </c>
      <c r="L81" s="4"/>
      <c r="M81" s="10">
        <f>SUM(M77:M80)</f>
        <v>119806.13417526599</v>
      </c>
      <c r="O81" s="11">
        <f>M81/E81</f>
        <v>2.2599042689747557E-2</v>
      </c>
      <c r="P81" s="12"/>
      <c r="Q81" s="11">
        <f>(M77+M80+M79)/(E77+E80+E79)</f>
        <v>3.9751448900798889E-2</v>
      </c>
    </row>
    <row r="82" spans="1:17" x14ac:dyDescent="0.4">
      <c r="A82" s="51"/>
      <c r="E82" s="5"/>
      <c r="F82" s="51"/>
      <c r="G82" s="4"/>
      <c r="H82" s="51"/>
      <c r="I82" s="5"/>
      <c r="J82" s="51"/>
      <c r="K82" s="4"/>
      <c r="L82" s="4"/>
      <c r="M82" s="5"/>
      <c r="O82" s="12"/>
      <c r="P82" s="12"/>
      <c r="Q82" s="12"/>
    </row>
    <row r="83" spans="1:17" x14ac:dyDescent="0.4">
      <c r="A83" s="51">
        <f>A81+1</f>
        <v>48</v>
      </c>
      <c r="C83" s="1" t="s">
        <v>87</v>
      </c>
      <c r="E83" s="10">
        <f>SUM(E77:E79)+I80</f>
        <v>5390070.0842066379</v>
      </c>
      <c r="F83" s="51"/>
      <c r="G83" s="35">
        <v>35.933800561377588</v>
      </c>
      <c r="H83" s="51"/>
      <c r="I83" s="10">
        <f>SUM(I77:I80)</f>
        <v>5421187.0740687102</v>
      </c>
      <c r="J83" s="8"/>
      <c r="K83" s="35">
        <v>36.141247160458065</v>
      </c>
      <c r="L83" s="4"/>
      <c r="M83" s="10">
        <f>M77+M78+M79</f>
        <v>31116.989862072602</v>
      </c>
      <c r="O83" s="11">
        <f>M83/E83</f>
        <v>5.7730213848699334E-3</v>
      </c>
      <c r="P83" s="12"/>
      <c r="Q83" s="11">
        <f>(M83-M78)/(E83-E78)</f>
        <v>1.0029423676993122E-2</v>
      </c>
    </row>
    <row r="84" spans="1:17" x14ac:dyDescent="0.4">
      <c r="A84" s="51">
        <f>A83+1</f>
        <v>49</v>
      </c>
      <c r="C84" s="1" t="s">
        <v>88</v>
      </c>
      <c r="E84" s="13"/>
      <c r="F84" s="13"/>
      <c r="G84" s="13"/>
      <c r="H84" s="13"/>
      <c r="I84" s="13"/>
      <c r="J84" s="13"/>
      <c r="K84" s="13"/>
      <c r="L84" s="13"/>
      <c r="M84" s="26"/>
      <c r="O84" s="7">
        <v>1.0562500852879731E-2</v>
      </c>
      <c r="P84" s="12"/>
      <c r="Q84" s="7">
        <v>4.7255285790367488E-2</v>
      </c>
    </row>
    <row r="85" spans="1:17" x14ac:dyDescent="0.4">
      <c r="A85" s="51"/>
      <c r="M85" s="26"/>
      <c r="O85" s="12"/>
      <c r="P85" s="12"/>
      <c r="Q85" s="12"/>
    </row>
    <row r="86" spans="1:17" ht="15" x14ac:dyDescent="0.4">
      <c r="A86" s="51"/>
      <c r="C86" s="3" t="s">
        <v>101</v>
      </c>
      <c r="E86" s="1" t="s">
        <v>102</v>
      </c>
      <c r="M86" s="26"/>
      <c r="O86" s="12"/>
      <c r="P86" s="12"/>
      <c r="Q86" s="12"/>
    </row>
    <row r="87" spans="1:17" x14ac:dyDescent="0.4">
      <c r="A87" s="51">
        <f>A84+1</f>
        <v>50</v>
      </c>
      <c r="C87" s="1" t="s">
        <v>27</v>
      </c>
      <c r="E87" s="5">
        <v>81607.585900449107</v>
      </c>
      <c r="F87" s="8"/>
      <c r="G87" s="4">
        <v>3.5871466329867743</v>
      </c>
      <c r="H87" s="4"/>
      <c r="I87" s="5">
        <v>43696.76046623975</v>
      </c>
      <c r="J87" s="51"/>
      <c r="K87" s="4">
        <v>1.9207367237907582</v>
      </c>
      <c r="L87" s="4"/>
      <c r="M87" s="5">
        <f>I87-E87</f>
        <v>-37910.825434209357</v>
      </c>
      <c r="N87" s="4"/>
      <c r="O87" s="6">
        <f>M87/E87</f>
        <v>-0.46455026228144708</v>
      </c>
      <c r="P87" s="7"/>
      <c r="Q87" s="6">
        <f>O87</f>
        <v>-0.46455026228144708</v>
      </c>
    </row>
    <row r="88" spans="1:17" x14ac:dyDescent="0.4">
      <c r="A88" s="51">
        <f>A87+1</f>
        <v>51</v>
      </c>
      <c r="C88" s="1" t="s">
        <v>28</v>
      </c>
      <c r="E88" s="5">
        <v>346937.5</v>
      </c>
      <c r="F88" s="8"/>
      <c r="G88" s="4">
        <v>15.25</v>
      </c>
      <c r="H88" s="4"/>
      <c r="I88" s="5">
        <v>346937.5</v>
      </c>
      <c r="J88" s="8"/>
      <c r="K88" s="4">
        <v>15.25</v>
      </c>
      <c r="L88" s="4"/>
      <c r="M88" s="5">
        <f>I88-E88</f>
        <v>0</v>
      </c>
      <c r="N88" s="4"/>
      <c r="O88" s="9">
        <f>IFERROR(M88/E88,"100.0%")</f>
        <v>0</v>
      </c>
      <c r="P88" s="7"/>
      <c r="Q88" s="9">
        <v>0</v>
      </c>
    </row>
    <row r="89" spans="1:17" x14ac:dyDescent="0.4">
      <c r="A89" s="51">
        <f>A88+1</f>
        <v>52</v>
      </c>
      <c r="C89" s="1" t="s">
        <v>29</v>
      </c>
      <c r="E89" s="5">
        <v>20788.95</v>
      </c>
      <c r="F89" s="8"/>
      <c r="G89" s="4">
        <v>0.91380000000000006</v>
      </c>
      <c r="H89" s="4"/>
      <c r="I89" s="5">
        <v>51650.649909299573</v>
      </c>
      <c r="J89" s="8"/>
      <c r="K89" s="4">
        <v>2.27035823777141</v>
      </c>
      <c r="L89" s="4"/>
      <c r="M89" s="5">
        <f>I89-E89</f>
        <v>30861.699909299572</v>
      </c>
      <c r="O89" s="6">
        <f>M89/E89</f>
        <v>1.4845242260575724</v>
      </c>
      <c r="P89" s="7"/>
      <c r="Q89" s="6">
        <f>O89</f>
        <v>1.4845242260575724</v>
      </c>
    </row>
    <row r="90" spans="1:17" x14ac:dyDescent="0.4">
      <c r="A90" s="51">
        <f>A89+1</f>
        <v>53</v>
      </c>
      <c r="C90" s="1" t="s">
        <v>30</v>
      </c>
      <c r="E90" s="5">
        <v>233466.50690430589</v>
      </c>
      <c r="F90" s="8"/>
      <c r="G90" s="4">
        <v>10.262264039749709</v>
      </c>
      <c r="I90" s="5">
        <v>370685.93929134012</v>
      </c>
      <c r="J90" s="51"/>
      <c r="K90" s="4">
        <v>16.293887441377588</v>
      </c>
      <c r="L90" s="4"/>
      <c r="M90" s="5">
        <f>I90-E90</f>
        <v>137219.43238703423</v>
      </c>
      <c r="O90" s="6">
        <f>M90/E90</f>
        <v>0.58774782818538607</v>
      </c>
      <c r="P90" s="7"/>
      <c r="Q90" s="6">
        <f>O90</f>
        <v>0.58774782818538607</v>
      </c>
    </row>
    <row r="91" spans="1:17" x14ac:dyDescent="0.4">
      <c r="A91" s="51">
        <f>A90+1</f>
        <v>54</v>
      </c>
      <c r="C91" s="1" t="s">
        <v>31</v>
      </c>
      <c r="E91" s="10">
        <f>SUM(E87:E90)</f>
        <v>682800.54280475504</v>
      </c>
      <c r="F91" s="51"/>
      <c r="G91" s="35">
        <v>30.013210672736484</v>
      </c>
      <c r="H91" s="51"/>
      <c r="I91" s="10">
        <f>SUM(I87:I90)</f>
        <v>812970.84966687951</v>
      </c>
      <c r="J91" s="51"/>
      <c r="K91" s="35">
        <v>35.734982402939757</v>
      </c>
      <c r="L91" s="4"/>
      <c r="M91" s="10">
        <f>SUM(M87:M90)</f>
        <v>130170.30686212445</v>
      </c>
      <c r="O91" s="11">
        <f>M91/E91</f>
        <v>0.19064177413717479</v>
      </c>
      <c r="P91" s="12"/>
      <c r="Q91" s="11">
        <f>(M87+M90+M89)/(E87+E90+E89)</f>
        <v>0.38756960508392546</v>
      </c>
    </row>
    <row r="92" spans="1:17" x14ac:dyDescent="0.4">
      <c r="A92" s="51"/>
      <c r="E92" s="5"/>
      <c r="F92" s="51"/>
      <c r="G92" s="4"/>
      <c r="H92" s="51"/>
      <c r="I92" s="5"/>
      <c r="J92" s="51"/>
      <c r="K92" s="4"/>
      <c r="L92" s="4"/>
      <c r="M92" s="5"/>
      <c r="O92" s="12"/>
      <c r="P92" s="12"/>
      <c r="Q92" s="12"/>
    </row>
    <row r="93" spans="1:17" x14ac:dyDescent="0.4">
      <c r="A93" s="51">
        <f>A91+1</f>
        <v>55</v>
      </c>
      <c r="C93" s="1" t="s">
        <v>87</v>
      </c>
      <c r="E93" s="10">
        <f>SUM(E87:E89)+I90</f>
        <v>820019.97519178921</v>
      </c>
      <c r="F93" s="51"/>
      <c r="G93" s="35">
        <v>36.04483407436436</v>
      </c>
      <c r="H93" s="51"/>
      <c r="I93" s="10">
        <f>SUM(I87:I90)</f>
        <v>812970.84966687951</v>
      </c>
      <c r="J93" s="8"/>
      <c r="K93" s="35">
        <v>35.734982402939757</v>
      </c>
      <c r="L93" s="4"/>
      <c r="M93" s="10">
        <f>M87+M88+M89</f>
        <v>-7049.1255249097849</v>
      </c>
      <c r="O93" s="11">
        <f>M93/E93</f>
        <v>-8.5962851371530428E-3</v>
      </c>
      <c r="P93" s="12"/>
      <c r="Q93" s="11">
        <f>(M93-M88)/(E93-E88)</f>
        <v>-1.4900415666532661E-2</v>
      </c>
    </row>
    <row r="94" spans="1:17" x14ac:dyDescent="0.4">
      <c r="A94" s="51">
        <f>A93+1</f>
        <v>56</v>
      </c>
      <c r="C94" s="1" t="s">
        <v>88</v>
      </c>
      <c r="E94" s="13"/>
      <c r="F94" s="13"/>
      <c r="G94" s="13"/>
      <c r="H94" s="13"/>
      <c r="I94" s="13"/>
      <c r="J94" s="13"/>
      <c r="K94" s="13"/>
      <c r="L94" s="13"/>
      <c r="M94" s="26"/>
      <c r="O94" s="7">
        <v>-1.5687940288751093E-2</v>
      </c>
      <c r="P94" s="12"/>
      <c r="Q94" s="7">
        <v>-6.8841445298139889E-2</v>
      </c>
    </row>
    <row r="95" spans="1:17" x14ac:dyDescent="0.4">
      <c r="A95" s="51"/>
      <c r="M95" s="26"/>
      <c r="O95" s="12"/>
      <c r="P95" s="12"/>
      <c r="Q95" s="12"/>
    </row>
    <row r="96" spans="1:17" ht="15" x14ac:dyDescent="0.4">
      <c r="A96" s="51"/>
      <c r="C96" s="3" t="s">
        <v>44</v>
      </c>
      <c r="E96" s="1" t="s">
        <v>103</v>
      </c>
      <c r="M96" s="26"/>
      <c r="O96" s="12"/>
      <c r="P96" s="12"/>
      <c r="Q96" s="12"/>
    </row>
    <row r="97" spans="1:17" x14ac:dyDescent="0.4">
      <c r="A97" s="51">
        <f>A94+1</f>
        <v>57</v>
      </c>
      <c r="C97" s="1" t="s">
        <v>27</v>
      </c>
      <c r="E97" s="5">
        <v>339465.23999999993</v>
      </c>
      <c r="F97" s="8"/>
      <c r="G97" s="4">
        <v>1.2572786666666664</v>
      </c>
      <c r="H97" s="4"/>
      <c r="I97" s="5">
        <v>253499.86390002444</v>
      </c>
      <c r="J97" s="51"/>
      <c r="K97" s="4">
        <v>0.93888838481490533</v>
      </c>
      <c r="L97" s="4"/>
      <c r="M97" s="5">
        <f>I97-E97</f>
        <v>-85965.376099975489</v>
      </c>
      <c r="N97" s="4"/>
      <c r="O97" s="6">
        <f>M97/E97</f>
        <v>-0.25323763958859385</v>
      </c>
      <c r="P97" s="7"/>
      <c r="Q97" s="6">
        <f>O97</f>
        <v>-0.25323763958859385</v>
      </c>
    </row>
    <row r="98" spans="1:17" x14ac:dyDescent="0.4">
      <c r="A98" s="51">
        <f>A97+1</f>
        <v>58</v>
      </c>
      <c r="C98" s="1" t="s">
        <v>28</v>
      </c>
      <c r="E98" s="5">
        <v>4117500</v>
      </c>
      <c r="F98" s="8"/>
      <c r="G98" s="4">
        <v>15.25</v>
      </c>
      <c r="H98" s="4"/>
      <c r="I98" s="5">
        <v>4117500</v>
      </c>
      <c r="J98" s="8"/>
      <c r="K98" s="4">
        <v>15.25</v>
      </c>
      <c r="L98" s="4"/>
      <c r="M98" s="5">
        <f>I98-E98</f>
        <v>0</v>
      </c>
      <c r="N98" s="4"/>
      <c r="O98" s="9">
        <f>IFERROR(M98/E98,"100.0%")</f>
        <v>0</v>
      </c>
      <c r="P98" s="7"/>
      <c r="Q98" s="9">
        <v>0</v>
      </c>
    </row>
    <row r="99" spans="1:17" x14ac:dyDescent="0.4">
      <c r="A99" s="51">
        <f>A98+1</f>
        <v>59</v>
      </c>
      <c r="C99" s="1" t="s">
        <v>29</v>
      </c>
      <c r="E99" s="5">
        <v>1115631.3599999999</v>
      </c>
      <c r="F99" s="8"/>
      <c r="G99" s="4">
        <v>4.1319679999999996</v>
      </c>
      <c r="H99" s="4"/>
      <c r="I99" s="5">
        <v>249703.21399959506</v>
      </c>
      <c r="J99" s="8"/>
      <c r="K99" s="4">
        <v>0.9248267185170187</v>
      </c>
      <c r="L99" s="4"/>
      <c r="M99" s="5">
        <f>I99-E99</f>
        <v>-865928.14600040484</v>
      </c>
      <c r="O99" s="6">
        <f>M99/E99</f>
        <v>-0.77617766678807321</v>
      </c>
      <c r="P99" s="7"/>
      <c r="Q99" s="6">
        <f>O99</f>
        <v>-0.77617766678807321</v>
      </c>
    </row>
    <row r="100" spans="1:17" x14ac:dyDescent="0.4">
      <c r="A100" s="51">
        <f>A99+1</f>
        <v>60</v>
      </c>
      <c r="C100" s="1" t="s">
        <v>30</v>
      </c>
      <c r="E100" s="5">
        <v>4239709.1494082008</v>
      </c>
      <c r="F100" s="8"/>
      <c r="G100" s="4">
        <v>15.702626479289632</v>
      </c>
      <c r="I100" s="5">
        <v>4399349.6091719493</v>
      </c>
      <c r="J100" s="51"/>
      <c r="K100" s="4">
        <v>16.293887441377592</v>
      </c>
      <c r="L100" s="4"/>
      <c r="M100" s="5">
        <f>I100-E100</f>
        <v>159640.45976374857</v>
      </c>
      <c r="O100" s="6">
        <f>M100/E100</f>
        <v>3.7653634751344194E-2</v>
      </c>
      <c r="P100" s="7"/>
      <c r="Q100" s="6">
        <f>O100</f>
        <v>3.7653634751344194E-2</v>
      </c>
    </row>
    <row r="101" spans="1:17" x14ac:dyDescent="0.4">
      <c r="A101" s="51">
        <f>A100+1</f>
        <v>61</v>
      </c>
      <c r="C101" s="1" t="s">
        <v>31</v>
      </c>
      <c r="E101" s="10">
        <f>SUM(E97:E100)</f>
        <v>9812305.7494082004</v>
      </c>
      <c r="F101" s="51"/>
      <c r="G101" s="35">
        <v>36.341873145956299</v>
      </c>
      <c r="H101" s="51"/>
      <c r="I101" s="10">
        <f>SUM(I97:I100)</f>
        <v>9020052.6870715693</v>
      </c>
      <c r="J101" s="51"/>
      <c r="K101" s="35">
        <v>33.407602544709512</v>
      </c>
      <c r="L101" s="4"/>
      <c r="M101" s="10">
        <f>SUM(M97:M100)</f>
        <v>-792253.06233663182</v>
      </c>
      <c r="O101" s="11">
        <f>M101/E101</f>
        <v>-8.0740763951878916E-2</v>
      </c>
      <c r="P101" s="12"/>
      <c r="Q101" s="11">
        <f>(M97+M100+M99)/(E97+E100+E99)</f>
        <v>-0.13911854015722347</v>
      </c>
    </row>
    <row r="102" spans="1:17" x14ac:dyDescent="0.4">
      <c r="A102" s="51"/>
      <c r="E102" s="5"/>
      <c r="F102" s="51"/>
      <c r="G102" s="4"/>
      <c r="H102" s="51"/>
      <c r="I102" s="5"/>
      <c r="J102" s="51"/>
      <c r="K102" s="4"/>
      <c r="L102" s="4"/>
      <c r="M102" s="5"/>
      <c r="O102" s="12"/>
      <c r="P102" s="12"/>
      <c r="Q102" s="12"/>
    </row>
    <row r="103" spans="1:17" x14ac:dyDescent="0.4">
      <c r="A103" s="51">
        <f>A101+1</f>
        <v>62</v>
      </c>
      <c r="C103" s="1" t="s">
        <v>87</v>
      </c>
      <c r="E103" s="10">
        <f>SUM(E97:E99)+I100</f>
        <v>9971946.209171949</v>
      </c>
      <c r="F103" s="51"/>
      <c r="G103" s="35">
        <f>SUM(G97:G99)+K100</f>
        <v>36.933134108044257</v>
      </c>
      <c r="H103" s="51"/>
      <c r="I103" s="10">
        <f>SUM(I97:I100)</f>
        <v>9020052.6870715693</v>
      </c>
      <c r="J103" s="8"/>
      <c r="K103" s="35">
        <f>K101</f>
        <v>33.407602544709512</v>
      </c>
      <c r="L103" s="4"/>
      <c r="M103" s="10">
        <f>M97+M98+M99</f>
        <v>-951893.52210038039</v>
      </c>
      <c r="O103" s="11">
        <f>M103/E103</f>
        <v>-9.5457145689860648E-2</v>
      </c>
      <c r="P103" s="12"/>
      <c r="Q103" s="11">
        <f>(M103-M98)/(E103-E98)</f>
        <v>-0.16259326468984944</v>
      </c>
    </row>
    <row r="104" spans="1:17" x14ac:dyDescent="0.4">
      <c r="A104" s="51">
        <f>A103+1</f>
        <v>63</v>
      </c>
      <c r="C104" s="1" t="s">
        <v>88</v>
      </c>
      <c r="E104" s="5"/>
      <c r="F104" s="13"/>
      <c r="G104" s="13"/>
      <c r="H104" s="13"/>
      <c r="I104" s="5"/>
      <c r="J104" s="13"/>
      <c r="K104" s="13"/>
      <c r="L104" s="13"/>
      <c r="M104" s="5"/>
      <c r="O104" s="7">
        <v>-0.17081687235361345</v>
      </c>
      <c r="P104" s="12"/>
      <c r="Q104" s="7">
        <v>-0.65417891987403476</v>
      </c>
    </row>
    <row r="105" spans="1:17" x14ac:dyDescent="0.4">
      <c r="A105" s="51">
        <f>A104+1</f>
        <v>64</v>
      </c>
      <c r="C105" s="1" t="s">
        <v>62</v>
      </c>
      <c r="E105" s="10">
        <f>SUM(E97:E98)+I100+I99</f>
        <v>9106018.063171545</v>
      </c>
      <c r="F105" s="13"/>
      <c r="G105" s="36">
        <f>SUM(G97:G98)+K100+K99</f>
        <v>33.725992826561274</v>
      </c>
      <c r="H105" s="13"/>
      <c r="I105" s="10">
        <f>SUM(I97:I100)</f>
        <v>9020052.6870715693</v>
      </c>
      <c r="J105" s="13"/>
      <c r="K105" s="35">
        <f>K101</f>
        <v>33.407602544709512</v>
      </c>
      <c r="L105" s="13"/>
      <c r="M105" s="10">
        <f>I105-E105</f>
        <v>-85965.37609997578</v>
      </c>
      <c r="O105" s="11">
        <f>M105/E105</f>
        <v>-9.440501380911473E-3</v>
      </c>
      <c r="P105" s="12"/>
      <c r="Q105" s="11">
        <f>(M105-M98)/(E105-E98)</f>
        <v>-1.7232648055266669E-2</v>
      </c>
    </row>
    <row r="106" spans="1:17" x14ac:dyDescent="0.4">
      <c r="A106" s="51">
        <f>A105+1</f>
        <v>65</v>
      </c>
      <c r="C106" s="1" t="s">
        <v>63</v>
      </c>
      <c r="E106" s="13"/>
      <c r="F106" s="13"/>
      <c r="G106" s="13"/>
      <c r="H106" s="13"/>
      <c r="I106" s="13"/>
      <c r="J106" s="13"/>
      <c r="K106" s="13"/>
      <c r="L106" s="13"/>
      <c r="M106" s="26"/>
      <c r="O106" s="7">
        <v>-1.9287872233882508E-2</v>
      </c>
      <c r="P106" s="12"/>
      <c r="Q106" s="7">
        <v>-0.25323763958859385</v>
      </c>
    </row>
    <row r="107" spans="1:17" x14ac:dyDescent="0.4">
      <c r="A107" s="51"/>
      <c r="M107" s="26"/>
      <c r="O107" s="12"/>
      <c r="P107" s="12"/>
      <c r="Q107" s="12"/>
    </row>
    <row r="108" spans="1:17" ht="15" x14ac:dyDescent="0.4">
      <c r="A108" s="51"/>
      <c r="C108" s="3" t="s">
        <v>48</v>
      </c>
      <c r="E108" s="1" t="s">
        <v>104</v>
      </c>
      <c r="M108" s="26"/>
      <c r="O108" s="12"/>
      <c r="P108" s="12"/>
      <c r="Q108" s="12"/>
    </row>
    <row r="109" spans="1:17" x14ac:dyDescent="0.4">
      <c r="A109" s="51">
        <f>A106+1</f>
        <v>66</v>
      </c>
      <c r="C109" s="1" t="s">
        <v>27</v>
      </c>
      <c r="E109" s="5">
        <v>2767122.2399999993</v>
      </c>
      <c r="F109" s="8"/>
      <c r="G109" s="4">
        <v>1.1529675999999998</v>
      </c>
      <c r="H109" s="4"/>
      <c r="I109" s="5">
        <v>2015500.1576181878</v>
      </c>
      <c r="J109" s="51"/>
      <c r="K109" s="4">
        <v>0.83979173234091165</v>
      </c>
      <c r="L109" s="4"/>
      <c r="M109" s="5">
        <f>I109-E109</f>
        <v>-751622.08238181146</v>
      </c>
      <c r="N109" s="4"/>
      <c r="O109" s="6">
        <f>M109/E109</f>
        <v>-0.27162590489020522</v>
      </c>
      <c r="P109" s="7"/>
      <c r="Q109" s="6">
        <f>O109</f>
        <v>-0.27162590489020522</v>
      </c>
    </row>
    <row r="110" spans="1:17" x14ac:dyDescent="0.4">
      <c r="A110" s="51">
        <f>A109+1</f>
        <v>67</v>
      </c>
      <c r="C110" s="1" t="s">
        <v>28</v>
      </c>
      <c r="E110" s="5">
        <v>36600000</v>
      </c>
      <c r="F110" s="8"/>
      <c r="G110" s="4">
        <v>15.25</v>
      </c>
      <c r="H110" s="4"/>
      <c r="I110" s="5">
        <v>36600000</v>
      </c>
      <c r="J110" s="8"/>
      <c r="K110" s="4">
        <v>15.25</v>
      </c>
      <c r="L110" s="4"/>
      <c r="M110" s="5">
        <f>I110-E110</f>
        <v>0</v>
      </c>
      <c r="N110" s="4"/>
      <c r="O110" s="9">
        <f>IFERROR(M110/E110,"100.0%")</f>
        <v>0</v>
      </c>
      <c r="P110" s="7"/>
      <c r="Q110" s="9">
        <v>0</v>
      </c>
    </row>
    <row r="111" spans="1:17" x14ac:dyDescent="0.4">
      <c r="A111" s="51">
        <f>A110+1</f>
        <v>68</v>
      </c>
      <c r="C111" s="1" t="s">
        <v>29</v>
      </c>
      <c r="E111" s="5">
        <v>9482866.5599999987</v>
      </c>
      <c r="F111" s="8"/>
      <c r="G111" s="4">
        <v>3.9511943999999994</v>
      </c>
      <c r="H111" s="4"/>
      <c r="I111" s="5">
        <v>2122477.3189965584</v>
      </c>
      <c r="J111" s="8"/>
      <c r="K111" s="4">
        <v>0.88436554958189939</v>
      </c>
      <c r="L111" s="4"/>
      <c r="M111" s="5">
        <f>I111-E111</f>
        <v>-7360389.2410034407</v>
      </c>
      <c r="O111" s="6">
        <f>M111/E111</f>
        <v>-0.77617766678807321</v>
      </c>
      <c r="P111" s="7"/>
      <c r="Q111" s="6">
        <f>O111</f>
        <v>-0.77617766678807321</v>
      </c>
    </row>
    <row r="112" spans="1:17" x14ac:dyDescent="0.4">
      <c r="A112" s="51">
        <f>A111+1</f>
        <v>69</v>
      </c>
      <c r="C112" s="1" t="s">
        <v>30</v>
      </c>
      <c r="E112" s="5">
        <v>37686303.550295115</v>
      </c>
      <c r="F112" s="8"/>
      <c r="G112" s="4">
        <v>15.702626479289631</v>
      </c>
      <c r="I112" s="5">
        <v>39105329.859306209</v>
      </c>
      <c r="J112" s="51"/>
      <c r="K112" s="4">
        <v>16.293887441377585</v>
      </c>
      <c r="L112" s="4"/>
      <c r="M112" s="5">
        <f>I112-E112</f>
        <v>1419026.3090110943</v>
      </c>
      <c r="O112" s="6">
        <f>M112/E112</f>
        <v>3.7653634751344089E-2</v>
      </c>
      <c r="P112" s="7"/>
      <c r="Q112" s="6">
        <f>O112</f>
        <v>3.7653634751344089E-2</v>
      </c>
    </row>
    <row r="113" spans="1:17" x14ac:dyDescent="0.4">
      <c r="A113" s="51">
        <f>A112+1</f>
        <v>70</v>
      </c>
      <c r="C113" s="1" t="s">
        <v>31</v>
      </c>
      <c r="E113" s="10">
        <f>SUM(E109:E112)</f>
        <v>86536292.350295112</v>
      </c>
      <c r="F113" s="51"/>
      <c r="G113" s="35">
        <v>36.056788479289629</v>
      </c>
      <c r="H113" s="51"/>
      <c r="I113" s="10">
        <f>SUM(I109:I112)</f>
        <v>79843307.33592096</v>
      </c>
      <c r="J113" s="51"/>
      <c r="K113" s="35">
        <v>33.268044723300399</v>
      </c>
      <c r="L113" s="4"/>
      <c r="M113" s="10">
        <f>SUM(M109:M112)</f>
        <v>-6692985.0143741574</v>
      </c>
      <c r="O113" s="11">
        <f>M113/E113</f>
        <v>-7.7343098861703569E-2</v>
      </c>
      <c r="P113" s="12"/>
      <c r="Q113" s="11">
        <f>(M109+M112+M111)/(E109+E112+E111)</f>
        <v>-0.13403047561929382</v>
      </c>
    </row>
    <row r="114" spans="1:17" x14ac:dyDescent="0.4">
      <c r="A114" s="51"/>
      <c r="E114" s="5"/>
      <c r="F114" s="51"/>
      <c r="G114" s="4"/>
      <c r="H114" s="51"/>
      <c r="I114" s="5"/>
      <c r="J114" s="51"/>
      <c r="K114" s="4"/>
      <c r="L114" s="4"/>
      <c r="M114" s="5"/>
      <c r="O114" s="12"/>
      <c r="P114" s="12"/>
      <c r="Q114" s="12"/>
    </row>
    <row r="115" spans="1:17" x14ac:dyDescent="0.4">
      <c r="A115" s="51">
        <f>A113+1</f>
        <v>71</v>
      </c>
      <c r="C115" s="1" t="s">
        <v>87</v>
      </c>
      <c r="E115" s="10">
        <f>SUM(E109:E111)+I112</f>
        <v>87955318.659306198</v>
      </c>
      <c r="F115" s="51"/>
      <c r="G115" s="35">
        <f>SUM(G109:G111)+K112</f>
        <v>36.64804944137758</v>
      </c>
      <c r="H115" s="51"/>
      <c r="I115" s="10">
        <f>SUM(I109:I112)</f>
        <v>79843307.33592096</v>
      </c>
      <c r="J115" s="8"/>
      <c r="K115" s="35">
        <f>K113</f>
        <v>33.268044723300399</v>
      </c>
      <c r="L115" s="4"/>
      <c r="M115" s="10">
        <f>M109+M110+M111</f>
        <v>-8112011.3233852517</v>
      </c>
      <c r="O115" s="11">
        <f>M115/E115</f>
        <v>-9.2228775326333862E-2</v>
      </c>
      <c r="P115" s="12"/>
      <c r="Q115" s="11">
        <f>(M115-M110)/(E115-E110)</f>
        <v>-0.15795854324652814</v>
      </c>
    </row>
    <row r="116" spans="1:17" x14ac:dyDescent="0.4">
      <c r="A116" s="51">
        <f>A115+1</f>
        <v>72</v>
      </c>
      <c r="C116" s="1" t="s">
        <v>88</v>
      </c>
      <c r="E116" s="5"/>
      <c r="F116" s="13"/>
      <c r="G116" s="13"/>
      <c r="H116" s="13"/>
      <c r="I116" s="5"/>
      <c r="J116" s="13"/>
      <c r="K116" s="13"/>
      <c r="L116" s="13"/>
      <c r="M116" s="5"/>
      <c r="O116" s="7">
        <v>-0.16605963527642104</v>
      </c>
      <c r="P116" s="12"/>
      <c r="Q116" s="7">
        <v>-0.66220561143576351</v>
      </c>
    </row>
    <row r="117" spans="1:17" x14ac:dyDescent="0.4">
      <c r="A117" s="51">
        <f>A116+1</f>
        <v>73</v>
      </c>
      <c r="C117" s="1" t="s">
        <v>62</v>
      </c>
      <c r="E117" s="10">
        <f>SUM(E109:E110)+I112+I111</f>
        <v>80594929.418302774</v>
      </c>
      <c r="F117" s="13"/>
      <c r="G117" s="36">
        <f>SUM(G109:G110)+K112+K111</f>
        <v>33.581220590959489</v>
      </c>
      <c r="H117" s="13"/>
      <c r="I117" s="10">
        <f>SUM(I109:I112)</f>
        <v>79843307.33592096</v>
      </c>
      <c r="J117" s="13"/>
      <c r="K117" s="35">
        <f>K113</f>
        <v>33.268044723300399</v>
      </c>
      <c r="L117" s="13"/>
      <c r="M117" s="10">
        <f>I117-E117</f>
        <v>-751622.08238181472</v>
      </c>
      <c r="O117" s="11">
        <f>M117/E117</f>
        <v>-9.3259227076278629E-3</v>
      </c>
      <c r="P117" s="12"/>
      <c r="Q117" s="11">
        <f>(M117-M110)/(E117-E110)</f>
        <v>-1.7084288856004503E-2</v>
      </c>
    </row>
    <row r="118" spans="1:17" x14ac:dyDescent="0.4">
      <c r="A118" s="51">
        <f>A117+1</f>
        <v>74</v>
      </c>
      <c r="C118" s="1" t="s">
        <v>63</v>
      </c>
      <c r="E118" s="13"/>
      <c r="F118" s="13"/>
      <c r="G118" s="13"/>
      <c r="H118" s="13"/>
      <c r="I118" s="13"/>
      <c r="J118" s="13"/>
      <c r="K118" s="13"/>
      <c r="L118" s="13"/>
      <c r="M118" s="26"/>
      <c r="O118" s="7">
        <v>-1.9092634655883133E-2</v>
      </c>
      <c r="P118" s="12"/>
      <c r="Q118" s="7">
        <v>-0.27162590489020533</v>
      </c>
    </row>
    <row r="119" spans="1:17" x14ac:dyDescent="0.4">
      <c r="A119" s="51"/>
      <c r="O119" s="12"/>
      <c r="P119" s="12"/>
      <c r="Q119" s="12"/>
    </row>
    <row r="120" spans="1:17" x14ac:dyDescent="0.4">
      <c r="A120" s="21" t="s">
        <v>76</v>
      </c>
      <c r="B120" s="21"/>
      <c r="C120" s="22"/>
      <c r="O120" s="12"/>
      <c r="P120" s="12"/>
      <c r="Q120" s="12"/>
    </row>
    <row r="121" spans="1:17" x14ac:dyDescent="0.4">
      <c r="A121" s="56" t="s">
        <v>77</v>
      </c>
      <c r="B121" s="27"/>
      <c r="C121" s="24" t="s">
        <v>78</v>
      </c>
      <c r="O121" s="12"/>
      <c r="P121" s="12"/>
      <c r="Q121" s="12"/>
    </row>
    <row r="122" spans="1:17" x14ac:dyDescent="0.4">
      <c r="A122" s="56" t="s">
        <v>79</v>
      </c>
      <c r="B122" s="24"/>
      <c r="C122" s="24" t="s">
        <v>80</v>
      </c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1:17" x14ac:dyDescent="0.4">
      <c r="A123" s="56" t="s">
        <v>81</v>
      </c>
      <c r="B123" s="24"/>
      <c r="C123" s="27" t="s">
        <v>105</v>
      </c>
    </row>
    <row r="124" spans="1:17" x14ac:dyDescent="0.4">
      <c r="A124" s="51"/>
      <c r="O124" s="37"/>
      <c r="P124" s="37"/>
      <c r="Q124" s="37"/>
    </row>
    <row r="125" spans="1:17" x14ac:dyDescent="0.4">
      <c r="A125" s="51"/>
      <c r="O125" s="37"/>
      <c r="P125" s="37"/>
      <c r="Q125" s="37"/>
    </row>
    <row r="126" spans="1:17" x14ac:dyDescent="0.4">
      <c r="A126" s="51"/>
      <c r="O126" s="37"/>
      <c r="P126" s="37"/>
      <c r="Q126" s="37"/>
    </row>
    <row r="127" spans="1:17" x14ac:dyDescent="0.4">
      <c r="A127" s="51"/>
      <c r="O127" s="37"/>
      <c r="P127" s="37"/>
      <c r="Q127" s="37"/>
    </row>
    <row r="128" spans="1:17" x14ac:dyDescent="0.4">
      <c r="A128" s="51"/>
      <c r="O128" s="37"/>
      <c r="P128" s="37"/>
      <c r="Q128" s="37"/>
    </row>
    <row r="129" spans="1:17" x14ac:dyDescent="0.4">
      <c r="A129" s="51"/>
      <c r="O129" s="37"/>
      <c r="P129" s="37"/>
      <c r="Q129" s="37"/>
    </row>
    <row r="130" spans="1:17" x14ac:dyDescent="0.4">
      <c r="A130" s="51"/>
      <c r="O130" s="28"/>
      <c r="P130" s="28"/>
      <c r="Q130" s="37"/>
    </row>
    <row r="131" spans="1:17" x14ac:dyDescent="0.4">
      <c r="A131" s="51"/>
      <c r="O131" s="29"/>
      <c r="P131" s="29"/>
      <c r="Q131" s="28"/>
    </row>
    <row r="132" spans="1:17" x14ac:dyDescent="0.4">
      <c r="A132" s="38"/>
      <c r="B132" s="20"/>
      <c r="D132" s="20"/>
      <c r="E132" s="20"/>
      <c r="F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</row>
  </sheetData>
  <mergeCells count="5">
    <mergeCell ref="A7:Q7"/>
    <mergeCell ref="A8:Q8"/>
    <mergeCell ref="E10:G10"/>
    <mergeCell ref="I10:M10"/>
    <mergeCell ref="O10:Q10"/>
  </mergeCells>
  <pageMargins left="0.7" right="0.7" top="0.75" bottom="0.75" header="0.3" footer="0.3"/>
  <pageSetup scale="51" firstPageNumber="5" fitToHeight="0" orientation="portrait" useFirstPageNumber="1" r:id="rId1"/>
  <headerFooter>
    <oddHeader>&amp;R&amp;"Arial,Regular"&amp;10Filed: 2025-02-28
EB-2025-0064
Phase 3 Exhibit 8
Tab 2
Schedule 15
Attachment 10
Page &amp;P of 9</oddHeader>
  </headerFooter>
  <rowBreaks count="1" manualBreakCount="1">
    <brk id="7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F9EF-D12C-43C3-8CAB-E81AF969B6D2}">
  <sheetPr>
    <pageSetUpPr fitToPage="1"/>
  </sheetPr>
  <dimension ref="A7:Q209"/>
  <sheetViews>
    <sheetView view="pageLayout" zoomScaleNormal="100" zoomScaleSheetLayoutView="70" workbookViewId="0">
      <selection sqref="A1:XFD1048576"/>
    </sheetView>
  </sheetViews>
  <sheetFormatPr defaultColWidth="8.84375" defaultRowHeight="14.6" x14ac:dyDescent="0.4"/>
  <cols>
    <col min="1" max="1" width="4.53515625" style="1" customWidth="1"/>
    <col min="2" max="2" width="1.69140625" style="1" customWidth="1"/>
    <col min="3" max="3" width="39" style="1" customWidth="1"/>
    <col min="4" max="4" width="1.69140625" style="1" customWidth="1"/>
    <col min="5" max="5" width="17.4609375" style="1" customWidth="1"/>
    <col min="6" max="6" width="1.69140625" style="1" customWidth="1"/>
    <col min="7" max="7" width="17.4609375" style="1" customWidth="1"/>
    <col min="8" max="8" width="1.69140625" style="1" customWidth="1"/>
    <col min="9" max="9" width="16.69140625" style="1" customWidth="1"/>
    <col min="10" max="10" width="1.69140625" style="1" customWidth="1"/>
    <col min="11" max="11" width="16.69140625" style="1" customWidth="1"/>
    <col min="12" max="12" width="1.69140625" style="1" customWidth="1"/>
    <col min="13" max="13" width="16.69140625" style="1" customWidth="1"/>
    <col min="14" max="14" width="1.69140625" style="1" customWidth="1"/>
    <col min="15" max="15" width="16.69140625" style="39" customWidth="1"/>
    <col min="16" max="16" width="1.69140625" style="1" customWidth="1"/>
    <col min="17" max="17" width="16.69140625" style="40" customWidth="1"/>
    <col min="18" max="16384" width="8.84375" style="61"/>
  </cols>
  <sheetData>
    <row r="7" spans="1:17" x14ac:dyDescent="0.4">
      <c r="A7" s="63" t="s">
        <v>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x14ac:dyDescent="0.4">
      <c r="A8" s="63" t="s">
        <v>106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17" x14ac:dyDescent="0.4">
      <c r="A9" s="51"/>
      <c r="E9" s="66"/>
      <c r="F9" s="66"/>
      <c r="G9" s="66"/>
      <c r="I9" s="66"/>
      <c r="J9" s="66"/>
      <c r="K9" s="66"/>
    </row>
    <row r="10" spans="1:17" x14ac:dyDescent="0.4">
      <c r="A10" s="51"/>
      <c r="E10" s="64" t="s">
        <v>2</v>
      </c>
      <c r="F10" s="64"/>
      <c r="G10" s="64"/>
      <c r="I10" s="64" t="s">
        <v>3</v>
      </c>
      <c r="J10" s="64"/>
      <c r="K10" s="64"/>
      <c r="L10" s="64"/>
      <c r="M10" s="64"/>
      <c r="O10" s="65" t="s">
        <v>4</v>
      </c>
      <c r="P10" s="65"/>
      <c r="Q10" s="65"/>
    </row>
    <row r="11" spans="1:17" x14ac:dyDescent="0.4">
      <c r="A11" s="51"/>
      <c r="E11" s="51"/>
      <c r="F11" s="51"/>
      <c r="G11" s="51"/>
      <c r="I11" s="51"/>
      <c r="J11" s="51"/>
      <c r="K11" s="51"/>
      <c r="L11" s="51"/>
      <c r="M11" s="51" t="s">
        <v>6</v>
      </c>
      <c r="O11" s="41" t="s">
        <v>7</v>
      </c>
      <c r="P11" s="51"/>
      <c r="Q11" s="42" t="s">
        <v>8</v>
      </c>
    </row>
    <row r="12" spans="1:17" x14ac:dyDescent="0.4">
      <c r="A12" s="51" t="s">
        <v>9</v>
      </c>
      <c r="E12" s="51" t="s">
        <v>6</v>
      </c>
      <c r="F12" s="51"/>
      <c r="G12" s="51" t="s">
        <v>10</v>
      </c>
      <c r="I12" s="51" t="s">
        <v>6</v>
      </c>
      <c r="J12" s="51"/>
      <c r="K12" s="51" t="s">
        <v>10</v>
      </c>
      <c r="L12" s="51"/>
      <c r="M12" s="51" t="s">
        <v>11</v>
      </c>
      <c r="O12" s="41" t="s">
        <v>12</v>
      </c>
      <c r="Q12" s="42" t="s">
        <v>12</v>
      </c>
    </row>
    <row r="13" spans="1:17" ht="14.4" customHeight="1" x14ac:dyDescent="0.4">
      <c r="A13" s="50" t="s">
        <v>13</v>
      </c>
      <c r="C13" s="2" t="s">
        <v>14</v>
      </c>
      <c r="E13" s="50" t="s">
        <v>15</v>
      </c>
      <c r="F13" s="51"/>
      <c r="G13" s="50" t="s">
        <v>16</v>
      </c>
      <c r="I13" s="50" t="s">
        <v>15</v>
      </c>
      <c r="J13" s="51"/>
      <c r="K13" s="50" t="s">
        <v>16</v>
      </c>
      <c r="L13" s="51"/>
      <c r="M13" s="50" t="s">
        <v>15</v>
      </c>
      <c r="O13" s="43" t="s">
        <v>17</v>
      </c>
      <c r="P13" s="51"/>
      <c r="Q13" s="44" t="s">
        <v>17</v>
      </c>
    </row>
    <row r="14" spans="1:17" x14ac:dyDescent="0.4">
      <c r="E14" s="51" t="s">
        <v>18</v>
      </c>
      <c r="F14" s="51"/>
      <c r="G14" s="51" t="s">
        <v>19</v>
      </c>
      <c r="H14" s="51"/>
      <c r="I14" s="51" t="s">
        <v>20</v>
      </c>
      <c r="J14" s="51"/>
      <c r="K14" s="51" t="s">
        <v>21</v>
      </c>
      <c r="L14" s="51"/>
      <c r="M14" s="51" t="s">
        <v>22</v>
      </c>
      <c r="N14" s="51"/>
      <c r="O14" s="41" t="s">
        <v>23</v>
      </c>
      <c r="P14" s="51"/>
      <c r="Q14" s="42" t="s">
        <v>24</v>
      </c>
    </row>
    <row r="15" spans="1:17" x14ac:dyDescent="0.4">
      <c r="A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1"/>
      <c r="P15" s="51"/>
      <c r="Q15" s="42"/>
    </row>
    <row r="16" spans="1:17" ht="14.4" customHeight="1" x14ac:dyDescent="0.4">
      <c r="A16" s="51"/>
      <c r="C16" s="3" t="s">
        <v>107</v>
      </c>
      <c r="E16" s="1" t="s">
        <v>86</v>
      </c>
      <c r="I16" s="8"/>
    </row>
    <row r="17" spans="1:17" x14ac:dyDescent="0.4">
      <c r="A17" s="51">
        <f>1</f>
        <v>1</v>
      </c>
      <c r="C17" s="1" t="s">
        <v>27</v>
      </c>
      <c r="E17" s="5">
        <v>453.19532400000003</v>
      </c>
      <c r="F17" s="8"/>
      <c r="G17" s="4">
        <v>20.599787454545456</v>
      </c>
      <c r="H17" s="4"/>
      <c r="I17" s="5">
        <v>498.63066112127223</v>
      </c>
      <c r="J17" s="51"/>
      <c r="K17" s="4">
        <v>22.665030050966919</v>
      </c>
      <c r="L17" s="4"/>
      <c r="M17" s="5">
        <f>I17-E17</f>
        <v>45.435337121272198</v>
      </c>
      <c r="N17" s="4"/>
      <c r="O17" s="6">
        <f>M17/E17</f>
        <v>0.10025552938245276</v>
      </c>
      <c r="P17" s="7"/>
      <c r="Q17" s="6">
        <f>O17</f>
        <v>0.10025552938245276</v>
      </c>
    </row>
    <row r="18" spans="1:17" x14ac:dyDescent="0.4">
      <c r="A18" s="51">
        <f>A17+1</f>
        <v>2</v>
      </c>
      <c r="C18" s="1" t="s">
        <v>28</v>
      </c>
      <c r="E18" s="5">
        <v>335.5</v>
      </c>
      <c r="F18" s="8"/>
      <c r="G18" s="4">
        <v>15.25</v>
      </c>
      <c r="H18" s="4"/>
      <c r="I18" s="5">
        <v>335.5</v>
      </c>
      <c r="J18" s="8"/>
      <c r="K18" s="4">
        <v>15.25</v>
      </c>
      <c r="L18" s="4"/>
      <c r="M18" s="5">
        <f>I18-E18</f>
        <v>0</v>
      </c>
      <c r="N18" s="4"/>
      <c r="O18" s="9">
        <f>IFERROR(M18/E18,"100.0%")</f>
        <v>0</v>
      </c>
      <c r="P18" s="7"/>
      <c r="Q18" s="9">
        <f>O18</f>
        <v>0</v>
      </c>
    </row>
    <row r="19" spans="1:17" x14ac:dyDescent="0.4">
      <c r="A19" s="51">
        <f>A18+1</f>
        <v>3</v>
      </c>
      <c r="C19" s="1" t="s">
        <v>29</v>
      </c>
      <c r="E19" s="54">
        <v>0</v>
      </c>
      <c r="F19" s="8"/>
      <c r="G19" s="62">
        <v>0</v>
      </c>
      <c r="H19" s="4"/>
      <c r="I19" s="5">
        <v>0.23590635231734805</v>
      </c>
      <c r="J19" s="8"/>
      <c r="K19" s="4">
        <v>1.0723016014424911E-2</v>
      </c>
      <c r="L19" s="4"/>
      <c r="M19" s="5">
        <f>I19-E19</f>
        <v>0.23590635231734805</v>
      </c>
      <c r="N19" s="4"/>
      <c r="O19" s="9" t="str">
        <f>IFERROR(M19/E19,"100.0%")</f>
        <v>100.0%</v>
      </c>
      <c r="P19" s="7"/>
      <c r="Q19" s="9" t="str">
        <f>O19</f>
        <v>100.0%</v>
      </c>
    </row>
    <row r="20" spans="1:17" x14ac:dyDescent="0.4">
      <c r="A20" s="51">
        <f>A19+1</f>
        <v>4</v>
      </c>
      <c r="C20" s="1" t="s">
        <v>30</v>
      </c>
      <c r="E20" s="5">
        <v>357.35151436497631</v>
      </c>
      <c r="F20" s="8"/>
      <c r="G20" s="4">
        <v>16.243250652953471</v>
      </c>
      <c r="I20" s="5">
        <v>349.88674990795283</v>
      </c>
      <c r="J20" s="51"/>
      <c r="K20" s="4">
        <v>15.90394317763422</v>
      </c>
      <c r="L20" s="4"/>
      <c r="M20" s="5">
        <f>I20-E20</f>
        <v>-7.4647644570234775</v>
      </c>
      <c r="O20" s="6">
        <f>M20/E20</f>
        <v>-2.0889136206092687E-2</v>
      </c>
      <c r="P20" s="7"/>
      <c r="Q20" s="6">
        <f>O20</f>
        <v>-2.0889136206092687E-2</v>
      </c>
    </row>
    <row r="21" spans="1:17" x14ac:dyDescent="0.4">
      <c r="A21" s="51">
        <f>A20+1</f>
        <v>5</v>
      </c>
      <c r="C21" s="1" t="s">
        <v>31</v>
      </c>
      <c r="E21" s="10">
        <f>SUM(E17:E20)</f>
        <v>1146.0468383649763</v>
      </c>
      <c r="F21" s="51"/>
      <c r="G21" s="35">
        <v>52.093038107498927</v>
      </c>
      <c r="H21" s="51"/>
      <c r="I21" s="10">
        <v>1184.2533173815423</v>
      </c>
      <c r="J21" s="8"/>
      <c r="K21" s="35">
        <v>53.829696244615555</v>
      </c>
      <c r="L21" s="4"/>
      <c r="M21" s="10">
        <f>SUM(M17:M20)</f>
        <v>38.206479016566071</v>
      </c>
      <c r="O21" s="11">
        <f>M21/E21</f>
        <v>3.333762437761608E-2</v>
      </c>
      <c r="P21" s="12"/>
      <c r="Q21" s="11">
        <f>(M21-M18)/(E21-E18)</f>
        <v>4.7136670218386939E-2</v>
      </c>
    </row>
    <row r="22" spans="1:17" x14ac:dyDescent="0.4">
      <c r="A22" s="51"/>
      <c r="E22" s="5"/>
      <c r="F22" s="51"/>
      <c r="G22" s="4"/>
      <c r="H22" s="51"/>
      <c r="I22" s="5"/>
      <c r="J22" s="51"/>
      <c r="K22" s="4"/>
      <c r="L22" s="4"/>
      <c r="M22" s="5"/>
      <c r="O22" s="12"/>
      <c r="P22" s="12"/>
      <c r="Q22" s="12"/>
    </row>
    <row r="23" spans="1:17" x14ac:dyDescent="0.4">
      <c r="A23" s="51">
        <f>A21+1</f>
        <v>6</v>
      </c>
      <c r="C23" s="1" t="s">
        <v>87</v>
      </c>
      <c r="E23" s="10">
        <f>SUM(E17:E19)+I20</f>
        <v>1138.5820739079529</v>
      </c>
      <c r="F23" s="51"/>
      <c r="G23" s="35">
        <v>51.753730632179675</v>
      </c>
      <c r="H23" s="51"/>
      <c r="I23" s="10">
        <f>SUM(I17:I20)</f>
        <v>1184.2533173815423</v>
      </c>
      <c r="J23" s="8"/>
      <c r="K23" s="35">
        <v>53.829696244615555</v>
      </c>
      <c r="L23" s="4"/>
      <c r="M23" s="10">
        <f>M17+M18+M19</f>
        <v>45.671243473589549</v>
      </c>
      <c r="O23" s="11">
        <f>M23/E23</f>
        <v>4.0112385852723142E-2</v>
      </c>
      <c r="P23" s="12"/>
      <c r="Q23" s="11">
        <f>(M23-M18)/(E23-E18)</f>
        <v>5.6869957576495801E-2</v>
      </c>
    </row>
    <row r="24" spans="1:17" x14ac:dyDescent="0.4">
      <c r="A24" s="51">
        <f>A23+1</f>
        <v>7</v>
      </c>
      <c r="C24" s="1" t="s">
        <v>88</v>
      </c>
      <c r="E24" s="25"/>
      <c r="F24" s="51"/>
      <c r="G24" s="4"/>
      <c r="H24" s="51"/>
      <c r="I24" s="25"/>
      <c r="J24" s="51"/>
      <c r="K24" s="4"/>
      <c r="L24" s="4"/>
      <c r="M24" s="26"/>
      <c r="O24" s="7">
        <v>5.7907333901715326E-2</v>
      </c>
      <c r="P24" s="12"/>
      <c r="Q24" s="7">
        <v>0.10077606951123252</v>
      </c>
    </row>
    <row r="25" spans="1:17" x14ac:dyDescent="0.4">
      <c r="A25" s="51"/>
      <c r="M25" s="23"/>
      <c r="O25" s="12"/>
      <c r="P25" s="12"/>
      <c r="Q25" s="12"/>
    </row>
    <row r="26" spans="1:17" ht="15" x14ac:dyDescent="0.4">
      <c r="A26" s="51"/>
      <c r="C26" s="3" t="s">
        <v>108</v>
      </c>
      <c r="E26" s="1" t="s">
        <v>90</v>
      </c>
      <c r="I26" s="5"/>
      <c r="O26" s="12"/>
      <c r="P26" s="12"/>
      <c r="Q26" s="12"/>
    </row>
    <row r="27" spans="1:17" x14ac:dyDescent="0.4">
      <c r="A27" s="51">
        <f>A24+1</f>
        <v>8</v>
      </c>
      <c r="C27" s="1" t="s">
        <v>27</v>
      </c>
      <c r="E27" s="5">
        <v>2658.3704000000002</v>
      </c>
      <c r="F27" s="8"/>
      <c r="G27" s="4">
        <v>6.6459260000000002</v>
      </c>
      <c r="H27" s="4"/>
      <c r="I27" s="5">
        <v>3372.2826511328471</v>
      </c>
      <c r="J27" s="51"/>
      <c r="K27" s="4">
        <v>8.4307066278321194</v>
      </c>
      <c r="L27" s="4"/>
      <c r="M27" s="5">
        <f>I27-E27</f>
        <v>713.9122511328469</v>
      </c>
      <c r="N27" s="4"/>
      <c r="O27" s="6">
        <f>M27/E27</f>
        <v>0.26855258813175426</v>
      </c>
      <c r="P27" s="7"/>
      <c r="Q27" s="6">
        <f>O27</f>
        <v>0.26855258813175426</v>
      </c>
    </row>
    <row r="28" spans="1:17" x14ac:dyDescent="0.4">
      <c r="A28" s="51">
        <f>A27+1</f>
        <v>9</v>
      </c>
      <c r="C28" s="1" t="s">
        <v>28</v>
      </c>
      <c r="E28" s="5">
        <v>6100</v>
      </c>
      <c r="F28" s="8"/>
      <c r="G28" s="4">
        <v>15.25</v>
      </c>
      <c r="H28" s="4"/>
      <c r="I28" s="5">
        <v>6100</v>
      </c>
      <c r="J28" s="8"/>
      <c r="K28" s="4">
        <v>15.25</v>
      </c>
      <c r="L28" s="4"/>
      <c r="M28" s="5">
        <f>I28-E28</f>
        <v>0</v>
      </c>
      <c r="N28" s="4"/>
      <c r="O28" s="9">
        <f>IFERROR(M28/E28,"100.0%")</f>
        <v>0</v>
      </c>
      <c r="P28" s="7"/>
      <c r="Q28" s="9">
        <f>O28</f>
        <v>0</v>
      </c>
    </row>
    <row r="29" spans="1:17" x14ac:dyDescent="0.4">
      <c r="A29" s="51">
        <f>A28+1</f>
        <v>10</v>
      </c>
      <c r="C29" s="1" t="s">
        <v>29</v>
      </c>
      <c r="E29" s="54">
        <v>0</v>
      </c>
      <c r="F29" s="8"/>
      <c r="G29" s="62">
        <v>0</v>
      </c>
      <c r="H29" s="4"/>
      <c r="I29" s="5">
        <v>4.2892064057699644</v>
      </c>
      <c r="J29" s="8"/>
      <c r="K29" s="4">
        <v>1.0723016014424911E-2</v>
      </c>
      <c r="L29" s="4"/>
      <c r="M29" s="5">
        <f>I29-E29</f>
        <v>4.2892064057699644</v>
      </c>
      <c r="N29" s="4"/>
      <c r="O29" s="9" t="str">
        <f>IFERROR(M29/E29,"100.0%")</f>
        <v>100.0%</v>
      </c>
      <c r="P29" s="7"/>
      <c r="Q29" s="9" t="str">
        <f>O29</f>
        <v>100.0%</v>
      </c>
    </row>
    <row r="30" spans="1:17" x14ac:dyDescent="0.4">
      <c r="A30" s="51">
        <f>A29+1</f>
        <v>11</v>
      </c>
      <c r="C30" s="1" t="s">
        <v>30</v>
      </c>
      <c r="E30" s="5">
        <v>6497.3002611813881</v>
      </c>
      <c r="F30" s="8"/>
      <c r="G30" s="4">
        <v>16.243250652953471</v>
      </c>
      <c r="I30" s="5">
        <v>6361.5772710536876</v>
      </c>
      <c r="J30" s="51"/>
      <c r="K30" s="4">
        <v>15.90394317763422</v>
      </c>
      <c r="L30" s="4"/>
      <c r="M30" s="5">
        <f>I30-E30</f>
        <v>-135.72299012770054</v>
      </c>
      <c r="O30" s="6">
        <f>M30/E30</f>
        <v>-2.0889136206092829E-2</v>
      </c>
      <c r="P30" s="7"/>
      <c r="Q30" s="6">
        <f>O30</f>
        <v>-2.0889136206092829E-2</v>
      </c>
    </row>
    <row r="31" spans="1:17" x14ac:dyDescent="0.4">
      <c r="A31" s="51">
        <f>A30+1</f>
        <v>12</v>
      </c>
      <c r="C31" s="1" t="s">
        <v>31</v>
      </c>
      <c r="E31" s="10">
        <f>SUM(E27:E30)</f>
        <v>15255.670661181388</v>
      </c>
      <c r="F31" s="51"/>
      <c r="G31" s="35">
        <v>38.139176652953473</v>
      </c>
      <c r="H31" s="51"/>
      <c r="I31" s="10">
        <v>15838.149128592306</v>
      </c>
      <c r="J31" s="8"/>
      <c r="K31" s="35">
        <v>39.595372821480765</v>
      </c>
      <c r="L31" s="4"/>
      <c r="M31" s="10">
        <f>SUM(M27:M30)</f>
        <v>582.47846741091632</v>
      </c>
      <c r="O31" s="11">
        <f>M31/E31</f>
        <v>3.8181111820475656E-2</v>
      </c>
      <c r="P31" s="12"/>
      <c r="Q31" s="11">
        <f>(M31-M28)/(E31-E28)</f>
        <v>6.3619421117945399E-2</v>
      </c>
    </row>
    <row r="32" spans="1:17" x14ac:dyDescent="0.4">
      <c r="A32" s="51"/>
      <c r="E32" s="5"/>
      <c r="F32" s="51"/>
      <c r="G32" s="4"/>
      <c r="H32" s="51"/>
      <c r="I32" s="5"/>
      <c r="J32" s="51"/>
      <c r="K32" s="4"/>
      <c r="L32" s="4"/>
      <c r="M32" s="5"/>
      <c r="O32" s="12"/>
      <c r="P32" s="12"/>
      <c r="Q32" s="12"/>
    </row>
    <row r="33" spans="1:17" x14ac:dyDescent="0.4">
      <c r="A33" s="51">
        <f>A31+1</f>
        <v>13</v>
      </c>
      <c r="C33" s="1" t="s">
        <v>87</v>
      </c>
      <c r="E33" s="10">
        <f>SUM(E27:E29)+I30</f>
        <v>15119.947671053687</v>
      </c>
      <c r="F33" s="51"/>
      <c r="G33" s="35">
        <v>37.799869177634221</v>
      </c>
      <c r="H33" s="51"/>
      <c r="I33" s="10">
        <f>SUM(I27:I30)</f>
        <v>15838.149128592306</v>
      </c>
      <c r="J33" s="8"/>
      <c r="K33" s="35">
        <v>39.595372821480765</v>
      </c>
      <c r="L33" s="4"/>
      <c r="M33" s="10">
        <f>M27+M28+M29</f>
        <v>718.20145753861686</v>
      </c>
      <c r="O33" s="11">
        <f>M33/E33</f>
        <v>4.7500260792143763E-2</v>
      </c>
      <c r="P33" s="12"/>
      <c r="Q33" s="11">
        <f>(M33-M28)/(E33-E28)</f>
        <v>7.9623683388256108E-2</v>
      </c>
    </row>
    <row r="34" spans="1:17" x14ac:dyDescent="0.4">
      <c r="A34" s="51">
        <f>A33+1</f>
        <v>14</v>
      </c>
      <c r="C34" s="1" t="s">
        <v>88</v>
      </c>
      <c r="E34" s="25"/>
      <c r="F34" s="51"/>
      <c r="G34" s="4"/>
      <c r="H34" s="51"/>
      <c r="I34" s="25"/>
      <c r="J34" s="51"/>
      <c r="K34" s="4"/>
      <c r="L34" s="4"/>
      <c r="M34" s="26"/>
      <c r="O34" s="7">
        <v>8.2001722322524423E-2</v>
      </c>
      <c r="P34" s="12"/>
      <c r="Q34" s="7">
        <v>0.27016606020689093</v>
      </c>
    </row>
    <row r="35" spans="1:17" x14ac:dyDescent="0.4">
      <c r="A35" s="51"/>
      <c r="M35" s="23"/>
      <c r="O35" s="12"/>
      <c r="P35" s="12"/>
      <c r="Q35" s="12"/>
    </row>
    <row r="36" spans="1:17" ht="15" x14ac:dyDescent="0.4">
      <c r="A36" s="51"/>
      <c r="C36" s="3" t="s">
        <v>109</v>
      </c>
      <c r="E36" s="1" t="s">
        <v>110</v>
      </c>
      <c r="M36" s="23"/>
      <c r="O36" s="12"/>
      <c r="P36" s="12"/>
      <c r="Q36" s="12"/>
    </row>
    <row r="37" spans="1:17" x14ac:dyDescent="0.4">
      <c r="A37" s="51">
        <f>A34+1</f>
        <v>15</v>
      </c>
      <c r="C37" s="1" t="s">
        <v>27</v>
      </c>
      <c r="E37" s="5">
        <v>4932.9445600000008</v>
      </c>
      <c r="F37" s="8"/>
      <c r="G37" s="4">
        <v>8.2215742666666678</v>
      </c>
      <c r="H37" s="4"/>
      <c r="I37" s="5">
        <v>5070.8969677014738</v>
      </c>
      <c r="J37" s="51"/>
      <c r="K37" s="4">
        <v>8.4514949461691238</v>
      </c>
      <c r="L37" s="4"/>
      <c r="M37" s="5">
        <f>I37-E37</f>
        <v>137.95240770147302</v>
      </c>
      <c r="N37" s="4"/>
      <c r="O37" s="6">
        <f>M37/E37</f>
        <v>2.7965529720340703E-2</v>
      </c>
      <c r="P37" s="7"/>
      <c r="Q37" s="6">
        <f>O37</f>
        <v>2.7965529720340703E-2</v>
      </c>
    </row>
    <row r="38" spans="1:17" x14ac:dyDescent="0.4">
      <c r="A38" s="51">
        <f>A37+1</f>
        <v>16</v>
      </c>
      <c r="C38" s="1" t="s">
        <v>28</v>
      </c>
      <c r="E38" s="5">
        <v>9150</v>
      </c>
      <c r="F38" s="8"/>
      <c r="G38" s="4">
        <v>15.25</v>
      </c>
      <c r="H38" s="4"/>
      <c r="I38" s="5">
        <v>9150</v>
      </c>
      <c r="J38" s="8"/>
      <c r="K38" s="4">
        <v>15.25</v>
      </c>
      <c r="L38" s="4"/>
      <c r="M38" s="5">
        <f>I38-E38</f>
        <v>0</v>
      </c>
      <c r="N38" s="4"/>
      <c r="O38" s="9">
        <f>IFERROR(M38/E38,"100.0%")</f>
        <v>0</v>
      </c>
      <c r="P38" s="7"/>
      <c r="Q38" s="9">
        <f>O38</f>
        <v>0</v>
      </c>
    </row>
    <row r="39" spans="1:17" x14ac:dyDescent="0.4">
      <c r="A39" s="51">
        <f>A38+1</f>
        <v>17</v>
      </c>
      <c r="C39" s="1" t="s">
        <v>29</v>
      </c>
      <c r="E39" s="54">
        <v>0</v>
      </c>
      <c r="F39" s="8"/>
      <c r="G39" s="62">
        <v>0</v>
      </c>
      <c r="H39" s="4"/>
      <c r="I39" s="5">
        <v>6.4338096086549426</v>
      </c>
      <c r="J39" s="8"/>
      <c r="K39" s="4">
        <v>1.0723016014424904E-2</v>
      </c>
      <c r="L39" s="4"/>
      <c r="M39" s="5">
        <f>I39-E39</f>
        <v>6.4338096086549426</v>
      </c>
      <c r="N39" s="4"/>
      <c r="O39" s="9" t="str">
        <f>IFERROR(M39/E39,"100.0%")</f>
        <v>100.0%</v>
      </c>
      <c r="P39" s="7"/>
      <c r="Q39" s="9" t="str">
        <f>O39</f>
        <v>100.0%</v>
      </c>
    </row>
    <row r="40" spans="1:17" x14ac:dyDescent="0.4">
      <c r="A40" s="51">
        <f>A39+1</f>
        <v>18</v>
      </c>
      <c r="C40" s="1" t="s">
        <v>30</v>
      </c>
      <c r="E40" s="5">
        <v>9745.9503917720813</v>
      </c>
      <c r="F40" s="8"/>
      <c r="G40" s="4">
        <v>16.243250652953471</v>
      </c>
      <c r="I40" s="5">
        <v>9542.3659065805314</v>
      </c>
      <c r="J40" s="51"/>
      <c r="K40" s="4">
        <v>15.90394317763422</v>
      </c>
      <c r="L40" s="4"/>
      <c r="M40" s="5">
        <f>I40-E40</f>
        <v>-203.5844851915499</v>
      </c>
      <c r="O40" s="6">
        <f>M40/E40</f>
        <v>-2.0889136206092739E-2</v>
      </c>
      <c r="P40" s="7"/>
      <c r="Q40" s="6">
        <f>O40</f>
        <v>-2.0889136206092739E-2</v>
      </c>
    </row>
    <row r="41" spans="1:17" x14ac:dyDescent="0.4">
      <c r="A41" s="51">
        <f>A40+1</f>
        <v>19</v>
      </c>
      <c r="C41" s="1" t="s">
        <v>31</v>
      </c>
      <c r="E41" s="10">
        <f>SUM(E37:E40)</f>
        <v>23828.894951772083</v>
      </c>
      <c r="F41" s="51"/>
      <c r="G41" s="35">
        <v>39.714824919620142</v>
      </c>
      <c r="H41" s="51"/>
      <c r="I41" s="10">
        <v>23769.696683890659</v>
      </c>
      <c r="J41" s="8"/>
      <c r="K41" s="35">
        <v>39.616161139817763</v>
      </c>
      <c r="L41" s="4"/>
      <c r="M41" s="10">
        <f>SUM(M37:M40)</f>
        <v>-59.198267881421941</v>
      </c>
      <c r="O41" s="11">
        <f>M41/E41</f>
        <v>-2.4843060494930567E-3</v>
      </c>
      <c r="P41" s="12"/>
      <c r="Q41" s="11">
        <f>(M41-M38)/(E41-E38)</f>
        <v>-4.032883134317637E-3</v>
      </c>
    </row>
    <row r="42" spans="1:17" x14ac:dyDescent="0.4">
      <c r="A42" s="51"/>
      <c r="E42" s="5"/>
      <c r="F42" s="51"/>
      <c r="G42" s="4"/>
      <c r="H42" s="51"/>
      <c r="I42" s="5"/>
      <c r="J42" s="51"/>
      <c r="K42" s="4"/>
      <c r="L42" s="4"/>
      <c r="M42" s="5"/>
      <c r="O42" s="12"/>
      <c r="P42" s="12"/>
      <c r="Q42" s="12"/>
    </row>
    <row r="43" spans="1:17" x14ac:dyDescent="0.4">
      <c r="A43" s="51">
        <f>A41+1</f>
        <v>20</v>
      </c>
      <c r="C43" s="1" t="s">
        <v>87</v>
      </c>
      <c r="E43" s="10">
        <f>SUM(E37:E39)+I40</f>
        <v>23625.310466580529</v>
      </c>
      <c r="F43" s="51"/>
      <c r="G43" s="35">
        <v>39.375517444300883</v>
      </c>
      <c r="H43" s="51"/>
      <c r="I43" s="10">
        <f>SUM(I37:I40)</f>
        <v>23769.696683890659</v>
      </c>
      <c r="J43" s="8"/>
      <c r="K43" s="35">
        <v>39.616161139817763</v>
      </c>
      <c r="L43" s="4"/>
      <c r="M43" s="10">
        <f>M37+M38+M39</f>
        <v>144.38621731012796</v>
      </c>
      <c r="O43" s="11">
        <f>M43/E43</f>
        <v>6.1115056038891528E-3</v>
      </c>
      <c r="P43" s="12"/>
      <c r="Q43" s="11">
        <f>(M43-M38)/(E43-E38)</f>
        <v>9.9746542668964246E-3</v>
      </c>
    </row>
    <row r="44" spans="1:17" x14ac:dyDescent="0.4">
      <c r="A44" s="51">
        <f>A43+1</f>
        <v>21</v>
      </c>
      <c r="C44" s="1" t="s">
        <v>88</v>
      </c>
      <c r="E44" s="25"/>
      <c r="F44" s="51"/>
      <c r="G44" s="4"/>
      <c r="H44" s="51"/>
      <c r="I44" s="25"/>
      <c r="J44" s="51"/>
      <c r="K44" s="4"/>
      <c r="L44" s="4"/>
      <c r="M44" s="26"/>
      <c r="O44" s="7">
        <v>1.0252558809343781E-2</v>
      </c>
      <c r="P44" s="12"/>
      <c r="Q44" s="7">
        <v>2.926978309890595E-2</v>
      </c>
    </row>
    <row r="45" spans="1:17" x14ac:dyDescent="0.4">
      <c r="A45" s="51"/>
      <c r="M45" s="26"/>
      <c r="O45" s="12"/>
      <c r="P45" s="12"/>
      <c r="Q45" s="12"/>
    </row>
    <row r="46" spans="1:17" ht="15" x14ac:dyDescent="0.4">
      <c r="A46" s="51"/>
      <c r="C46" s="3" t="s">
        <v>111</v>
      </c>
      <c r="E46" s="1" t="s">
        <v>112</v>
      </c>
      <c r="M46" s="26"/>
      <c r="O46" s="12"/>
      <c r="P46" s="12"/>
      <c r="Q46" s="12"/>
    </row>
    <row r="47" spans="1:17" x14ac:dyDescent="0.4">
      <c r="A47" s="51">
        <f>A44+1</f>
        <v>22</v>
      </c>
      <c r="C47" s="1" t="s">
        <v>27</v>
      </c>
      <c r="E47" s="5">
        <v>5772.995148</v>
      </c>
      <c r="F47" s="8"/>
      <c r="G47" s="4">
        <v>7.908212531506849</v>
      </c>
      <c r="H47" s="4"/>
      <c r="I47" s="5">
        <v>5937.7319121953087</v>
      </c>
      <c r="J47" s="51"/>
      <c r="K47" s="4">
        <v>8.1338793317743949</v>
      </c>
      <c r="L47" s="4"/>
      <c r="M47" s="5">
        <f>I47-E47</f>
        <v>164.73676419530875</v>
      </c>
      <c r="N47" s="4"/>
      <c r="O47" s="6">
        <f>M47/E47</f>
        <v>2.8535753100776509E-2</v>
      </c>
      <c r="P47" s="7"/>
      <c r="Q47" s="6">
        <f>O47</f>
        <v>2.8535753100776509E-2</v>
      </c>
    </row>
    <row r="48" spans="1:17" x14ac:dyDescent="0.4">
      <c r="A48" s="51">
        <f>A47+1</f>
        <v>23</v>
      </c>
      <c r="C48" s="1" t="s">
        <v>28</v>
      </c>
      <c r="E48" s="5">
        <v>11132.5</v>
      </c>
      <c r="F48" s="8"/>
      <c r="G48" s="4">
        <v>15.25</v>
      </c>
      <c r="H48" s="4"/>
      <c r="I48" s="5">
        <v>11132.5</v>
      </c>
      <c r="J48" s="8"/>
      <c r="K48" s="4">
        <v>15.25</v>
      </c>
      <c r="L48" s="4"/>
      <c r="M48" s="5">
        <f>I48-E48</f>
        <v>0</v>
      </c>
      <c r="N48" s="4"/>
      <c r="O48" s="9">
        <f>IFERROR(M48/E48,"100.0%")</f>
        <v>0</v>
      </c>
      <c r="P48" s="7"/>
      <c r="Q48" s="9">
        <f>O48</f>
        <v>0</v>
      </c>
    </row>
    <row r="49" spans="1:17" x14ac:dyDescent="0.4">
      <c r="A49" s="51">
        <f>A48+1</f>
        <v>24</v>
      </c>
      <c r="C49" s="1" t="s">
        <v>29</v>
      </c>
      <c r="E49" s="54">
        <v>0</v>
      </c>
      <c r="F49" s="8"/>
      <c r="G49" s="62">
        <v>0</v>
      </c>
      <c r="H49" s="4"/>
      <c r="I49" s="5">
        <v>7.8278016905301797</v>
      </c>
      <c r="J49" s="8"/>
      <c r="K49" s="4">
        <v>1.0723016014424904E-2</v>
      </c>
      <c r="L49" s="4"/>
      <c r="M49" s="5">
        <f>I49-E49</f>
        <v>7.8278016905301797</v>
      </c>
      <c r="N49" s="4"/>
      <c r="O49" s="9" t="str">
        <f>IFERROR(M49/E49,"100.0%")</f>
        <v>100.0%</v>
      </c>
      <c r="P49" s="7"/>
      <c r="Q49" s="9" t="str">
        <f>O49</f>
        <v>100.0%</v>
      </c>
    </row>
    <row r="50" spans="1:17" x14ac:dyDescent="0.4">
      <c r="A50" s="51">
        <f>A49+1</f>
        <v>25</v>
      </c>
      <c r="C50" s="1" t="s">
        <v>30</v>
      </c>
      <c r="E50" s="5">
        <v>11857.572976656034</v>
      </c>
      <c r="F50" s="8"/>
      <c r="G50" s="4">
        <v>16.243250652953474</v>
      </c>
      <c r="I50" s="5">
        <v>11609.87851967298</v>
      </c>
      <c r="J50" s="51"/>
      <c r="K50" s="4">
        <v>15.90394317763422</v>
      </c>
      <c r="L50" s="4"/>
      <c r="M50" s="5">
        <f>I50-E50</f>
        <v>-247.6944569830539</v>
      </c>
      <c r="O50" s="6">
        <f>M50/E50</f>
        <v>-2.0889136206092864E-2</v>
      </c>
      <c r="P50" s="7"/>
      <c r="Q50" s="6">
        <f>O50</f>
        <v>-2.0889136206092864E-2</v>
      </c>
    </row>
    <row r="51" spans="1:17" x14ac:dyDescent="0.4">
      <c r="A51" s="51">
        <f>A50+1</f>
        <v>26</v>
      </c>
      <c r="C51" s="1" t="s">
        <v>31</v>
      </c>
      <c r="E51" s="10">
        <f>SUM(E47:E50)</f>
        <v>28763.068124656034</v>
      </c>
      <c r="F51" s="51"/>
      <c r="G51" s="35">
        <v>39.401463184460326</v>
      </c>
      <c r="H51" s="51"/>
      <c r="I51" s="10">
        <v>28687.93823355882</v>
      </c>
      <c r="J51" s="8"/>
      <c r="K51" s="35">
        <v>39.298545525423037</v>
      </c>
      <c r="L51" s="4"/>
      <c r="M51" s="10">
        <f>SUM(M47:M50)</f>
        <v>-75.129891097214966</v>
      </c>
      <c r="O51" s="11">
        <f>M51/E51</f>
        <v>-2.6120263238820743E-3</v>
      </c>
      <c r="P51" s="12"/>
      <c r="Q51" s="11">
        <f>(M51-M48)/(E51-E48)</f>
        <v>-4.2613426048447728E-3</v>
      </c>
    </row>
    <row r="52" spans="1:17" x14ac:dyDescent="0.4">
      <c r="A52" s="51"/>
      <c r="E52" s="5"/>
      <c r="F52" s="51"/>
      <c r="G52" s="4"/>
      <c r="H52" s="51"/>
      <c r="I52" s="5"/>
      <c r="J52" s="51"/>
      <c r="K52" s="4"/>
      <c r="L52" s="4"/>
      <c r="M52" s="5"/>
      <c r="O52" s="12"/>
      <c r="P52" s="12"/>
      <c r="Q52" s="12"/>
    </row>
    <row r="53" spans="1:17" x14ac:dyDescent="0.4">
      <c r="A53" s="51">
        <f>A51+1</f>
        <v>27</v>
      </c>
      <c r="C53" s="1" t="s">
        <v>87</v>
      </c>
      <c r="E53" s="10">
        <f>SUM(E47:E49)+I50</f>
        <v>28515.373667672982</v>
      </c>
      <c r="F53" s="51"/>
      <c r="G53" s="35">
        <v>39.062155709141074</v>
      </c>
      <c r="H53" s="51"/>
      <c r="I53" s="10">
        <f>SUM(I47:I50)</f>
        <v>28687.93823355882</v>
      </c>
      <c r="J53" s="8"/>
      <c r="K53" s="35">
        <v>39.298545525423037</v>
      </c>
      <c r="L53" s="4"/>
      <c r="M53" s="10">
        <f>M47+M48+M49</f>
        <v>172.56456588583893</v>
      </c>
      <c r="O53" s="11">
        <f>M53/E53</f>
        <v>6.051632634976485E-3</v>
      </c>
      <c r="P53" s="12"/>
      <c r="Q53" s="11">
        <f>(M53-M48)/(E53-E48)</f>
        <v>9.9272749250176127E-3</v>
      </c>
    </row>
    <row r="54" spans="1:17" x14ac:dyDescent="0.4">
      <c r="A54" s="51">
        <f>A53+1</f>
        <v>28</v>
      </c>
      <c r="C54" s="1" t="s">
        <v>88</v>
      </c>
      <c r="E54" s="25"/>
      <c r="F54" s="51"/>
      <c r="G54" s="4"/>
      <c r="H54" s="51"/>
      <c r="I54" s="25"/>
      <c r="J54" s="51"/>
      <c r="K54" s="4"/>
      <c r="L54" s="4"/>
      <c r="M54" s="26"/>
      <c r="O54" s="7">
        <v>1.0207601988295123E-2</v>
      </c>
      <c r="P54" s="12"/>
      <c r="Q54" s="7">
        <v>2.9891687323801361E-2</v>
      </c>
    </row>
    <row r="55" spans="1:17" x14ac:dyDescent="0.4">
      <c r="A55" s="51"/>
      <c r="M55" s="26"/>
      <c r="O55" s="12"/>
      <c r="P55" s="12"/>
      <c r="Q55" s="12"/>
    </row>
    <row r="56" spans="1:17" ht="15" x14ac:dyDescent="0.4">
      <c r="A56" s="51"/>
      <c r="C56" s="3" t="s">
        <v>113</v>
      </c>
      <c r="E56" s="1" t="s">
        <v>114</v>
      </c>
      <c r="M56" s="26"/>
      <c r="O56" s="12"/>
      <c r="P56" s="12"/>
      <c r="Q56" s="12"/>
    </row>
    <row r="57" spans="1:17" x14ac:dyDescent="0.4">
      <c r="A57" s="51">
        <f>A54+1</f>
        <v>29</v>
      </c>
      <c r="C57" s="1" t="s">
        <v>27</v>
      </c>
      <c r="E57" s="5">
        <v>16761.703999999998</v>
      </c>
      <c r="F57" s="8"/>
      <c r="G57" s="4">
        <v>6.7046815999999998</v>
      </c>
      <c r="H57" s="4"/>
      <c r="I57" s="5">
        <v>17233.669166676835</v>
      </c>
      <c r="J57" s="51"/>
      <c r="K57" s="4">
        <v>6.893467666670734</v>
      </c>
      <c r="L57" s="4"/>
      <c r="M57" s="5">
        <f>I57-E57</f>
        <v>471.96516667683682</v>
      </c>
      <c r="N57" s="4"/>
      <c r="O57" s="6">
        <f>M57/E57</f>
        <v>2.8157350032958276E-2</v>
      </c>
      <c r="P57" s="7"/>
      <c r="Q57" s="6">
        <f>O57</f>
        <v>2.8157350032958276E-2</v>
      </c>
    </row>
    <row r="58" spans="1:17" x14ac:dyDescent="0.4">
      <c r="A58" s="51">
        <f>A57+1</f>
        <v>30</v>
      </c>
      <c r="C58" s="1" t="s">
        <v>28</v>
      </c>
      <c r="E58" s="5">
        <v>38125</v>
      </c>
      <c r="F58" s="8"/>
      <c r="G58" s="4">
        <v>15.25</v>
      </c>
      <c r="H58" s="4"/>
      <c r="I58" s="5">
        <v>38125</v>
      </c>
      <c r="J58" s="8"/>
      <c r="K58" s="4">
        <v>15.25</v>
      </c>
      <c r="L58" s="4"/>
      <c r="M58" s="5">
        <f>I58-E58</f>
        <v>0</v>
      </c>
      <c r="N58" s="4"/>
      <c r="O58" s="9">
        <f>IFERROR(M58/E58,"100.0%")</f>
        <v>0</v>
      </c>
      <c r="P58" s="7"/>
      <c r="Q58" s="9">
        <f>O58</f>
        <v>0</v>
      </c>
    </row>
    <row r="59" spans="1:17" x14ac:dyDescent="0.4">
      <c r="A59" s="51">
        <f>A58+1</f>
        <v>31</v>
      </c>
      <c r="C59" s="1" t="s">
        <v>29</v>
      </c>
      <c r="E59" s="54">
        <v>0</v>
      </c>
      <c r="F59" s="8"/>
      <c r="G59" s="62">
        <v>0</v>
      </c>
      <c r="H59" s="4"/>
      <c r="I59" s="5">
        <v>26.80754003606226</v>
      </c>
      <c r="J59" s="8"/>
      <c r="K59" s="4">
        <v>1.0723016014424904E-2</v>
      </c>
      <c r="L59" s="4"/>
      <c r="M59" s="5">
        <f>I59-E59</f>
        <v>26.80754003606226</v>
      </c>
      <c r="N59" s="4"/>
      <c r="O59" s="9" t="str">
        <f>IFERROR(M59/E59,"100.0%")</f>
        <v>100.0%</v>
      </c>
      <c r="P59" s="7"/>
      <c r="Q59" s="9" t="str">
        <f>O59</f>
        <v>100.0%</v>
      </c>
    </row>
    <row r="60" spans="1:17" x14ac:dyDescent="0.4">
      <c r="A60" s="51">
        <f>A59+1</f>
        <v>32</v>
      </c>
      <c r="C60" s="1" t="s">
        <v>30</v>
      </c>
      <c r="E60" s="5">
        <v>40608.126632383675</v>
      </c>
      <c r="F60" s="8"/>
      <c r="G60" s="4">
        <v>16.243250652953471</v>
      </c>
      <c r="I60" s="5">
        <v>39759.857944085546</v>
      </c>
      <c r="J60" s="51"/>
      <c r="K60" s="4">
        <v>15.90394317763422</v>
      </c>
      <c r="L60" s="4"/>
      <c r="M60" s="5">
        <f>I60-E60</f>
        <v>-848.26868829812884</v>
      </c>
      <c r="O60" s="6">
        <f>M60/E60</f>
        <v>-2.0889136206092843E-2</v>
      </c>
      <c r="P60" s="7"/>
      <c r="Q60" s="6">
        <f>O60</f>
        <v>-2.0889136206092843E-2</v>
      </c>
    </row>
    <row r="61" spans="1:17" x14ac:dyDescent="0.4">
      <c r="A61" s="51">
        <f>A60+1</f>
        <v>33</v>
      </c>
      <c r="C61" s="1" t="s">
        <v>31</v>
      </c>
      <c r="E61" s="10">
        <f>SUM(E57:E60)</f>
        <v>95494.830632383673</v>
      </c>
      <c r="F61" s="51"/>
      <c r="G61" s="35">
        <v>38.197932252953471</v>
      </c>
      <c r="H61" s="51"/>
      <c r="I61" s="10">
        <v>95145.334650798439</v>
      </c>
      <c r="J61" s="8"/>
      <c r="K61" s="35">
        <v>38.058133860319373</v>
      </c>
      <c r="L61" s="4"/>
      <c r="M61" s="10">
        <f>SUM(M57:M60)</f>
        <v>-349.49598158522974</v>
      </c>
      <c r="O61" s="11">
        <f>M61/E61</f>
        <v>-3.6598418916584854E-3</v>
      </c>
      <c r="P61" s="12"/>
      <c r="Q61" s="11">
        <f>(M61-M58)/(E61-E58)</f>
        <v>-6.091982105102276E-3</v>
      </c>
    </row>
    <row r="62" spans="1:17" x14ac:dyDescent="0.4">
      <c r="A62" s="51"/>
      <c r="E62" s="5"/>
      <c r="F62" s="51"/>
      <c r="G62" s="4"/>
      <c r="H62" s="51"/>
      <c r="I62" s="5"/>
      <c r="J62" s="51"/>
      <c r="K62" s="4"/>
      <c r="L62" s="4"/>
      <c r="M62" s="5"/>
      <c r="O62" s="12"/>
      <c r="P62" s="12"/>
      <c r="Q62" s="12"/>
    </row>
    <row r="63" spans="1:17" x14ac:dyDescent="0.4">
      <c r="A63" s="51">
        <f>A61+1</f>
        <v>34</v>
      </c>
      <c r="C63" s="1" t="s">
        <v>87</v>
      </c>
      <c r="E63" s="10">
        <f>SUM(E57:E59)+I60</f>
        <v>94646.561944085552</v>
      </c>
      <c r="F63" s="51"/>
      <c r="G63" s="35">
        <v>37.858624777634219</v>
      </c>
      <c r="H63" s="51"/>
      <c r="I63" s="10">
        <f>SUM(I57:I60)</f>
        <v>95145.334650798439</v>
      </c>
      <c r="J63" s="8"/>
      <c r="K63" s="35">
        <v>38.058133860319373</v>
      </c>
      <c r="L63" s="4"/>
      <c r="M63" s="10">
        <f>M57+M58+M59</f>
        <v>498.77270671289909</v>
      </c>
      <c r="O63" s="11">
        <f>M63/E63</f>
        <v>5.2698449522927161E-3</v>
      </c>
      <c r="P63" s="12"/>
      <c r="Q63" s="11">
        <f>(M63-M58)/(E63-E58)</f>
        <v>8.8244678589440677E-3</v>
      </c>
    </row>
    <row r="64" spans="1:17" x14ac:dyDescent="0.4">
      <c r="A64" s="51">
        <f>A63+1</f>
        <v>35</v>
      </c>
      <c r="C64" s="1" t="s">
        <v>88</v>
      </c>
      <c r="E64" s="25"/>
      <c r="F64" s="51"/>
      <c r="G64" s="4"/>
      <c r="H64" s="51"/>
      <c r="I64" s="25"/>
      <c r="J64" s="51"/>
      <c r="K64" s="4"/>
      <c r="L64" s="4"/>
      <c r="M64" s="26"/>
      <c r="O64" s="7">
        <v>9.0873138731904918E-3</v>
      </c>
      <c r="P64" s="12"/>
      <c r="Q64" s="7">
        <v>2.9756682656661881E-2</v>
      </c>
    </row>
    <row r="65" spans="1:17" x14ac:dyDescent="0.4">
      <c r="A65" s="51"/>
      <c r="M65" s="26"/>
      <c r="O65" s="12"/>
      <c r="P65" s="12"/>
      <c r="Q65" s="12"/>
    </row>
    <row r="66" spans="1:17" ht="15" x14ac:dyDescent="0.4">
      <c r="A66" s="51"/>
      <c r="C66" s="3" t="s">
        <v>115</v>
      </c>
      <c r="E66" s="1" t="s">
        <v>116</v>
      </c>
      <c r="M66" s="26"/>
      <c r="O66" s="12"/>
      <c r="P66" s="12"/>
      <c r="Q66" s="12"/>
    </row>
    <row r="67" spans="1:17" x14ac:dyDescent="0.4">
      <c r="A67" s="51">
        <f>A64+1</f>
        <v>36</v>
      </c>
      <c r="C67" s="1" t="s">
        <v>27</v>
      </c>
      <c r="E67" s="5">
        <v>58953.62999999999</v>
      </c>
      <c r="F67" s="8"/>
      <c r="G67" s="4">
        <v>6.7375577142857139</v>
      </c>
      <c r="H67" s="4"/>
      <c r="I67" s="5">
        <v>54411.328075759535</v>
      </c>
      <c r="J67" s="51"/>
      <c r="K67" s="4">
        <v>6.2184374943725178</v>
      </c>
      <c r="L67" s="4"/>
      <c r="M67" s="5">
        <f>I67-E67</f>
        <v>-4542.3019242404553</v>
      </c>
      <c r="N67" s="4"/>
      <c r="O67" s="6">
        <f>M67/E67</f>
        <v>-7.7048723280321432E-2</v>
      </c>
      <c r="P67" s="7"/>
      <c r="Q67" s="6">
        <f>O67</f>
        <v>-7.7048723280321432E-2</v>
      </c>
    </row>
    <row r="68" spans="1:17" x14ac:dyDescent="0.4">
      <c r="A68" s="51">
        <f>A67+1</f>
        <v>37</v>
      </c>
      <c r="C68" s="1" t="s">
        <v>28</v>
      </c>
      <c r="E68" s="5">
        <v>133437.5</v>
      </c>
      <c r="F68" s="8"/>
      <c r="G68" s="4">
        <v>15.25</v>
      </c>
      <c r="H68" s="4"/>
      <c r="I68" s="5">
        <v>133437.5</v>
      </c>
      <c r="J68" s="8"/>
      <c r="K68" s="4">
        <v>15.25</v>
      </c>
      <c r="L68" s="4"/>
      <c r="M68" s="5">
        <f>I68-E68</f>
        <v>0</v>
      </c>
      <c r="N68" s="4"/>
      <c r="O68" s="9">
        <f>IFERROR(M68/E68,"100.0%")</f>
        <v>0</v>
      </c>
      <c r="P68" s="7"/>
      <c r="Q68" s="9">
        <f>O68</f>
        <v>0</v>
      </c>
    </row>
    <row r="69" spans="1:17" x14ac:dyDescent="0.4">
      <c r="A69" s="51">
        <f>A68+1</f>
        <v>38</v>
      </c>
      <c r="C69" s="1" t="s">
        <v>29</v>
      </c>
      <c r="E69" s="54">
        <v>0</v>
      </c>
      <c r="F69" s="8"/>
      <c r="G69" s="62">
        <v>0</v>
      </c>
      <c r="H69" s="4"/>
      <c r="I69" s="5">
        <v>93.826390145176049</v>
      </c>
      <c r="J69" s="8"/>
      <c r="K69" s="4">
        <v>1.0723016016591548E-2</v>
      </c>
      <c r="L69" s="4"/>
      <c r="M69" s="5">
        <f>I69-E69</f>
        <v>93.826390145176049</v>
      </c>
      <c r="N69" s="4"/>
      <c r="O69" s="9" t="str">
        <f>IFERROR(M69/E69,"100.0%")</f>
        <v>100.0%</v>
      </c>
      <c r="P69" s="7"/>
      <c r="Q69" s="9" t="str">
        <f>O69</f>
        <v>100.0%</v>
      </c>
    </row>
    <row r="70" spans="1:17" x14ac:dyDescent="0.4">
      <c r="A70" s="51">
        <f>A69+1</f>
        <v>39</v>
      </c>
      <c r="C70" s="1" t="s">
        <v>30</v>
      </c>
      <c r="E70" s="5">
        <v>142128.44321334286</v>
      </c>
      <c r="F70" s="8"/>
      <c r="G70" s="4">
        <v>16.243250652953471</v>
      </c>
      <c r="I70" s="5">
        <v>139159.50280429941</v>
      </c>
      <c r="J70" s="51"/>
      <c r="K70" s="4">
        <v>15.90394317763422</v>
      </c>
      <c r="L70" s="4"/>
      <c r="M70" s="5">
        <f>I70-E70</f>
        <v>-2968.9404090434546</v>
      </c>
      <c r="O70" s="6">
        <f>M70/E70</f>
        <v>-2.0889136206092868E-2</v>
      </c>
      <c r="P70" s="7"/>
      <c r="Q70" s="6">
        <f>O70</f>
        <v>-2.0889136206092868E-2</v>
      </c>
    </row>
    <row r="71" spans="1:17" x14ac:dyDescent="0.4">
      <c r="A71" s="51">
        <f>A70+1</f>
        <v>40</v>
      </c>
      <c r="C71" s="1" t="s">
        <v>31</v>
      </c>
      <c r="E71" s="10">
        <f>SUM(E67:E70)</f>
        <v>334519.57321334287</v>
      </c>
      <c r="F71" s="51"/>
      <c r="G71" s="35">
        <v>38.230808367239185</v>
      </c>
      <c r="H71" s="51"/>
      <c r="I71" s="10">
        <v>327102.1572702041</v>
      </c>
      <c r="J71" s="8"/>
      <c r="K71" s="35">
        <v>37.383103688023326</v>
      </c>
      <c r="L71" s="4"/>
      <c r="M71" s="10">
        <f>SUM(M67:M70)</f>
        <v>-7417.4159431387334</v>
      </c>
      <c r="O71" s="11">
        <f>M71/E71</f>
        <v>-2.2173339131962271E-2</v>
      </c>
      <c r="P71" s="12"/>
      <c r="Q71" s="11">
        <f>(M71-M68)/(E71-E68)</f>
        <v>-3.6887504811376433E-2</v>
      </c>
    </row>
    <row r="72" spans="1:17" x14ac:dyDescent="0.4">
      <c r="A72" s="51"/>
      <c r="E72" s="5"/>
      <c r="F72" s="51"/>
      <c r="G72" s="4"/>
      <c r="H72" s="51"/>
      <c r="I72" s="5"/>
      <c r="J72" s="51"/>
      <c r="K72" s="4"/>
      <c r="L72" s="4"/>
      <c r="M72" s="5"/>
      <c r="O72" s="12"/>
      <c r="P72" s="12"/>
      <c r="Q72" s="12"/>
    </row>
    <row r="73" spans="1:17" x14ac:dyDescent="0.4">
      <c r="A73" s="51">
        <f>A71+1</f>
        <v>41</v>
      </c>
      <c r="C73" s="1" t="s">
        <v>87</v>
      </c>
      <c r="E73" s="10">
        <f>SUM(E67:E69)+I70</f>
        <v>331550.63280429941</v>
      </c>
      <c r="F73" s="51"/>
      <c r="G73" s="35">
        <v>37.891500891919932</v>
      </c>
      <c r="H73" s="51"/>
      <c r="I73" s="10">
        <f>SUM(I67:I70)</f>
        <v>327102.1572702041</v>
      </c>
      <c r="J73" s="8"/>
      <c r="K73" s="35">
        <v>37.383103688023326</v>
      </c>
      <c r="L73" s="4"/>
      <c r="M73" s="10">
        <f>M67+M68+M69</f>
        <v>-4448.4755340952788</v>
      </c>
      <c r="O73" s="11">
        <f>M73/E73</f>
        <v>-1.3417183060305088E-2</v>
      </c>
      <c r="P73" s="12"/>
      <c r="Q73" s="11">
        <f>(M73-M68)/(E73-E68)</f>
        <v>-2.2454218310148991E-2</v>
      </c>
    </row>
    <row r="74" spans="1:17" x14ac:dyDescent="0.4">
      <c r="A74" s="51">
        <f>A73+1</f>
        <v>42</v>
      </c>
      <c r="C74" s="1" t="s">
        <v>88</v>
      </c>
      <c r="E74" s="25"/>
      <c r="F74" s="51"/>
      <c r="G74" s="4"/>
      <c r="H74" s="51"/>
      <c r="I74" s="25"/>
      <c r="J74" s="51"/>
      <c r="K74" s="4"/>
      <c r="L74" s="4"/>
      <c r="M74" s="26"/>
      <c r="O74" s="7">
        <v>-2.3122040678773943E-2</v>
      </c>
      <c r="P74" s="12"/>
      <c r="Q74" s="7">
        <v>-7.5457194647645734E-2</v>
      </c>
    </row>
    <row r="75" spans="1:17" x14ac:dyDescent="0.4">
      <c r="A75" s="51"/>
      <c r="M75" s="26"/>
      <c r="O75" s="12"/>
      <c r="P75" s="12"/>
      <c r="Q75" s="12"/>
    </row>
    <row r="76" spans="1:17" ht="15" x14ac:dyDescent="0.4">
      <c r="A76" s="51"/>
      <c r="C76" s="3" t="s">
        <v>117</v>
      </c>
      <c r="E76" s="1" t="s">
        <v>118</v>
      </c>
      <c r="M76" s="26"/>
      <c r="O76" s="12"/>
      <c r="P76" s="12"/>
      <c r="Q76" s="12"/>
    </row>
    <row r="77" spans="1:17" x14ac:dyDescent="0.4">
      <c r="A77" s="51">
        <f>A74+1</f>
        <v>43</v>
      </c>
      <c r="C77" s="1" t="s">
        <v>27</v>
      </c>
      <c r="E77" s="5">
        <v>472900.76699999999</v>
      </c>
      <c r="F77" s="8"/>
      <c r="G77" s="4">
        <v>3.9408397249999996</v>
      </c>
      <c r="H77" s="4"/>
      <c r="I77" s="5">
        <v>468974.069227851</v>
      </c>
      <c r="J77" s="51"/>
      <c r="K77" s="4">
        <v>3.9081172435654254</v>
      </c>
      <c r="L77" s="4"/>
      <c r="M77" s="5">
        <f>I77-E77</f>
        <v>-3926.6977721489966</v>
      </c>
      <c r="N77" s="4"/>
      <c r="O77" s="6">
        <f>M77/E77</f>
        <v>-8.3034286390764028E-3</v>
      </c>
      <c r="P77" s="7"/>
      <c r="Q77" s="6">
        <f>O77</f>
        <v>-8.3034286390764028E-3</v>
      </c>
    </row>
    <row r="78" spans="1:17" x14ac:dyDescent="0.4">
      <c r="A78" s="51">
        <f>A77+1</f>
        <v>44</v>
      </c>
      <c r="C78" s="1" t="s">
        <v>28</v>
      </c>
      <c r="E78" s="5">
        <v>1830000</v>
      </c>
      <c r="F78" s="8"/>
      <c r="G78" s="4">
        <v>15.25</v>
      </c>
      <c r="H78" s="4"/>
      <c r="I78" s="5">
        <v>1830000</v>
      </c>
      <c r="J78" s="8"/>
      <c r="K78" s="4">
        <v>15.25</v>
      </c>
      <c r="L78" s="4"/>
      <c r="M78" s="5">
        <f>I78-E78</f>
        <v>0</v>
      </c>
      <c r="N78" s="4"/>
      <c r="O78" s="9">
        <f>IFERROR(M78/E78,"100.0%")</f>
        <v>0</v>
      </c>
      <c r="P78" s="7"/>
      <c r="Q78" s="9">
        <f>O78</f>
        <v>0</v>
      </c>
    </row>
    <row r="79" spans="1:17" x14ac:dyDescent="0.4">
      <c r="A79" s="51">
        <f>A78+1</f>
        <v>45</v>
      </c>
      <c r="C79" s="1" t="s">
        <v>29</v>
      </c>
      <c r="E79" s="54">
        <v>0</v>
      </c>
      <c r="F79" s="8"/>
      <c r="G79" s="62">
        <v>0</v>
      </c>
      <c r="H79" s="4"/>
      <c r="I79" s="5">
        <v>1286.7619219909857</v>
      </c>
      <c r="J79" s="8"/>
      <c r="K79" s="4">
        <v>1.0723016016591548E-2</v>
      </c>
      <c r="L79" s="4"/>
      <c r="M79" s="5">
        <f>I79-E79</f>
        <v>1286.7619219909857</v>
      </c>
      <c r="N79" s="4"/>
      <c r="O79" s="9" t="str">
        <f>IFERROR(M79/E79,"100.0%")</f>
        <v>100.0%</v>
      </c>
      <c r="P79" s="7"/>
      <c r="Q79" s="9" t="str">
        <f>O79</f>
        <v>100.0%</v>
      </c>
    </row>
    <row r="80" spans="1:17" x14ac:dyDescent="0.4">
      <c r="A80" s="51">
        <f>A79+1</f>
        <v>46</v>
      </c>
      <c r="C80" s="1" t="s">
        <v>30</v>
      </c>
      <c r="E80" s="5">
        <v>1949190.0783544164</v>
      </c>
      <c r="F80" s="8"/>
      <c r="G80" s="4">
        <v>16.243250652953471</v>
      </c>
      <c r="I80" s="5">
        <v>1908473.1813161063</v>
      </c>
      <c r="J80" s="51"/>
      <c r="K80" s="4">
        <v>15.90394317763422</v>
      </c>
      <c r="L80" s="4"/>
      <c r="M80" s="5">
        <f>I80-E80</f>
        <v>-40716.897038310068</v>
      </c>
      <c r="O80" s="6">
        <f>M80/E80</f>
        <v>-2.0889136206092781E-2</v>
      </c>
      <c r="P80" s="7"/>
      <c r="Q80" s="6">
        <f>O80</f>
        <v>-2.0889136206092781E-2</v>
      </c>
    </row>
    <row r="81" spans="1:17" x14ac:dyDescent="0.4">
      <c r="A81" s="51">
        <f>A80+1</f>
        <v>47</v>
      </c>
      <c r="C81" s="1" t="s">
        <v>31</v>
      </c>
      <c r="E81" s="10">
        <f>SUM(E77:E80)</f>
        <v>4252090.8453544164</v>
      </c>
      <c r="F81" s="51"/>
      <c r="G81" s="35">
        <v>35.434090377953467</v>
      </c>
      <c r="H81" s="51"/>
      <c r="I81" s="10">
        <v>4208734.0124659482</v>
      </c>
      <c r="J81" s="8"/>
      <c r="K81" s="35">
        <v>35.072783437216238</v>
      </c>
      <c r="L81" s="4"/>
      <c r="M81" s="10">
        <f>SUM(M77:M80)</f>
        <v>-43356.832888468081</v>
      </c>
      <c r="O81" s="11">
        <f>M81/E81</f>
        <v>-1.0196591386526278E-2</v>
      </c>
      <c r="P81" s="12"/>
      <c r="Q81" s="11">
        <f>(M81-M78)/(E81-E78)</f>
        <v>-1.7900580802584977E-2</v>
      </c>
    </row>
    <row r="82" spans="1:17" x14ac:dyDescent="0.4">
      <c r="A82" s="51"/>
      <c r="E82" s="5"/>
      <c r="F82" s="51"/>
      <c r="G82" s="4"/>
      <c r="H82" s="51"/>
      <c r="I82" s="5"/>
      <c r="J82" s="51"/>
      <c r="K82" s="4"/>
      <c r="L82" s="4"/>
      <c r="M82" s="5"/>
      <c r="O82" s="12"/>
      <c r="P82" s="12"/>
      <c r="Q82" s="12"/>
    </row>
    <row r="83" spans="1:17" x14ac:dyDescent="0.4">
      <c r="A83" s="51">
        <f>A81+1</f>
        <v>48</v>
      </c>
      <c r="C83" s="1" t="s">
        <v>87</v>
      </c>
      <c r="E83" s="10">
        <f>SUM(E77:E79)+I80</f>
        <v>4211373.9483161066</v>
      </c>
      <c r="F83" s="51"/>
      <c r="G83" s="35">
        <v>35.094782902634222</v>
      </c>
      <c r="H83" s="51"/>
      <c r="I83" s="10">
        <f>SUM(I77:I80)</f>
        <v>4208734.0124659482</v>
      </c>
      <c r="J83" s="8"/>
      <c r="K83" s="35">
        <v>35.072783437216238</v>
      </c>
      <c r="L83" s="4"/>
      <c r="M83" s="10">
        <f>M77+M78+M79</f>
        <v>-2639.9358501580109</v>
      </c>
      <c r="O83" s="11">
        <f>M83/E83</f>
        <v>-6.2685856980560319E-4</v>
      </c>
      <c r="P83" s="12"/>
      <c r="Q83" s="11">
        <f>(M83-M78)/(E83-E78)</f>
        <v>-1.1085767743552986E-3</v>
      </c>
    </row>
    <row r="84" spans="1:17" x14ac:dyDescent="0.4">
      <c r="A84" s="51">
        <f>A83+1</f>
        <v>49</v>
      </c>
      <c r="C84" s="1" t="s">
        <v>88</v>
      </c>
      <c r="E84" s="25"/>
      <c r="F84" s="51"/>
      <c r="G84" s="4"/>
      <c r="H84" s="51"/>
      <c r="I84" s="25"/>
      <c r="J84" s="51"/>
      <c r="K84" s="4"/>
      <c r="L84" s="4"/>
      <c r="M84" s="26"/>
      <c r="O84" s="7">
        <v>-1.1463524125692433E-3</v>
      </c>
      <c r="P84" s="12"/>
      <c r="Q84" s="7">
        <v>-5.5824308911683598E-3</v>
      </c>
    </row>
    <row r="85" spans="1:17" x14ac:dyDescent="0.4">
      <c r="A85" s="51"/>
      <c r="M85" s="26"/>
      <c r="O85" s="12"/>
      <c r="P85" s="12"/>
      <c r="Q85" s="12"/>
    </row>
    <row r="86" spans="1:17" ht="15" x14ac:dyDescent="0.4">
      <c r="A86" s="51"/>
      <c r="C86" s="3" t="s">
        <v>119</v>
      </c>
      <c r="E86" s="1" t="s">
        <v>120</v>
      </c>
      <c r="M86" s="26"/>
      <c r="O86" s="12"/>
      <c r="P86" s="12"/>
      <c r="Q86" s="12"/>
    </row>
    <row r="87" spans="1:17" x14ac:dyDescent="0.4">
      <c r="A87" s="51">
        <f>A84+1</f>
        <v>50</v>
      </c>
      <c r="C87" s="1" t="s">
        <v>27</v>
      </c>
      <c r="E87" s="5">
        <v>38917.769999999997</v>
      </c>
      <c r="F87" s="8"/>
      <c r="G87" s="4">
        <v>4.7173054545454542</v>
      </c>
      <c r="H87" s="4"/>
      <c r="I87" s="5">
        <v>27085.140418287636</v>
      </c>
      <c r="J87" s="51"/>
      <c r="K87" s="4">
        <v>3.2830473234288045</v>
      </c>
      <c r="L87" s="4"/>
      <c r="M87" s="5">
        <f>I87-E87</f>
        <v>-11832.629581712361</v>
      </c>
      <c r="N87" s="4"/>
      <c r="O87" s="6">
        <f>M87/E87</f>
        <v>-0.30404181898686289</v>
      </c>
      <c r="P87" s="7"/>
      <c r="Q87" s="6">
        <f>O87</f>
        <v>-0.30404181898686289</v>
      </c>
    </row>
    <row r="88" spans="1:17" x14ac:dyDescent="0.4">
      <c r="A88" s="51">
        <f>A87+1</f>
        <v>51</v>
      </c>
      <c r="C88" s="1" t="s">
        <v>28</v>
      </c>
      <c r="E88" s="5">
        <v>125812.5</v>
      </c>
      <c r="F88" s="8"/>
      <c r="G88" s="4">
        <v>15.25</v>
      </c>
      <c r="H88" s="4"/>
      <c r="I88" s="5">
        <v>125812.5</v>
      </c>
      <c r="J88" s="8"/>
      <c r="K88" s="4">
        <v>15.25</v>
      </c>
      <c r="L88" s="4"/>
      <c r="M88" s="5">
        <f>I88-E88</f>
        <v>0</v>
      </c>
      <c r="N88" s="4"/>
      <c r="O88" s="9">
        <f>IFERROR(M88/E88,"100.0%")</f>
        <v>0</v>
      </c>
      <c r="P88" s="7"/>
      <c r="Q88" s="9">
        <f>O88</f>
        <v>0</v>
      </c>
    </row>
    <row r="89" spans="1:17" x14ac:dyDescent="0.4">
      <c r="A89" s="51">
        <f>A88+1</f>
        <v>52</v>
      </c>
      <c r="C89" s="1" t="s">
        <v>29</v>
      </c>
      <c r="E89" s="54">
        <v>0</v>
      </c>
      <c r="F89" s="8"/>
      <c r="G89" s="62">
        <v>0</v>
      </c>
      <c r="H89" s="4"/>
      <c r="I89" s="5">
        <v>88.464882119005495</v>
      </c>
      <c r="J89" s="8"/>
      <c r="K89" s="4">
        <v>1.0723016014424909E-2</v>
      </c>
      <c r="L89" s="4"/>
      <c r="M89" s="5">
        <f>I89-E89</f>
        <v>88.464882119005495</v>
      </c>
      <c r="N89" s="4"/>
      <c r="O89" s="9" t="str">
        <f>IFERROR(M89/E89,"100.0%")</f>
        <v>100.0%</v>
      </c>
      <c r="P89" s="7"/>
      <c r="Q89" s="9" t="str">
        <f>O89</f>
        <v>100.0%</v>
      </c>
    </row>
    <row r="90" spans="1:17" x14ac:dyDescent="0.4">
      <c r="A90" s="51">
        <f>A89+1</f>
        <v>53</v>
      </c>
      <c r="C90" s="1" t="s">
        <v>30</v>
      </c>
      <c r="E90" s="5">
        <v>134006.81788686613</v>
      </c>
      <c r="F90" s="8"/>
      <c r="G90" s="4">
        <v>16.243250652953471</v>
      </c>
      <c r="I90" s="5">
        <v>131207.5312154823</v>
      </c>
      <c r="J90" s="51"/>
      <c r="K90" s="4">
        <v>15.90394317763422</v>
      </c>
      <c r="L90" s="4"/>
      <c r="M90" s="5">
        <f>I90-E90</f>
        <v>-2799.2866713838303</v>
      </c>
      <c r="O90" s="6">
        <f>M90/E90</f>
        <v>-2.0889136206092878E-2</v>
      </c>
      <c r="P90" s="7"/>
      <c r="Q90" s="6">
        <f>O90</f>
        <v>-2.0889136206092878E-2</v>
      </c>
    </row>
    <row r="91" spans="1:17" x14ac:dyDescent="0.4">
      <c r="A91" s="51">
        <f>A90+1</f>
        <v>54</v>
      </c>
      <c r="C91" s="1" t="s">
        <v>31</v>
      </c>
      <c r="E91" s="10">
        <f>SUM(E87:E90)</f>
        <v>298737.08788686612</v>
      </c>
      <c r="F91" s="51"/>
      <c r="G91" s="35">
        <v>36.210556107498924</v>
      </c>
      <c r="H91" s="51"/>
      <c r="I91" s="10">
        <f>SUM(I87:I90)</f>
        <v>284193.63651588897</v>
      </c>
      <c r="J91" s="8"/>
      <c r="K91" s="35">
        <v>34.447713517077446</v>
      </c>
      <c r="L91" s="4"/>
      <c r="M91" s="10">
        <f>SUM(M87:M90)</f>
        <v>-14543.451370977185</v>
      </c>
      <c r="O91" s="11">
        <f>M91/E91</f>
        <v>-4.8683112879793801E-2</v>
      </c>
      <c r="P91" s="12"/>
      <c r="Q91" s="11">
        <f>(M91-M88)/(E91-E88)</f>
        <v>-8.4102854016873924E-2</v>
      </c>
    </row>
    <row r="92" spans="1:17" x14ac:dyDescent="0.4">
      <c r="A92" s="51"/>
      <c r="E92" s="5"/>
      <c r="F92" s="51"/>
      <c r="G92" s="4"/>
      <c r="H92" s="51"/>
      <c r="I92" s="5"/>
      <c r="J92" s="51"/>
      <c r="K92" s="4"/>
      <c r="L92" s="4"/>
      <c r="M92" s="5"/>
      <c r="O92" s="12"/>
      <c r="P92" s="12"/>
      <c r="Q92" s="12"/>
    </row>
    <row r="93" spans="1:17" x14ac:dyDescent="0.4">
      <c r="A93" s="51">
        <f>A91+1</f>
        <v>55</v>
      </c>
      <c r="C93" s="1" t="s">
        <v>87</v>
      </c>
      <c r="E93" s="10">
        <f>SUM(E87:E89)+I90</f>
        <v>295937.80121548229</v>
      </c>
      <c r="F93" s="51"/>
      <c r="G93" s="35">
        <v>35.871248632179672</v>
      </c>
      <c r="H93" s="51"/>
      <c r="I93" s="10">
        <f>SUM(I87:I90)</f>
        <v>284193.63651588897</v>
      </c>
      <c r="J93" s="8"/>
      <c r="K93" s="35">
        <v>34.447713517077446</v>
      </c>
      <c r="L93" s="4"/>
      <c r="M93" s="10">
        <f>M87+M88+M89</f>
        <v>-11744.164699593355</v>
      </c>
      <c r="O93" s="11">
        <f>M93/E93</f>
        <v>-3.9684571052962692E-2</v>
      </c>
      <c r="P93" s="12"/>
      <c r="Q93" s="11">
        <f>(M93-M88)/(E93-E88)</f>
        <v>-6.9032440299506573E-2</v>
      </c>
    </row>
    <row r="94" spans="1:17" x14ac:dyDescent="0.4">
      <c r="A94" s="51">
        <f>A93+1</f>
        <v>56</v>
      </c>
      <c r="C94" s="1" t="s">
        <v>88</v>
      </c>
      <c r="E94" s="25"/>
      <c r="F94" s="51"/>
      <c r="G94" s="4"/>
      <c r="H94" s="51"/>
      <c r="I94" s="25"/>
      <c r="J94" s="51"/>
      <c r="K94" s="4"/>
      <c r="L94" s="4"/>
      <c r="M94" s="26"/>
      <c r="O94" s="7">
        <v>-7.1293300858387185E-2</v>
      </c>
      <c r="P94" s="12"/>
      <c r="Q94" s="7">
        <v>-0.30176869588348337</v>
      </c>
    </row>
    <row r="95" spans="1:17" x14ac:dyDescent="0.4">
      <c r="A95" s="51"/>
      <c r="M95" s="26"/>
      <c r="O95" s="12"/>
      <c r="P95" s="12"/>
      <c r="Q95" s="12"/>
    </row>
    <row r="96" spans="1:17" ht="15" x14ac:dyDescent="0.4">
      <c r="A96" s="51"/>
      <c r="C96" s="3" t="s">
        <v>121</v>
      </c>
      <c r="E96" s="1" t="s">
        <v>122</v>
      </c>
      <c r="M96" s="26"/>
      <c r="O96" s="12"/>
      <c r="P96" s="12"/>
      <c r="Q96" s="12"/>
    </row>
    <row r="97" spans="1:17" x14ac:dyDescent="0.4">
      <c r="A97" s="51">
        <f>A94+1</f>
        <v>57</v>
      </c>
      <c r="C97" s="1" t="s">
        <v>27</v>
      </c>
      <c r="E97" s="5">
        <v>226551.62</v>
      </c>
      <c r="F97" s="8"/>
      <c r="G97" s="4">
        <v>3.4854095384615382</v>
      </c>
      <c r="H97" s="4"/>
      <c r="I97" s="5">
        <v>133324.84147741774</v>
      </c>
      <c r="J97" s="51"/>
      <c r="K97" s="4">
        <v>2.0511514073448884</v>
      </c>
      <c r="L97" s="4"/>
      <c r="M97" s="5">
        <f>I97-E97</f>
        <v>-93226.778522582259</v>
      </c>
      <c r="N97" s="4"/>
      <c r="O97" s="6">
        <f>M97/E97</f>
        <v>-0.41150347334785009</v>
      </c>
      <c r="P97" s="7"/>
      <c r="Q97" s="6">
        <f>O97</f>
        <v>-0.41150347334785009</v>
      </c>
    </row>
    <row r="98" spans="1:17" x14ac:dyDescent="0.4">
      <c r="A98" s="51">
        <f>A97+1</f>
        <v>58</v>
      </c>
      <c r="C98" s="1" t="s">
        <v>28</v>
      </c>
      <c r="E98" s="5">
        <v>991250</v>
      </c>
      <c r="F98" s="8"/>
      <c r="G98" s="4">
        <v>15.25</v>
      </c>
      <c r="H98" s="4"/>
      <c r="I98" s="5">
        <v>991250</v>
      </c>
      <c r="J98" s="8"/>
      <c r="K98" s="4">
        <v>15.25</v>
      </c>
      <c r="L98" s="4"/>
      <c r="M98" s="5">
        <f>I98-E98</f>
        <v>0</v>
      </c>
      <c r="N98" s="4"/>
      <c r="O98" s="9">
        <f>IFERROR(M98/E98,"100.0%")</f>
        <v>0</v>
      </c>
      <c r="P98" s="7"/>
      <c r="Q98" s="9">
        <f>O98</f>
        <v>0</v>
      </c>
    </row>
    <row r="99" spans="1:17" x14ac:dyDescent="0.4">
      <c r="A99" s="51">
        <f>A98+1</f>
        <v>59</v>
      </c>
      <c r="C99" s="1" t="s">
        <v>29</v>
      </c>
      <c r="E99" s="54">
        <v>0</v>
      </c>
      <c r="F99" s="8"/>
      <c r="G99" s="62">
        <v>0</v>
      </c>
      <c r="H99" s="4"/>
      <c r="I99" s="5">
        <v>696.996040937619</v>
      </c>
      <c r="J99" s="8"/>
      <c r="K99" s="4">
        <v>1.0723016014424908E-2</v>
      </c>
      <c r="L99" s="4"/>
      <c r="M99" s="5">
        <f>I99-E99</f>
        <v>696.996040937619</v>
      </c>
      <c r="N99" s="4"/>
      <c r="O99" s="9" t="str">
        <f>IFERROR(M99/E99,"100.0%")</f>
        <v>100.0%</v>
      </c>
      <c r="P99" s="7"/>
      <c r="Q99" s="9" t="str">
        <f>O99</f>
        <v>100.0%</v>
      </c>
    </row>
    <row r="100" spans="1:17" x14ac:dyDescent="0.4">
      <c r="A100" s="51">
        <f>A99+1</f>
        <v>60</v>
      </c>
      <c r="C100" s="1" t="s">
        <v>30</v>
      </c>
      <c r="E100" s="5">
        <v>1055811.2924419756</v>
      </c>
      <c r="F100" s="8"/>
      <c r="G100" s="4">
        <v>16.243250652953471</v>
      </c>
      <c r="I100" s="5">
        <v>1033756.3065462242</v>
      </c>
      <c r="J100" s="51"/>
      <c r="K100" s="4">
        <v>15.903943177634217</v>
      </c>
      <c r="L100" s="4"/>
      <c r="M100" s="5">
        <f>I100-E100</f>
        <v>-22054.985895751393</v>
      </c>
      <c r="O100" s="6">
        <f>M100/E100</f>
        <v>-2.0889136206092885E-2</v>
      </c>
      <c r="P100" s="7"/>
      <c r="Q100" s="6">
        <f>O100</f>
        <v>-2.0889136206092885E-2</v>
      </c>
    </row>
    <row r="101" spans="1:17" x14ac:dyDescent="0.4">
      <c r="A101" s="51">
        <f>A100+1</f>
        <v>61</v>
      </c>
      <c r="C101" s="1" t="s">
        <v>31</v>
      </c>
      <c r="E101" s="10">
        <f>SUM(E97:E100)</f>
        <v>2273612.9124419754</v>
      </c>
      <c r="F101" s="51"/>
      <c r="G101" s="35">
        <v>34.97866019141501</v>
      </c>
      <c r="H101" s="51"/>
      <c r="I101" s="10">
        <f>SUM(I97:I100)</f>
        <v>2159028.1440645796</v>
      </c>
      <c r="J101" s="8"/>
      <c r="K101" s="35">
        <v>33.215817600993532</v>
      </c>
      <c r="L101" s="4"/>
      <c r="M101" s="10">
        <f>SUM(M97:M100)</f>
        <v>-114584.76837739603</v>
      </c>
      <c r="O101" s="11">
        <f>M101/E101</f>
        <v>-5.0397659051965089E-2</v>
      </c>
      <c r="P101" s="12"/>
      <c r="Q101" s="11">
        <f>(M101-M98)/(E101-E98)</f>
        <v>-8.9354399808081464E-2</v>
      </c>
    </row>
    <row r="102" spans="1:17" x14ac:dyDescent="0.4">
      <c r="A102" s="51"/>
      <c r="E102" s="5"/>
      <c r="F102" s="51"/>
      <c r="G102" s="4"/>
      <c r="H102" s="51"/>
      <c r="I102" s="5"/>
      <c r="J102" s="51"/>
      <c r="K102" s="4"/>
      <c r="L102" s="4"/>
      <c r="M102" s="5"/>
      <c r="O102" s="12"/>
      <c r="P102" s="12"/>
      <c r="Q102" s="12"/>
    </row>
    <row r="103" spans="1:17" x14ac:dyDescent="0.4">
      <c r="A103" s="51">
        <f>A101+1</f>
        <v>62</v>
      </c>
      <c r="C103" s="1" t="s">
        <v>87</v>
      </c>
      <c r="E103" s="10">
        <f>SUM(E97:E99)+I100</f>
        <v>2251557.9265462244</v>
      </c>
      <c r="F103" s="51"/>
      <c r="G103" s="35">
        <v>34.639352716095765</v>
      </c>
      <c r="H103" s="51"/>
      <c r="I103" s="10">
        <f>SUM(I97:I100)</f>
        <v>2159028.1440645796</v>
      </c>
      <c r="J103" s="8"/>
      <c r="K103" s="35">
        <v>33.215817600993532</v>
      </c>
      <c r="L103" s="4"/>
      <c r="M103" s="10">
        <f>M97+M98+M99</f>
        <v>-92529.782481644637</v>
      </c>
      <c r="O103" s="11">
        <f>M103/E103</f>
        <v>-4.1095892488798025E-2</v>
      </c>
      <c r="P103" s="12"/>
      <c r="Q103" s="11">
        <f>(M103-M98)/(E103-E98)</f>
        <v>-7.3418392864682908E-2</v>
      </c>
    </row>
    <row r="104" spans="1:17" x14ac:dyDescent="0.4">
      <c r="A104" s="51">
        <f>A103+1</f>
        <v>63</v>
      </c>
      <c r="C104" s="1" t="s">
        <v>88</v>
      </c>
      <c r="E104" s="25"/>
      <c r="F104" s="51"/>
      <c r="G104" s="4"/>
      <c r="H104" s="51"/>
      <c r="I104" s="25"/>
      <c r="J104" s="51"/>
      <c r="K104" s="4"/>
      <c r="L104" s="4"/>
      <c r="M104" s="26"/>
      <c r="O104" s="7">
        <v>-7.5980998023015139E-2</v>
      </c>
      <c r="P104" s="12"/>
      <c r="Q104" s="7">
        <v>-0.4084269292872178</v>
      </c>
    </row>
    <row r="105" spans="1:17" x14ac:dyDescent="0.4">
      <c r="A105" s="51"/>
      <c r="M105" s="26"/>
      <c r="O105" s="12"/>
      <c r="P105" s="12"/>
      <c r="Q105" s="12"/>
    </row>
    <row r="106" spans="1:17" ht="15" x14ac:dyDescent="0.4">
      <c r="A106" s="51"/>
      <c r="C106" s="3" t="s">
        <v>123</v>
      </c>
      <c r="E106" s="1" t="s">
        <v>124</v>
      </c>
      <c r="M106" s="26"/>
      <c r="O106" s="12"/>
      <c r="P106" s="12"/>
      <c r="Q106" s="12"/>
    </row>
    <row r="107" spans="1:17" x14ac:dyDescent="0.4">
      <c r="A107" s="51">
        <f>A104+1</f>
        <v>64</v>
      </c>
      <c r="C107" s="1" t="s">
        <v>27</v>
      </c>
      <c r="E107" s="5">
        <v>871720.56000000017</v>
      </c>
      <c r="F107" s="8"/>
      <c r="G107" s="4">
        <v>2.4214460000000004</v>
      </c>
      <c r="H107" s="4"/>
      <c r="I107" s="5">
        <v>1065625.8765509571</v>
      </c>
      <c r="J107" s="51"/>
      <c r="K107" s="4">
        <v>2.9600718793082144</v>
      </c>
      <c r="L107" s="4"/>
      <c r="M107" s="5">
        <f>I107-E107</f>
        <v>193905.31655095692</v>
      </c>
      <c r="N107" s="4"/>
      <c r="O107" s="6">
        <f>M107/E107</f>
        <v>0.22243976504461119</v>
      </c>
      <c r="P107" s="7"/>
      <c r="Q107" s="6">
        <f>O107</f>
        <v>0.22243976504461119</v>
      </c>
    </row>
    <row r="108" spans="1:17" x14ac:dyDescent="0.4">
      <c r="A108" s="51">
        <f>A107+1</f>
        <v>65</v>
      </c>
      <c r="C108" s="1" t="s">
        <v>28</v>
      </c>
      <c r="E108" s="5">
        <v>5490000</v>
      </c>
      <c r="F108" s="8"/>
      <c r="G108" s="4">
        <v>15.25</v>
      </c>
      <c r="H108" s="4"/>
      <c r="I108" s="5">
        <v>5490000</v>
      </c>
      <c r="J108" s="8"/>
      <c r="K108" s="4">
        <v>15.25</v>
      </c>
      <c r="L108" s="4"/>
      <c r="M108" s="5">
        <f>I108-E108</f>
        <v>0</v>
      </c>
      <c r="N108" s="4"/>
      <c r="O108" s="9">
        <f>IFERROR(M108/E108,"100.0%")</f>
        <v>0</v>
      </c>
      <c r="P108" s="7"/>
      <c r="Q108" s="9">
        <f>O108</f>
        <v>0</v>
      </c>
    </row>
    <row r="109" spans="1:17" x14ac:dyDescent="0.4">
      <c r="A109" s="51">
        <f>A108+1</f>
        <v>66</v>
      </c>
      <c r="C109" s="1" t="s">
        <v>29</v>
      </c>
      <c r="E109" s="54">
        <v>0</v>
      </c>
      <c r="F109" s="8"/>
      <c r="G109" s="62">
        <v>0</v>
      </c>
      <c r="H109" s="4"/>
      <c r="I109" s="5">
        <v>3860.2857651929676</v>
      </c>
      <c r="J109" s="8"/>
      <c r="K109" s="4">
        <v>1.0723016014424909E-2</v>
      </c>
      <c r="L109" s="4"/>
      <c r="M109" s="5">
        <f>I109-E109</f>
        <v>3860.2857651929676</v>
      </c>
      <c r="N109" s="4"/>
      <c r="O109" s="9" t="str">
        <f>IFERROR(M109/E109,"100.0%")</f>
        <v>100.0%</v>
      </c>
      <c r="P109" s="7"/>
      <c r="Q109" s="9" t="str">
        <f>O109</f>
        <v>100.0%</v>
      </c>
    </row>
    <row r="110" spans="1:17" x14ac:dyDescent="0.4">
      <c r="A110" s="51">
        <f>A109+1</f>
        <v>67</v>
      </c>
      <c r="C110" s="1" t="s">
        <v>30</v>
      </c>
      <c r="E110" s="5">
        <v>5847570.2350632492</v>
      </c>
      <c r="F110" s="8"/>
      <c r="G110" s="4">
        <v>16.243250652953471</v>
      </c>
      <c r="I110" s="5">
        <v>5725419.5439483188</v>
      </c>
      <c r="J110" s="51"/>
      <c r="K110" s="4">
        <v>15.90394317763422</v>
      </c>
      <c r="L110" s="4"/>
      <c r="M110" s="5">
        <f>I110-E110</f>
        <v>-122150.69111493044</v>
      </c>
      <c r="O110" s="6">
        <f>M110/E110</f>
        <v>-2.0889136206092822E-2</v>
      </c>
      <c r="P110" s="7"/>
      <c r="Q110" s="6">
        <f>O110</f>
        <v>-2.0889136206092822E-2</v>
      </c>
    </row>
    <row r="111" spans="1:17" x14ac:dyDescent="0.4">
      <c r="A111" s="51">
        <f>A110+1</f>
        <v>68</v>
      </c>
      <c r="C111" s="1" t="s">
        <v>31</v>
      </c>
      <c r="E111" s="10">
        <f>SUM(E107:E110)</f>
        <v>12209290.79506325</v>
      </c>
      <c r="F111" s="51"/>
      <c r="G111" s="35">
        <v>33.914696652953467</v>
      </c>
      <c r="H111" s="51"/>
      <c r="I111" s="10">
        <f>SUM(I107:I110)</f>
        <v>12284905.70626447</v>
      </c>
      <c r="J111" s="8"/>
      <c r="K111" s="35">
        <v>34.124738072956859</v>
      </c>
      <c r="L111" s="4"/>
      <c r="M111" s="10">
        <f>SUM(M107:M110)</f>
        <v>75614.911201219453</v>
      </c>
      <c r="O111" s="11">
        <f>M111/E111</f>
        <v>6.1932271472962108E-3</v>
      </c>
      <c r="P111" s="12"/>
      <c r="Q111" s="11">
        <f>(M111-M108)/(E111-E108)</f>
        <v>1.1253406573320909E-2</v>
      </c>
    </row>
    <row r="112" spans="1:17" x14ac:dyDescent="0.4">
      <c r="A112" s="51"/>
      <c r="E112" s="5"/>
      <c r="F112" s="51"/>
      <c r="G112" s="4"/>
      <c r="H112" s="51"/>
      <c r="I112" s="5"/>
      <c r="J112" s="51"/>
      <c r="K112" s="4"/>
      <c r="L112" s="4"/>
      <c r="M112" s="5"/>
      <c r="O112" s="12"/>
      <c r="P112" s="12"/>
      <c r="Q112" s="12"/>
    </row>
    <row r="113" spans="1:17" x14ac:dyDescent="0.4">
      <c r="A113" s="51">
        <f>A111+1</f>
        <v>69</v>
      </c>
      <c r="C113" s="1" t="s">
        <v>87</v>
      </c>
      <c r="E113" s="10">
        <f>SUM(E107:E109)+I110</f>
        <v>12087140.103948319</v>
      </c>
      <c r="F113" s="51"/>
      <c r="G113" s="35">
        <v>33.575389177634221</v>
      </c>
      <c r="H113" s="51"/>
      <c r="I113" s="10">
        <f>SUM(I107:I110)</f>
        <v>12284905.70626447</v>
      </c>
      <c r="J113" s="8"/>
      <c r="K113" s="35">
        <v>34.124738072956859</v>
      </c>
      <c r="L113" s="4"/>
      <c r="M113" s="10">
        <f>M107+M108+M109</f>
        <v>197765.60231614989</v>
      </c>
      <c r="O113" s="11">
        <f>M113/E113</f>
        <v>1.6361653841635283E-2</v>
      </c>
      <c r="P113" s="12"/>
      <c r="Q113" s="11">
        <f>(M113-M108)/(E113-E108)</f>
        <v>2.9977474966431172E-2</v>
      </c>
    </row>
    <row r="114" spans="1:17" x14ac:dyDescent="0.4">
      <c r="A114" s="51">
        <f>A113+1</f>
        <v>70</v>
      </c>
      <c r="C114" s="1" t="s">
        <v>88</v>
      </c>
      <c r="E114" s="25"/>
      <c r="F114" s="51"/>
      <c r="G114" s="4"/>
      <c r="H114" s="51"/>
      <c r="I114" s="25"/>
      <c r="J114" s="51"/>
      <c r="K114" s="4"/>
      <c r="L114" s="4"/>
      <c r="M114" s="26"/>
      <c r="O114" s="7">
        <v>3.1086810627870456E-2</v>
      </c>
      <c r="P114" s="12"/>
      <c r="Q114" s="7">
        <v>0.22686811736567275</v>
      </c>
    </row>
    <row r="115" spans="1:17" x14ac:dyDescent="0.4">
      <c r="A115" s="51"/>
      <c r="M115" s="26"/>
      <c r="O115" s="12"/>
      <c r="P115" s="12"/>
      <c r="Q115" s="12"/>
    </row>
    <row r="116" spans="1:17" ht="15" x14ac:dyDescent="0.4">
      <c r="A116" s="51"/>
      <c r="C116" s="3" t="s">
        <v>125</v>
      </c>
      <c r="E116" s="1" t="s">
        <v>126</v>
      </c>
      <c r="M116" s="26"/>
      <c r="O116" s="12"/>
      <c r="P116" s="12"/>
      <c r="Q116" s="12"/>
    </row>
    <row r="117" spans="1:17" x14ac:dyDescent="0.4">
      <c r="A117" s="51">
        <f>A114+1</f>
        <v>71</v>
      </c>
      <c r="C117" s="1" t="s">
        <v>27</v>
      </c>
      <c r="E117" s="5">
        <v>3396434.08</v>
      </c>
      <c r="F117" s="8"/>
      <c r="G117" s="4">
        <v>6.5316040000000006</v>
      </c>
      <c r="H117" s="4"/>
      <c r="I117" s="5">
        <v>4158511.6570590413</v>
      </c>
      <c r="J117" s="51"/>
      <c r="K117" s="4">
        <v>7.9971378020366179</v>
      </c>
      <c r="L117" s="4"/>
      <c r="M117" s="5">
        <f>I117-E117</f>
        <v>762077.57705904124</v>
      </c>
      <c r="N117" s="4"/>
      <c r="O117" s="6">
        <f>M117/E117</f>
        <v>0.22437578916857448</v>
      </c>
      <c r="P117" s="7"/>
      <c r="Q117" s="6">
        <f>O117</f>
        <v>0.22437578916857448</v>
      </c>
    </row>
    <row r="118" spans="1:17" x14ac:dyDescent="0.4">
      <c r="A118" s="51">
        <f>A117+1</f>
        <v>72</v>
      </c>
      <c r="C118" s="1" t="s">
        <v>28</v>
      </c>
      <c r="E118" s="5">
        <v>7930000</v>
      </c>
      <c r="F118" s="8"/>
      <c r="G118" s="4">
        <v>15.25</v>
      </c>
      <c r="H118" s="4"/>
      <c r="I118" s="5">
        <v>7930000</v>
      </c>
      <c r="J118" s="8"/>
      <c r="K118" s="4">
        <v>15.25</v>
      </c>
      <c r="L118" s="4"/>
      <c r="M118" s="5">
        <f>I118-E118</f>
        <v>0</v>
      </c>
      <c r="N118" s="4"/>
      <c r="O118" s="9">
        <f>IFERROR(M118/E118,"100.0%")</f>
        <v>0</v>
      </c>
      <c r="P118" s="7"/>
      <c r="Q118" s="9">
        <f>O118</f>
        <v>0</v>
      </c>
    </row>
    <row r="119" spans="1:17" x14ac:dyDescent="0.4">
      <c r="A119" s="51">
        <f>A118+1</f>
        <v>73</v>
      </c>
      <c r="C119" s="1" t="s">
        <v>29</v>
      </c>
      <c r="E119" s="54">
        <v>0</v>
      </c>
      <c r="F119" s="8"/>
      <c r="G119" s="62">
        <v>0</v>
      </c>
      <c r="H119" s="4"/>
      <c r="I119" s="5">
        <v>5575.9683275009529</v>
      </c>
      <c r="J119" s="8"/>
      <c r="K119" s="4">
        <v>1.0723016014424909E-2</v>
      </c>
      <c r="L119" s="4"/>
      <c r="M119" s="5">
        <f>I119-E119</f>
        <v>5575.9683275009529</v>
      </c>
      <c r="N119" s="4"/>
      <c r="O119" s="9" t="str">
        <f>IFERROR(M119/E119,"100.0%")</f>
        <v>100.0%</v>
      </c>
      <c r="P119" s="7"/>
      <c r="Q119" s="9" t="str">
        <f>O119</f>
        <v>100.0%</v>
      </c>
    </row>
    <row r="120" spans="1:17" x14ac:dyDescent="0.4">
      <c r="A120" s="51">
        <f>A119+1</f>
        <v>74</v>
      </c>
      <c r="C120" s="1" t="s">
        <v>30</v>
      </c>
      <c r="E120" s="5">
        <v>8446490.3395358045</v>
      </c>
      <c r="F120" s="8"/>
      <c r="G120" s="4">
        <v>16.243250652953471</v>
      </c>
      <c r="I120" s="5">
        <v>8270050.4523697933</v>
      </c>
      <c r="J120" s="51"/>
      <c r="K120" s="4">
        <v>15.903943177634217</v>
      </c>
      <c r="L120" s="4"/>
      <c r="M120" s="5">
        <f>I120-E120</f>
        <v>-176439.88716601115</v>
      </c>
      <c r="O120" s="6">
        <f>M120/E120</f>
        <v>-2.0889136206092885E-2</v>
      </c>
      <c r="P120" s="7"/>
      <c r="Q120" s="6">
        <f>O120</f>
        <v>-2.0889136206092885E-2</v>
      </c>
    </row>
    <row r="121" spans="1:17" x14ac:dyDescent="0.4">
      <c r="A121" s="51">
        <f>A120+1</f>
        <v>75</v>
      </c>
      <c r="C121" s="1" t="s">
        <v>31</v>
      </c>
      <c r="E121" s="10">
        <f>SUM(E117:E120)</f>
        <v>19772924.419535805</v>
      </c>
      <c r="F121" s="51"/>
      <c r="G121" s="35">
        <v>38.024854652953472</v>
      </c>
      <c r="H121" s="51"/>
      <c r="I121" s="10">
        <f>SUM(I117:I120)</f>
        <v>20364138.077756338</v>
      </c>
      <c r="J121" s="8"/>
      <c r="K121" s="35">
        <v>39.161803995685261</v>
      </c>
      <c r="L121" s="4"/>
      <c r="M121" s="10">
        <f>SUM(M117:M120)</f>
        <v>591213.65822053107</v>
      </c>
      <c r="O121" s="11">
        <f>M121/E121</f>
        <v>2.990016275166699E-2</v>
      </c>
      <c r="P121" s="12"/>
      <c r="Q121" s="11">
        <f>(M121-M118)/(E121-E118)</f>
        <v>4.9921255703133521E-2</v>
      </c>
    </row>
    <row r="122" spans="1:17" x14ac:dyDescent="0.4">
      <c r="A122" s="51"/>
      <c r="E122" s="5"/>
      <c r="F122" s="51"/>
      <c r="G122" s="4"/>
      <c r="H122" s="51"/>
      <c r="I122" s="5"/>
      <c r="J122" s="51"/>
      <c r="K122" s="4"/>
      <c r="L122" s="4"/>
      <c r="M122" s="5"/>
      <c r="O122" s="12"/>
      <c r="P122" s="12"/>
      <c r="Q122" s="12"/>
    </row>
    <row r="123" spans="1:17" x14ac:dyDescent="0.4">
      <c r="A123" s="51">
        <f>A121+1</f>
        <v>76</v>
      </c>
      <c r="C123" s="1" t="s">
        <v>87</v>
      </c>
      <c r="E123" s="10">
        <f>SUM(E117:E119)+I120</f>
        <v>19596484.532369792</v>
      </c>
      <c r="F123" s="51"/>
      <c r="G123" s="35">
        <v>37.685547177634213</v>
      </c>
      <c r="H123" s="51"/>
      <c r="I123" s="10">
        <f>SUM(I117:I120)</f>
        <v>20364138.077756338</v>
      </c>
      <c r="J123" s="8"/>
      <c r="K123" s="35">
        <v>39.161803995685261</v>
      </c>
      <c r="L123" s="4"/>
      <c r="M123" s="10">
        <f>M117+M118+M119</f>
        <v>767653.54538654222</v>
      </c>
      <c r="O123" s="11">
        <f>M123/E123</f>
        <v>3.9173023310304436E-2</v>
      </c>
      <c r="P123" s="12"/>
      <c r="Q123" s="11">
        <f>(M123-M118)/(E123-E118)</f>
        <v>6.5799902554759579E-2</v>
      </c>
    </row>
    <row r="124" spans="1:17" x14ac:dyDescent="0.4">
      <c r="A124" s="51">
        <f>A123+1</f>
        <v>77</v>
      </c>
      <c r="C124" s="1" t="s">
        <v>88</v>
      </c>
      <c r="E124" s="25"/>
      <c r="F124" s="51"/>
      <c r="G124" s="4"/>
      <c r="H124" s="51"/>
      <c r="I124" s="25"/>
      <c r="J124" s="51"/>
      <c r="K124" s="4"/>
      <c r="L124" s="4"/>
      <c r="M124" s="26"/>
      <c r="O124" s="7">
        <v>6.7775395147714676E-2</v>
      </c>
      <c r="P124" s="12"/>
      <c r="Q124" s="7">
        <v>0.22601750168121684</v>
      </c>
    </row>
    <row r="125" spans="1:17" x14ac:dyDescent="0.4">
      <c r="A125" s="51"/>
      <c r="M125" s="23"/>
      <c r="O125" s="12"/>
      <c r="P125" s="12"/>
      <c r="Q125" s="12"/>
    </row>
    <row r="126" spans="1:17" ht="15" x14ac:dyDescent="0.4">
      <c r="A126" s="51"/>
      <c r="C126" s="3" t="s">
        <v>127</v>
      </c>
      <c r="E126" s="1" t="s">
        <v>128</v>
      </c>
      <c r="O126" s="12"/>
      <c r="P126" s="12"/>
      <c r="Q126" s="12"/>
    </row>
    <row r="127" spans="1:17" x14ac:dyDescent="0.4">
      <c r="A127" s="51">
        <f>A124+1</f>
        <v>78</v>
      </c>
      <c r="C127" s="1" t="s">
        <v>27</v>
      </c>
      <c r="E127" s="5">
        <v>209336.159652</v>
      </c>
      <c r="F127" s="8"/>
      <c r="G127" s="4">
        <v>3.0120310741294962</v>
      </c>
      <c r="H127" s="4"/>
      <c r="I127" s="5">
        <v>200278.32141951442</v>
      </c>
      <c r="J127" s="51"/>
      <c r="K127" s="4">
        <v>2.8817024664678335</v>
      </c>
      <c r="L127" s="4"/>
      <c r="M127" s="5">
        <f>I127-E127</f>
        <v>-9057.8382324855775</v>
      </c>
      <c r="N127" s="4"/>
      <c r="O127" s="7"/>
      <c r="P127" s="7"/>
      <c r="Q127" s="6">
        <f>M127/E127</f>
        <v>-4.3269343660184215E-2</v>
      </c>
    </row>
    <row r="128" spans="1:17" x14ac:dyDescent="0.4">
      <c r="A128" s="51">
        <f>A127+1</f>
        <v>79</v>
      </c>
      <c r="C128" s="1" t="s">
        <v>29</v>
      </c>
      <c r="E128" s="54">
        <v>0</v>
      </c>
      <c r="F128" s="8"/>
      <c r="G128" s="62">
        <v>0</v>
      </c>
      <c r="H128" s="4"/>
      <c r="I128" s="5">
        <v>745.24961300253096</v>
      </c>
      <c r="J128" s="8"/>
      <c r="K128" s="4">
        <v>1.0723016014424906E-2</v>
      </c>
      <c r="L128" s="4"/>
      <c r="M128" s="5">
        <f>I128-E128</f>
        <v>745.24961300253096</v>
      </c>
      <c r="N128" s="4"/>
      <c r="O128" s="7"/>
      <c r="P128" s="7"/>
      <c r="Q128" s="9" t="str">
        <f>IFERROR(M128/E128,"100.0%")</f>
        <v>100.0%</v>
      </c>
    </row>
    <row r="129" spans="1:17" x14ac:dyDescent="0.4">
      <c r="A129" s="51">
        <f>A128+1</f>
        <v>80</v>
      </c>
      <c r="C129" s="1" t="s">
        <v>30</v>
      </c>
      <c r="E129" s="5">
        <v>1128905.9203802662</v>
      </c>
      <c r="F129" s="8"/>
      <c r="G129" s="4">
        <v>16.243250652953471</v>
      </c>
      <c r="I129" s="5">
        <v>1105324.0508455781</v>
      </c>
      <c r="J129" s="51"/>
      <c r="K129" s="4">
        <v>15.903943177634217</v>
      </c>
      <c r="L129" s="45"/>
      <c r="M129" s="5">
        <f>I129-E129</f>
        <v>-23581.86953468807</v>
      </c>
      <c r="O129" s="7"/>
      <c r="P129" s="7"/>
      <c r="Q129" s="6">
        <f>M129/E129</f>
        <v>-2.0889136206092923E-2</v>
      </c>
    </row>
    <row r="130" spans="1:17" x14ac:dyDescent="0.4">
      <c r="A130" s="51">
        <f>A129+1</f>
        <v>81</v>
      </c>
      <c r="C130" s="1" t="s">
        <v>31</v>
      </c>
      <c r="E130" s="10">
        <f>SUM(E127:E129)</f>
        <v>1338242.0800322662</v>
      </c>
      <c r="F130" s="51"/>
      <c r="G130" s="35">
        <v>19.255281727082966</v>
      </c>
      <c r="H130" s="51"/>
      <c r="I130" s="10">
        <f>SUM(I127:I129)</f>
        <v>1306347.621878095</v>
      </c>
      <c r="J130" s="8"/>
      <c r="K130" s="35">
        <v>18.796368660116475</v>
      </c>
      <c r="L130" s="4"/>
      <c r="M130" s="10">
        <f>SUM(M127:M129)</f>
        <v>-31894.458154171116</v>
      </c>
      <c r="O130" s="12"/>
      <c r="P130" s="12"/>
      <c r="Q130" s="11">
        <f>M130/E130</f>
        <v>-2.3833100625114189E-2</v>
      </c>
    </row>
    <row r="131" spans="1:17" x14ac:dyDescent="0.4">
      <c r="A131" s="51"/>
      <c r="E131" s="5"/>
      <c r="F131" s="51"/>
      <c r="G131" s="4"/>
      <c r="H131" s="51"/>
      <c r="I131" s="5"/>
      <c r="J131" s="51"/>
      <c r="K131" s="4"/>
      <c r="L131" s="4"/>
      <c r="M131" s="5"/>
      <c r="O131" s="12"/>
      <c r="P131" s="12"/>
      <c r="Q131" s="12"/>
    </row>
    <row r="132" spans="1:17" x14ac:dyDescent="0.4">
      <c r="A132" s="51">
        <f>A130+1</f>
        <v>82</v>
      </c>
      <c r="C132" s="1" t="s">
        <v>87</v>
      </c>
      <c r="E132" s="10">
        <f>SUM(E127:E128)+I129</f>
        <v>1314660.2104975781</v>
      </c>
      <c r="F132" s="51"/>
      <c r="G132" s="35">
        <v>18.915974251763714</v>
      </c>
      <c r="H132" s="51"/>
      <c r="I132" s="10">
        <f>SUM(I127:I129)</f>
        <v>1306347.621878095</v>
      </c>
      <c r="J132" s="8"/>
      <c r="K132" s="35">
        <v>18.796368660116475</v>
      </c>
      <c r="L132" s="4"/>
      <c r="M132" s="10">
        <f>M127+M128</f>
        <v>-8312.5886194830473</v>
      </c>
      <c r="O132" s="12"/>
      <c r="P132" s="12"/>
      <c r="Q132" s="11">
        <f>(M132)/(E132)</f>
        <v>-6.3229939973134686E-3</v>
      </c>
    </row>
    <row r="133" spans="1:17" x14ac:dyDescent="0.4">
      <c r="A133" s="51">
        <f>A132+1</f>
        <v>83</v>
      </c>
      <c r="C133" s="1" t="s">
        <v>88</v>
      </c>
      <c r="E133" s="25"/>
      <c r="F133" s="51"/>
      <c r="G133" s="4"/>
      <c r="H133" s="51"/>
      <c r="I133" s="25"/>
      <c r="J133" s="51"/>
      <c r="K133" s="4"/>
      <c r="L133" s="4"/>
      <c r="M133" s="26"/>
      <c r="O133" s="12"/>
      <c r="P133" s="12"/>
      <c r="Q133" s="6">
        <v>-3.9709282110180509E-2</v>
      </c>
    </row>
    <row r="134" spans="1:17" x14ac:dyDescent="0.4">
      <c r="A134" s="51"/>
      <c r="M134" s="26"/>
      <c r="O134" s="12"/>
      <c r="P134" s="12"/>
      <c r="Q134" s="12"/>
    </row>
    <row r="135" spans="1:17" ht="15" x14ac:dyDescent="0.4">
      <c r="A135" s="51"/>
      <c r="C135" s="3" t="s">
        <v>129</v>
      </c>
      <c r="E135" s="1" t="s">
        <v>130</v>
      </c>
      <c r="M135" s="26"/>
      <c r="O135" s="12"/>
      <c r="P135" s="12"/>
      <c r="Q135" s="12"/>
    </row>
    <row r="136" spans="1:17" x14ac:dyDescent="0.4">
      <c r="A136" s="51">
        <f>A133+1</f>
        <v>84</v>
      </c>
      <c r="C136" s="1" t="s">
        <v>27</v>
      </c>
      <c r="E136" s="5">
        <v>621998.62079999992</v>
      </c>
      <c r="F136" s="8"/>
      <c r="G136" s="4">
        <v>3.0825583348201007</v>
      </c>
      <c r="H136" s="4"/>
      <c r="I136" s="5">
        <v>594807.65810916619</v>
      </c>
      <c r="J136" s="51"/>
      <c r="K136" s="4">
        <v>2.9478028452233431</v>
      </c>
      <c r="L136" s="4"/>
      <c r="M136" s="5">
        <f>I136-E136</f>
        <v>-27190.962690833723</v>
      </c>
      <c r="N136" s="4"/>
      <c r="O136" s="7"/>
      <c r="P136" s="7"/>
      <c r="Q136" s="6">
        <f>M136/E136</f>
        <v>-4.3715471034101894E-2</v>
      </c>
    </row>
    <row r="137" spans="1:17" x14ac:dyDescent="0.4">
      <c r="A137" s="51">
        <f>A136+1</f>
        <v>85</v>
      </c>
      <c r="C137" s="1" t="s">
        <v>29</v>
      </c>
      <c r="E137" s="54">
        <v>0</v>
      </c>
      <c r="F137" s="8"/>
      <c r="G137" s="62">
        <v>0</v>
      </c>
      <c r="H137" s="4"/>
      <c r="I137" s="5">
        <v>2163.6901713906573</v>
      </c>
      <c r="J137" s="8"/>
      <c r="K137" s="4">
        <v>1.0723016014424904E-2</v>
      </c>
      <c r="L137" s="4"/>
      <c r="M137" s="5">
        <f>I137-E137</f>
        <v>2163.6901713906573</v>
      </c>
      <c r="N137" s="4"/>
      <c r="O137" s="7"/>
      <c r="P137" s="7"/>
      <c r="Q137" s="9" t="str">
        <f>IFERROR(M137/E137,"100.0%")</f>
        <v>100.0%</v>
      </c>
    </row>
    <row r="138" spans="1:17" x14ac:dyDescent="0.4">
      <c r="A138" s="51">
        <f>A137+1</f>
        <v>86</v>
      </c>
      <c r="C138" s="1" t="s">
        <v>30</v>
      </c>
      <c r="E138" s="5">
        <v>3277563.1167529509</v>
      </c>
      <c r="F138" s="8"/>
      <c r="G138" s="4">
        <v>16.243250652953471</v>
      </c>
      <c r="I138" s="5">
        <v>3209097.6543830321</v>
      </c>
      <c r="J138" s="51"/>
      <c r="K138" s="4">
        <v>15.903943177634217</v>
      </c>
      <c r="L138" s="45"/>
      <c r="M138" s="5">
        <f>I138-E138</f>
        <v>-68465.462369918823</v>
      </c>
      <c r="O138" s="7"/>
      <c r="P138" s="7"/>
      <c r="Q138" s="6">
        <f>M138/E138</f>
        <v>-2.088913620609292E-2</v>
      </c>
    </row>
    <row r="139" spans="1:17" x14ac:dyDescent="0.4">
      <c r="A139" s="51">
        <f>A138+1</f>
        <v>87</v>
      </c>
      <c r="C139" s="1" t="s">
        <v>31</v>
      </c>
      <c r="E139" s="10">
        <f>SUM(E136:E138)</f>
        <v>3899561.7375529511</v>
      </c>
      <c r="F139" s="51"/>
      <c r="G139" s="35">
        <v>19.32580898777357</v>
      </c>
      <c r="H139" s="51"/>
      <c r="I139" s="10">
        <f>SUM(I136:I138)</f>
        <v>3806069.0026635891</v>
      </c>
      <c r="J139" s="8"/>
      <c r="K139" s="35">
        <v>18.862469038871986</v>
      </c>
      <c r="L139" s="4"/>
      <c r="M139" s="10">
        <f>SUM(M136:M138)</f>
        <v>-93492.734889361891</v>
      </c>
      <c r="O139" s="12"/>
      <c r="P139" s="12"/>
      <c r="Q139" s="11">
        <f>M139/E139</f>
        <v>-2.3975190337166032E-2</v>
      </c>
    </row>
    <row r="140" spans="1:17" x14ac:dyDescent="0.4">
      <c r="A140" s="51"/>
      <c r="E140" s="5"/>
      <c r="F140" s="51"/>
      <c r="G140" s="4"/>
      <c r="H140" s="51"/>
      <c r="I140" s="5"/>
      <c r="J140" s="51"/>
      <c r="K140" s="4"/>
      <c r="L140" s="4"/>
      <c r="M140" s="5"/>
      <c r="O140" s="12"/>
      <c r="P140" s="12"/>
      <c r="Q140" s="12"/>
    </row>
    <row r="141" spans="1:17" x14ac:dyDescent="0.4">
      <c r="A141" s="51">
        <f>A139+1</f>
        <v>88</v>
      </c>
      <c r="C141" s="1" t="s">
        <v>87</v>
      </c>
      <c r="E141" s="10">
        <f>SUM(E136:E137)+I138</f>
        <v>3831096.2751830323</v>
      </c>
      <c r="F141" s="51"/>
      <c r="G141" s="35">
        <v>18.986501512454318</v>
      </c>
      <c r="H141" s="51"/>
      <c r="I141" s="10">
        <f>SUM(I136:I138)</f>
        <v>3806069.0026635891</v>
      </c>
      <c r="J141" s="8"/>
      <c r="K141" s="35">
        <v>18.862469038871986</v>
      </c>
      <c r="L141" s="4"/>
      <c r="M141" s="10">
        <f>M136+M137</f>
        <v>-25027.272519443068</v>
      </c>
      <c r="O141" s="12"/>
      <c r="P141" s="12"/>
      <c r="Q141" s="11">
        <f>(M141)/(E141)</f>
        <v>-6.5326660364982293E-3</v>
      </c>
    </row>
    <row r="142" spans="1:17" x14ac:dyDescent="0.4">
      <c r="A142" s="51">
        <f>A141+1</f>
        <v>89</v>
      </c>
      <c r="C142" s="1" t="s">
        <v>88</v>
      </c>
      <c r="E142" s="25"/>
      <c r="F142" s="51"/>
      <c r="G142" s="4"/>
      <c r="H142" s="51"/>
      <c r="I142" s="25"/>
      <c r="J142" s="51"/>
      <c r="K142" s="4"/>
      <c r="L142" s="4"/>
      <c r="M142" s="26"/>
      <c r="O142" s="12"/>
      <c r="P142" s="12"/>
      <c r="Q142" s="6">
        <v>-4.023686175903992E-2</v>
      </c>
    </row>
    <row r="143" spans="1:17" x14ac:dyDescent="0.4">
      <c r="A143" s="51"/>
      <c r="M143" s="26"/>
      <c r="O143" s="12"/>
      <c r="P143" s="12"/>
      <c r="Q143" s="12"/>
    </row>
    <row r="144" spans="1:17" ht="15" x14ac:dyDescent="0.4">
      <c r="A144" s="51"/>
      <c r="C144" s="3" t="s">
        <v>131</v>
      </c>
      <c r="E144" s="1" t="s">
        <v>132</v>
      </c>
      <c r="M144" s="26"/>
      <c r="O144" s="12"/>
      <c r="P144" s="12"/>
      <c r="Q144" s="12"/>
    </row>
    <row r="145" spans="1:17" x14ac:dyDescent="0.4">
      <c r="A145" s="51">
        <f>A142+1</f>
        <v>90</v>
      </c>
      <c r="C145" s="1" t="s">
        <v>27</v>
      </c>
      <c r="E145" s="5">
        <v>176698.58926161085</v>
      </c>
      <c r="F145" s="8"/>
      <c r="G145" s="4">
        <v>2.34441540747792</v>
      </c>
      <c r="H145" s="4"/>
      <c r="I145" s="5">
        <v>140995.43176478194</v>
      </c>
      <c r="J145" s="8"/>
      <c r="K145" s="4">
        <v>1.8707102529492099</v>
      </c>
      <c r="M145" s="5">
        <f>I145-E145</f>
        <v>-35703.157496828906</v>
      </c>
      <c r="N145" s="4"/>
      <c r="O145" s="6">
        <f>M145/E145</f>
        <v>-0.20205683387753962</v>
      </c>
      <c r="P145" s="7"/>
      <c r="Q145" s="6">
        <f>O145</f>
        <v>-0.20205683387753962</v>
      </c>
    </row>
    <row r="146" spans="1:17" x14ac:dyDescent="0.4">
      <c r="A146" s="51">
        <f>A145+1</f>
        <v>91</v>
      </c>
      <c r="C146" s="1" t="s">
        <v>28</v>
      </c>
      <c r="E146" s="5">
        <v>1149392.5</v>
      </c>
      <c r="F146" s="8"/>
      <c r="G146" s="4">
        <v>15.25</v>
      </c>
      <c r="H146" s="4"/>
      <c r="I146" s="5">
        <v>1149392.5</v>
      </c>
      <c r="J146" s="8"/>
      <c r="K146" s="4">
        <v>15.25</v>
      </c>
      <c r="L146" s="4"/>
      <c r="M146" s="5">
        <f>I146-E146</f>
        <v>0</v>
      </c>
      <c r="N146" s="4"/>
      <c r="O146" s="9">
        <f>IFERROR(M146/E146,"100.0%")</f>
        <v>0</v>
      </c>
      <c r="P146" s="7"/>
      <c r="Q146" s="9">
        <f>O146</f>
        <v>0</v>
      </c>
    </row>
    <row r="147" spans="1:17" x14ac:dyDescent="0.4">
      <c r="A147" s="51">
        <f>A146+1</f>
        <v>92</v>
      </c>
      <c r="C147" s="1" t="s">
        <v>30</v>
      </c>
      <c r="E147" s="5">
        <v>1224253.801713103</v>
      </c>
      <c r="F147" s="8"/>
      <c r="G147" s="4">
        <v>16.243250652953471</v>
      </c>
      <c r="I147" s="5">
        <v>1198680.1972982911</v>
      </c>
      <c r="J147" s="51"/>
      <c r="K147" s="4">
        <v>15.90394317763422</v>
      </c>
      <c r="L147" s="45"/>
      <c r="M147" s="5">
        <f>I147-E147</f>
        <v>-25573.604414811824</v>
      </c>
      <c r="O147" s="6">
        <f>M147/E147</f>
        <v>-2.0889136206092708E-2</v>
      </c>
      <c r="P147" s="7"/>
      <c r="Q147" s="6">
        <f>O147</f>
        <v>-2.0889136206092708E-2</v>
      </c>
    </row>
    <row r="148" spans="1:17" x14ac:dyDescent="0.4">
      <c r="A148" s="51">
        <f>A147+1</f>
        <v>93</v>
      </c>
      <c r="C148" s="1" t="s">
        <v>31</v>
      </c>
      <c r="E148" s="10">
        <f>SUM(E145:E147)</f>
        <v>2550344.8909747135</v>
      </c>
      <c r="F148" s="51"/>
      <c r="G148" s="35">
        <v>33.837666060431388</v>
      </c>
      <c r="H148" s="51"/>
      <c r="I148" s="10">
        <f>SUM(I144:I147)</f>
        <v>2489068.1290630731</v>
      </c>
      <c r="J148" s="8"/>
      <c r="K148" s="35">
        <v>33.024653430583427</v>
      </c>
      <c r="L148" s="4"/>
      <c r="M148" s="10">
        <f>SUM(M145:M147)</f>
        <v>-61276.76191164073</v>
      </c>
      <c r="O148" s="11">
        <f>M148/E148</f>
        <v>-2.4026853045833119E-2</v>
      </c>
      <c r="P148" s="12"/>
      <c r="Q148" s="11">
        <f>(M148-M146)/(E148-E146)</f>
        <v>-4.3739360670927145E-2</v>
      </c>
    </row>
    <row r="149" spans="1:17" x14ac:dyDescent="0.4">
      <c r="A149" s="51"/>
      <c r="E149" s="5"/>
      <c r="F149" s="51"/>
      <c r="G149" s="4"/>
      <c r="H149" s="51"/>
      <c r="I149" s="5"/>
      <c r="J149" s="51"/>
      <c r="K149" s="4"/>
      <c r="L149" s="4"/>
      <c r="M149" s="5"/>
      <c r="O149" s="12"/>
      <c r="P149" s="12"/>
      <c r="Q149" s="12"/>
    </row>
    <row r="150" spans="1:17" x14ac:dyDescent="0.4">
      <c r="A150" s="51">
        <f>A148+1</f>
        <v>94</v>
      </c>
      <c r="C150" s="1" t="s">
        <v>87</v>
      </c>
      <c r="E150" s="10">
        <f>SUM(E145:E146)+I147</f>
        <v>2524771.2865599021</v>
      </c>
      <c r="F150" s="51"/>
      <c r="G150" s="35">
        <v>33.498358585112143</v>
      </c>
      <c r="H150" s="51"/>
      <c r="I150" s="10">
        <f>SUM(I145:I147)</f>
        <v>2489068.1290630731</v>
      </c>
      <c r="J150" s="8"/>
      <c r="K150" s="35">
        <v>33.024653430583427</v>
      </c>
      <c r="L150" s="4"/>
      <c r="M150" s="10">
        <f>M145+M146</f>
        <v>-35703.157496828906</v>
      </c>
      <c r="O150" s="11">
        <f>M150/E150</f>
        <v>-1.4141145254180957E-2</v>
      </c>
      <c r="P150" s="12"/>
      <c r="Q150" s="11">
        <f>(M150-M146)/(E150-E146)</f>
        <v>-2.5958781570369901E-2</v>
      </c>
    </row>
    <row r="151" spans="1:17" x14ac:dyDescent="0.4">
      <c r="A151" s="51">
        <f>A150+1</f>
        <v>95</v>
      </c>
      <c r="C151" s="1" t="s">
        <v>88</v>
      </c>
      <c r="E151" s="25"/>
      <c r="F151" s="51"/>
      <c r="G151" s="4"/>
      <c r="H151" s="51"/>
      <c r="I151" s="25"/>
      <c r="J151" s="51"/>
      <c r="K151" s="4"/>
      <c r="L151" s="4"/>
      <c r="M151" s="26"/>
      <c r="O151" s="6">
        <v>-2.6923608631371627E-2</v>
      </c>
      <c r="P151" s="12"/>
      <c r="Q151" s="6">
        <v>-0.20205683387753962</v>
      </c>
    </row>
    <row r="152" spans="1:17" x14ac:dyDescent="0.4">
      <c r="A152" s="51"/>
      <c r="M152" s="26"/>
      <c r="O152" s="12"/>
      <c r="P152" s="12"/>
      <c r="Q152" s="12"/>
    </row>
    <row r="153" spans="1:17" ht="15" x14ac:dyDescent="0.4">
      <c r="A153" s="51"/>
      <c r="C153" s="3" t="s">
        <v>133</v>
      </c>
      <c r="E153" s="1" t="s">
        <v>134</v>
      </c>
      <c r="M153" s="26"/>
      <c r="O153" s="12"/>
      <c r="P153" s="12"/>
      <c r="Q153" s="12"/>
    </row>
    <row r="154" spans="1:17" x14ac:dyDescent="0.4">
      <c r="A154" s="51">
        <f>A151+1</f>
        <v>96</v>
      </c>
      <c r="C154" s="1" t="s">
        <v>27</v>
      </c>
      <c r="E154" s="5">
        <v>274087.86546802637</v>
      </c>
      <c r="F154" s="8"/>
      <c r="G154" s="4">
        <v>2.3697850141339716</v>
      </c>
      <c r="H154" s="4"/>
      <c r="I154" s="5">
        <v>215582.71364157196</v>
      </c>
      <c r="J154" s="8"/>
      <c r="K154" s="4">
        <v>1.8639449186185499</v>
      </c>
      <c r="M154" s="5">
        <f>I154-E154</f>
        <v>-58505.151826454414</v>
      </c>
      <c r="N154" s="4"/>
      <c r="O154" s="6">
        <f>M154/E154</f>
        <v>-0.21345400215566754</v>
      </c>
      <c r="P154" s="7"/>
      <c r="Q154" s="6">
        <f>O154</f>
        <v>-0.21345400215566754</v>
      </c>
    </row>
    <row r="155" spans="1:17" x14ac:dyDescent="0.4">
      <c r="A155" s="51">
        <f>A154+1</f>
        <v>97</v>
      </c>
      <c r="C155" s="1" t="s">
        <v>28</v>
      </c>
      <c r="E155" s="5">
        <v>1763805.5449999999</v>
      </c>
      <c r="F155" s="8"/>
      <c r="G155" s="4">
        <v>15.25</v>
      </c>
      <c r="H155" s="4"/>
      <c r="I155" s="5">
        <v>1763805.5449999999</v>
      </c>
      <c r="J155" s="8"/>
      <c r="K155" s="4">
        <v>15.25</v>
      </c>
      <c r="L155" s="4"/>
      <c r="M155" s="5">
        <f>I155-E155</f>
        <v>0</v>
      </c>
      <c r="N155" s="4"/>
      <c r="O155" s="9">
        <f>IFERROR(M155/E155,"100.0%")</f>
        <v>0</v>
      </c>
      <c r="P155" s="7"/>
      <c r="Q155" s="9">
        <f>O155</f>
        <v>0</v>
      </c>
    </row>
    <row r="156" spans="1:17" x14ac:dyDescent="0.4">
      <c r="A156" s="51">
        <f>A155+1</f>
        <v>98</v>
      </c>
      <c r="C156" s="1" t="s">
        <v>30</v>
      </c>
      <c r="E156" s="5">
        <v>1878684.2997051936</v>
      </c>
      <c r="F156" s="8"/>
      <c r="G156" s="4">
        <v>16.243250652953471</v>
      </c>
      <c r="I156" s="5">
        <v>1839440.2074804036</v>
      </c>
      <c r="J156" s="51"/>
      <c r="K156" s="4">
        <v>15.90394317763422</v>
      </c>
      <c r="L156" s="45"/>
      <c r="M156" s="5">
        <f>I156-E156</f>
        <v>-39244.092224790016</v>
      </c>
      <c r="O156" s="6">
        <f>M156/E156</f>
        <v>-2.0889136206092885E-2</v>
      </c>
      <c r="P156" s="7"/>
      <c r="Q156" s="6">
        <f>O156</f>
        <v>-2.0889136206092885E-2</v>
      </c>
    </row>
    <row r="157" spans="1:17" x14ac:dyDescent="0.4">
      <c r="A157" s="51">
        <f>A156+1</f>
        <v>99</v>
      </c>
      <c r="C157" s="1" t="s">
        <v>31</v>
      </c>
      <c r="E157" s="10">
        <f>SUM(E154:E156)</f>
        <v>3916577.7101732199</v>
      </c>
      <c r="F157" s="51"/>
      <c r="G157" s="35">
        <v>33.863035667087445</v>
      </c>
      <c r="H157" s="51"/>
      <c r="I157" s="10">
        <f>SUM(I153:I156)</f>
        <v>3818828.4661219753</v>
      </c>
      <c r="J157" s="8"/>
      <c r="K157" s="35">
        <v>33.017888096252769</v>
      </c>
      <c r="L157" s="4"/>
      <c r="M157" s="10">
        <f>SUM(M154:M156)</f>
        <v>-97749.24405124443</v>
      </c>
      <c r="O157" s="11">
        <f>M157/E157</f>
        <v>-2.4957820649732808E-2</v>
      </c>
      <c r="P157" s="12"/>
      <c r="Q157" s="11">
        <f>(M157-M155)/(E157-E155)</f>
        <v>-4.540621884312554E-2</v>
      </c>
    </row>
    <row r="158" spans="1:17" x14ac:dyDescent="0.4">
      <c r="A158" s="51"/>
      <c r="E158" s="5"/>
      <c r="F158" s="51"/>
      <c r="G158" s="4"/>
      <c r="H158" s="51"/>
      <c r="I158" s="5"/>
      <c r="J158" s="51"/>
      <c r="K158" s="4"/>
      <c r="L158" s="4"/>
      <c r="M158" s="5"/>
      <c r="O158" s="12"/>
      <c r="P158" s="12"/>
      <c r="Q158" s="12"/>
    </row>
    <row r="159" spans="1:17" x14ac:dyDescent="0.4">
      <c r="A159" s="51">
        <f>A157+1</f>
        <v>100</v>
      </c>
      <c r="C159" s="1" t="s">
        <v>87</v>
      </c>
      <c r="E159" s="10">
        <f>SUM(E154:E155)+I156</f>
        <v>3877333.6179484297</v>
      </c>
      <c r="F159" s="51"/>
      <c r="G159" s="35">
        <v>33.523728191768186</v>
      </c>
      <c r="H159" s="51"/>
      <c r="I159" s="10">
        <f>SUM(I154:I156)</f>
        <v>3818828.4661219753</v>
      </c>
      <c r="J159" s="8"/>
      <c r="K159" s="35">
        <v>33.017888096252769</v>
      </c>
      <c r="L159" s="4"/>
      <c r="M159" s="10">
        <f>M154+M155</f>
        <v>-58505.151826454414</v>
      </c>
      <c r="O159" s="11">
        <f>M159/E159</f>
        <v>-1.5089016729339528E-2</v>
      </c>
      <c r="P159" s="12"/>
      <c r="Q159" s="11">
        <f>(M159-M155)/(E159-E155)</f>
        <v>-2.7681275008965518E-2</v>
      </c>
    </row>
    <row r="160" spans="1:17" x14ac:dyDescent="0.4">
      <c r="A160" s="51">
        <f>A159+1</f>
        <v>101</v>
      </c>
      <c r="C160" s="1" t="s">
        <v>88</v>
      </c>
      <c r="E160" s="25"/>
      <c r="F160" s="51"/>
      <c r="G160" s="4"/>
      <c r="H160" s="51"/>
      <c r="I160" s="25"/>
      <c r="J160" s="51"/>
      <c r="K160" s="4"/>
      <c r="L160" s="4"/>
      <c r="M160" s="26"/>
      <c r="O160" s="6">
        <v>-2.8708641740501063E-2</v>
      </c>
      <c r="P160" s="12"/>
      <c r="Q160" s="6">
        <v>-0.21345400215566765</v>
      </c>
    </row>
    <row r="161" spans="1:17" x14ac:dyDescent="0.4">
      <c r="A161" s="51"/>
      <c r="M161" s="26"/>
      <c r="O161" s="12"/>
      <c r="P161" s="12"/>
      <c r="Q161" s="12"/>
    </row>
    <row r="162" spans="1:17" ht="15" x14ac:dyDescent="0.4">
      <c r="A162" s="51"/>
      <c r="C162" s="3" t="s">
        <v>135</v>
      </c>
      <c r="E162" s="1" t="s">
        <v>136</v>
      </c>
      <c r="M162" s="26"/>
      <c r="O162" s="12"/>
      <c r="P162" s="12"/>
      <c r="Q162" s="12"/>
    </row>
    <row r="163" spans="1:17" x14ac:dyDescent="0.4">
      <c r="A163" s="51">
        <f>A160+1</f>
        <v>102</v>
      </c>
      <c r="C163" s="1" t="s">
        <v>27</v>
      </c>
      <c r="E163" s="5">
        <v>616243.35478030215</v>
      </c>
      <c r="F163" s="8"/>
      <c r="G163" s="4">
        <v>2.4049384593722083</v>
      </c>
      <c r="H163" s="4"/>
      <c r="I163" s="5">
        <v>477579.15947063628</v>
      </c>
      <c r="J163" s="8"/>
      <c r="K163" s="4">
        <v>1.8637904637771825</v>
      </c>
      <c r="M163" s="5">
        <f>I163-E163</f>
        <v>-138664.19530966587</v>
      </c>
      <c r="N163" s="4"/>
      <c r="O163" s="6">
        <f>M163/E163</f>
        <v>-0.22501531940916628</v>
      </c>
      <c r="P163" s="7"/>
      <c r="Q163" s="6">
        <f>O163</f>
        <v>-0.22501531940916628</v>
      </c>
    </row>
    <row r="164" spans="1:17" x14ac:dyDescent="0.4">
      <c r="A164" s="51">
        <f>A163+1</f>
        <v>103</v>
      </c>
      <c r="C164" s="1" t="s">
        <v>28</v>
      </c>
      <c r="E164" s="5">
        <v>3907672.2</v>
      </c>
      <c r="F164" s="8"/>
      <c r="G164" s="4">
        <v>15.25</v>
      </c>
      <c r="H164" s="4"/>
      <c r="I164" s="5">
        <v>3907672.2</v>
      </c>
      <c r="J164" s="8"/>
      <c r="K164" s="4">
        <v>15.25</v>
      </c>
      <c r="L164" s="4"/>
      <c r="M164" s="5">
        <f>I164-E164</f>
        <v>0</v>
      </c>
      <c r="N164" s="4"/>
      <c r="O164" s="9">
        <f>IFERROR(M164/E164,"100.0%")</f>
        <v>0</v>
      </c>
      <c r="P164" s="7"/>
      <c r="Q164" s="9">
        <f>O164</f>
        <v>0</v>
      </c>
    </row>
    <row r="165" spans="1:17" x14ac:dyDescent="0.4">
      <c r="A165" s="51">
        <f>A164+1</f>
        <v>104</v>
      </c>
      <c r="C165" s="1" t="s">
        <v>30</v>
      </c>
      <c r="E165" s="5">
        <v>4162183.5419133198</v>
      </c>
      <c r="F165" s="8"/>
      <c r="G165" s="4">
        <v>16.243250652953474</v>
      </c>
      <c r="I165" s="5">
        <v>4075239.1229915344</v>
      </c>
      <c r="J165" s="51"/>
      <c r="K165" s="4">
        <v>15.90394317763422</v>
      </c>
      <c r="L165" s="45"/>
      <c r="M165" s="5">
        <f>I165-E165</f>
        <v>-86944.418921785429</v>
      </c>
      <c r="O165" s="6">
        <f>M165/E165</f>
        <v>-2.0889136206092878E-2</v>
      </c>
      <c r="P165" s="7"/>
      <c r="Q165" s="6">
        <f>O165</f>
        <v>-2.0889136206092878E-2</v>
      </c>
    </row>
    <row r="166" spans="1:17" x14ac:dyDescent="0.4">
      <c r="A166" s="51">
        <f>A165+1</f>
        <v>105</v>
      </c>
      <c r="C166" s="1" t="s">
        <v>31</v>
      </c>
      <c r="E166" s="10">
        <f>SUM(E163:E165)</f>
        <v>8686099.0966936219</v>
      </c>
      <c r="F166" s="51"/>
      <c r="G166" s="35">
        <v>33.898189112325674</v>
      </c>
      <c r="H166" s="51"/>
      <c r="I166" s="10">
        <f>SUM(I163:I165)</f>
        <v>8460490.4824621715</v>
      </c>
      <c r="J166" s="8"/>
      <c r="K166" s="35">
        <v>33.017733641411404</v>
      </c>
      <c r="L166" s="4"/>
      <c r="M166" s="10">
        <f>SUM(M163:M165)</f>
        <v>-225608.6142314513</v>
      </c>
      <c r="O166" s="11">
        <f>M166/E166</f>
        <v>-2.5973525252242356E-2</v>
      </c>
      <c r="P166" s="12"/>
      <c r="Q166" s="11">
        <f>(M166-M164)/(E166-E164)</f>
        <v>-4.7213993037658192E-2</v>
      </c>
    </row>
    <row r="167" spans="1:17" x14ac:dyDescent="0.4">
      <c r="A167" s="51"/>
      <c r="E167" s="5"/>
      <c r="F167" s="51"/>
      <c r="G167" s="4"/>
      <c r="H167" s="51"/>
      <c r="I167" s="5"/>
      <c r="J167" s="51"/>
      <c r="K167" s="4"/>
      <c r="L167" s="4"/>
      <c r="M167" s="5"/>
      <c r="O167" s="12"/>
      <c r="P167" s="12"/>
      <c r="Q167" s="12"/>
    </row>
    <row r="168" spans="1:17" x14ac:dyDescent="0.4">
      <c r="A168" s="51">
        <f>A166+1</f>
        <v>106</v>
      </c>
      <c r="C168" s="1" t="s">
        <v>87</v>
      </c>
      <c r="E168" s="10">
        <f>SUM(E163:E164)+I165</f>
        <v>8599154.6777718365</v>
      </c>
      <c r="F168" s="51"/>
      <c r="G168" s="35">
        <v>33.558881637006429</v>
      </c>
      <c r="H168" s="51"/>
      <c r="I168" s="10">
        <f>SUM(I163:I165)</f>
        <v>8460490.4824621715</v>
      </c>
      <c r="J168" s="8"/>
      <c r="K168" s="35">
        <v>33.017733641411404</v>
      </c>
      <c r="L168" s="4"/>
      <c r="M168" s="10">
        <f>M163+M164</f>
        <v>-138664.19530966587</v>
      </c>
      <c r="O168" s="11">
        <f>M168/E168</f>
        <v>-1.6125328652140926E-2</v>
      </c>
      <c r="P168" s="12"/>
      <c r="Q168" s="11">
        <f>(M168-M164)/(E168-E164)</f>
        <v>-2.9556583865900481E-2</v>
      </c>
    </row>
    <row r="169" spans="1:17" x14ac:dyDescent="0.4">
      <c r="A169" s="51">
        <f>A168+1</f>
        <v>107</v>
      </c>
      <c r="C169" s="1" t="s">
        <v>88</v>
      </c>
      <c r="E169" s="25"/>
      <c r="F169" s="51"/>
      <c r="G169" s="4"/>
      <c r="H169" s="51"/>
      <c r="I169" s="25"/>
      <c r="J169" s="51"/>
      <c r="K169" s="4"/>
      <c r="L169" s="4"/>
      <c r="M169" s="26"/>
      <c r="O169" s="6">
        <v>-3.0651366859211812E-2</v>
      </c>
      <c r="P169" s="12"/>
      <c r="Q169" s="6">
        <v>-0.22501531940916614</v>
      </c>
    </row>
    <row r="170" spans="1:17" x14ac:dyDescent="0.4">
      <c r="A170" s="51"/>
      <c r="M170" s="26"/>
      <c r="O170" s="12"/>
      <c r="P170" s="12"/>
      <c r="Q170" s="12"/>
    </row>
    <row r="171" spans="1:17" ht="15" x14ac:dyDescent="0.4">
      <c r="A171" s="51"/>
      <c r="C171" s="3" t="s">
        <v>137</v>
      </c>
      <c r="E171" s="1" t="s">
        <v>138</v>
      </c>
      <c r="M171" s="26"/>
      <c r="O171" s="12"/>
      <c r="P171" s="12"/>
      <c r="Q171" s="12"/>
    </row>
    <row r="172" spans="1:17" x14ac:dyDescent="0.4">
      <c r="A172" s="51">
        <f>A169+1</f>
        <v>108</v>
      </c>
      <c r="C172" s="1" t="s">
        <v>27</v>
      </c>
      <c r="E172" s="5">
        <v>818702.1551953078</v>
      </c>
      <c r="F172" s="8"/>
      <c r="G172" s="4">
        <v>1.3816358768653094</v>
      </c>
      <c r="H172" s="4"/>
      <c r="I172" s="5">
        <v>856627.46461001493</v>
      </c>
      <c r="J172" s="8"/>
      <c r="K172" s="4">
        <v>1.4456383566390154</v>
      </c>
      <c r="M172" s="5">
        <f>I172-E172</f>
        <v>37925.309414707124</v>
      </c>
      <c r="N172" s="4"/>
      <c r="O172" s="6">
        <f>M172/E172</f>
        <v>4.6323695588244479E-2</v>
      </c>
      <c r="P172" s="7"/>
      <c r="Q172" s="6">
        <f>O172</f>
        <v>4.6323695588244479E-2</v>
      </c>
    </row>
    <row r="173" spans="1:17" x14ac:dyDescent="0.4">
      <c r="A173" s="51">
        <f>A172+1</f>
        <v>109</v>
      </c>
      <c r="C173" s="1" t="s">
        <v>28</v>
      </c>
      <c r="E173" s="5">
        <v>9036540</v>
      </c>
      <c r="F173" s="8"/>
      <c r="G173" s="4">
        <v>15.25</v>
      </c>
      <c r="H173" s="4"/>
      <c r="I173" s="5">
        <v>9036540</v>
      </c>
      <c r="J173" s="8"/>
      <c r="K173" s="4">
        <v>15.25</v>
      </c>
      <c r="L173" s="4"/>
      <c r="M173" s="5">
        <f>I173-E173</f>
        <v>0</v>
      </c>
      <c r="N173" s="4"/>
      <c r="O173" s="9">
        <f>IFERROR(M173/E173,"100.0%")</f>
        <v>0</v>
      </c>
      <c r="P173" s="7"/>
      <c r="Q173" s="9">
        <f>O173</f>
        <v>0</v>
      </c>
    </row>
    <row r="174" spans="1:17" x14ac:dyDescent="0.4">
      <c r="A174" s="51">
        <f>A173+1</f>
        <v>110</v>
      </c>
      <c r="C174" s="1" t="s">
        <v>30</v>
      </c>
      <c r="E174" s="5">
        <v>9625100.6069141086</v>
      </c>
      <c r="F174" s="8"/>
      <c r="G174" s="4">
        <v>16.243250652953471</v>
      </c>
      <c r="I174" s="5">
        <v>9424040.5693389326</v>
      </c>
      <c r="J174" s="51"/>
      <c r="K174" s="4">
        <v>15.90394317763422</v>
      </c>
      <c r="L174" s="45"/>
      <c r="M174" s="5">
        <f>I174-E174</f>
        <v>-201060.03757517599</v>
      </c>
      <c r="O174" s="6">
        <f>M174/E174</f>
        <v>-2.0889136206092871E-2</v>
      </c>
      <c r="P174" s="7"/>
      <c r="Q174" s="6">
        <f>O174</f>
        <v>-2.0889136206092871E-2</v>
      </c>
    </row>
    <row r="175" spans="1:17" x14ac:dyDescent="0.4">
      <c r="A175" s="51">
        <f>A174+1</f>
        <v>111</v>
      </c>
      <c r="C175" s="1" t="s">
        <v>31</v>
      </c>
      <c r="E175" s="10">
        <f>SUM(E172:E174)</f>
        <v>19480342.762109414</v>
      </c>
      <c r="F175" s="51"/>
      <c r="G175" s="35">
        <v>32.874886529818774</v>
      </c>
      <c r="H175" s="51"/>
      <c r="I175" s="10">
        <f>SUM(I172:I174)</f>
        <v>19317208.033948947</v>
      </c>
      <c r="J175" s="8"/>
      <c r="K175" s="35">
        <v>32.599581534273234</v>
      </c>
      <c r="L175" s="4"/>
      <c r="M175" s="10">
        <f>SUM(M172:M174)</f>
        <v>-163134.72816046886</v>
      </c>
      <c r="O175" s="11">
        <f>M175/E175</f>
        <v>-8.3743253469737173E-3</v>
      </c>
      <c r="P175" s="12"/>
      <c r="Q175" s="11">
        <f>(M175-M173)/(E175-E173)</f>
        <v>-1.5620242154737831E-2</v>
      </c>
    </row>
    <row r="176" spans="1:17" x14ac:dyDescent="0.4">
      <c r="A176" s="51"/>
      <c r="E176" s="5"/>
      <c r="F176" s="51"/>
      <c r="G176" s="4"/>
      <c r="H176" s="51"/>
      <c r="I176" s="5"/>
      <c r="J176" s="51"/>
      <c r="K176" s="4"/>
      <c r="L176" s="4"/>
      <c r="M176" s="5"/>
      <c r="O176" s="12"/>
      <c r="P176" s="12"/>
      <c r="Q176" s="12"/>
    </row>
    <row r="177" spans="1:17" x14ac:dyDescent="0.4">
      <c r="A177" s="51">
        <f>A175+1</f>
        <v>112</v>
      </c>
      <c r="C177" s="1" t="s">
        <v>87</v>
      </c>
      <c r="E177" s="10">
        <f>SUM(E172:E173)+I174</f>
        <v>19279282.72453424</v>
      </c>
      <c r="F177" s="51"/>
      <c r="G177" s="35">
        <v>32.535579054499522</v>
      </c>
      <c r="H177" s="51"/>
      <c r="I177" s="10">
        <f>SUM(I172:I174)</f>
        <v>19317208.033948947</v>
      </c>
      <c r="J177" s="8"/>
      <c r="K177" s="35">
        <v>32.599581534273234</v>
      </c>
      <c r="L177" s="4"/>
      <c r="M177" s="10">
        <f>M172+M173</f>
        <v>37925.309414707124</v>
      </c>
      <c r="O177" s="11">
        <f>M177/E177</f>
        <v>1.9671535480126814E-3</v>
      </c>
      <c r="P177" s="12"/>
      <c r="Q177" s="11">
        <f>(M177-M173)/(E177-E173)</f>
        <v>3.7026517637571213E-3</v>
      </c>
    </row>
    <row r="178" spans="1:17" x14ac:dyDescent="0.4">
      <c r="A178" s="51">
        <f>A177+1</f>
        <v>113</v>
      </c>
      <c r="C178" s="1" t="s">
        <v>88</v>
      </c>
      <c r="E178" s="25"/>
      <c r="F178" s="51"/>
      <c r="G178" s="4"/>
      <c r="H178" s="51"/>
      <c r="I178" s="25"/>
      <c r="J178" s="51"/>
      <c r="K178" s="4"/>
      <c r="L178" s="4"/>
      <c r="M178" s="26"/>
      <c r="O178" s="6">
        <v>3.8482371937166894E-3</v>
      </c>
      <c r="P178" s="12"/>
      <c r="Q178" s="6">
        <v>4.6323695588244576E-2</v>
      </c>
    </row>
    <row r="179" spans="1:17" x14ac:dyDescent="0.4">
      <c r="A179" s="51"/>
      <c r="M179" s="26"/>
      <c r="O179" s="12"/>
      <c r="P179" s="12"/>
      <c r="Q179" s="12"/>
    </row>
    <row r="180" spans="1:17" ht="15" x14ac:dyDescent="0.4">
      <c r="A180" s="51"/>
      <c r="C180" s="3" t="s">
        <v>139</v>
      </c>
      <c r="E180" s="1" t="s">
        <v>140</v>
      </c>
      <c r="M180" s="26"/>
      <c r="O180" s="12"/>
      <c r="P180" s="12"/>
      <c r="Q180" s="12"/>
    </row>
    <row r="181" spans="1:17" x14ac:dyDescent="0.4">
      <c r="A181" s="51">
        <f>A178+1</f>
        <v>114</v>
      </c>
      <c r="C181" s="1" t="s">
        <v>27</v>
      </c>
      <c r="E181" s="5">
        <v>2035556.9733054384</v>
      </c>
      <c r="F181" s="8"/>
      <c r="G181" s="4">
        <v>1.0291513812793924</v>
      </c>
      <c r="H181" s="4"/>
      <c r="I181" s="5">
        <v>2152550.282266316</v>
      </c>
      <c r="J181" s="8"/>
      <c r="K181" s="4">
        <v>1.0883016910454788</v>
      </c>
      <c r="M181" s="5">
        <f>I181-E181</f>
        <v>116993.30896087759</v>
      </c>
      <c r="N181" s="4"/>
      <c r="O181" s="6">
        <f>M181/E181</f>
        <v>5.7474838825512242E-2</v>
      </c>
      <c r="P181" s="7"/>
      <c r="Q181" s="6">
        <f>O181</f>
        <v>5.7474838825512242E-2</v>
      </c>
    </row>
    <row r="182" spans="1:17" x14ac:dyDescent="0.4">
      <c r="A182" s="51">
        <f>A181+1</f>
        <v>115</v>
      </c>
      <c r="C182" s="1" t="s">
        <v>28</v>
      </c>
      <c r="E182" s="5">
        <v>30162952.125</v>
      </c>
      <c r="F182" s="8"/>
      <c r="G182" s="4">
        <v>15.25</v>
      </c>
      <c r="H182" s="4"/>
      <c r="I182" s="5">
        <v>30162952.125</v>
      </c>
      <c r="J182" s="8"/>
      <c r="K182" s="4">
        <v>15.25</v>
      </c>
      <c r="L182" s="4"/>
      <c r="M182" s="5">
        <f>I182-E182</f>
        <v>0</v>
      </c>
      <c r="N182" s="4"/>
      <c r="O182" s="9">
        <f>IFERROR(M182/E182,"100.0%")</f>
        <v>0</v>
      </c>
      <c r="P182" s="7"/>
      <c r="Q182" s="9">
        <f>O182</f>
        <v>0</v>
      </c>
    </row>
    <row r="183" spans="1:17" x14ac:dyDescent="0.4">
      <c r="A183" s="51">
        <f>A182+1</f>
        <v>116</v>
      </c>
      <c r="C183" s="1" t="s">
        <v>30</v>
      </c>
      <c r="E183" s="5">
        <v>32127501.101600692</v>
      </c>
      <c r="F183" s="8"/>
      <c r="G183" s="4">
        <v>16.243250652953474</v>
      </c>
      <c r="I183" s="5">
        <v>31456385.355127953</v>
      </c>
      <c r="J183" s="51"/>
      <c r="K183" s="4">
        <v>15.903943177634217</v>
      </c>
      <c r="L183" s="45"/>
      <c r="M183" s="5">
        <f>I183-E183</f>
        <v>-671115.74647273868</v>
      </c>
      <c r="O183" s="6">
        <f>M183/E183</f>
        <v>-2.0889136206092968E-2</v>
      </c>
      <c r="P183" s="7"/>
      <c r="Q183" s="6">
        <f>O183</f>
        <v>-2.0889136206092968E-2</v>
      </c>
    </row>
    <row r="184" spans="1:17" x14ac:dyDescent="0.4">
      <c r="A184" s="51">
        <f>A183+1</f>
        <v>117</v>
      </c>
      <c r="C184" s="1" t="s">
        <v>31</v>
      </c>
      <c r="E184" s="10">
        <f>SUM(E181:E183)</f>
        <v>64326010.199906126</v>
      </c>
      <c r="F184" s="51"/>
      <c r="G184" s="35">
        <v>32.522402034232861</v>
      </c>
      <c r="H184" s="51"/>
      <c r="I184" s="10">
        <f>SUM(I181:I183)</f>
        <v>63771887.762394264</v>
      </c>
      <c r="J184" s="8"/>
      <c r="K184" s="35">
        <v>32.242244868679691</v>
      </c>
      <c r="L184" s="4"/>
      <c r="M184" s="10">
        <f>SUM(M181:M183)</f>
        <v>-554122.43751186109</v>
      </c>
      <c r="O184" s="11">
        <f>M184/E184</f>
        <v>-8.6142827106766486E-3</v>
      </c>
      <c r="P184" s="12"/>
      <c r="Q184" s="11">
        <f>(M184-M182)/(E184-E182)</f>
        <v>-1.6219930788891584E-2</v>
      </c>
    </row>
    <row r="185" spans="1:17" x14ac:dyDescent="0.4">
      <c r="A185" s="51"/>
      <c r="E185" s="5"/>
      <c r="F185" s="51"/>
      <c r="G185" s="4"/>
      <c r="H185" s="51"/>
      <c r="I185" s="5"/>
      <c r="J185" s="51"/>
      <c r="K185" s="4"/>
      <c r="L185" s="4"/>
      <c r="M185" s="5"/>
      <c r="O185" s="12"/>
      <c r="P185" s="12"/>
      <c r="Q185" s="12"/>
    </row>
    <row r="186" spans="1:17" x14ac:dyDescent="0.4">
      <c r="A186" s="51">
        <f>A184+1</f>
        <v>118</v>
      </c>
      <c r="C186" s="1" t="s">
        <v>87</v>
      </c>
      <c r="E186" s="10">
        <f>SUM(E181:E182)+I183</f>
        <v>63654894.453433394</v>
      </c>
      <c r="F186" s="51"/>
      <c r="G186" s="35">
        <v>32.183094558913609</v>
      </c>
      <c r="H186" s="51"/>
      <c r="I186" s="10">
        <f>SUM(I181:I183)</f>
        <v>63771887.762394264</v>
      </c>
      <c r="J186" s="8"/>
      <c r="K186" s="35">
        <v>32.242244868679691</v>
      </c>
      <c r="L186" s="4"/>
      <c r="M186" s="10">
        <f>M181+M182</f>
        <v>116993.30896087759</v>
      </c>
      <c r="O186" s="11">
        <f>M186/E186</f>
        <v>1.8379310807979394E-3</v>
      </c>
      <c r="P186" s="12"/>
      <c r="Q186" s="11">
        <f>(M186-M182)/(E186-E182)</f>
        <v>3.4931777862747212E-3</v>
      </c>
    </row>
    <row r="187" spans="1:17" x14ac:dyDescent="0.4">
      <c r="A187" s="51">
        <f>A186+1</f>
        <v>119</v>
      </c>
      <c r="C187" s="1" t="s">
        <v>88</v>
      </c>
      <c r="E187" s="25"/>
      <c r="F187" s="51"/>
      <c r="G187" s="4"/>
      <c r="H187" s="51"/>
      <c r="I187" s="25"/>
      <c r="J187" s="51"/>
      <c r="K187" s="4"/>
      <c r="L187" s="4"/>
      <c r="M187" s="26"/>
      <c r="O187" s="6">
        <v>3.6335008122172774E-3</v>
      </c>
      <c r="P187" s="12"/>
      <c r="Q187" s="6">
        <v>5.7474838825512541E-2</v>
      </c>
    </row>
    <row r="188" spans="1:17" x14ac:dyDescent="0.4">
      <c r="A188" s="51"/>
      <c r="M188" s="26"/>
      <c r="O188" s="12"/>
      <c r="P188" s="12"/>
      <c r="Q188" s="12"/>
    </row>
    <row r="189" spans="1:17" ht="15" x14ac:dyDescent="0.4">
      <c r="A189" s="51"/>
      <c r="C189" s="3" t="s">
        <v>141</v>
      </c>
      <c r="E189" s="1" t="s">
        <v>142</v>
      </c>
      <c r="M189" s="26"/>
      <c r="O189" s="12"/>
      <c r="P189" s="12"/>
      <c r="Q189" s="12"/>
    </row>
    <row r="190" spans="1:17" x14ac:dyDescent="0.4">
      <c r="A190" s="51">
        <f>A187+1</f>
        <v>120</v>
      </c>
      <c r="C190" s="1" t="s">
        <v>27</v>
      </c>
      <c r="E190" s="5">
        <v>3404458.4136907309</v>
      </c>
      <c r="F190" s="8"/>
      <c r="G190" s="4">
        <v>0.91990262171821668</v>
      </c>
      <c r="H190" s="4"/>
      <c r="I190" s="5">
        <v>3612618.7283464298</v>
      </c>
      <c r="J190" s="8"/>
      <c r="K190" s="4">
        <v>0.97614863677289232</v>
      </c>
      <c r="M190" s="5">
        <f>I190-E190</f>
        <v>208160.31465569884</v>
      </c>
      <c r="N190" s="4"/>
      <c r="O190" s="6">
        <f>M190/E190</f>
        <v>6.1143444672021957E-2</v>
      </c>
      <c r="P190" s="7"/>
      <c r="Q190" s="6">
        <f>O190</f>
        <v>6.1143444672021957E-2</v>
      </c>
    </row>
    <row r="191" spans="1:17" x14ac:dyDescent="0.4">
      <c r="A191" s="51">
        <f>A190+1</f>
        <v>121</v>
      </c>
      <c r="C191" s="1" t="s">
        <v>28</v>
      </c>
      <c r="E191" s="5">
        <v>56438572.5</v>
      </c>
      <c r="F191" s="8"/>
      <c r="G191" s="4">
        <v>15.25</v>
      </c>
      <c r="H191" s="4"/>
      <c r="I191" s="5">
        <v>56438572.5</v>
      </c>
      <c r="J191" s="8"/>
      <c r="K191" s="4">
        <v>15.25</v>
      </c>
      <c r="L191" s="4"/>
      <c r="M191" s="5">
        <f>I191-E191</f>
        <v>0</v>
      </c>
      <c r="N191" s="4"/>
      <c r="O191" s="9">
        <f>IFERROR(M191/E191,"100.0%")</f>
        <v>0</v>
      </c>
      <c r="P191" s="7"/>
      <c r="Q191" s="9">
        <f>O191</f>
        <v>0</v>
      </c>
    </row>
    <row r="192" spans="1:17" x14ac:dyDescent="0.4">
      <c r="A192" s="51">
        <f>A191+1</f>
        <v>122</v>
      </c>
      <c r="C192" s="1" t="s">
        <v>30</v>
      </c>
      <c r="E192" s="5">
        <v>60114483.909008972</v>
      </c>
      <c r="F192" s="8"/>
      <c r="G192" s="4">
        <v>16.243250652953474</v>
      </c>
      <c r="I192" s="5">
        <v>58858744.266674697</v>
      </c>
      <c r="J192" s="51"/>
      <c r="K192" s="4">
        <v>15.903943177634217</v>
      </c>
      <c r="L192" s="45"/>
      <c r="M192" s="5">
        <f>I192-E192</f>
        <v>-1255739.6423342749</v>
      </c>
      <c r="O192" s="6">
        <f>M192/E192</f>
        <v>-2.088913620609301E-2</v>
      </c>
      <c r="P192" s="7"/>
      <c r="Q192" s="6">
        <f>O192</f>
        <v>-2.088913620609301E-2</v>
      </c>
    </row>
    <row r="193" spans="1:17" x14ac:dyDescent="0.4">
      <c r="A193" s="51">
        <f>A192+1</f>
        <v>123</v>
      </c>
      <c r="C193" s="1" t="s">
        <v>31</v>
      </c>
      <c r="E193" s="10">
        <f>SUM(E190:E192)</f>
        <v>119957514.8226997</v>
      </c>
      <c r="F193" s="51"/>
      <c r="G193" s="35">
        <v>32.413153274671686</v>
      </c>
      <c r="H193" s="51"/>
      <c r="I193" s="10">
        <f>SUM(I190:I192)</f>
        <v>118909935.49502113</v>
      </c>
      <c r="J193" s="8"/>
      <c r="K193" s="35">
        <v>32.130091814407116</v>
      </c>
      <c r="L193" s="4"/>
      <c r="M193" s="10">
        <f>SUM(M190:M192)</f>
        <v>-1047579.3276785761</v>
      </c>
      <c r="O193" s="11">
        <f>M193/E193</f>
        <v>-8.7329195609539383E-3</v>
      </c>
      <c r="P193" s="12"/>
      <c r="Q193" s="11">
        <f>(M193-M191)/(E193-E191)</f>
        <v>-1.6492392495399025E-2</v>
      </c>
    </row>
    <row r="194" spans="1:17" x14ac:dyDescent="0.4">
      <c r="A194" s="51"/>
      <c r="E194" s="5"/>
      <c r="F194" s="51"/>
      <c r="G194" s="4"/>
      <c r="H194" s="51"/>
      <c r="I194" s="5"/>
      <c r="J194" s="51"/>
      <c r="K194" s="4"/>
      <c r="L194" s="4"/>
      <c r="M194" s="5"/>
      <c r="O194" s="12"/>
      <c r="P194" s="12"/>
      <c r="Q194" s="12"/>
    </row>
    <row r="195" spans="1:17" x14ac:dyDescent="0.4">
      <c r="A195" s="51">
        <f>A193+1</f>
        <v>124</v>
      </c>
      <c r="C195" s="1" t="s">
        <v>87</v>
      </c>
      <c r="E195" s="10">
        <f>SUM(E190:E191)+I192</f>
        <v>118701775.18036543</v>
      </c>
      <c r="F195" s="51"/>
      <c r="G195" s="35">
        <v>32.073845799352434</v>
      </c>
      <c r="H195" s="51"/>
      <c r="I195" s="10">
        <f>SUM(I190:I192)</f>
        <v>118909935.49502113</v>
      </c>
      <c r="J195" s="8"/>
      <c r="K195" s="35">
        <v>32.130091814407116</v>
      </c>
      <c r="L195" s="4"/>
      <c r="M195" s="10">
        <f>M190+M191</f>
        <v>208160.31465569884</v>
      </c>
      <c r="O195" s="11">
        <f>M195/E195</f>
        <v>1.7536411257489839E-3</v>
      </c>
      <c r="P195" s="12"/>
      <c r="Q195" s="11">
        <f>(M195-M191)/(E195-E191)</f>
        <v>3.3432317274829449E-3</v>
      </c>
    </row>
    <row r="196" spans="1:17" x14ac:dyDescent="0.4">
      <c r="A196" s="51">
        <f>A195+1</f>
        <v>125</v>
      </c>
      <c r="C196" s="1" t="s">
        <v>88</v>
      </c>
      <c r="E196" s="25"/>
      <c r="F196" s="51"/>
      <c r="G196" s="4"/>
      <c r="H196" s="51"/>
      <c r="I196" s="25"/>
      <c r="J196" s="51"/>
      <c r="K196" s="4"/>
      <c r="L196" s="4"/>
      <c r="M196" s="26"/>
      <c r="O196" s="6">
        <v>3.478438700003686E-3</v>
      </c>
      <c r="P196" s="12"/>
      <c r="Q196" s="6">
        <v>6.1143444672021936E-2</v>
      </c>
    </row>
    <row r="197" spans="1:17" x14ac:dyDescent="0.4">
      <c r="A197" s="51"/>
      <c r="M197" s="26"/>
      <c r="O197" s="12"/>
      <c r="P197" s="12"/>
      <c r="Q197" s="12"/>
    </row>
    <row r="198" spans="1:17" ht="15" x14ac:dyDescent="0.4">
      <c r="A198" s="51"/>
      <c r="C198" s="3" t="s">
        <v>143</v>
      </c>
      <c r="E198" s="1" t="s">
        <v>144</v>
      </c>
      <c r="M198" s="26"/>
      <c r="O198" s="12"/>
      <c r="P198" s="12"/>
      <c r="Q198" s="12"/>
    </row>
    <row r="199" spans="1:17" x14ac:dyDescent="0.4">
      <c r="A199" s="51">
        <f>A196+1</f>
        <v>126</v>
      </c>
      <c r="C199" s="1" t="s">
        <v>27</v>
      </c>
      <c r="E199" s="5">
        <v>6826797.7785924636</v>
      </c>
      <c r="F199" s="8"/>
      <c r="G199" s="4">
        <v>2.5032993702486372</v>
      </c>
      <c r="H199" s="4"/>
      <c r="I199" s="5">
        <v>6316044.6409832388</v>
      </c>
      <c r="J199" s="8"/>
      <c r="K199" s="4">
        <v>2.3160127317401651</v>
      </c>
      <c r="M199" s="5">
        <f>I199-E199</f>
        <v>-510753.13760922477</v>
      </c>
      <c r="N199" s="4"/>
      <c r="O199" s="6"/>
      <c r="P199" s="7"/>
      <c r="Q199" s="6">
        <f>M199/E199</f>
        <v>-7.4815917238804E-2</v>
      </c>
    </row>
    <row r="200" spans="1:17" x14ac:dyDescent="0.4">
      <c r="A200" s="51">
        <f>A199+1</f>
        <v>127</v>
      </c>
      <c r="C200" s="1" t="s">
        <v>30</v>
      </c>
      <c r="E200" s="5">
        <v>44297293.720682472</v>
      </c>
      <c r="F200" s="8"/>
      <c r="G200" s="4">
        <v>16.243250652953474</v>
      </c>
      <c r="I200" s="5">
        <v>43371961.518589832</v>
      </c>
      <c r="J200" s="51"/>
      <c r="K200" s="4">
        <v>15.90394317763422</v>
      </c>
      <c r="L200" s="45"/>
      <c r="M200" s="5">
        <f>I200-E200</f>
        <v>-925332.2020926401</v>
      </c>
      <c r="O200" s="12"/>
      <c r="P200" s="7"/>
      <c r="Q200" s="6">
        <f>M200/E200</f>
        <v>-2.0889136206092906E-2</v>
      </c>
    </row>
    <row r="201" spans="1:17" x14ac:dyDescent="0.4">
      <c r="A201" s="51">
        <f>A200+1</f>
        <v>128</v>
      </c>
      <c r="C201" s="1" t="s">
        <v>31</v>
      </c>
      <c r="E201" s="10">
        <f>SUM(E199:E200)</f>
        <v>51124091.499274939</v>
      </c>
      <c r="F201" s="51"/>
      <c r="G201" s="35">
        <v>18.746550023202111</v>
      </c>
      <c r="H201" s="51"/>
      <c r="I201" s="10">
        <f>SUM(I199:I200)</f>
        <v>49688006.159573071</v>
      </c>
      <c r="J201" s="8"/>
      <c r="K201" s="35">
        <v>18.219955909374384</v>
      </c>
      <c r="L201" s="4"/>
      <c r="M201" s="10">
        <f>SUM(M199:M200)</f>
        <v>-1436085.3397018649</v>
      </c>
      <c r="O201" s="12"/>
      <c r="P201" s="12"/>
      <c r="Q201" s="11">
        <f>M201/E201</f>
        <v>-2.8090187963970607E-2</v>
      </c>
    </row>
    <row r="202" spans="1:17" x14ac:dyDescent="0.4">
      <c r="A202" s="51"/>
      <c r="E202" s="5"/>
      <c r="F202" s="51"/>
      <c r="G202" s="4"/>
      <c r="H202" s="51"/>
      <c r="I202" s="5"/>
      <c r="J202" s="51"/>
      <c r="K202" s="4"/>
      <c r="L202" s="4"/>
      <c r="M202" s="5"/>
      <c r="O202" s="12"/>
      <c r="P202" s="12"/>
      <c r="Q202" s="12"/>
    </row>
    <row r="203" spans="1:17" x14ac:dyDescent="0.4">
      <c r="A203" s="51">
        <f>A201+1</f>
        <v>129</v>
      </c>
      <c r="C203" s="1" t="s">
        <v>87</v>
      </c>
      <c r="E203" s="10">
        <f>SUM(E199)+I200</f>
        <v>50198759.297182292</v>
      </c>
      <c r="F203" s="51"/>
      <c r="G203" s="35">
        <v>18.407242547882856</v>
      </c>
      <c r="H203" s="51"/>
      <c r="I203" s="10">
        <f>SUM(I199:I200)</f>
        <v>49688006.159573071</v>
      </c>
      <c r="J203" s="8"/>
      <c r="K203" s="35">
        <v>18.219955909374384</v>
      </c>
      <c r="L203" s="4"/>
      <c r="M203" s="10">
        <f>M199</f>
        <v>-510753.13760922477</v>
      </c>
      <c r="O203" s="12"/>
      <c r="P203" s="12"/>
      <c r="Q203" s="46">
        <f>M203/E203</f>
        <v>-1.0174616758663473E-2</v>
      </c>
    </row>
    <row r="204" spans="1:17" x14ac:dyDescent="0.4">
      <c r="A204" s="51">
        <f>A203+1</f>
        <v>130</v>
      </c>
      <c r="C204" s="1" t="s">
        <v>88</v>
      </c>
      <c r="E204" s="25"/>
      <c r="F204" s="51"/>
      <c r="G204" s="4"/>
      <c r="H204" s="51"/>
      <c r="I204" s="25"/>
      <c r="J204" s="51"/>
      <c r="K204" s="4"/>
      <c r="L204" s="4"/>
      <c r="M204" s="26"/>
      <c r="O204" s="12"/>
      <c r="P204" s="12"/>
      <c r="Q204" s="6">
        <v>-7.4815917238804028E-2</v>
      </c>
    </row>
    <row r="205" spans="1:17" x14ac:dyDescent="0.4">
      <c r="A205" s="51"/>
      <c r="M205" s="23"/>
      <c r="O205" s="12"/>
      <c r="P205" s="12"/>
      <c r="Q205" s="12"/>
    </row>
    <row r="206" spans="1:17" x14ac:dyDescent="0.4">
      <c r="A206" s="21" t="s">
        <v>76</v>
      </c>
      <c r="B206" s="21"/>
      <c r="C206" s="22"/>
      <c r="G206" s="4"/>
      <c r="M206" s="23"/>
    </row>
    <row r="207" spans="1:17" x14ac:dyDescent="0.4">
      <c r="A207" s="56" t="s">
        <v>77</v>
      </c>
      <c r="B207" s="27"/>
      <c r="C207" s="24" t="s">
        <v>78</v>
      </c>
      <c r="E207" s="25"/>
      <c r="G207" s="4"/>
      <c r="I207" s="25"/>
      <c r="K207" s="4"/>
      <c r="L207" s="4"/>
      <c r="M207" s="26"/>
      <c r="P207" s="13"/>
    </row>
    <row r="208" spans="1:17" x14ac:dyDescent="0.4">
      <c r="A208" s="56" t="s">
        <v>79</v>
      </c>
      <c r="B208" s="24"/>
      <c r="C208" s="24" t="s">
        <v>80</v>
      </c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47"/>
      <c r="P208" s="19"/>
      <c r="Q208" s="48"/>
    </row>
    <row r="209" spans="1:3" x14ac:dyDescent="0.4">
      <c r="A209" s="56" t="s">
        <v>81</v>
      </c>
      <c r="B209" s="24"/>
      <c r="C209" s="27" t="s">
        <v>145</v>
      </c>
    </row>
  </sheetData>
  <mergeCells count="7">
    <mergeCell ref="A7:Q7"/>
    <mergeCell ref="A8:Q8"/>
    <mergeCell ref="E9:G9"/>
    <mergeCell ref="I9:K9"/>
    <mergeCell ref="E10:G10"/>
    <mergeCell ref="I10:M10"/>
    <mergeCell ref="O10:Q10"/>
  </mergeCells>
  <pageMargins left="0.7" right="0.7" top="0.75" bottom="0.75" header="0.3" footer="0.3"/>
  <pageSetup scale="51" firstPageNumber="7" fitToHeight="0" orientation="portrait" useFirstPageNumber="1" r:id="rId1"/>
  <headerFooter>
    <oddHeader xml:space="preserve">&amp;R&amp;"Arial,Regular"&amp;10Filed: 2025-02-28
EB-2025-0064
Phase 3 Exhibit 8
Tab 2
Schedule 15
Attachment 10
Page &amp;P of 9&amp;"-,Regular"&amp;11
</oddHeader>
  </headerFooter>
  <rowBreaks count="2" manualBreakCount="2">
    <brk id="85" max="16" man="1"/>
    <brk id="152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ED3BEFCC-6D13-4C1B-B847-C483A2BF073D}"/>
</file>

<file path=customXml/itemProps2.xml><?xml version="1.0" encoding="utf-8"?>
<ds:datastoreItem xmlns:ds="http://schemas.openxmlformats.org/officeDocument/2006/customXml" ds:itemID="{6C6390F2-4B17-4EC2-B299-0C2532DB01EA}"/>
</file>

<file path=customXml/itemProps3.xml><?xml version="1.0" encoding="utf-8"?>
<ds:datastoreItem xmlns:ds="http://schemas.openxmlformats.org/officeDocument/2006/customXml" ds:itemID="{E1E87411-B3CD-46C1-BCE2-39A83C5ABF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8.2.15.10 p.1-4</vt:lpstr>
      <vt:lpstr>8.2.15.10 p.5-6</vt:lpstr>
      <vt:lpstr>8.2.15.10 p.7-9</vt:lpstr>
      <vt:lpstr>'8.2.15.10 p.1-4'!Print_Area</vt:lpstr>
      <vt:lpstr>'8.2.15.10 p.5-6'!Print_Area</vt:lpstr>
      <vt:lpstr>'8.2.15.10 p.7-9'!Print_Area</vt:lpstr>
      <vt:lpstr>'8.2.15.10 p.1-4'!Print_Titles</vt:lpstr>
      <vt:lpstr>'8.2.15.10 p.5-6'!Print_Titles</vt:lpstr>
      <vt:lpstr>'8.2.15.10 p.7-9'!Print_Titles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2025-02-28T16:05:54Z</dcterms:created>
  <dcterms:modified xsi:type="dcterms:W3CDTF">2025-02-28T16:06:05Z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2025-02-28T16:06:05Z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b24577d3-deb7-453e-aae0-af15cf1af73b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