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395" windowHeight="14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<sst xmlns="http://schemas.openxmlformats.org/spreadsheetml/2006/main" count="63" uniqueCount="35">
  <si>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Transmission Network charged by the IESO &amp; Hydro One</t>
  </si>
  <si>
    <t>4714-000</t>
  </si>
  <si>
    <t>Transmission Network billed by the LDC</t>
  </si>
  <si>
    <t>4066-000</t>
  </si>
  <si>
    <t>Transmission Network variance</t>
  </si>
  <si>
    <t>1584-000</t>
  </si>
  <si>
    <t>Transmission Connection charged by the IESO &amp; Hydro One</t>
  </si>
  <si>
    <t>4716-000</t>
  </si>
  <si>
    <t>Transmission Connection billed by the LDC</t>
  </si>
  <si>
    <t>4068-000</t>
  </si>
  <si>
    <t>Transmission Connection variance</t>
  </si>
  <si>
    <t>1586-000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</si>
  <si>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</si>
  <si>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</si>
  <si>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</si>
  <si>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</si>
  <si>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</si>
  <si>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</si>
  <si>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</si>
  <si>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</si>
  <si>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</si>
  <si>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</si>
  <si>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</si>
  <si>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</si>
  <si>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Yearly Totals</t>
  </si>
  <si>
    <t>yearly variance</t>
  </si>
  <si>
    <t>Increase in RTRS
11% TN  AND 5% TC</t>
  </si>
  <si>
    <t>Projected charges as per
% increase</t>
  </si>
  <si>
    <t>2007 jan to sept   TN</t>
  </si>
  <si>
    <t>2008 jan to sept   TN</t>
  </si>
  <si>
    <t>Charges Projection of TN and TC</t>
  </si>
  <si>
    <t>2007 jan to sept   TC</t>
  </si>
  <si>
    <t>2008 jan to sept   TC</t>
  </si>
  <si>
    <t>Revenue Projection TN and TC</t>
  </si>
  <si>
    <t xml:space="preserve">IRM 2009
RTSR REVISION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</si>
</sst>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3"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b/>
      <sz val="22"/>
      <color indexed="9"/>
      <name val="Calibri"/>
      <family val="2"/>
    </font>
    <font>
      <b/>
      <sz val="10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alibri"/>
      <family val="2"/>
    </font>
    <font>
      <b/>
      <sz val="12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13"/>
      </patternFill>
    </fill>
    <fill>
      <patternFill patternType="gray0625">
        <bgColor indexed="4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43" fontId="2" fillId="0" borderId="1" xfId="0" applyNumberFormat="1" applyFont="1" applyBorder="1" applyAlignment="1">
      <alignment/>
    </xf>
    <xf numFmtId="0" fontId="5" fillId="2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10" fontId="2" fillId="0" borderId="0" xfId="0" applyNumberFormat="1" applyFont="1" applyAlignment="1">
      <alignment/>
    </xf>
    <xf numFmtId="9" fontId="2" fillId="0" borderId="0" xfId="21" applyFont="1" applyAlignment="1">
      <alignment/>
    </xf>
    <xf numFmtId="43" fontId="2" fillId="4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71" fontId="2" fillId="5" borderId="0" xfId="15" applyFont="1" applyFill="1" applyAlignment="1">
      <alignment/>
    </xf>
    <xf numFmtId="0" fontId="8" fillId="5" borderId="0" xfId="0" applyFont="1" applyFill="1" applyAlignment="1">
      <alignment/>
    </xf>
    <xf numFmtId="0" fontId="8" fillId="6" borderId="0" xfId="0" applyFont="1" applyFill="1" applyAlignment="1">
      <alignment/>
    </xf>
    <xf numFmtId="43" fontId="8" fillId="6" borderId="0" xfId="0" applyNumberFormat="1" applyFont="1" applyFill="1" applyAlignment="1">
      <alignment/>
    </xf>
    <xf numFmtId="9" fontId="8" fillId="6" borderId="0" xfId="21" applyFont="1" applyFill="1" applyAlignment="1">
      <alignment/>
    </xf>
    <xf numFmtId="17" fontId="8" fillId="6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0" fontId="8" fillId="7" borderId="0" xfId="0" applyFont="1" applyFill="1" applyAlignment="1">
      <alignment/>
    </xf>
    <xf numFmtId="43" fontId="8" fillId="7" borderId="0" xfId="0" applyNumberFormat="1" applyFont="1" applyFill="1" applyAlignment="1">
      <alignment/>
    </xf>
    <xf numFmtId="9" fontId="8" fillId="7" borderId="0" xfId="21" applyFont="1" applyFill="1" applyAlignment="1">
      <alignment/>
    </xf>
    <xf numFmtId="17" fontId="8" fillId="7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wrapText="1"/>
    </xf>
    <xf numFmtId="4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7" fillId="3" borderId="0" xfId="0" applyFont="1" applyFill="1" applyAlignment="1">
      <alignment horizontal="right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pane xSplit="1" topLeftCell="E1" activePane="topRight" state="frozen"/>
      <selection pane="topLeft" activeCell="A1" sqref="A1"/>
      <selection pane="topRight" activeCell="S13" sqref="S13"/>
    </sheetView>
  </sheetViews>
  <sheetFormatPr defaultColWidth="9.140625" defaultRowHeight="12.75"/>
  <cols>
    <col min="1" max="1" width="48.140625" style="4" bestFit="1" customWidth="1"/>
    <col min="2" max="2" width="11.28125" style="4" bestFit="1" customWidth="1"/>
    <col min="3" max="3" width="10.28125" style="4" bestFit="1" customWidth="1"/>
    <col min="4" max="4" width="11.28125" style="4" bestFit="1" customWidth="1"/>
    <col min="5" max="5" width="10.28125" style="4" bestFit="1" customWidth="1"/>
    <col min="6" max="6" width="11.28125" style="4" bestFit="1" customWidth="1"/>
    <col min="7" max="7" width="10.28125" style="4" bestFit="1" customWidth="1"/>
    <col min="8" max="8" width="11.28125" style="4" bestFit="1" customWidth="1"/>
    <col min="9" max="9" width="10.28125" style="4" bestFit="1" customWidth="1"/>
    <col min="10" max="10" width="11.28125" style="4" bestFit="1" customWidth="1"/>
    <col min="11" max="11" width="10.28125" style="4" bestFit="1" customWidth="1"/>
    <col min="12" max="12" width="11.28125" style="4" bestFit="1" customWidth="1"/>
    <col min="13" max="13" width="10.28125" style="4" bestFit="1" customWidth="1"/>
    <col min="14" max="14" width="11.28125" style="4" bestFit="1" customWidth="1"/>
    <col min="15" max="15" width="22.57421875" style="4" customWidth="1"/>
    <col min="16" max="16" width="17.28125" style="4" customWidth="1"/>
    <col min="17" max="17" width="16.7109375" style="4" bestFit="1" customWidth="1"/>
    <col min="18" max="18" width="17.7109375" style="4" bestFit="1" customWidth="1"/>
    <col min="19" max="19" width="9.421875" style="4" customWidth="1"/>
    <col min="20" max="16384" width="9.140625" style="4" customWidth="1"/>
  </cols>
  <sheetData>
    <row r="1" spans="2:10" ht="45.75" customHeight="1" thickBot="1">
      <c r="B1" s="41" t="s">
        <v>34</v>
      </c>
      <c r="C1" s="42"/>
      <c r="D1" s="42"/>
      <c r="E1" s="42"/>
      <c r="F1" s="42"/>
      <c r="G1" s="42"/>
      <c r="H1" s="42"/>
      <c r="I1" s="42"/>
      <c r="J1" s="43"/>
    </row>
    <row r="2" spans="1:19" s="11" customFormat="1" ht="54.75" customHeight="1">
      <c r="A2" s="40">
        <v>2006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11" t="s">
        <v>23</v>
      </c>
      <c r="O2" s="11" t="s">
        <v>24</v>
      </c>
      <c r="P2" s="11" t="s">
        <v>25</v>
      </c>
      <c r="Q2" s="17" t="s">
        <v>26</v>
      </c>
      <c r="R2" s="36" t="s">
        <v>27</v>
      </c>
      <c r="S2" s="17"/>
    </row>
    <row r="4" spans="1:17" ht="15">
      <c r="A4" s="1" t="s">
        <v>0</v>
      </c>
      <c r="B4" s="2" t="s">
        <v>1</v>
      </c>
      <c r="C4" s="3">
        <v>95301.6</v>
      </c>
      <c r="D4" s="3">
        <v>93204.03</v>
      </c>
      <c r="E4" s="3">
        <v>89416.83</v>
      </c>
      <c r="F4" s="3">
        <v>81572.7</v>
      </c>
      <c r="G4" s="3">
        <v>86245.51</v>
      </c>
      <c r="H4" s="3">
        <v>90025.94</v>
      </c>
      <c r="I4" s="3">
        <v>83469.84</v>
      </c>
      <c r="J4" s="3">
        <v>85142.26</v>
      </c>
      <c r="K4" s="5">
        <v>90480.92</v>
      </c>
      <c r="L4" s="5">
        <v>77359.36</v>
      </c>
      <c r="M4" s="5">
        <v>83139.78</v>
      </c>
      <c r="N4" s="5">
        <v>87759.54</v>
      </c>
      <c r="O4" s="12">
        <f>SUM(C4:N4)</f>
        <v>1043118.3100000002</v>
      </c>
      <c r="Q4" s="18"/>
    </row>
    <row r="5" spans="1:17" ht="15">
      <c r="A5" s="1" t="s">
        <v>2</v>
      </c>
      <c r="B5" s="2" t="s">
        <v>3</v>
      </c>
      <c r="C5" s="6">
        <v>64195.01</v>
      </c>
      <c r="D5" s="6">
        <v>137431.44</v>
      </c>
      <c r="E5" s="6">
        <v>63647.23</v>
      </c>
      <c r="F5" s="6">
        <v>132502.21</v>
      </c>
      <c r="G5" s="6">
        <v>60483.3</v>
      </c>
      <c r="H5" s="6">
        <v>104825.94</v>
      </c>
      <c r="I5" s="6">
        <v>63217.73</v>
      </c>
      <c r="J5" s="6">
        <v>107112.81</v>
      </c>
      <c r="K5" s="6">
        <v>61388.95</v>
      </c>
      <c r="L5" s="6">
        <v>102000.15</v>
      </c>
      <c r="M5" s="6">
        <v>59845.54</v>
      </c>
      <c r="N5" s="6">
        <v>109122.88</v>
      </c>
      <c r="O5" s="12">
        <f>SUM(C5:N5)</f>
        <v>1065773.19</v>
      </c>
      <c r="Q5" s="16"/>
    </row>
    <row r="6" spans="1:16" ht="15">
      <c r="A6" s="1" t="s">
        <v>4</v>
      </c>
      <c r="B6" s="7" t="s">
        <v>5</v>
      </c>
      <c r="C6" s="3"/>
      <c r="J6" s="4">
        <v>0</v>
      </c>
      <c r="K6" s="4">
        <v>0</v>
      </c>
      <c r="L6" s="5"/>
      <c r="M6" s="5"/>
      <c r="N6" s="5"/>
      <c r="O6" s="13"/>
      <c r="P6" s="3">
        <f>O4-O5</f>
        <v>-22654.879999999772</v>
      </c>
    </row>
    <row r="7" spans="1:15" ht="15">
      <c r="A7" s="1"/>
      <c r="C7" s="3"/>
      <c r="L7" s="9"/>
      <c r="M7" s="9"/>
      <c r="N7" s="9"/>
      <c r="O7" s="14"/>
    </row>
    <row r="8" spans="1:17" ht="15">
      <c r="A8" s="1" t="s">
        <v>6</v>
      </c>
      <c r="B8" s="2" t="s">
        <v>7</v>
      </c>
      <c r="C8" s="3">
        <v>53540.59</v>
      </c>
      <c r="D8" s="3">
        <v>54753.45</v>
      </c>
      <c r="E8" s="3">
        <v>52952.44</v>
      </c>
      <c r="F8" s="3">
        <v>48981.04</v>
      </c>
      <c r="G8" s="3">
        <v>53463.9</v>
      </c>
      <c r="H8" s="3">
        <v>55850.21</v>
      </c>
      <c r="I8" s="3">
        <v>49179.16</v>
      </c>
      <c r="J8" s="3">
        <v>48571.81</v>
      </c>
      <c r="K8" s="5">
        <v>59538.48</v>
      </c>
      <c r="L8" s="5">
        <v>46343.87</v>
      </c>
      <c r="M8" s="5">
        <v>47063.02</v>
      </c>
      <c r="N8" s="5">
        <v>49753.01</v>
      </c>
      <c r="O8" s="12">
        <f>SUM(C8:N8)</f>
        <v>619990.98</v>
      </c>
      <c r="Q8" s="16"/>
    </row>
    <row r="9" spans="1:17" ht="15">
      <c r="A9" s="1" t="s">
        <v>8</v>
      </c>
      <c r="B9" s="2" t="s">
        <v>9</v>
      </c>
      <c r="C9" s="6">
        <v>55538.9</v>
      </c>
      <c r="D9" s="6">
        <v>119746.94</v>
      </c>
      <c r="E9" s="6">
        <v>55072.79</v>
      </c>
      <c r="F9" s="6">
        <v>115505.09</v>
      </c>
      <c r="G9" s="6">
        <v>51978.22</v>
      </c>
      <c r="H9" s="6">
        <v>87190.88</v>
      </c>
      <c r="I9" s="6">
        <v>51472.72</v>
      </c>
      <c r="J9" s="6">
        <v>86794.45</v>
      </c>
      <c r="K9" s="6">
        <v>50156.05</v>
      </c>
      <c r="L9" s="6">
        <v>82427.98</v>
      </c>
      <c r="M9" s="6">
        <v>47117.13</v>
      </c>
      <c r="N9" s="6">
        <v>88132.12</v>
      </c>
      <c r="O9" s="12">
        <f>SUM(C9:N9)</f>
        <v>891133.2699999999</v>
      </c>
      <c r="Q9" s="16"/>
    </row>
    <row r="10" spans="1:16" ht="15">
      <c r="A10" s="1" t="s">
        <v>10</v>
      </c>
      <c r="B10" s="7" t="s">
        <v>11</v>
      </c>
      <c r="C10" s="3"/>
      <c r="J10" s="8">
        <v>0</v>
      </c>
      <c r="O10" s="13"/>
      <c r="P10" s="3">
        <f>O8-O9</f>
        <v>-271142.2899999999</v>
      </c>
    </row>
    <row r="11" ht="12.75">
      <c r="O11" s="15"/>
    </row>
    <row r="12" ht="12.75">
      <c r="O12" s="15"/>
    </row>
    <row r="13" spans="1:15" ht="27.75">
      <c r="A13" s="10">
        <v>2007</v>
      </c>
      <c r="O13" s="15"/>
    </row>
    <row r="14" ht="12.75">
      <c r="O14" s="15"/>
    </row>
    <row r="15" spans="1:17" ht="15">
      <c r="A15" s="1" t="s">
        <v>0</v>
      </c>
      <c r="B15" s="2" t="s">
        <v>1</v>
      </c>
      <c r="C15" s="3">
        <v>97253.44</v>
      </c>
      <c r="D15" s="3">
        <v>96641.04</v>
      </c>
      <c r="E15" s="3">
        <v>97415.8</v>
      </c>
      <c r="F15" s="3">
        <v>78567.62</v>
      </c>
      <c r="G15" s="3">
        <v>74140.51</v>
      </c>
      <c r="H15" s="3">
        <v>86659.08</v>
      </c>
      <c r="I15" s="3">
        <v>86752.32</v>
      </c>
      <c r="J15" s="3">
        <v>85016.29</v>
      </c>
      <c r="K15" s="5">
        <v>83433.11</v>
      </c>
      <c r="L15" s="5">
        <v>73367.11</v>
      </c>
      <c r="M15" s="5">
        <v>79771.44</v>
      </c>
      <c r="N15" s="5">
        <v>85779.54</v>
      </c>
      <c r="O15" s="12">
        <f>SUM(C15:N15)</f>
        <v>1024797.3</v>
      </c>
      <c r="Q15" s="19"/>
    </row>
    <row r="16" spans="1:15" ht="15">
      <c r="A16" s="1" t="s">
        <v>2</v>
      </c>
      <c r="B16" s="2" t="s">
        <v>3</v>
      </c>
      <c r="C16" s="6">
        <v>66339.96</v>
      </c>
      <c r="D16" s="6">
        <v>132808.23</v>
      </c>
      <c r="E16" s="6">
        <v>65100.54</v>
      </c>
      <c r="F16" s="6">
        <v>137371.28</v>
      </c>
      <c r="G16" s="6">
        <v>62472</v>
      </c>
      <c r="H16" s="6">
        <v>109581.2</v>
      </c>
      <c r="I16" s="6">
        <v>64891.24</v>
      </c>
      <c r="J16" s="6">
        <v>106063.22</v>
      </c>
      <c r="K16" s="6">
        <v>63321.32</v>
      </c>
      <c r="L16" s="6">
        <v>103687.77</v>
      </c>
      <c r="M16" s="6">
        <v>64310.3</v>
      </c>
      <c r="N16" s="6">
        <v>109282.97</v>
      </c>
      <c r="O16" s="12">
        <f>SUM(C16:N16)</f>
        <v>1085230.03</v>
      </c>
    </row>
    <row r="17" spans="1:16" ht="15">
      <c r="A17" s="1" t="s">
        <v>4</v>
      </c>
      <c r="B17" s="7" t="s">
        <v>5</v>
      </c>
      <c r="C17" s="3"/>
      <c r="D17" s="8"/>
      <c r="K17" s="4">
        <v>0</v>
      </c>
      <c r="L17" s="5"/>
      <c r="M17" s="5"/>
      <c r="N17" s="5"/>
      <c r="O17" s="13"/>
      <c r="P17" s="3">
        <f>O15-O16</f>
        <v>-60432.72999999998</v>
      </c>
    </row>
    <row r="18" spans="1:15" ht="15">
      <c r="A18" s="1"/>
      <c r="C18" s="3"/>
      <c r="L18" s="9"/>
      <c r="M18" s="9"/>
      <c r="N18" s="9"/>
      <c r="O18" s="14"/>
    </row>
    <row r="19" spans="1:17" ht="15">
      <c r="A19" s="1" t="s">
        <v>6</v>
      </c>
      <c r="B19" s="2" t="s">
        <v>7</v>
      </c>
      <c r="C19" s="3">
        <v>53424.51</v>
      </c>
      <c r="D19" s="3">
        <v>54014.92</v>
      </c>
      <c r="E19" s="3">
        <v>53747.16</v>
      </c>
      <c r="F19" s="3">
        <v>48354.44</v>
      </c>
      <c r="G19" s="3">
        <v>47006.27</v>
      </c>
      <c r="H19" s="3">
        <v>50783.73</v>
      </c>
      <c r="I19" s="3">
        <v>52071.31</v>
      </c>
      <c r="J19" s="3">
        <v>49149.95</v>
      </c>
      <c r="K19" s="5">
        <v>49550.67</v>
      </c>
      <c r="L19" s="5">
        <v>47128.26</v>
      </c>
      <c r="M19" s="5">
        <v>45736.51</v>
      </c>
      <c r="N19" s="5">
        <v>48405.57</v>
      </c>
      <c r="O19" s="12">
        <f>SUM(C19:N19)</f>
        <v>599373.2999999999</v>
      </c>
      <c r="Q19" s="19"/>
    </row>
    <row r="20" spans="1:15" ht="15">
      <c r="A20" s="1" t="s">
        <v>8</v>
      </c>
      <c r="B20" s="2" t="s">
        <v>9</v>
      </c>
      <c r="C20" s="6">
        <v>53545.79</v>
      </c>
      <c r="D20" s="6">
        <v>107150.46</v>
      </c>
      <c r="E20" s="6">
        <v>52564.21</v>
      </c>
      <c r="F20" s="6">
        <v>111087.02</v>
      </c>
      <c r="G20" s="6">
        <v>51156.93</v>
      </c>
      <c r="H20" s="6">
        <v>89009.08</v>
      </c>
      <c r="I20" s="6">
        <v>52912.93</v>
      </c>
      <c r="J20" s="6">
        <v>86058.27</v>
      </c>
      <c r="K20" s="6">
        <v>51721.71</v>
      </c>
      <c r="L20" s="6">
        <v>83987.82</v>
      </c>
      <c r="M20" s="6">
        <v>52325.8</v>
      </c>
      <c r="N20" s="6">
        <v>88490.64</v>
      </c>
      <c r="O20" s="12">
        <f>SUM(C20:N20)</f>
        <v>880010.66</v>
      </c>
    </row>
    <row r="21" spans="1:16" ht="15">
      <c r="A21" s="1" t="s">
        <v>10</v>
      </c>
      <c r="B21" s="7" t="s">
        <v>11</v>
      </c>
      <c r="C21" s="3"/>
      <c r="J21" s="8"/>
      <c r="O21" s="13"/>
      <c r="P21" s="3">
        <f>O19-O20</f>
        <v>-280637.3600000001</v>
      </c>
    </row>
    <row r="22" ht="12.75">
      <c r="O22" s="15"/>
    </row>
    <row r="23" ht="12.75">
      <c r="O23" s="15"/>
    </row>
    <row r="24" spans="1:15" ht="27.75">
      <c r="A24" s="10">
        <v>2008</v>
      </c>
      <c r="O24" s="15"/>
    </row>
    <row r="25" ht="12.75">
      <c r="O25" s="15"/>
    </row>
    <row r="26" spans="1:26" ht="15">
      <c r="A26" s="1" t="s">
        <v>0</v>
      </c>
      <c r="B26" s="2" t="s">
        <v>1</v>
      </c>
      <c r="C26" s="3">
        <v>86837.94</v>
      </c>
      <c r="D26" s="3">
        <v>86417.94</v>
      </c>
      <c r="E26" s="3">
        <v>72778.23</v>
      </c>
      <c r="F26" s="3">
        <v>69628.33</v>
      </c>
      <c r="G26" s="3">
        <v>58149.72</v>
      </c>
      <c r="H26" s="3">
        <v>65314.2</v>
      </c>
      <c r="I26" s="3">
        <v>65155.14</v>
      </c>
      <c r="J26" s="3">
        <v>63486.57</v>
      </c>
      <c r="K26" s="5">
        <v>65190.69</v>
      </c>
      <c r="L26" s="22">
        <f>+B40</f>
        <v>59090.95746454928</v>
      </c>
      <c r="M26" s="22">
        <f>+B41</f>
        <v>64249.099738641</v>
      </c>
      <c r="N26" s="22">
        <f>+B42</f>
        <v>69088.11249984636</v>
      </c>
      <c r="O26" s="12">
        <f>SUM(C26:N26)</f>
        <v>825386.9297030366</v>
      </c>
      <c r="Q26" s="19">
        <v>0.11</v>
      </c>
      <c r="R26" s="37">
        <f>O26*1.11</f>
        <v>916179.4919703706</v>
      </c>
      <c r="U26" s="34"/>
      <c r="V26" s="34"/>
      <c r="W26" s="34"/>
      <c r="X26" s="34"/>
      <c r="Y26" s="34"/>
      <c r="Z26" s="34"/>
    </row>
    <row r="27" spans="1:26" ht="15">
      <c r="A27" s="1" t="s">
        <v>2</v>
      </c>
      <c r="B27" s="2" t="s">
        <v>3</v>
      </c>
      <c r="C27" s="6">
        <v>65513.72</v>
      </c>
      <c r="D27" s="6">
        <v>140377.64</v>
      </c>
      <c r="E27" s="6">
        <v>65654.75</v>
      </c>
      <c r="F27" s="6">
        <v>129289.73</v>
      </c>
      <c r="G27" s="6">
        <v>61269.09</v>
      </c>
      <c r="H27" s="6">
        <v>91987.56</v>
      </c>
      <c r="I27" s="6">
        <v>52663.87</v>
      </c>
      <c r="J27" s="6">
        <v>86497.63</v>
      </c>
      <c r="K27" s="6">
        <v>52228.09</v>
      </c>
      <c r="L27" s="20">
        <f>B55</f>
        <v>95671.10721948129</v>
      </c>
      <c r="M27" s="20">
        <f>B56</f>
        <v>59338.122582991295</v>
      </c>
      <c r="N27" s="20">
        <f>B57</f>
        <v>100833.71201958877</v>
      </c>
      <c r="O27" s="12">
        <f>SUM(C27:N27)</f>
        <v>1001325.0218220613</v>
      </c>
      <c r="R27" s="37">
        <f>+O27</f>
        <v>1001325.0218220613</v>
      </c>
      <c r="U27" s="34"/>
      <c r="V27" s="34"/>
      <c r="W27" s="34"/>
      <c r="X27" s="34"/>
      <c r="Y27" s="34"/>
      <c r="Z27" s="34"/>
    </row>
    <row r="28" spans="1:26" ht="15">
      <c r="A28" s="1" t="s">
        <v>4</v>
      </c>
      <c r="B28" s="7" t="s">
        <v>5</v>
      </c>
      <c r="C28" s="3"/>
      <c r="D28" s="8"/>
      <c r="L28" s="5"/>
      <c r="M28" s="5"/>
      <c r="N28" s="5"/>
      <c r="O28" s="13"/>
      <c r="P28" s="3">
        <f>O26-O27</f>
        <v>-175938.09211902472</v>
      </c>
      <c r="R28" s="37">
        <f>R26-R27</f>
        <v>-85145.52985169063</v>
      </c>
      <c r="U28" s="34"/>
      <c r="V28" s="34"/>
      <c r="W28" s="34"/>
      <c r="X28" s="34"/>
      <c r="Y28" s="34"/>
      <c r="Z28" s="34"/>
    </row>
    <row r="29" spans="1:19" ht="15">
      <c r="A29" s="1"/>
      <c r="C29" s="3"/>
      <c r="L29" s="9"/>
      <c r="M29" s="9"/>
      <c r="N29" s="9"/>
      <c r="O29" s="14"/>
      <c r="R29" s="38"/>
      <c r="S29" s="35"/>
    </row>
    <row r="30" spans="1:19" ht="15">
      <c r="A30" s="1" t="s">
        <v>6</v>
      </c>
      <c r="B30" s="2" t="s">
        <v>7</v>
      </c>
      <c r="C30" s="3">
        <v>49990.93</v>
      </c>
      <c r="D30" s="3">
        <v>49174.6</v>
      </c>
      <c r="E30" s="3">
        <v>43178.58</v>
      </c>
      <c r="F30" s="3">
        <v>42750.13</v>
      </c>
      <c r="G30" s="3">
        <v>39327.05</v>
      </c>
      <c r="H30" s="3">
        <v>42661.49</v>
      </c>
      <c r="I30" s="3">
        <v>42454.63</v>
      </c>
      <c r="J30" s="3">
        <v>41173.28</v>
      </c>
      <c r="K30" s="5">
        <v>40515.78</v>
      </c>
      <c r="L30" s="22">
        <f>+B46</f>
        <v>40248.2070778198</v>
      </c>
      <c r="M30" s="22">
        <f>+B47</f>
        <v>39059.63270226349</v>
      </c>
      <c r="N30" s="22">
        <f>+B48</f>
        <v>41339.048059060566</v>
      </c>
      <c r="O30" s="12">
        <f>SUM(C30:N30)</f>
        <v>511873.35783914384</v>
      </c>
      <c r="Q30" s="19">
        <v>0.05</v>
      </c>
      <c r="R30" s="39">
        <f>O30*1.05</f>
        <v>537467.025731101</v>
      </c>
      <c r="S30" s="33"/>
    </row>
    <row r="31" spans="1:19" ht="15">
      <c r="A31" s="1" t="s">
        <v>8</v>
      </c>
      <c r="B31" s="2" t="s">
        <v>9</v>
      </c>
      <c r="C31" s="6">
        <v>53011.33</v>
      </c>
      <c r="D31" s="6">
        <v>113481.54</v>
      </c>
      <c r="E31" s="6">
        <v>53148.33</v>
      </c>
      <c r="F31" s="6">
        <v>104400.38</v>
      </c>
      <c r="G31" s="6">
        <v>49187.38</v>
      </c>
      <c r="H31" s="6">
        <v>64291.75</v>
      </c>
      <c r="I31" s="6">
        <v>34491.07</v>
      </c>
      <c r="J31" s="6">
        <v>56030.77</v>
      </c>
      <c r="K31" s="6">
        <v>34113.3</v>
      </c>
      <c r="L31" s="20">
        <f>B62</f>
        <v>72060.10860355916</v>
      </c>
      <c r="M31" s="20">
        <f>B63</f>
        <v>44894.638660321405</v>
      </c>
      <c r="N31" s="20">
        <f>B64</f>
        <v>75923.45090988735</v>
      </c>
      <c r="O31" s="12">
        <f>SUM(C31:N31)</f>
        <v>755034.048173768</v>
      </c>
      <c r="R31" s="39">
        <f>+O31</f>
        <v>755034.048173768</v>
      </c>
      <c r="S31" s="33"/>
    </row>
    <row r="32" spans="1:19" ht="15">
      <c r="A32" s="1" t="s">
        <v>10</v>
      </c>
      <c r="B32" s="7" t="s">
        <v>11</v>
      </c>
      <c r="C32" s="3"/>
      <c r="J32" s="8"/>
      <c r="O32" s="13"/>
      <c r="P32" s="3">
        <f>O30-O31</f>
        <v>-243160.69033462415</v>
      </c>
      <c r="R32" s="39">
        <f>R30-R31</f>
        <v>-217567.02244266693</v>
      </c>
      <c r="S32" s="33"/>
    </row>
    <row r="35" spans="1:3" ht="12.75">
      <c r="A35" s="23" t="s">
        <v>30</v>
      </c>
      <c r="B35" s="23"/>
      <c r="C35" s="23"/>
    </row>
    <row r="36" spans="1:3" ht="12.75">
      <c r="A36" s="23"/>
      <c r="B36" s="23"/>
      <c r="C36" s="23"/>
    </row>
    <row r="37" spans="1:3" ht="12.75">
      <c r="A37" s="29" t="s">
        <v>28</v>
      </c>
      <c r="B37" s="30">
        <f>SUM(C15:K15)</f>
        <v>785879.2100000001</v>
      </c>
      <c r="C37" s="29"/>
    </row>
    <row r="38" spans="1:3" ht="12.75">
      <c r="A38" s="29" t="s">
        <v>29</v>
      </c>
      <c r="B38" s="30">
        <f>SUM(C26:K26)</f>
        <v>632958.76</v>
      </c>
      <c r="C38" s="31">
        <f>B38/B37</f>
        <v>0.8054148168647952</v>
      </c>
    </row>
    <row r="39" spans="1:3" ht="12.75">
      <c r="A39" s="29"/>
      <c r="B39" s="29"/>
      <c r="C39" s="29"/>
    </row>
    <row r="40" spans="1:3" ht="12.75">
      <c r="A40" s="32">
        <v>39722</v>
      </c>
      <c r="B40" s="30">
        <f>C38*L15</f>
        <v>59090.95746454928</v>
      </c>
      <c r="C40" s="29"/>
    </row>
    <row r="41" spans="1:3" ht="12.75">
      <c r="A41" s="32">
        <v>39753</v>
      </c>
      <c r="B41" s="30">
        <f>C38*M15</f>
        <v>64249.099738641</v>
      </c>
      <c r="C41" s="29"/>
    </row>
    <row r="42" spans="1:3" ht="12.75">
      <c r="A42" s="32">
        <v>39783</v>
      </c>
      <c r="B42" s="30">
        <f>C38*N15</f>
        <v>69088.11249984636</v>
      </c>
      <c r="C42" s="29"/>
    </row>
    <row r="43" spans="1:3" ht="12.75">
      <c r="A43" s="23"/>
      <c r="B43" s="23"/>
      <c r="C43" s="23"/>
    </row>
    <row r="44" spans="1:3" ht="12.75">
      <c r="A44" s="29" t="s">
        <v>31</v>
      </c>
      <c r="B44" s="29">
        <f>SUM(C19:K19)</f>
        <v>458102.95999999996</v>
      </c>
      <c r="C44" s="29"/>
    </row>
    <row r="45" spans="1:3" ht="12.75">
      <c r="A45" s="29" t="s">
        <v>32</v>
      </c>
      <c r="B45" s="29">
        <f>SUM(C30:K30)</f>
        <v>391226.47</v>
      </c>
      <c r="C45" s="31">
        <f>B45/B44</f>
        <v>0.8540142809817252</v>
      </c>
    </row>
    <row r="46" spans="1:3" ht="12.75">
      <c r="A46" s="32">
        <v>39722</v>
      </c>
      <c r="B46" s="30">
        <f>C45*L19</f>
        <v>40248.2070778198</v>
      </c>
      <c r="C46" s="29"/>
    </row>
    <row r="47" spans="1:3" ht="12.75">
      <c r="A47" s="32">
        <v>39753</v>
      </c>
      <c r="B47" s="30">
        <f>+C45*M19</f>
        <v>39059.63270226349</v>
      </c>
      <c r="C47" s="29"/>
    </row>
    <row r="48" spans="1:3" ht="12.75">
      <c r="A48" s="32">
        <v>39783</v>
      </c>
      <c r="B48" s="30">
        <f>+C45*N19</f>
        <v>41339.048059060566</v>
      </c>
      <c r="C48" s="29"/>
    </row>
    <row r="49" spans="1:3" ht="12.75">
      <c r="A49" s="21"/>
      <c r="B49" s="21"/>
      <c r="C49" s="21"/>
    </row>
    <row r="50" spans="1:3" ht="12.75">
      <c r="A50" s="28" t="s">
        <v>33</v>
      </c>
      <c r="B50" s="28"/>
      <c r="C50" s="28"/>
    </row>
    <row r="51" spans="1:3" ht="12.75">
      <c r="A51" s="28"/>
      <c r="B51" s="28"/>
      <c r="C51" s="28"/>
    </row>
    <row r="52" spans="1:3" ht="12.75">
      <c r="A52" s="24" t="s">
        <v>28</v>
      </c>
      <c r="B52" s="25">
        <f>SUM(C16:K16)</f>
        <v>807948.9899999999</v>
      </c>
      <c r="C52" s="24"/>
    </row>
    <row r="53" spans="1:3" ht="12.75">
      <c r="A53" s="24" t="s">
        <v>29</v>
      </c>
      <c r="B53" s="25">
        <f>SUM(C27:K27)</f>
        <v>745482.08</v>
      </c>
      <c r="C53" s="26">
        <f>B53/B52</f>
        <v>0.9226845868078876</v>
      </c>
    </row>
    <row r="54" spans="1:3" ht="12.75">
      <c r="A54" s="24"/>
      <c r="B54" s="24"/>
      <c r="C54" s="24"/>
    </row>
    <row r="55" spans="1:3" ht="12.75">
      <c r="A55" s="27">
        <v>39722</v>
      </c>
      <c r="B55" s="25">
        <f>C53*L16</f>
        <v>95671.10721948129</v>
      </c>
      <c r="C55" s="24"/>
    </row>
    <row r="56" spans="1:3" ht="12.75">
      <c r="A56" s="27">
        <v>39753</v>
      </c>
      <c r="B56" s="25">
        <f>C53*M16</f>
        <v>59338.122582991295</v>
      </c>
      <c r="C56" s="24"/>
    </row>
    <row r="57" spans="1:3" ht="12.75">
      <c r="A57" s="27">
        <v>39783</v>
      </c>
      <c r="B57" s="25">
        <f>C53*N16</f>
        <v>100833.71201958877</v>
      </c>
      <c r="C57" s="24"/>
    </row>
    <row r="58" spans="1:3" ht="12.75">
      <c r="A58" s="28"/>
      <c r="B58" s="28"/>
      <c r="C58" s="28"/>
    </row>
    <row r="59" spans="1:3" ht="12.75">
      <c r="A59" s="24" t="s">
        <v>31</v>
      </c>
      <c r="B59" s="24">
        <f>SUM(C20:K20)</f>
        <v>655206.3999999999</v>
      </c>
      <c r="C59" s="24"/>
    </row>
    <row r="60" spans="1:3" ht="12.75">
      <c r="A60" s="24" t="s">
        <v>32</v>
      </c>
      <c r="B60" s="24">
        <f>SUM(C31:K31)</f>
        <v>562155.8500000001</v>
      </c>
      <c r="C60" s="24">
        <f>B60/B59</f>
        <v>0.8579828432689305</v>
      </c>
    </row>
    <row r="61" spans="1:3" ht="12.75">
      <c r="A61" s="24"/>
      <c r="B61" s="24"/>
      <c r="C61" s="24"/>
    </row>
    <row r="62" spans="1:3" ht="12.75">
      <c r="A62" s="27">
        <v>39722</v>
      </c>
      <c r="B62" s="25">
        <f>C60*L20</f>
        <v>72060.10860355916</v>
      </c>
      <c r="C62" s="24"/>
    </row>
    <row r="63" spans="1:3" ht="12.75">
      <c r="A63" s="27">
        <v>39753</v>
      </c>
      <c r="B63" s="25">
        <f>C60*M20</f>
        <v>44894.638660321405</v>
      </c>
      <c r="C63" s="24"/>
    </row>
    <row r="64" spans="1:3" ht="12.75">
      <c r="A64" s="27">
        <v>39783</v>
      </c>
      <c r="B64" s="25">
        <f>C60*N20</f>
        <v>75923.45090988735</v>
      </c>
      <c r="C64" s="24"/>
    </row>
  </sheetData>
  <mergeCells count="1">
    <mergeCell ref="B1:J1"/>
  </mergeCells>
  <printOptions/>
  <pageMargins left="0.75" right="0.75" top="1" bottom="1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Hawkesbury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Linda Parisien</dc:creator>
  <cp:keywords/>
  <dc:description/>
  <cp:lastModifiedBy> Michel</cp:lastModifiedBy>
  <cp:lastPrinted>2008-10-28T20:02:28Z</cp:lastPrinted>
  <dcterms:created xsi:type="dcterms:W3CDTF">2008-10-28T13:05:52Z</dcterms:created>
  <dcterms:modified xsi:type="dcterms:W3CDTF">2008-10-28T20:03:28Z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