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tpower.sharepoint.com/sites/RegulatoryTeam/Shared Documents/General/OEB/Applications - OEB/2024 DVA Consolidation/3. IR/Final IRR/"/>
    </mc:Choice>
  </mc:AlternateContent>
  <xr:revisionPtr revIDLastSave="79" documentId="8_{6467FACC-4524-4C83-A6F8-EBBD76C15E9B}" xr6:coauthVersionLast="47" xr6:coauthVersionMax="47" xr10:uidLastSave="{592DDCFC-F995-4986-AAB0-55D3CA781C64}"/>
  <bookViews>
    <workbookView xWindow="-120" yWindow="-120" windowWidth="30960" windowHeight="15720" xr2:uid="{9AC36C75-84AF-4B77-942F-FB21FA883DFA}"/>
  </bookViews>
  <sheets>
    <sheet name="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J30" i="1"/>
  <c r="I30" i="1"/>
  <c r="G30" i="1"/>
  <c r="F30" i="1"/>
  <c r="E30" i="1"/>
  <c r="J22" i="1"/>
  <c r="I22" i="1"/>
  <c r="G22" i="1"/>
  <c r="F22" i="1"/>
  <c r="E22" i="1"/>
  <c r="I11" i="1"/>
  <c r="J11" i="1" s="1"/>
  <c r="E11" i="1"/>
  <c r="F11" i="1" s="1"/>
  <c r="G11" i="1" s="1"/>
  <c r="E10" i="1"/>
  <c r="E12" i="1" l="1"/>
  <c r="J12" i="1"/>
  <c r="I12" i="1"/>
  <c r="F10" i="1"/>
  <c r="J16" i="1" l="1"/>
  <c r="J17" i="1"/>
  <c r="J15" i="1"/>
  <c r="I16" i="1"/>
  <c r="I17" i="1"/>
  <c r="I15" i="1"/>
  <c r="E16" i="1"/>
  <c r="E15" i="1"/>
  <c r="E17" i="1"/>
  <c r="G10" i="1"/>
  <c r="F12" i="1"/>
  <c r="J29" i="1" l="1"/>
  <c r="I29" i="1"/>
  <c r="J28" i="1"/>
  <c r="J21" i="1"/>
  <c r="J24" i="1" s="1"/>
  <c r="J25" i="1" s="1"/>
  <c r="J31" i="1" s="1"/>
  <c r="F16" i="1"/>
  <c r="F15" i="1"/>
  <c r="F17" i="1"/>
  <c r="E18" i="1"/>
  <c r="E21" i="1"/>
  <c r="E24" i="1" s="1"/>
  <c r="E25" i="1" s="1"/>
  <c r="E31" i="1" s="1"/>
  <c r="E28" i="1"/>
  <c r="I21" i="1"/>
  <c r="I24" i="1" s="1"/>
  <c r="I25" i="1" s="1"/>
  <c r="I31" i="1" s="1"/>
  <c r="I28" i="1"/>
  <c r="G12" i="1"/>
  <c r="F29" i="1" l="1"/>
  <c r="I32" i="1"/>
  <c r="G17" i="1"/>
  <c r="G16" i="1"/>
  <c r="G29" i="1" s="1"/>
  <c r="G15" i="1"/>
  <c r="E32" i="1"/>
  <c r="F18" i="1"/>
  <c r="F21" i="1"/>
  <c r="F24" i="1" s="1"/>
  <c r="F25" i="1" s="1"/>
  <c r="F31" i="1" s="1"/>
  <c r="F28" i="1"/>
  <c r="J32" i="1"/>
  <c r="F32" i="1" l="1"/>
  <c r="G18" i="1"/>
  <c r="G21" i="1"/>
  <c r="G24" i="1" s="1"/>
  <c r="G25" i="1" s="1"/>
  <c r="G31" i="1" s="1"/>
  <c r="G28" i="1"/>
  <c r="G32" i="1" l="1"/>
</calcChain>
</file>

<file path=xl/sharedStrings.xml><?xml version="1.0" encoding="utf-8"?>
<sst xmlns="http://schemas.openxmlformats.org/spreadsheetml/2006/main" count="27" uniqueCount="27">
  <si>
    <t xml:space="preserve">Appendix A - MIST Meter Revenue Requirement </t>
  </si>
  <si>
    <t>NTRZ</t>
  </si>
  <si>
    <t>MRZ</t>
  </si>
  <si>
    <t>In-service addition</t>
  </si>
  <si>
    <t>Depreciation</t>
  </si>
  <si>
    <t>2. PP&amp;E</t>
  </si>
  <si>
    <t>GBV</t>
  </si>
  <si>
    <t>Accumulated depreciation</t>
  </si>
  <si>
    <t>NBV</t>
  </si>
  <si>
    <t>3. Deemed return on equity and debt</t>
  </si>
  <si>
    <t>Equity</t>
  </si>
  <si>
    <t>ST Debt</t>
  </si>
  <si>
    <t>LT Debt</t>
  </si>
  <si>
    <t>Total</t>
  </si>
  <si>
    <t>4. PILS</t>
  </si>
  <si>
    <t>Income</t>
  </si>
  <si>
    <t>Add back depreciation</t>
  </si>
  <si>
    <t>Deduct CCA at 8%</t>
  </si>
  <si>
    <t>Taxable income</t>
  </si>
  <si>
    <t>Grossed-up Taxes at 26.5%</t>
  </si>
  <si>
    <t>5. Revenue requirement</t>
  </si>
  <si>
    <t>Return on equity</t>
  </si>
  <si>
    <t>Return on debt</t>
  </si>
  <si>
    <t xml:space="preserve">Amortization </t>
  </si>
  <si>
    <t>PILs</t>
  </si>
  <si>
    <t>Revenue Requirement</t>
  </si>
  <si>
    <t>1. Addition and Depreciation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</si>
</sst>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37" fontId="3" fillId="0" borderId="4" xfId="0" applyNumberFormat="1" applyFont="1" applyBorder="1"/>
    <xf numFmtId="164" fontId="3" fillId="0" borderId="4" xfId="0" applyNumberFormat="1" applyFont="1" applyBorder="1"/>
    <xf numFmtId="164" fontId="3" fillId="0" borderId="0" xfId="1" applyNumberFormat="1" applyFont="1" applyFill="1"/>
    <xf numFmtId="37" fontId="3" fillId="0" borderId="0" xfId="0" applyNumberFormat="1" applyFont="1"/>
    <xf numFmtId="164" fontId="4" fillId="0" borderId="0" xfId="0" applyNumberFormat="1" applyFont="1" applyAlignment="1">
      <alignment horizontal="center"/>
    </xf>
    <xf numFmtId="164" fontId="3" fillId="0" borderId="0" xfId="0" applyNumberFormat="1" applyFont="1"/>
    <xf numFmtId="164" fontId="3" fillId="0" borderId="3" xfId="0" applyNumberFormat="1" applyFont="1" applyBorder="1"/>
    <xf numFmtId="10" fontId="3" fillId="0" borderId="0" xfId="0" applyNumberFormat="1" applyFont="1"/>
    <xf numFmtId="164" fontId="3" fillId="0" borderId="0" xfId="1" applyNumberFormat="1" applyFont="1"/>
    <xf numFmtId="164" fontId="3" fillId="0" borderId="3" xfId="1" applyNumberFormat="1" applyFont="1" applyBorder="1"/>
    <xf numFmtId="164" fontId="4" fillId="0" borderId="0" xfId="0" applyNumberFormat="1" applyFont="1"/>
    <xf numFmtId="0" fontId="4" fillId="2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4C5F91-671A-48B0-8814-D37809D2F9D8}">
  <dimension ref="A1:M37"/>
  <sheetViews>
    <sheetView tabSelected="1" workbookViewId="0">
      <selection activeCell="E30" sqref="E30"/>
    </sheetView>
  </sheetViews>
  <sheetFormatPr defaultColWidth="9.140625" defaultRowHeight="12.75" x14ac:dyDescent="0.2"/>
  <cols>
    <col min="1" max="1" width="9.140625" style="2"/>
    <col min="2" max="2" width="17.85546875" style="2" customWidth="1"/>
    <col min="3" max="3" width="20.7109375" style="2" customWidth="1"/>
    <col min="4" max="4" width="15.85546875" style="2" customWidth="1"/>
    <col min="5" max="7" width="10" style="2" customWidth="1"/>
    <col min="8" max="8" width="11.28515625" style="2" bestFit="1" customWidth="1"/>
    <col min="9" max="10" width="7.7109375" style="2" bestFit="1" customWidth="1"/>
    <col min="11" max="11" width="9.42578125" style="2" customWidth="1"/>
    <col min="12" max="13" width="9.140625" style="2"/>
    <col min="14" max="14" width="9.85546875" style="2" bestFit="1" customWidth="1"/>
    <col min="15" max="15" width="9.42578125" style="2" bestFit="1" customWidth="1"/>
    <col min="16" max="17" width="9.140625" style="2"/>
    <col min="18" max="18" width="12.7109375" style="2" bestFit="1" customWidth="1"/>
    <col min="19" max="19" width="11.5703125" style="2" bestFit="1" customWidth="1"/>
    <col min="20" max="16384" width="9.140625" style="2"/>
  </cols>
  <sheetData>
    <row r="1" spans="1:13" ht="13.5" thickBot="1" x14ac:dyDescent="0.25">
      <c r="A1" s="1" t="s">
        <v>0</v>
      </c>
    </row>
    <row r="2" spans="1:13" ht="13.5" thickBot="1" x14ac:dyDescent="0.25">
      <c r="E2" s="3"/>
      <c r="F2" s="4"/>
      <c r="G2" s="4"/>
    </row>
    <row r="3" spans="1:13" x14ac:dyDescent="0.2">
      <c r="A3" s="5"/>
      <c r="D3" s="6"/>
    </row>
    <row r="4" spans="1:13" x14ac:dyDescent="0.2">
      <c r="E4" s="21" t="s">
        <v>1</v>
      </c>
      <c r="F4" s="21"/>
      <c r="G4" s="21"/>
      <c r="I4" s="21" t="s">
        <v>2</v>
      </c>
      <c r="J4" s="21"/>
      <c r="L4" s="7"/>
      <c r="M4" s="7"/>
    </row>
    <row r="5" spans="1:13" x14ac:dyDescent="0.2">
      <c r="A5" s="5" t="s">
        <v>26</v>
      </c>
      <c r="E5" s="8">
        <v>2020</v>
      </c>
      <c r="F5" s="8">
        <v>2021</v>
      </c>
      <c r="G5" s="8">
        <v>2022</v>
      </c>
      <c r="I5" s="9">
        <v>2020</v>
      </c>
      <c r="J5" s="9">
        <v>2021</v>
      </c>
    </row>
    <row r="6" spans="1:13" x14ac:dyDescent="0.2">
      <c r="A6" s="2" t="s">
        <v>3</v>
      </c>
      <c r="E6" s="10">
        <v>161833.42000000001</v>
      </c>
      <c r="F6" s="10">
        <v>492229.76999999996</v>
      </c>
      <c r="G6" s="11">
        <v>0</v>
      </c>
      <c r="I6" s="11">
        <v>47336.49</v>
      </c>
      <c r="J6" s="11">
        <v>0</v>
      </c>
      <c r="L6" s="12"/>
      <c r="M6" s="12"/>
    </row>
    <row r="7" spans="1:13" x14ac:dyDescent="0.2">
      <c r="A7" s="2" t="s">
        <v>4</v>
      </c>
      <c r="E7" s="13">
        <v>5394.4473333333335</v>
      </c>
      <c r="F7" s="13">
        <v>27196.553666666667</v>
      </c>
      <c r="G7" s="13">
        <v>43604.212666666666</v>
      </c>
      <c r="I7" s="13">
        <v>1577.883</v>
      </c>
      <c r="J7" s="13">
        <v>3155.7660000000001</v>
      </c>
    </row>
    <row r="8" spans="1:13" x14ac:dyDescent="0.2">
      <c r="E8" s="13"/>
      <c r="F8" s="13"/>
      <c r="G8" s="13"/>
    </row>
    <row r="9" spans="1:13" x14ac:dyDescent="0.2">
      <c r="A9" s="5" t="s">
        <v>5</v>
      </c>
      <c r="B9" s="5"/>
      <c r="C9" s="5"/>
      <c r="D9" s="5"/>
      <c r="E9" s="7"/>
      <c r="F9" s="7"/>
      <c r="G9" s="7"/>
      <c r="I9" s="14"/>
      <c r="J9" s="14"/>
    </row>
    <row r="10" spans="1:13" x14ac:dyDescent="0.2">
      <c r="A10" s="2" t="s">
        <v>6</v>
      </c>
      <c r="E10" s="15">
        <f>E6</f>
        <v>161833.42000000001</v>
      </c>
      <c r="F10" s="15">
        <f t="shared" ref="F10:G10" si="0">E10+F6</f>
        <v>654063.18999999994</v>
      </c>
      <c r="G10" s="15">
        <f t="shared" si="0"/>
        <v>654063.18999999994</v>
      </c>
      <c r="I10" s="15">
        <v>47336.49</v>
      </c>
      <c r="J10" s="15">
        <v>47336.49</v>
      </c>
    </row>
    <row r="11" spans="1:13" x14ac:dyDescent="0.2">
      <c r="A11" s="2" t="s">
        <v>7</v>
      </c>
      <c r="E11" s="16">
        <f>E7</f>
        <v>5394.4473333333335</v>
      </c>
      <c r="F11" s="16">
        <f>E11+F7</f>
        <v>32591.001</v>
      </c>
      <c r="G11" s="16">
        <f t="shared" ref="G11" si="1">F11+G7</f>
        <v>76195.213666666663</v>
      </c>
      <c r="I11" s="16">
        <f>I7</f>
        <v>1577.883</v>
      </c>
      <c r="J11" s="16">
        <f t="shared" ref="J11" si="2">I11+J7</f>
        <v>4733.6490000000003</v>
      </c>
    </row>
    <row r="12" spans="1:13" x14ac:dyDescent="0.2">
      <c r="A12" s="2" t="s">
        <v>8</v>
      </c>
      <c r="E12" s="15">
        <f t="shared" ref="E12:G12" si="3">E10-E11</f>
        <v>156438.97266666667</v>
      </c>
      <c r="F12" s="15">
        <f t="shared" si="3"/>
        <v>621472.1889999999</v>
      </c>
      <c r="G12" s="15">
        <f t="shared" si="3"/>
        <v>577867.9763333333</v>
      </c>
      <c r="I12" s="15">
        <f>I10-I11</f>
        <v>45758.606999999996</v>
      </c>
      <c r="J12" s="15">
        <f t="shared" ref="J12" si="4">J10-J11</f>
        <v>42602.841</v>
      </c>
    </row>
    <row r="14" spans="1:13" x14ac:dyDescent="0.2">
      <c r="A14" s="5" t="s">
        <v>9</v>
      </c>
      <c r="E14" s="7"/>
      <c r="F14" s="7"/>
      <c r="G14" s="7"/>
    </row>
    <row r="15" spans="1:13" x14ac:dyDescent="0.2">
      <c r="A15" s="2" t="s">
        <v>10</v>
      </c>
      <c r="B15" s="17">
        <v>0.4</v>
      </c>
      <c r="C15" s="17">
        <v>9.5100000000000004E-2</v>
      </c>
      <c r="D15" s="17"/>
      <c r="E15" s="18">
        <f>$B15*$C15*E$12</f>
        <v>5950.9385202400008</v>
      </c>
      <c r="F15" s="18">
        <f t="shared" ref="F15:G17" si="5">$B15*$C15*F$12</f>
        <v>23640.802069559999</v>
      </c>
      <c r="G15" s="18">
        <f t="shared" si="5"/>
        <v>21982.097819720002</v>
      </c>
      <c r="I15" s="18">
        <f>$B15*$C15*I$12</f>
        <v>1740.65741028</v>
      </c>
      <c r="J15" s="18">
        <f>$B15*$C15*J$12</f>
        <v>1620.6120716400003</v>
      </c>
    </row>
    <row r="16" spans="1:13" x14ac:dyDescent="0.2">
      <c r="A16" s="2" t="s">
        <v>11</v>
      </c>
      <c r="B16" s="17">
        <v>0.04</v>
      </c>
      <c r="C16" s="17">
        <v>2.3582954038179411E-2</v>
      </c>
      <c r="D16" s="17"/>
      <c r="E16" s="18">
        <f>$B16*$C16*E$12</f>
        <v>147.5717240871202</v>
      </c>
      <c r="F16" s="18">
        <f t="shared" si="5"/>
        <v>586.24600276774981</v>
      </c>
      <c r="G16" s="18">
        <f t="shared" si="5"/>
        <v>545.11335704018984</v>
      </c>
      <c r="I16" s="18">
        <f t="shared" ref="I16:J17" si="6">$B16*$C16*I$12</f>
        <v>43.164925029284582</v>
      </c>
      <c r="J16" s="18">
        <f t="shared" si="6"/>
        <v>40.188033647954619</v>
      </c>
    </row>
    <row r="17" spans="1:10" x14ac:dyDescent="0.2">
      <c r="A17" s="2" t="s">
        <v>12</v>
      </c>
      <c r="B17" s="17">
        <v>0.56000000000000005</v>
      </c>
      <c r="C17" s="17">
        <v>5.0964712577386231E-2</v>
      </c>
      <c r="D17" s="17"/>
      <c r="E17" s="19">
        <f>$B17*$C17*E$12</f>
        <v>4464.805675600619</v>
      </c>
      <c r="F17" s="19">
        <f t="shared" si="5"/>
        <v>17736.964832845468</v>
      </c>
      <c r="G17" s="19">
        <f t="shared" si="5"/>
        <v>16492.490180042332</v>
      </c>
      <c r="I17" s="19">
        <f t="shared" si="6"/>
        <v>1305.9615820700812</v>
      </c>
      <c r="J17" s="19">
        <f t="shared" si="6"/>
        <v>1215.8952660652481</v>
      </c>
    </row>
    <row r="18" spans="1:10" x14ac:dyDescent="0.2">
      <c r="A18" s="2" t="s">
        <v>13</v>
      </c>
      <c r="B18" s="17"/>
      <c r="C18" s="17"/>
      <c r="D18" s="17"/>
      <c r="E18" s="18">
        <f>SUM(E15:E17)</f>
        <v>10563.31591992774</v>
      </c>
      <c r="F18" s="18">
        <f t="shared" ref="F18:G18" si="7">SUM(F15:F17)</f>
        <v>41964.012905173222</v>
      </c>
      <c r="G18" s="18">
        <f t="shared" si="7"/>
        <v>39019.701356802529</v>
      </c>
      <c r="I18" s="18">
        <v>3089.7839173793659</v>
      </c>
      <c r="J18" s="18">
        <v>2876.695371353203</v>
      </c>
    </row>
    <row r="19" spans="1:10" x14ac:dyDescent="0.2">
      <c r="E19" s="18"/>
      <c r="F19" s="18"/>
      <c r="G19" s="18"/>
    </row>
    <row r="20" spans="1:10" x14ac:dyDescent="0.2">
      <c r="A20" s="5" t="s">
        <v>14</v>
      </c>
      <c r="E20" s="18"/>
      <c r="F20" s="18"/>
      <c r="G20" s="18"/>
    </row>
    <row r="21" spans="1:10" x14ac:dyDescent="0.2">
      <c r="A21" s="2" t="s">
        <v>15</v>
      </c>
      <c r="E21" s="15">
        <f>E15</f>
        <v>5950.9385202400008</v>
      </c>
      <c r="F21" s="15">
        <f>F15</f>
        <v>23640.802069559999</v>
      </c>
      <c r="G21" s="15">
        <f>G15</f>
        <v>21982.097819720002</v>
      </c>
      <c r="I21" s="15">
        <f>I15</f>
        <v>1740.65741028</v>
      </c>
      <c r="J21" s="15">
        <f>J15</f>
        <v>1620.6120716400003</v>
      </c>
    </row>
    <row r="22" spans="1:10" x14ac:dyDescent="0.2">
      <c r="A22" s="2" t="s">
        <v>16</v>
      </c>
      <c r="E22" s="18">
        <f>E7</f>
        <v>5394.4473333333335</v>
      </c>
      <c r="F22" s="18">
        <f>F7</f>
        <v>27196.553666666667</v>
      </c>
      <c r="G22" s="18">
        <f>G7</f>
        <v>43604.212666666666</v>
      </c>
      <c r="I22" s="18">
        <f>I7</f>
        <v>1577.883</v>
      </c>
      <c r="J22" s="18">
        <f>J7</f>
        <v>3155.7660000000001</v>
      </c>
    </row>
    <row r="23" spans="1:10" x14ac:dyDescent="0.2">
      <c r="A23" s="2" t="s">
        <v>17</v>
      </c>
      <c r="E23" s="19">
        <v>6473.3368000000009</v>
      </c>
      <c r="F23" s="19">
        <v>32117.997456000005</v>
      </c>
      <c r="G23" s="19">
        <v>49237.748459520008</v>
      </c>
      <c r="I23" s="19">
        <v>1893.4595999999999</v>
      </c>
      <c r="J23" s="19">
        <v>3635.4424319999998</v>
      </c>
    </row>
    <row r="24" spans="1:10" x14ac:dyDescent="0.2">
      <c r="A24" s="2" t="s">
        <v>18</v>
      </c>
      <c r="E24" s="15">
        <f>E21+E22-E23</f>
        <v>4872.0490535733334</v>
      </c>
      <c r="F24" s="15">
        <f>F21+F22-F23</f>
        <v>18719.358280226661</v>
      </c>
      <c r="G24" s="15">
        <f>G21+G22-G23</f>
        <v>16348.562026866668</v>
      </c>
      <c r="I24" s="15">
        <f>I21+I22-I23</f>
        <v>1425.0808102800004</v>
      </c>
      <c r="J24" s="15">
        <f>J21+J22-J23</f>
        <v>1140.9356396400008</v>
      </c>
    </row>
    <row r="25" spans="1:10" x14ac:dyDescent="0.2">
      <c r="A25" s="2" t="s">
        <v>19</v>
      </c>
      <c r="E25" s="15">
        <f>(E24*0.265)/(1-0.265)</f>
        <v>1756.5891145536507</v>
      </c>
      <c r="F25" s="15">
        <f t="shared" ref="F25:G25" si="8">(F24*0.265)/(1-0.265)</f>
        <v>6749.1563867483892</v>
      </c>
      <c r="G25" s="15">
        <f t="shared" si="8"/>
        <v>5894.3795062852614</v>
      </c>
      <c r="I25" s="15">
        <f t="shared" ref="I25:J25" si="9">(I24*0.265)/(1-0.265)</f>
        <v>513.80464588326549</v>
      </c>
      <c r="J25" s="15">
        <f t="shared" si="9"/>
        <v>411.35774762530639</v>
      </c>
    </row>
    <row r="27" spans="1:10" x14ac:dyDescent="0.2">
      <c r="A27" s="5" t="s">
        <v>20</v>
      </c>
    </row>
    <row r="28" spans="1:10" x14ac:dyDescent="0.2">
      <c r="A28" s="2" t="s">
        <v>21</v>
      </c>
      <c r="E28" s="15">
        <f>E15</f>
        <v>5950.9385202400008</v>
      </c>
      <c r="F28" s="15">
        <f>F15</f>
        <v>23640.802069559999</v>
      </c>
      <c r="G28" s="15">
        <f>G15</f>
        <v>21982.097819720002</v>
      </c>
      <c r="I28" s="15">
        <f>I15</f>
        <v>1740.65741028</v>
      </c>
      <c r="J28" s="15">
        <f>J15</f>
        <v>1620.6120716400003</v>
      </c>
    </row>
    <row r="29" spans="1:10" x14ac:dyDescent="0.2">
      <c r="A29" s="2" t="s">
        <v>22</v>
      </c>
      <c r="E29" s="15">
        <f>SUM(E16:E17)</f>
        <v>4612.3773996877389</v>
      </c>
      <c r="F29" s="15">
        <f>SUM(F16:F17)</f>
        <v>18323.210835613216</v>
      </c>
      <c r="G29" s="15">
        <f>SUM(G16:G17)</f>
        <v>17037.603537082523</v>
      </c>
      <c r="I29" s="15">
        <f>SUM(I16:I17)</f>
        <v>1349.1265070993659</v>
      </c>
      <c r="J29" s="15">
        <f>SUM(J16:J17)</f>
        <v>1256.0832997132027</v>
      </c>
    </row>
    <row r="30" spans="1:10" x14ac:dyDescent="0.2">
      <c r="A30" s="2" t="s">
        <v>23</v>
      </c>
      <c r="E30" s="15">
        <f>E7</f>
        <v>5394.4473333333335</v>
      </c>
      <c r="F30" s="15">
        <f>F7</f>
        <v>27196.553666666667</v>
      </c>
      <c r="G30" s="15">
        <f>G7</f>
        <v>43604.212666666666</v>
      </c>
      <c r="I30" s="15">
        <f>I7</f>
        <v>1577.883</v>
      </c>
      <c r="J30" s="15">
        <f>J7</f>
        <v>3155.7660000000001</v>
      </c>
    </row>
    <row r="31" spans="1:10" x14ac:dyDescent="0.2">
      <c r="A31" s="2" t="s">
        <v>24</v>
      </c>
      <c r="E31" s="16">
        <f>E25</f>
        <v>1756.5891145536507</v>
      </c>
      <c r="F31" s="16">
        <f>F25</f>
        <v>6749.1563867483892</v>
      </c>
      <c r="G31" s="16">
        <f>G25</f>
        <v>5894.3795062852614</v>
      </c>
      <c r="I31" s="16">
        <f>I25</f>
        <v>513.80464588326549</v>
      </c>
      <c r="J31" s="16">
        <f>J25</f>
        <v>411.35774762530639</v>
      </c>
    </row>
    <row r="32" spans="1:10" x14ac:dyDescent="0.2">
      <c r="A32" s="5" t="s">
        <v>25</v>
      </c>
      <c r="B32" s="5"/>
      <c r="C32" s="5"/>
      <c r="D32" s="5"/>
      <c r="E32" s="20">
        <f>SUM(E28:E31)</f>
        <v>17714.352367814725</v>
      </c>
      <c r="F32" s="20">
        <f>SUM(F28:F31)</f>
        <v>75909.722958588274</v>
      </c>
      <c r="G32" s="20">
        <f>SUM(G28:G31)</f>
        <v>88518.293529754461</v>
      </c>
      <c r="I32" s="20">
        <f>SUM(I28:I31)</f>
        <v>5181.4715632626321</v>
      </c>
      <c r="J32" s="20">
        <f>SUM(J28:J31)</f>
        <v>6443.8191189785102</v>
      </c>
    </row>
    <row r="37" spans="5:7" x14ac:dyDescent="0.2">
      <c r="E37" s="15"/>
      <c r="F37" s="15"/>
      <c r="G37" s="15"/>
    </row>
  </sheetData>
  <mergeCells count="2">
    <mergeCell ref="I4:J4"/>
    <mergeCell ref="E4:G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6A57F31CF2E46B1E21EF835D8FBAC" ma:contentTypeVersion="16" ma:contentTypeDescription="Create a new document." ma:contentTypeScope="" ma:versionID="49e7cfca17f6b1a650bdc9e321ffd475">
  <xsd:schema xmlns:xsd="http://www.w3.org/2001/XMLSchema" xmlns:xs="http://www.w3.org/2001/XMLSchema" xmlns:p="http://schemas.microsoft.com/office/2006/metadata/properties" xmlns:ns2="71b3280e-278e-4757-b4bb-e9ac03851edb" xmlns:ns3="c5d9ce97-aef7-47cc-b459-6fa95feb7885" targetNamespace="http://schemas.microsoft.com/office/2006/metadata/properties" ma:root="true" ma:fieldsID="50eb38c6fe3eca1b8290d1fd344af153" ns2:_="" ns3:_="">
    <xsd:import namespace="71b3280e-278e-4757-b4bb-e9ac03851edb"/>
    <xsd:import namespace="c5d9ce97-aef7-47cc-b459-6fa95feb78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3280e-278e-4757-b4bb-e9ac03851e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bfa5b5a-13b8-401f-9e52-2b297c690e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d9ce97-aef7-47cc-b459-6fa95feb788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c66291a7-23b7-4719-95a8-af7fded7af26}" ma:internalName="TaxCatchAll" ma:showField="CatchAllData" ma:web="c5d9ce97-aef7-47cc-b459-6fa95feb78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1b3280e-278e-4757-b4bb-e9ac03851edb">
      <Terms xmlns="http://schemas.microsoft.com/office/infopath/2007/PartnerControls"/>
    </lcf76f155ced4ddcb4097134ff3c332f>
    <TaxCatchAll xmlns="c5d9ce97-aef7-47cc-b459-6fa95feb7885" xsi:nil="true"/>
  </documentManagement>
</p:properties>
</file>

<file path=customXml/itemProps1.xml><?xml version="1.0" encoding="utf-8"?>
<ds:datastoreItem xmlns:ds="http://schemas.openxmlformats.org/officeDocument/2006/customXml" ds:itemID="{2A54F3D0-90D3-4C39-AF08-7F3AC59C0E1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18E4C4-4E0A-4120-82E5-0B54DF25C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b3280e-278e-4757-b4bb-e9ac03851edb"/>
    <ds:schemaRef ds:uri="c5d9ce97-aef7-47cc-b459-6fa95feb78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297398F-A2B0-4854-8657-53D708683DBD}">
  <ds:schemaRefs>
    <ds:schemaRef ds:uri="http://schemas.microsoft.com/office/2006/metadata/properties"/>
    <ds:schemaRef ds:uri="http://schemas.microsoft.com/office/infopath/2007/PartnerControls"/>
    <ds:schemaRef ds:uri="71b3280e-278e-4757-b4bb-e9ac03851edb"/>
    <ds:schemaRef ds:uri="c5d9ce97-aef7-47cc-b459-6fa95feb78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Kwan</dc:creator>
  <cp:lastModifiedBy>Donna Kwan</cp:lastModifiedBy>
  <dcterms:created xsi:type="dcterms:W3CDTF">2025-03-18T18:54:32Z</dcterms:created>
  <dcterms:modified xsi:type="dcterms:W3CDTF">2025-03-26T17:23:30Z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0x01010092B6A57F31CF2E46B1E21EF835D8FBAC</vt:lpwstr>
  </property>
  <property fmtid="{D5CDD505-2E9C-101B-9397-08002B2CF9AE}" pid="3" name="MediaServiceImageTags">
    <vt:lpwstr/>
  </property>
</Properties>
</file>