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5 Rates\8 - Amendment Request\"/>
    </mc:Choice>
  </mc:AlternateContent>
  <xr:revisionPtr revIDLastSave="0" documentId="13_ncr:1_{A3B11ADA-EC45-4418-87DE-86F154A38198}" xr6:coauthVersionLast="47" xr6:coauthVersionMax="47" xr10:uidLastSave="{00000000-0000-0000-0000-000000000000}"/>
  <bookViews>
    <workbookView xWindow="-120" yWindow="-120" windowWidth="29040" windowHeight="15840" xr2:uid="{153BD41B-A33F-41B5-A655-E6BE33BBD502}"/>
  </bookViews>
  <sheets>
    <sheet name="Appendix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H13" i="1" l="1"/>
  <c r="G17" i="1" l="1"/>
  <c r="H17" i="1" s="1"/>
  <c r="G21" i="1" l="1"/>
  <c r="G19" i="1"/>
  <c r="G22" i="1"/>
  <c r="G18" i="1"/>
  <c r="G20" i="1"/>
  <c r="H20" i="1" l="1"/>
  <c r="I20" i="1" s="1"/>
  <c r="H18" i="1"/>
  <c r="I18" i="1" s="1"/>
  <c r="H22" i="1"/>
  <c r="I22" i="1" s="1"/>
  <c r="H19" i="1"/>
  <c r="H21" i="1"/>
  <c r="I21" i="1" s="1"/>
  <c r="I17" i="1"/>
  <c r="G23" i="1"/>
  <c r="H23" i="1" l="1"/>
  <c r="I19" i="1"/>
</calcChain>
</file>

<file path=xl/sharedStrings.xml><?xml version="1.0" encoding="utf-8"?>
<sst xmlns="http://schemas.openxmlformats.org/spreadsheetml/2006/main" count="40" uniqueCount="25">
  <si>
    <t>Total</t>
  </si>
  <si>
    <t>Default Rate Rider Recovery Period (in months)</t>
  </si>
  <si>
    <t>Proposed Rate Rider Recovery Period (in months)</t>
  </si>
  <si>
    <t>% of total kWh</t>
  </si>
  <si>
    <t>Total GA $ allocated to Current Class B Customers</t>
  </si>
  <si>
    <t>GA Rate Rider</t>
  </si>
  <si>
    <t>kWh</t>
  </si>
  <si>
    <t>RESIDENTIAL SERVICE CLASSIFICATION</t>
  </si>
  <si>
    <t>GENERAL SERVICE LESS THAN 50 KW SERVICE CLASSIFICATION</t>
  </si>
  <si>
    <t>GENERAL SERVICE 50 to 4,999 kW SERVICE CLASSIFICATION</t>
  </si>
  <si>
    <t>SENTINEL LIGHTING SERVICE CLASSIFICATION</t>
  </si>
  <si>
    <t>STREET LIGHTING SERVICE CLASSIFICATION</t>
  </si>
  <si>
    <t>UNMETERED SCATTERED LOAD SERVICE CLASSIFICATION</t>
  </si>
  <si>
    <t>Total Metered Non-RPP 2023 Consumption excluding WMP</t>
  </si>
  <si>
    <t>Total Metered 2023 Consumption for Class A Customers that were Class A for the entire period GA balance accumulated</t>
  </si>
  <si>
    <t xml:space="preserve">Total Metered 2023 Consumption for Customers that Transitioned Between Class A and B during the period GA balance accumulated </t>
  </si>
  <si>
    <t>Non-RPP Metered 2023 Consumption for Current Class B Customers (Non-RPP Consumption excluding WMP, Class A and Transition Customers' Consumption)</t>
  </si>
  <si>
    <t>Ottawa River Power Corporation</t>
  </si>
  <si>
    <t>Appendix C</t>
  </si>
  <si>
    <t>Proposed Amended Rate Rider for Global Adjustment (2024) effective May 1 2025</t>
  </si>
  <si>
    <t>Total GA $ allocated to Current Class B Customers as Originally Filed</t>
  </si>
  <si>
    <t>Total projected RR GA (2014) paid to customers between May 1 2024 and April 30 2025</t>
  </si>
  <si>
    <t>GA Rate Rider as Originally Filed</t>
  </si>
  <si>
    <t>Projected Remaining Balance as at April 30, 2025 to be refunded to customers</t>
  </si>
  <si>
    <t>Revised Non-RPP Metered 2022 Consumption for Current Class-B Customers (Excluding Class A and Transition)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</si>
</sst>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,##0;[Red]\(#,##0\)"/>
    <numFmt numFmtId="165" formatCode="0.0%"/>
    <numFmt numFmtId="166" formatCode="&quot;$&quot;#,##0;[Red]\(&quot;$&quot;#,##0\)"/>
    <numFmt numFmtId="167" formatCode="_ &quot;$&quot;#,##0.0000;[Red]\(&quot;$&quot;#,##0.0000\)"/>
    <numFmt numFmtId="168" formatCode="_ &quot;$&quot;#,##0;[Red]\(&quot;$&quot;#,##0\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2" applyNumberFormat="1" applyFont="1" applyProtection="1"/>
    <xf numFmtId="167" fontId="0" fillId="0" borderId="0" xfId="1" applyNumberFormat="1" applyFont="1" applyProtection="1"/>
    <xf numFmtId="0" fontId="2" fillId="0" borderId="6" xfId="0" applyFont="1" applyBorder="1"/>
    <xf numFmtId="165" fontId="0" fillId="0" borderId="6" xfId="2" applyNumberFormat="1" applyFont="1" applyBorder="1" applyProtection="1"/>
    <xf numFmtId="167" fontId="0" fillId="0" borderId="6" xfId="1" applyNumberFormat="1" applyFont="1" applyBorder="1" applyProtection="1"/>
    <xf numFmtId="168" fontId="0" fillId="0" borderId="5" xfId="1" applyNumberFormat="1" applyFont="1" applyBorder="1" applyProtection="1"/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 indent="2"/>
    </xf>
    <xf numFmtId="166" fontId="0" fillId="0" borderId="5" xfId="0" applyNumberFormat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2" borderId="3" xfId="3" applyFont="1" applyFill="1" applyBorder="1" applyAlignment="1">
      <alignment horizontal="center" vertical="center"/>
    </xf>
    <xf numFmtId="1" fontId="5" fillId="3" borderId="3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Protection="1">
      <protection locked="0"/>
    </xf>
    <xf numFmtId="164" fontId="0" fillId="0" borderId="6" xfId="0" applyNumberFormat="1" applyBorder="1"/>
    <xf numFmtId="166" fontId="0" fillId="0" borderId="6" xfId="0" applyNumberFormat="1" applyBorder="1"/>
    <xf numFmtId="166" fontId="0" fillId="0" borderId="7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_Sheet7" xfId="3" xr:uid="{7D2BEDD3-0990-414A-9096-DF2F32B25C7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9560-AE72-4965-B127-F105D64EFFF3}">
  <dimension ref="A1:J23"/>
  <sheetViews>
    <sheetView tabSelected="1" workbookViewId="0">
      <selection activeCell="F14" sqref="F14"/>
    </sheetView>
  </sheetViews>
  <sheetFormatPr defaultColWidth="9.28515625" defaultRowHeight="15" x14ac:dyDescent="0.25"/>
  <cols>
    <col min="1" max="1" width="56" customWidth="1"/>
    <col min="2" max="2" width="14.140625" customWidth="1"/>
    <col min="3" max="9" width="20.7109375" customWidth="1"/>
    <col min="10" max="10" width="9.42578125" style="11" customWidth="1"/>
  </cols>
  <sheetData>
    <row r="1" spans="1:10" ht="15" customHeight="1" x14ac:dyDescent="0.2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25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5" customHeight="1" x14ac:dyDescent="0.25">
      <c r="A3" s="30" t="s">
        <v>19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5" customHeight="1" x14ac:dyDescent="0.25"/>
    <row r="5" spans="1:10" ht="15" customHeight="1" x14ac:dyDescent="0.25">
      <c r="A5" t="s">
        <v>20</v>
      </c>
      <c r="F5" s="12">
        <v>-1210986</v>
      </c>
    </row>
    <row r="6" spans="1:10" ht="15" customHeight="1" x14ac:dyDescent="0.25">
      <c r="A6" t="s">
        <v>21</v>
      </c>
    </row>
    <row r="7" spans="1:10" ht="15" customHeight="1" x14ac:dyDescent="0.25">
      <c r="A7" s="13" t="s">
        <v>22</v>
      </c>
      <c r="E7" s="6">
        <v>-1.3299999999999999E-2</v>
      </c>
    </row>
    <row r="8" spans="1:10" x14ac:dyDescent="0.25">
      <c r="A8" s="13" t="s">
        <v>24</v>
      </c>
      <c r="E8" s="10">
        <v>67076802</v>
      </c>
      <c r="F8" s="14">
        <f>ROUND(E7*E8,2)</f>
        <v>-892121.47</v>
      </c>
    </row>
    <row r="9" spans="1:10" ht="15" customHeight="1" thickBot="1" x14ac:dyDescent="0.3">
      <c r="A9" s="29" t="s">
        <v>23</v>
      </c>
      <c r="E9" s="16"/>
      <c r="F9" s="27">
        <f>F5-F8</f>
        <v>-318864.53000000003</v>
      </c>
    </row>
    <row r="10" spans="1:10" ht="15" customHeight="1" x14ac:dyDescent="0.25">
      <c r="A10" s="15"/>
      <c r="B10" s="16"/>
      <c r="C10" s="28"/>
    </row>
    <row r="11" spans="1:10" ht="15" customHeight="1" x14ac:dyDescent="0.25">
      <c r="A11" s="15"/>
      <c r="B11" s="16"/>
      <c r="C11" s="28"/>
    </row>
    <row r="12" spans="1:10" ht="15" customHeight="1" x14ac:dyDescent="0.25">
      <c r="D12" s="16"/>
      <c r="E12" s="33" t="s">
        <v>1</v>
      </c>
      <c r="F12" s="34"/>
      <c r="G12" s="17">
        <v>12</v>
      </c>
    </row>
    <row r="13" spans="1:10" x14ac:dyDescent="0.25">
      <c r="A13" s="16"/>
      <c r="B13" s="16"/>
      <c r="C13" s="16"/>
      <c r="D13" s="16"/>
      <c r="E13" s="33" t="s">
        <v>2</v>
      </c>
      <c r="F13" s="34"/>
      <c r="G13" s="18">
        <v>12</v>
      </c>
      <c r="H13" s="31" t="str">
        <f>IF(G13&gt;0, "Rate Rider Recovery to be used below", "If no rate rider recovery period is proposed then the default recovery period of 12 months will be used")</f>
        <v>Rate Rider Recovery to be used below</v>
      </c>
      <c r="I13" s="32"/>
    </row>
    <row r="14" spans="1:10" s="1" customFormat="1" ht="108" x14ac:dyDescent="0.25">
      <c r="B14" s="2"/>
      <c r="C14" s="20" t="s">
        <v>13</v>
      </c>
      <c r="D14" s="20" t="s">
        <v>14</v>
      </c>
      <c r="E14" s="20" t="s">
        <v>15</v>
      </c>
      <c r="F14" s="20" t="s">
        <v>16</v>
      </c>
      <c r="G14" s="21" t="s">
        <v>3</v>
      </c>
      <c r="H14" s="20" t="s">
        <v>4</v>
      </c>
      <c r="I14" s="21" t="s">
        <v>5</v>
      </c>
      <c r="J14" s="3"/>
    </row>
    <row r="15" spans="1:10" s="11" customFormat="1" ht="15.75" customHeight="1" x14ac:dyDescent="0.25">
      <c r="C15" s="4" t="s">
        <v>6</v>
      </c>
      <c r="D15" s="4" t="s">
        <v>6</v>
      </c>
      <c r="E15" s="4" t="s">
        <v>6</v>
      </c>
      <c r="F15" s="4" t="s">
        <v>6</v>
      </c>
    </row>
    <row r="16" spans="1:10" ht="15" customHeight="1" x14ac:dyDescent="0.25"/>
    <row r="17" spans="1:10" x14ac:dyDescent="0.25">
      <c r="A17" s="19" t="s">
        <v>7</v>
      </c>
      <c r="B17" s="22" t="s">
        <v>6</v>
      </c>
      <c r="C17" s="23">
        <v>857364</v>
      </c>
      <c r="D17" s="24">
        <v>0</v>
      </c>
      <c r="E17" s="24">
        <v>0</v>
      </c>
      <c r="F17" s="23">
        <v>857364</v>
      </c>
      <c r="G17" s="5">
        <f>(F17/F23)</f>
        <v>1.4031253696062526E-2</v>
      </c>
      <c r="H17" s="12">
        <f t="shared" ref="H17:H22" si="0">ROUND(($F$9*G17),0)</f>
        <v>-4474</v>
      </c>
      <c r="I17" s="6">
        <f>ROUND(IF(ISERROR(H17/F17),0,IF(OR(ISBLANK(G13), OR(G13=0, G13="")), H17/F17/(G12/12), H17/F17/(G13/12))),4)</f>
        <v>-5.1999999999999998E-3</v>
      </c>
      <c r="J17" s="11" t="s">
        <v>6</v>
      </c>
    </row>
    <row r="18" spans="1:10" x14ac:dyDescent="0.25">
      <c r="A18" s="19" t="s">
        <v>8</v>
      </c>
      <c r="B18" s="22" t="s">
        <v>6</v>
      </c>
      <c r="C18" s="23">
        <v>4888168</v>
      </c>
      <c r="D18" s="24">
        <v>0</v>
      </c>
      <c r="E18" s="24">
        <v>0</v>
      </c>
      <c r="F18" s="23">
        <v>4888168</v>
      </c>
      <c r="G18" s="5">
        <f>(F18/F23)</f>
        <v>7.9997673470048394E-2</v>
      </c>
      <c r="H18" s="12">
        <f t="shared" si="0"/>
        <v>-25508</v>
      </c>
      <c r="I18" s="6">
        <f>ROUND(IF(ISERROR(H18/F18),0,IF(OR(ISBLANK(G13), OR(G13=0, G13="")), H18/F18/(G12/12), H18/F18/(G13/12))),4)</f>
        <v>-5.1999999999999998E-3</v>
      </c>
      <c r="J18" s="11" t="s">
        <v>6</v>
      </c>
    </row>
    <row r="19" spans="1:10" x14ac:dyDescent="0.25">
      <c r="A19" s="19" t="s">
        <v>9</v>
      </c>
      <c r="B19" s="22" t="s">
        <v>6</v>
      </c>
      <c r="C19" s="23">
        <v>57022834</v>
      </c>
      <c r="D19" s="24">
        <v>2983633</v>
      </c>
      <c r="E19" s="24">
        <v>0</v>
      </c>
      <c r="F19" s="23">
        <v>54039201</v>
      </c>
      <c r="G19" s="5">
        <f>(F19/F23)</f>
        <v>0.88438252453277233</v>
      </c>
      <c r="H19" s="12">
        <f t="shared" si="0"/>
        <v>-281998</v>
      </c>
      <c r="I19" s="6">
        <f>ROUND(IF(ISERROR(H19/F19),0,IF(OR(ISBLANK(G13), OR(G13=0, G13="")), H19/F19/(G12/12), H19/F19/(G13/12))),4)</f>
        <v>-5.1999999999999998E-3</v>
      </c>
      <c r="J19" s="11" t="s">
        <v>6</v>
      </c>
    </row>
    <row r="20" spans="1:10" x14ac:dyDescent="0.25">
      <c r="A20" s="19" t="s">
        <v>10</v>
      </c>
      <c r="B20" s="22" t="s">
        <v>6</v>
      </c>
      <c r="C20" s="23">
        <v>21989</v>
      </c>
      <c r="D20" s="24">
        <v>0</v>
      </c>
      <c r="E20" s="24">
        <v>0</v>
      </c>
      <c r="F20" s="23">
        <v>21989</v>
      </c>
      <c r="G20" s="5">
        <f>(F20/F23)</f>
        <v>3.5986259922590508E-4</v>
      </c>
      <c r="H20" s="12">
        <f t="shared" si="0"/>
        <v>-115</v>
      </c>
      <c r="I20" s="6">
        <f>ROUND(IF(ISERROR(H20/F20),0,IF(OR(ISBLANK(G13), OR(G13=0, G13="")), H20/F20/(G12/12), H20/F20/(G13/12))),4)</f>
        <v>-5.1999999999999998E-3</v>
      </c>
      <c r="J20" s="11" t="s">
        <v>6</v>
      </c>
    </row>
    <row r="21" spans="1:10" x14ac:dyDescent="0.25">
      <c r="A21" s="19" t="s">
        <v>11</v>
      </c>
      <c r="B21" s="22" t="s">
        <v>6</v>
      </c>
      <c r="C21" s="23">
        <v>951314</v>
      </c>
      <c r="D21" s="24">
        <v>0</v>
      </c>
      <c r="E21" s="24">
        <v>0</v>
      </c>
      <c r="F21" s="23">
        <v>951314</v>
      </c>
      <c r="G21" s="5">
        <f>(F21/F23)</f>
        <v>1.5568799341488594E-2</v>
      </c>
      <c r="H21" s="12">
        <f t="shared" si="0"/>
        <v>-4964</v>
      </c>
      <c r="I21" s="6">
        <f>ROUND(IF(ISERROR(H21/F21),0,IF(OR(ISBLANK(G13), OR(G13=0, G13="")), H21/F21/(G12/12), H21/F21/(G13/12))),4)</f>
        <v>-5.1999999999999998E-3</v>
      </c>
      <c r="J21" s="11" t="s">
        <v>6</v>
      </c>
    </row>
    <row r="22" spans="1:10" ht="15.75" thickBot="1" x14ac:dyDescent="0.3">
      <c r="A22" s="19" t="s">
        <v>12</v>
      </c>
      <c r="B22" s="22" t="s">
        <v>6</v>
      </c>
      <c r="C22" s="23">
        <v>345841</v>
      </c>
      <c r="D22" s="24">
        <v>0</v>
      </c>
      <c r="E22" s="24">
        <v>0</v>
      </c>
      <c r="F22" s="23">
        <v>345841</v>
      </c>
      <c r="G22" s="5">
        <f>(F22/F23)</f>
        <v>5.6598863604023029E-3</v>
      </c>
      <c r="H22" s="12">
        <f t="shared" si="0"/>
        <v>-1805</v>
      </c>
      <c r="I22" s="6">
        <f>ROUND(IF(ISERROR(H22/F22),0,IF(OR(ISBLANK(G13), OR(G13=0, G13="")), H22/F22/(G12/12), H22/F22/(G13/12))),4)</f>
        <v>-5.1999999999999998E-3</v>
      </c>
      <c r="J22" s="11" t="s">
        <v>6</v>
      </c>
    </row>
    <row r="23" spans="1:10" x14ac:dyDescent="0.25">
      <c r="B23" s="7" t="s">
        <v>0</v>
      </c>
      <c r="C23" s="25">
        <v>64087510</v>
      </c>
      <c r="D23" s="25">
        <v>2983633</v>
      </c>
      <c r="E23" s="25">
        <v>0</v>
      </c>
      <c r="F23" s="25">
        <v>61103877</v>
      </c>
      <c r="G23" s="8">
        <f t="shared" ref="G23:H23" si="1">SUM(G17:G22)</f>
        <v>1</v>
      </c>
      <c r="H23" s="26">
        <f t="shared" si="1"/>
        <v>-318864</v>
      </c>
      <c r="I23" s="9"/>
    </row>
  </sheetData>
  <mergeCells count="6">
    <mergeCell ref="A1:J1"/>
    <mergeCell ref="A2:J2"/>
    <mergeCell ref="A3:J3"/>
    <mergeCell ref="H13:I13"/>
    <mergeCell ref="E12:F12"/>
    <mergeCell ref="E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C</vt:lpstr>
    </vt:vector>
  </TitlesOfParts>
  <Company>Ottawa River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dcterms:created xsi:type="dcterms:W3CDTF">2025-04-11T17:53:56Z</dcterms:created>
  <dcterms:modified xsi:type="dcterms:W3CDTF">2025-04-14T18:56:40Z</dcterms:modified>
</cp:coreProperties>
</file>